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codeName="ThisWorkbook"/>
  <xr:revisionPtr revIDLastSave="2" documentId="13_ncr:1_{4EDF7A2E-A78E-4E41-80D4-B868CD38E7E7}" xr6:coauthVersionLast="47" xr6:coauthVersionMax="47" xr10:uidLastSave="{EACB39CE-230B-4839-B09D-A54E54D77B93}"/>
  <bookViews>
    <workbookView xWindow="30612" yWindow="-108" windowWidth="30936" windowHeight="18696" tabRatio="991" xr2:uid="{00000000-000D-0000-FFFF-FFFF00000000}"/>
  </bookViews>
  <sheets>
    <sheet name="AEB-1 - Summary" sheetId="8" r:id="rId1"/>
    <sheet name="AEB-2 - Proxy Group" sheetId="60" r:id="rId2"/>
    <sheet name="AEB-3 - Constant DCF" sheetId="3" r:id="rId3"/>
    <sheet name="AEB-4 - CAPM &amp; ECAPM" sheetId="4" r:id="rId4"/>
    <sheet name="AEB-5 - LT Beta" sheetId="9" r:id="rId5"/>
    <sheet name="AEB-6 - Market Return" sheetId="5" r:id="rId6"/>
    <sheet name="AEB-7 - Flotation Costs" sheetId="69" r:id="rId7"/>
    <sheet name="AEB-8 - CapEx1" sheetId="62" r:id="rId8"/>
    <sheet name="AEB-8 - CapEx2" sheetId="63" r:id="rId9"/>
    <sheet name="AEB-9 Regulatory Risk" sheetId="70" r:id="rId10"/>
    <sheet name="AEB-10 RRARank " sheetId="65" r:id="rId11"/>
    <sheet name="AEB-11 S&amp;P CredSup" sheetId="68" r:id="rId12"/>
    <sheet name="AEB-12 - Capital Structure" sheetId="71" r:id="rId1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'AEB-1 - Summary'!$B$2:$Z$34</definedName>
    <definedName name="_xlnm.Print_Area" localSheetId="10">'AEB-10 RRARank '!$B$2:$H$63</definedName>
    <definedName name="_xlnm.Print_Area" localSheetId="11">'AEB-11 S&amp;P CredSup'!$B$2:$H$63</definedName>
    <definedName name="_xlnm.Print_Area" localSheetId="1">'AEB-2 - Proxy Group'!$B$2:$K$27</definedName>
    <definedName name="_xlnm.Print_Area" localSheetId="3">'AEB-4 - CAPM &amp; ECAPM'!$B$2:$I$287</definedName>
    <definedName name="_xlnm.Print_Area" localSheetId="4">'AEB-5 - LT Beta'!$A$2:$N$33</definedName>
    <definedName name="_xlnm.Print_Area" localSheetId="5">'AEB-6 - Market Return'!$B$1:$K$530</definedName>
    <definedName name="_xlnm.Print_Area" localSheetId="6">'AEB-7 - Flotation Costs'!$B$2:$O$64</definedName>
    <definedName name="_xlnm.Print_Area" localSheetId="7">'AEB-8 - CapEx1'!$A$1:$K$78</definedName>
    <definedName name="_xlnm.Print_Area" localSheetId="8">'AEB-8 - CapEx2'!$A$2:$F$47</definedName>
    <definedName name="_xlnm.Print_Area" localSheetId="9">'AEB-9 Regulatory Risk'!$B$2:$L$87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69" l="1"/>
  <c r="G26" i="69"/>
  <c r="M26" i="69" s="1"/>
  <c r="B27" i="69"/>
  <c r="C27" i="69"/>
  <c r="B28" i="69"/>
  <c r="C28" i="69"/>
  <c r="B29" i="69"/>
  <c r="C29" i="69"/>
  <c r="B30" i="69"/>
  <c r="C30" i="69"/>
  <c r="B31" i="69"/>
  <c r="C31" i="69"/>
  <c r="B32" i="69"/>
  <c r="C32" i="69"/>
  <c r="B33" i="69"/>
  <c r="C33" i="69"/>
  <c r="B34" i="69"/>
  <c r="C34" i="69"/>
  <c r="B35" i="69"/>
  <c r="C35" i="69"/>
  <c r="B36" i="69"/>
  <c r="C36" i="69"/>
  <c r="B26" i="69"/>
  <c r="C26" i="69"/>
  <c r="J80" i="71"/>
  <c r="J79" i="71"/>
  <c r="E9" i="68"/>
  <c r="E57" i="65"/>
  <c r="D59" i="68"/>
  <c r="D59" i="65"/>
  <c r="K84" i="70" l="1"/>
  <c r="E42" i="63"/>
  <c r="E43" i="63" s="1"/>
  <c r="J70" i="62"/>
  <c r="R80" i="71" l="1"/>
  <c r="R79" i="71"/>
  <c r="W76" i="71"/>
  <c r="O76" i="71"/>
  <c r="G76" i="71"/>
  <c r="W75" i="71"/>
  <c r="O75" i="71"/>
  <c r="G75" i="71"/>
  <c r="W74" i="71"/>
  <c r="O74" i="71"/>
  <c r="G74" i="71"/>
  <c r="W73" i="71"/>
  <c r="O73" i="71"/>
  <c r="G73" i="71"/>
  <c r="W72" i="71"/>
  <c r="O72" i="71"/>
  <c r="G72" i="71"/>
  <c r="W71" i="71"/>
  <c r="O71" i="71"/>
  <c r="G71" i="71"/>
  <c r="W70" i="71"/>
  <c r="O70" i="71"/>
  <c r="G70" i="71"/>
  <c r="W69" i="71"/>
  <c r="O69" i="71"/>
  <c r="G69" i="71"/>
  <c r="W68" i="71"/>
  <c r="O68" i="71"/>
  <c r="G68" i="71"/>
  <c r="W67" i="71"/>
  <c r="O67" i="71"/>
  <c r="G67" i="71"/>
  <c r="W66" i="71"/>
  <c r="O66" i="71"/>
  <c r="G66" i="71"/>
  <c r="W65" i="71"/>
  <c r="O65" i="71"/>
  <c r="G65" i="71"/>
  <c r="W64" i="71"/>
  <c r="O64" i="71"/>
  <c r="G64" i="71"/>
  <c r="W63" i="71"/>
  <c r="O63" i="71"/>
  <c r="G63" i="71"/>
  <c r="W62" i="71"/>
  <c r="O62" i="71"/>
  <c r="G62" i="71"/>
  <c r="W61" i="71"/>
  <c r="O61" i="71"/>
  <c r="G61" i="71"/>
  <c r="W60" i="71"/>
  <c r="O60" i="71"/>
  <c r="G60" i="71"/>
  <c r="W59" i="71"/>
  <c r="O59" i="71"/>
  <c r="G59" i="71"/>
  <c r="W58" i="71"/>
  <c r="O58" i="71"/>
  <c r="G58" i="71"/>
  <c r="W57" i="71"/>
  <c r="O57" i="71"/>
  <c r="G57" i="71"/>
  <c r="W56" i="71"/>
  <c r="O56" i="71"/>
  <c r="G56" i="71"/>
  <c r="W55" i="71"/>
  <c r="O55" i="71"/>
  <c r="G55" i="71"/>
  <c r="W54" i="71"/>
  <c r="O54" i="71"/>
  <c r="G54" i="71"/>
  <c r="W53" i="71"/>
  <c r="O53" i="71"/>
  <c r="G53" i="71"/>
  <c r="W52" i="71"/>
  <c r="O52" i="71"/>
  <c r="G52" i="71"/>
  <c r="W51" i="71"/>
  <c r="O51" i="71"/>
  <c r="G51" i="71"/>
  <c r="W50" i="71"/>
  <c r="O50" i="71"/>
  <c r="G50" i="71"/>
  <c r="W49" i="71"/>
  <c r="O49" i="71"/>
  <c r="G49" i="71"/>
  <c r="W48" i="71"/>
  <c r="O48" i="71"/>
  <c r="G48" i="71"/>
  <c r="W47" i="71"/>
  <c r="O47" i="71"/>
  <c r="G47" i="71"/>
  <c r="W46" i="71"/>
  <c r="O46" i="71"/>
  <c r="G46" i="71"/>
  <c r="W45" i="71"/>
  <c r="O45" i="71"/>
  <c r="G45" i="71"/>
  <c r="W44" i="71"/>
  <c r="O44" i="71"/>
  <c r="G44" i="71"/>
  <c r="W43" i="71"/>
  <c r="O43" i="71"/>
  <c r="G43" i="71"/>
  <c r="W42" i="71"/>
  <c r="O42" i="71"/>
  <c r="G42" i="71"/>
  <c r="W41" i="71"/>
  <c r="O41" i="71"/>
  <c r="G41" i="71"/>
  <c r="W40" i="71"/>
  <c r="O40" i="71"/>
  <c r="G40" i="71"/>
  <c r="W39" i="71"/>
  <c r="O39" i="71"/>
  <c r="G39" i="71"/>
  <c r="W38" i="71"/>
  <c r="O38" i="71"/>
  <c r="G38" i="71"/>
  <c r="W37" i="71"/>
  <c r="O37" i="71"/>
  <c r="G37" i="71"/>
  <c r="W36" i="71"/>
  <c r="O36" i="71"/>
  <c r="G36" i="71"/>
  <c r="W35" i="71"/>
  <c r="O35" i="71"/>
  <c r="G35" i="71"/>
  <c r="W34" i="71"/>
  <c r="O34" i="71"/>
  <c r="G34" i="71"/>
  <c r="W33" i="71"/>
  <c r="O33" i="71"/>
  <c r="G33" i="71"/>
  <c r="W32" i="71"/>
  <c r="O32" i="71"/>
  <c r="G32" i="71"/>
  <c r="W31" i="71"/>
  <c r="O31" i="71"/>
  <c r="G31" i="71"/>
  <c r="W30" i="71"/>
  <c r="O30" i="71"/>
  <c r="G30" i="71"/>
  <c r="W29" i="71"/>
  <c r="O29" i="71"/>
  <c r="G29" i="71"/>
  <c r="W28" i="71"/>
  <c r="O28" i="71"/>
  <c r="G28" i="71"/>
  <c r="W27" i="71"/>
  <c r="O27" i="71"/>
  <c r="G27" i="71"/>
  <c r="W26" i="71"/>
  <c r="O26" i="71"/>
  <c r="G26" i="71"/>
  <c r="W25" i="71"/>
  <c r="O25" i="71"/>
  <c r="G25" i="71"/>
  <c r="V20" i="71"/>
  <c r="U20" i="71"/>
  <c r="T20" i="71"/>
  <c r="N20" i="71"/>
  <c r="M20" i="71"/>
  <c r="L20" i="71"/>
  <c r="F20" i="71"/>
  <c r="E20" i="71"/>
  <c r="D20" i="71"/>
  <c r="V19" i="71"/>
  <c r="U19" i="71"/>
  <c r="T19" i="71"/>
  <c r="N19" i="71"/>
  <c r="M19" i="71"/>
  <c r="L19" i="71"/>
  <c r="F19" i="71"/>
  <c r="E19" i="71"/>
  <c r="D19" i="71"/>
  <c r="V18" i="71"/>
  <c r="U18" i="71"/>
  <c r="T18" i="71"/>
  <c r="N18" i="71"/>
  <c r="M18" i="71"/>
  <c r="L18" i="71"/>
  <c r="F18" i="71"/>
  <c r="E18" i="71"/>
  <c r="D18" i="71"/>
  <c r="W15" i="71"/>
  <c r="O15" i="71"/>
  <c r="G15" i="71"/>
  <c r="W14" i="71"/>
  <c r="O14" i="71"/>
  <c r="G14" i="71"/>
  <c r="W13" i="71"/>
  <c r="O13" i="71"/>
  <c r="G13" i="71"/>
  <c r="W12" i="71"/>
  <c r="O12" i="71"/>
  <c r="G12" i="71"/>
  <c r="W11" i="71"/>
  <c r="O11" i="71"/>
  <c r="G11" i="71"/>
  <c r="W10" i="71"/>
  <c r="O10" i="71"/>
  <c r="G10" i="71"/>
  <c r="W9" i="71"/>
  <c r="O9" i="71"/>
  <c r="G9" i="71"/>
  <c r="W8" i="71"/>
  <c r="O8" i="71"/>
  <c r="G8" i="71"/>
  <c r="W7" i="71"/>
  <c r="O7" i="71"/>
  <c r="G7" i="71"/>
  <c r="W6" i="71"/>
  <c r="O6" i="71"/>
  <c r="G6" i="71"/>
  <c r="W5" i="71"/>
  <c r="O5" i="71"/>
  <c r="G5" i="71"/>
  <c r="K82" i="70"/>
  <c r="K81" i="70"/>
  <c r="K80" i="70"/>
  <c r="I80" i="70"/>
  <c r="K79" i="70"/>
  <c r="I79" i="70"/>
  <c r="I84" i="70" s="1"/>
  <c r="G79" i="70"/>
  <c r="K78" i="70"/>
  <c r="I78" i="70"/>
  <c r="G78" i="70"/>
  <c r="G84" i="70" s="1"/>
  <c r="G20" i="71" l="1"/>
  <c r="O20" i="71"/>
  <c r="W19" i="71"/>
  <c r="W18" i="71"/>
  <c r="W20" i="71"/>
  <c r="G18" i="71"/>
  <c r="O18" i="71"/>
  <c r="G19" i="71"/>
  <c r="O19" i="71"/>
  <c r="M37" i="69" l="1"/>
  <c r="M27" i="69"/>
  <c r="N27" i="69"/>
  <c r="M28" i="69"/>
  <c r="N28" i="69"/>
  <c r="M29" i="69"/>
  <c r="N29" i="69"/>
  <c r="M30" i="69"/>
  <c r="N30" i="69"/>
  <c r="M31" i="69"/>
  <c r="N31" i="69"/>
  <c r="M32" i="69"/>
  <c r="N32" i="69"/>
  <c r="M33" i="69"/>
  <c r="N33" i="69"/>
  <c r="M34" i="69"/>
  <c r="N34" i="69"/>
  <c r="M35" i="69"/>
  <c r="N35" i="69"/>
  <c r="M36" i="69"/>
  <c r="N36" i="69"/>
  <c r="H27" i="69"/>
  <c r="H28" i="69"/>
  <c r="H29" i="69"/>
  <c r="H30" i="69"/>
  <c r="H31" i="69"/>
  <c r="H32" i="69"/>
  <c r="H33" i="69"/>
  <c r="H34" i="69"/>
  <c r="H35" i="69"/>
  <c r="H36" i="69"/>
  <c r="N26" i="69"/>
  <c r="F27" i="69"/>
  <c r="G27" i="69" s="1"/>
  <c r="F28" i="69"/>
  <c r="G28" i="69" s="1"/>
  <c r="F29" i="69"/>
  <c r="G29" i="69" s="1"/>
  <c r="F30" i="69"/>
  <c r="G30" i="69"/>
  <c r="F31" i="69"/>
  <c r="G31" i="69" s="1"/>
  <c r="F32" i="69"/>
  <c r="G32" i="69" s="1"/>
  <c r="F33" i="69"/>
  <c r="G33" i="69" s="1"/>
  <c r="F34" i="69"/>
  <c r="G34" i="69"/>
  <c r="F35" i="69"/>
  <c r="G35" i="69" s="1"/>
  <c r="F36" i="69"/>
  <c r="G36" i="69" s="1"/>
  <c r="L27" i="69"/>
  <c r="L28" i="69"/>
  <c r="L29" i="69"/>
  <c r="L30" i="69"/>
  <c r="L31" i="69"/>
  <c r="L32" i="69"/>
  <c r="L33" i="69"/>
  <c r="L34" i="69"/>
  <c r="L35" i="69"/>
  <c r="L36" i="69"/>
  <c r="L26" i="69"/>
  <c r="F26" i="69"/>
  <c r="I27" i="69"/>
  <c r="J27" i="69"/>
  <c r="K27" i="69"/>
  <c r="I28" i="69"/>
  <c r="J28" i="69"/>
  <c r="K28" i="69"/>
  <c r="I29" i="69"/>
  <c r="J29" i="69"/>
  <c r="K29" i="69"/>
  <c r="I30" i="69"/>
  <c r="J30" i="69"/>
  <c r="K30" i="69"/>
  <c r="I31" i="69"/>
  <c r="J31" i="69"/>
  <c r="K31" i="69"/>
  <c r="I32" i="69"/>
  <c r="J32" i="69"/>
  <c r="K32" i="69"/>
  <c r="I33" i="69"/>
  <c r="J33" i="69"/>
  <c r="K33" i="69"/>
  <c r="I34" i="69"/>
  <c r="J34" i="69"/>
  <c r="K34" i="69"/>
  <c r="I35" i="69"/>
  <c r="J35" i="69"/>
  <c r="K35" i="69"/>
  <c r="I36" i="69"/>
  <c r="J36" i="69"/>
  <c r="K36" i="69"/>
  <c r="J26" i="69"/>
  <c r="K26" i="69"/>
  <c r="I26" i="69"/>
  <c r="D27" i="69"/>
  <c r="E27" i="69"/>
  <c r="D28" i="69"/>
  <c r="E28" i="69"/>
  <c r="D29" i="69"/>
  <c r="E29" i="69"/>
  <c r="D30" i="69"/>
  <c r="E30" i="69"/>
  <c r="D31" i="69"/>
  <c r="E31" i="69"/>
  <c r="D32" i="69"/>
  <c r="E32" i="69"/>
  <c r="D33" i="69"/>
  <c r="E33" i="69"/>
  <c r="D34" i="69"/>
  <c r="E34" i="69"/>
  <c r="D35" i="69"/>
  <c r="E35" i="69"/>
  <c r="D36" i="69"/>
  <c r="E36" i="69"/>
  <c r="E26" i="69"/>
  <c r="D26" i="69"/>
  <c r="L7" i="69"/>
  <c r="I7" i="69" s="1"/>
  <c r="K7" i="69"/>
  <c r="J7" i="69"/>
  <c r="M7" i="69" s="1"/>
  <c r="B15" i="69" s="1"/>
  <c r="N38" i="69" l="1"/>
  <c r="N37" i="69"/>
  <c r="N40" i="69" s="1"/>
  <c r="M38" i="69"/>
  <c r="N41" i="69" l="1"/>
  <c r="A8" i="3" l="1"/>
  <c r="B8" i="3"/>
  <c r="A9" i="3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B7" i="3"/>
  <c r="A7" i="3"/>
  <c r="H34" i="62"/>
  <c r="F34" i="62"/>
  <c r="E34" i="62"/>
  <c r="I33" i="62"/>
  <c r="G33" i="62"/>
  <c r="I32" i="62"/>
  <c r="G32" i="62"/>
  <c r="H59" i="62"/>
  <c r="F59" i="62"/>
  <c r="E59" i="62"/>
  <c r="I58" i="62"/>
  <c r="G58" i="62"/>
  <c r="I57" i="62"/>
  <c r="G57" i="62"/>
  <c r="I34" i="62" l="1"/>
  <c r="G34" i="62"/>
  <c r="G59" i="62"/>
  <c r="I59" i="62"/>
  <c r="J34" i="62" l="1"/>
  <c r="J59" i="62"/>
  <c r="C19" i="9"/>
  <c r="D19" i="9"/>
  <c r="E10" i="68" l="1"/>
  <c r="E11" i="68"/>
  <c r="E12" i="68"/>
  <c r="E13" i="68"/>
  <c r="E14" i="68"/>
  <c r="E15" i="68"/>
  <c r="E16" i="68"/>
  <c r="E17" i="68"/>
  <c r="E18" i="68"/>
  <c r="E19" i="68"/>
  <c r="E20" i="68"/>
  <c r="E21" i="68"/>
  <c r="E22" i="68"/>
  <c r="E23" i="68"/>
  <c r="E24" i="68"/>
  <c r="E25" i="68"/>
  <c r="E26" i="68"/>
  <c r="E27" i="68"/>
  <c r="E28" i="68"/>
  <c r="E29" i="68"/>
  <c r="E30" i="68"/>
  <c r="E31" i="68"/>
  <c r="E32" i="68"/>
  <c r="E33" i="68"/>
  <c r="E34" i="68"/>
  <c r="E35" i="68"/>
  <c r="E36" i="68"/>
  <c r="E37" i="68"/>
  <c r="E38" i="68"/>
  <c r="E39" i="68"/>
  <c r="E40" i="68"/>
  <c r="E41" i="68"/>
  <c r="E42" i="68"/>
  <c r="E43" i="68"/>
  <c r="E44" i="68"/>
  <c r="E45" i="68"/>
  <c r="E46" i="68"/>
  <c r="E47" i="68"/>
  <c r="E48" i="68"/>
  <c r="E49" i="68"/>
  <c r="E50" i="68"/>
  <c r="E51" i="68"/>
  <c r="E52" i="68"/>
  <c r="E53" i="68"/>
  <c r="E54" i="68"/>
  <c r="E55" i="68"/>
  <c r="E59" i="68" s="1"/>
  <c r="E10" i="65"/>
  <c r="E11" i="65"/>
  <c r="E12" i="65"/>
  <c r="E13" i="65"/>
  <c r="E14" i="65"/>
  <c r="E15" i="65"/>
  <c r="E16" i="65"/>
  <c r="E17" i="65"/>
  <c r="E18" i="65"/>
  <c r="E19" i="65"/>
  <c r="E20" i="65"/>
  <c r="E21" i="65"/>
  <c r="E22" i="65"/>
  <c r="E23" i="65"/>
  <c r="E24" i="65"/>
  <c r="E25" i="65"/>
  <c r="E26" i="65"/>
  <c r="E27" i="65"/>
  <c r="E28" i="65"/>
  <c r="E29" i="65"/>
  <c r="E30" i="65"/>
  <c r="E31" i="65"/>
  <c r="E32" i="65"/>
  <c r="E33" i="65"/>
  <c r="E34" i="65"/>
  <c r="E35" i="65"/>
  <c r="E36" i="65"/>
  <c r="E37" i="65"/>
  <c r="E38" i="65"/>
  <c r="E39" i="65"/>
  <c r="E40" i="65"/>
  <c r="E41" i="65"/>
  <c r="E42" i="65"/>
  <c r="E43" i="65"/>
  <c r="E44" i="65"/>
  <c r="E45" i="65"/>
  <c r="E46" i="65"/>
  <c r="E47" i="65"/>
  <c r="E48" i="65"/>
  <c r="E49" i="65"/>
  <c r="E50" i="65"/>
  <c r="E51" i="65"/>
  <c r="E52" i="65"/>
  <c r="E53" i="65"/>
  <c r="E54" i="65"/>
  <c r="E55" i="65"/>
  <c r="E59" i="65" s="1"/>
  <c r="E9" i="65"/>
  <c r="H64" i="62"/>
  <c r="F64" i="62"/>
  <c r="E64" i="62"/>
  <c r="I63" i="62"/>
  <c r="G63" i="62"/>
  <c r="I62" i="62"/>
  <c r="G62" i="62"/>
  <c r="H54" i="62"/>
  <c r="F54" i="62"/>
  <c r="E54" i="62"/>
  <c r="I53" i="62"/>
  <c r="G53" i="62"/>
  <c r="I52" i="62"/>
  <c r="G52" i="62"/>
  <c r="H49" i="62"/>
  <c r="F49" i="62"/>
  <c r="E49" i="62"/>
  <c r="I48" i="62"/>
  <c r="G48" i="62"/>
  <c r="I47" i="62"/>
  <c r="G47" i="62"/>
  <c r="H44" i="62"/>
  <c r="F44" i="62"/>
  <c r="E44" i="62"/>
  <c r="I43" i="62"/>
  <c r="G43" i="62"/>
  <c r="I42" i="62"/>
  <c r="G42" i="62"/>
  <c r="H39" i="62"/>
  <c r="F39" i="62"/>
  <c r="E39" i="62"/>
  <c r="I38" i="62"/>
  <c r="G38" i="62"/>
  <c r="I37" i="62"/>
  <c r="G37" i="62"/>
  <c r="H29" i="62"/>
  <c r="F29" i="62"/>
  <c r="E29" i="62"/>
  <c r="I28" i="62"/>
  <c r="G28" i="62"/>
  <c r="I27" i="62"/>
  <c r="G27" i="62"/>
  <c r="H24" i="62"/>
  <c r="F24" i="62"/>
  <c r="E24" i="62"/>
  <c r="I23" i="62"/>
  <c r="G23" i="62"/>
  <c r="I22" i="62"/>
  <c r="G22" i="62"/>
  <c r="H19" i="62"/>
  <c r="F19" i="62"/>
  <c r="E19" i="62"/>
  <c r="I18" i="62"/>
  <c r="G18" i="62"/>
  <c r="I17" i="62"/>
  <c r="G17" i="62"/>
  <c r="H14" i="62"/>
  <c r="F14" i="62"/>
  <c r="E14" i="62"/>
  <c r="I13" i="62"/>
  <c r="G13" i="62"/>
  <c r="I12" i="62"/>
  <c r="G12" i="62"/>
  <c r="F9" i="62"/>
  <c r="G9" i="62" s="1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G36" i="5" s="1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G51" i="5" s="1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G76" i="5" s="1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G19" i="5"/>
  <c r="I19" i="5" s="1"/>
  <c r="G22" i="5"/>
  <c r="I22" i="5" s="1"/>
  <c r="G26" i="5"/>
  <c r="I26" i="5" s="1"/>
  <c r="G28" i="5"/>
  <c r="I28" i="5" s="1"/>
  <c r="G29" i="5"/>
  <c r="I29" i="5" s="1"/>
  <c r="G30" i="5"/>
  <c r="I30" i="5" s="1"/>
  <c r="G34" i="5"/>
  <c r="I34" i="5" s="1"/>
  <c r="G37" i="5"/>
  <c r="I37" i="5" s="1"/>
  <c r="G38" i="5"/>
  <c r="I38" i="5" s="1"/>
  <c r="G39" i="5"/>
  <c r="I39" i="5" s="1"/>
  <c r="G40" i="5"/>
  <c r="I40" i="5" s="1"/>
  <c r="G41" i="5"/>
  <c r="I41" i="5" s="1"/>
  <c r="G42" i="5"/>
  <c r="I42" i="5" s="1"/>
  <c r="G44" i="5"/>
  <c r="I44" i="5" s="1"/>
  <c r="G45" i="5"/>
  <c r="I45" i="5" s="1"/>
  <c r="G46" i="5"/>
  <c r="I46" i="5" s="1"/>
  <c r="G47" i="5"/>
  <c r="I47" i="5" s="1"/>
  <c r="G48" i="5"/>
  <c r="I48" i="5" s="1"/>
  <c r="G50" i="5"/>
  <c r="I50" i="5" s="1"/>
  <c r="G52" i="5"/>
  <c r="I52" i="5" s="1"/>
  <c r="G53" i="5"/>
  <c r="I53" i="5" s="1"/>
  <c r="G54" i="5"/>
  <c r="I54" i="5" s="1"/>
  <c r="G55" i="5"/>
  <c r="I55" i="5" s="1"/>
  <c r="G56" i="5"/>
  <c r="I56" i="5" s="1"/>
  <c r="G58" i="5"/>
  <c r="I58" i="5" s="1"/>
  <c r="G59" i="5"/>
  <c r="I59" i="5" s="1"/>
  <c r="G60" i="5"/>
  <c r="I60" i="5" s="1"/>
  <c r="G61" i="5"/>
  <c r="G62" i="5"/>
  <c r="I62" i="5" s="1"/>
  <c r="G63" i="5"/>
  <c r="I63" i="5" s="1"/>
  <c r="G64" i="5"/>
  <c r="I64" i="5" s="1"/>
  <c r="G65" i="5"/>
  <c r="I65" i="5" s="1"/>
  <c r="G66" i="5"/>
  <c r="I66" i="5" s="1"/>
  <c r="G67" i="5"/>
  <c r="I67" i="5" s="1"/>
  <c r="G68" i="5"/>
  <c r="I68" i="5" s="1"/>
  <c r="G69" i="5"/>
  <c r="G70" i="5"/>
  <c r="I70" i="5" s="1"/>
  <c r="G71" i="5"/>
  <c r="I71" i="5" s="1"/>
  <c r="G72" i="5"/>
  <c r="I72" i="5" s="1"/>
  <c r="G73" i="5"/>
  <c r="I73" i="5" s="1"/>
  <c r="G74" i="5"/>
  <c r="I74" i="5" s="1"/>
  <c r="G75" i="5"/>
  <c r="I75" i="5" s="1"/>
  <c r="G77" i="5"/>
  <c r="G78" i="5"/>
  <c r="I78" i="5" s="1"/>
  <c r="G79" i="5"/>
  <c r="I79" i="5" s="1"/>
  <c r="G80" i="5"/>
  <c r="I80" i="5" s="1"/>
  <c r="G81" i="5"/>
  <c r="I81" i="5" s="1"/>
  <c r="G82" i="5"/>
  <c r="I82" i="5" s="1"/>
  <c r="G83" i="5"/>
  <c r="I83" i="5" s="1"/>
  <c r="G84" i="5"/>
  <c r="I84" i="5" s="1"/>
  <c r="G85" i="5"/>
  <c r="I85" i="5" s="1"/>
  <c r="G86" i="5"/>
  <c r="I86" i="5" s="1"/>
  <c r="G87" i="5"/>
  <c r="I87" i="5" s="1"/>
  <c r="G88" i="5"/>
  <c r="I88" i="5" s="1"/>
  <c r="G89" i="5"/>
  <c r="I89" i="5" s="1"/>
  <c r="G90" i="5"/>
  <c r="I90" i="5" s="1"/>
  <c r="G91" i="5"/>
  <c r="I91" i="5" s="1"/>
  <c r="G92" i="5"/>
  <c r="I92" i="5" s="1"/>
  <c r="G93" i="5"/>
  <c r="I93" i="5" s="1"/>
  <c r="G94" i="5"/>
  <c r="I94" i="5" s="1"/>
  <c r="G95" i="5"/>
  <c r="I95" i="5" s="1"/>
  <c r="G96" i="5"/>
  <c r="I96" i="5" s="1"/>
  <c r="G97" i="5"/>
  <c r="I97" i="5" s="1"/>
  <c r="G98" i="5"/>
  <c r="I98" i="5" s="1"/>
  <c r="G99" i="5"/>
  <c r="I99" i="5" s="1"/>
  <c r="G100" i="5"/>
  <c r="I100" i="5" s="1"/>
  <c r="G101" i="5"/>
  <c r="I101" i="5" s="1"/>
  <c r="G102" i="5"/>
  <c r="I102" i="5" s="1"/>
  <c r="G103" i="5"/>
  <c r="I103" i="5" s="1"/>
  <c r="G104" i="5"/>
  <c r="I104" i="5" s="1"/>
  <c r="G105" i="5"/>
  <c r="I105" i="5" s="1"/>
  <c r="G106" i="5"/>
  <c r="I106" i="5" s="1"/>
  <c r="G107" i="5"/>
  <c r="I107" i="5" s="1"/>
  <c r="G108" i="5"/>
  <c r="I108" i="5" s="1"/>
  <c r="G109" i="5"/>
  <c r="I109" i="5" s="1"/>
  <c r="G110" i="5"/>
  <c r="I110" i="5" s="1"/>
  <c r="G111" i="5"/>
  <c r="I111" i="5" s="1"/>
  <c r="G112" i="5"/>
  <c r="I112" i="5" s="1"/>
  <c r="G113" i="5"/>
  <c r="I113" i="5" s="1"/>
  <c r="G114" i="5"/>
  <c r="I114" i="5" s="1"/>
  <c r="G115" i="5"/>
  <c r="I115" i="5" s="1"/>
  <c r="G116" i="5"/>
  <c r="I116" i="5" s="1"/>
  <c r="G117" i="5"/>
  <c r="I117" i="5" s="1"/>
  <c r="G118" i="5"/>
  <c r="I118" i="5" s="1"/>
  <c r="G119" i="5"/>
  <c r="I119" i="5" s="1"/>
  <c r="G120" i="5"/>
  <c r="I120" i="5" s="1"/>
  <c r="G121" i="5"/>
  <c r="I121" i="5" s="1"/>
  <c r="G122" i="5"/>
  <c r="I122" i="5" s="1"/>
  <c r="G123" i="5"/>
  <c r="I123" i="5" s="1"/>
  <c r="G124" i="5"/>
  <c r="I124" i="5" s="1"/>
  <c r="G125" i="5"/>
  <c r="I125" i="5" s="1"/>
  <c r="G126" i="5"/>
  <c r="I126" i="5" s="1"/>
  <c r="G127" i="5"/>
  <c r="I127" i="5" s="1"/>
  <c r="G128" i="5"/>
  <c r="I128" i="5" s="1"/>
  <c r="G129" i="5"/>
  <c r="I129" i="5" s="1"/>
  <c r="G130" i="5"/>
  <c r="I130" i="5" s="1"/>
  <c r="G131" i="5"/>
  <c r="I131" i="5" s="1"/>
  <c r="G132" i="5"/>
  <c r="I132" i="5" s="1"/>
  <c r="G133" i="5"/>
  <c r="I133" i="5" s="1"/>
  <c r="G134" i="5"/>
  <c r="I134" i="5" s="1"/>
  <c r="G135" i="5"/>
  <c r="G136" i="5"/>
  <c r="I136" i="5" s="1"/>
  <c r="G137" i="5"/>
  <c r="I137" i="5" s="1"/>
  <c r="G138" i="5"/>
  <c r="I138" i="5" s="1"/>
  <c r="G139" i="5"/>
  <c r="I139" i="5" s="1"/>
  <c r="G140" i="5"/>
  <c r="I140" i="5" s="1"/>
  <c r="G141" i="5"/>
  <c r="I141" i="5" s="1"/>
  <c r="G142" i="5"/>
  <c r="I142" i="5" s="1"/>
  <c r="G143" i="5"/>
  <c r="I143" i="5" s="1"/>
  <c r="G144" i="5"/>
  <c r="I144" i="5" s="1"/>
  <c r="G145" i="5"/>
  <c r="I145" i="5" s="1"/>
  <c r="G146" i="5"/>
  <c r="I146" i="5" s="1"/>
  <c r="G147" i="5"/>
  <c r="I147" i="5" s="1"/>
  <c r="G148" i="5"/>
  <c r="I148" i="5" s="1"/>
  <c r="G149" i="5"/>
  <c r="I149" i="5" s="1"/>
  <c r="G150" i="5"/>
  <c r="I150" i="5" s="1"/>
  <c r="G151" i="5"/>
  <c r="I151" i="5" s="1"/>
  <c r="G152" i="5"/>
  <c r="I152" i="5" s="1"/>
  <c r="G153" i="5"/>
  <c r="I153" i="5" s="1"/>
  <c r="G154" i="5"/>
  <c r="I154" i="5" s="1"/>
  <c r="G155" i="5"/>
  <c r="I155" i="5" s="1"/>
  <c r="G156" i="5"/>
  <c r="I156" i="5" s="1"/>
  <c r="G157" i="5"/>
  <c r="I157" i="5" s="1"/>
  <c r="G158" i="5"/>
  <c r="I158" i="5" s="1"/>
  <c r="G159" i="5"/>
  <c r="I159" i="5" s="1"/>
  <c r="G160" i="5"/>
  <c r="I160" i="5" s="1"/>
  <c r="G161" i="5"/>
  <c r="I161" i="5" s="1"/>
  <c r="G162" i="5"/>
  <c r="I162" i="5" s="1"/>
  <c r="G163" i="5"/>
  <c r="I163" i="5" s="1"/>
  <c r="G164" i="5"/>
  <c r="I164" i="5" s="1"/>
  <c r="G165" i="5"/>
  <c r="G166" i="5"/>
  <c r="I166" i="5" s="1"/>
  <c r="G167" i="5"/>
  <c r="I167" i="5" s="1"/>
  <c r="G168" i="5"/>
  <c r="I168" i="5" s="1"/>
  <c r="G169" i="5"/>
  <c r="I169" i="5" s="1"/>
  <c r="G170" i="5"/>
  <c r="I170" i="5" s="1"/>
  <c r="G171" i="5"/>
  <c r="I171" i="5" s="1"/>
  <c r="G172" i="5"/>
  <c r="I172" i="5" s="1"/>
  <c r="G173" i="5"/>
  <c r="I173" i="5" s="1"/>
  <c r="G174" i="5"/>
  <c r="I174" i="5" s="1"/>
  <c r="G175" i="5"/>
  <c r="I175" i="5" s="1"/>
  <c r="G176" i="5"/>
  <c r="I176" i="5" s="1"/>
  <c r="G177" i="5"/>
  <c r="I177" i="5" s="1"/>
  <c r="G178" i="5"/>
  <c r="I178" i="5" s="1"/>
  <c r="G179" i="5"/>
  <c r="I179" i="5" s="1"/>
  <c r="G180" i="5"/>
  <c r="I180" i="5" s="1"/>
  <c r="G181" i="5"/>
  <c r="I181" i="5" s="1"/>
  <c r="G182" i="5"/>
  <c r="I182" i="5" s="1"/>
  <c r="G183" i="5"/>
  <c r="I183" i="5" s="1"/>
  <c r="G184" i="5"/>
  <c r="I184" i="5" s="1"/>
  <c r="G185" i="5"/>
  <c r="I185" i="5" s="1"/>
  <c r="G186" i="5"/>
  <c r="I186" i="5" s="1"/>
  <c r="G187" i="5"/>
  <c r="I187" i="5" s="1"/>
  <c r="G188" i="5"/>
  <c r="I188" i="5" s="1"/>
  <c r="G189" i="5"/>
  <c r="I189" i="5" s="1"/>
  <c r="G190" i="5"/>
  <c r="I190" i="5"/>
  <c r="G191" i="5"/>
  <c r="I191" i="5" s="1"/>
  <c r="G192" i="5"/>
  <c r="I192" i="5" s="1"/>
  <c r="G193" i="5"/>
  <c r="I193" i="5" s="1"/>
  <c r="G194" i="5"/>
  <c r="I194" i="5" s="1"/>
  <c r="G195" i="5"/>
  <c r="I195" i="5" s="1"/>
  <c r="G196" i="5"/>
  <c r="I196" i="5" s="1"/>
  <c r="G197" i="5"/>
  <c r="I197" i="5" s="1"/>
  <c r="G198" i="5"/>
  <c r="I198" i="5" s="1"/>
  <c r="G199" i="5"/>
  <c r="I199" i="5" s="1"/>
  <c r="G200" i="5"/>
  <c r="I200" i="5" s="1"/>
  <c r="G201" i="5"/>
  <c r="I201" i="5" s="1"/>
  <c r="G202" i="5"/>
  <c r="K202" i="5" s="1"/>
  <c r="G203" i="5"/>
  <c r="I203" i="5" s="1"/>
  <c r="G204" i="5"/>
  <c r="I204" i="5" s="1"/>
  <c r="G205" i="5"/>
  <c r="I205" i="5" s="1"/>
  <c r="G206" i="5"/>
  <c r="I206" i="5" s="1"/>
  <c r="G207" i="5"/>
  <c r="I207" i="5" s="1"/>
  <c r="G208" i="5"/>
  <c r="I208" i="5" s="1"/>
  <c r="G209" i="5"/>
  <c r="I209" i="5" s="1"/>
  <c r="G210" i="5"/>
  <c r="I210" i="5" s="1"/>
  <c r="G211" i="5"/>
  <c r="I211" i="5" s="1"/>
  <c r="G212" i="5"/>
  <c r="I212" i="5" s="1"/>
  <c r="G213" i="5"/>
  <c r="I213" i="5" s="1"/>
  <c r="G214" i="5"/>
  <c r="I214" i="5" s="1"/>
  <c r="G215" i="5"/>
  <c r="I215" i="5" s="1"/>
  <c r="G216" i="5"/>
  <c r="I216" i="5" s="1"/>
  <c r="G217" i="5"/>
  <c r="I217" i="5" s="1"/>
  <c r="G218" i="5"/>
  <c r="I218" i="5" s="1"/>
  <c r="G219" i="5"/>
  <c r="I219" i="5" s="1"/>
  <c r="G220" i="5"/>
  <c r="I220" i="5" s="1"/>
  <c r="G221" i="5"/>
  <c r="I221" i="5"/>
  <c r="G222" i="5"/>
  <c r="I222" i="5" s="1"/>
  <c r="G223" i="5"/>
  <c r="I223" i="5" s="1"/>
  <c r="G224" i="5"/>
  <c r="I224" i="5" s="1"/>
  <c r="G225" i="5"/>
  <c r="I225" i="5" s="1"/>
  <c r="G226" i="5"/>
  <c r="I226" i="5" s="1"/>
  <c r="G227" i="5"/>
  <c r="I227" i="5"/>
  <c r="G228" i="5"/>
  <c r="I228" i="5" s="1"/>
  <c r="G229" i="5"/>
  <c r="I229" i="5" s="1"/>
  <c r="G230" i="5"/>
  <c r="I230" i="5" s="1"/>
  <c r="G231" i="5"/>
  <c r="I231" i="5" s="1"/>
  <c r="G232" i="5"/>
  <c r="I232" i="5" s="1"/>
  <c r="G233" i="5"/>
  <c r="I233" i="5" s="1"/>
  <c r="G234" i="5"/>
  <c r="G235" i="5"/>
  <c r="I235" i="5" s="1"/>
  <c r="G236" i="5"/>
  <c r="I236" i="5" s="1"/>
  <c r="G237" i="5"/>
  <c r="I237" i="5" s="1"/>
  <c r="G238" i="5"/>
  <c r="I238" i="5" s="1"/>
  <c r="G239" i="5"/>
  <c r="I239" i="5" s="1"/>
  <c r="G240" i="5"/>
  <c r="I240" i="5" s="1"/>
  <c r="G241" i="5"/>
  <c r="I241" i="5" s="1"/>
  <c r="G242" i="5"/>
  <c r="I242" i="5" s="1"/>
  <c r="G243" i="5"/>
  <c r="I243" i="5" s="1"/>
  <c r="G244" i="5"/>
  <c r="I244" i="5" s="1"/>
  <c r="G245" i="5"/>
  <c r="I245" i="5" s="1"/>
  <c r="G246" i="5"/>
  <c r="I246" i="5" s="1"/>
  <c r="G247" i="5"/>
  <c r="I247" i="5" s="1"/>
  <c r="G248" i="5"/>
  <c r="G249" i="5"/>
  <c r="I249" i="5" s="1"/>
  <c r="G250" i="5"/>
  <c r="I250" i="5" s="1"/>
  <c r="G251" i="5"/>
  <c r="I251" i="5" s="1"/>
  <c r="G252" i="5"/>
  <c r="I252" i="5" s="1"/>
  <c r="G253" i="5"/>
  <c r="I253" i="5" s="1"/>
  <c r="G254" i="5"/>
  <c r="I254" i="5" s="1"/>
  <c r="G255" i="5"/>
  <c r="I255" i="5" s="1"/>
  <c r="G256" i="5"/>
  <c r="I256" i="5" s="1"/>
  <c r="G257" i="5"/>
  <c r="I257" i="5" s="1"/>
  <c r="G258" i="5"/>
  <c r="I258" i="5" s="1"/>
  <c r="G259" i="5"/>
  <c r="I259" i="5" s="1"/>
  <c r="G260" i="5"/>
  <c r="I260" i="5"/>
  <c r="G261" i="5"/>
  <c r="I261" i="5" s="1"/>
  <c r="G262" i="5"/>
  <c r="I262" i="5" s="1"/>
  <c r="G263" i="5"/>
  <c r="I263" i="5" s="1"/>
  <c r="G264" i="5"/>
  <c r="I264" i="5" s="1"/>
  <c r="G265" i="5"/>
  <c r="I265" i="5" s="1"/>
  <c r="G266" i="5"/>
  <c r="I266" i="5" s="1"/>
  <c r="G267" i="5"/>
  <c r="I267" i="5" s="1"/>
  <c r="G268" i="5"/>
  <c r="I268" i="5" s="1"/>
  <c r="G269" i="5"/>
  <c r="I269" i="5" s="1"/>
  <c r="G270" i="5"/>
  <c r="I270" i="5" s="1"/>
  <c r="G271" i="5"/>
  <c r="I271" i="5" s="1"/>
  <c r="G272" i="5"/>
  <c r="I272" i="5" s="1"/>
  <c r="G273" i="5"/>
  <c r="I273" i="5" s="1"/>
  <c r="G274" i="5"/>
  <c r="I274" i="5" s="1"/>
  <c r="G275" i="5"/>
  <c r="I275" i="5" s="1"/>
  <c r="G276" i="5"/>
  <c r="I276" i="5" s="1"/>
  <c r="G277" i="5"/>
  <c r="I277" i="5" s="1"/>
  <c r="G278" i="5"/>
  <c r="I278" i="5" s="1"/>
  <c r="G279" i="5"/>
  <c r="I279" i="5" s="1"/>
  <c r="G280" i="5"/>
  <c r="G281" i="5"/>
  <c r="I281" i="5" s="1"/>
  <c r="G282" i="5"/>
  <c r="I282" i="5" s="1"/>
  <c r="G283" i="5"/>
  <c r="I283" i="5" s="1"/>
  <c r="G284" i="5"/>
  <c r="K284" i="5" s="1"/>
  <c r="G285" i="5"/>
  <c r="I285" i="5" s="1"/>
  <c r="G286" i="5"/>
  <c r="I286" i="5" s="1"/>
  <c r="G287" i="5"/>
  <c r="I287" i="5" s="1"/>
  <c r="G288" i="5"/>
  <c r="I288" i="5" s="1"/>
  <c r="G289" i="5"/>
  <c r="I289" i="5" s="1"/>
  <c r="G290" i="5"/>
  <c r="I290" i="5" s="1"/>
  <c r="G291" i="5"/>
  <c r="I291" i="5" s="1"/>
  <c r="G292" i="5"/>
  <c r="I292" i="5" s="1"/>
  <c r="G293" i="5"/>
  <c r="I293" i="5" s="1"/>
  <c r="G294" i="5"/>
  <c r="I294" i="5" s="1"/>
  <c r="G295" i="5"/>
  <c r="I295" i="5" s="1"/>
  <c r="G296" i="5"/>
  <c r="I296" i="5" s="1"/>
  <c r="G297" i="5"/>
  <c r="I297" i="5" s="1"/>
  <c r="G298" i="5"/>
  <c r="I298" i="5" s="1"/>
  <c r="G299" i="5"/>
  <c r="I299" i="5" s="1"/>
  <c r="G300" i="5"/>
  <c r="I300" i="5" s="1"/>
  <c r="G301" i="5"/>
  <c r="K301" i="5" s="1"/>
  <c r="G302" i="5"/>
  <c r="I302" i="5" s="1"/>
  <c r="G303" i="5"/>
  <c r="I303" i="5" s="1"/>
  <c r="G304" i="5"/>
  <c r="I304" i="5" s="1"/>
  <c r="G305" i="5"/>
  <c r="I305" i="5" s="1"/>
  <c r="G306" i="5"/>
  <c r="I306" i="5" s="1"/>
  <c r="G307" i="5"/>
  <c r="I307" i="5"/>
  <c r="G308" i="5"/>
  <c r="I308" i="5" s="1"/>
  <c r="G309" i="5"/>
  <c r="I309" i="5" s="1"/>
  <c r="G310" i="5"/>
  <c r="I310" i="5" s="1"/>
  <c r="G311" i="5"/>
  <c r="I311" i="5" s="1"/>
  <c r="G312" i="5"/>
  <c r="G313" i="5"/>
  <c r="I313" i="5" s="1"/>
  <c r="G314" i="5"/>
  <c r="I314" i="5" s="1"/>
  <c r="G315" i="5"/>
  <c r="I315" i="5" s="1"/>
  <c r="G316" i="5"/>
  <c r="I316" i="5" s="1"/>
  <c r="G317" i="5"/>
  <c r="I317" i="5" s="1"/>
  <c r="G318" i="5"/>
  <c r="I318" i="5" s="1"/>
  <c r="G319" i="5"/>
  <c r="I319" i="5" s="1"/>
  <c r="G320" i="5"/>
  <c r="I320" i="5" s="1"/>
  <c r="G321" i="5"/>
  <c r="I321" i="5" s="1"/>
  <c r="G322" i="5"/>
  <c r="I322" i="5" s="1"/>
  <c r="G323" i="5"/>
  <c r="I323" i="5" s="1"/>
  <c r="G324" i="5"/>
  <c r="I324" i="5" s="1"/>
  <c r="G325" i="5"/>
  <c r="K325" i="5" s="1"/>
  <c r="G326" i="5"/>
  <c r="I326" i="5" s="1"/>
  <c r="G327" i="5"/>
  <c r="I327" i="5" s="1"/>
  <c r="G328" i="5"/>
  <c r="I328" i="5" s="1"/>
  <c r="G329" i="5"/>
  <c r="I329" i="5" s="1"/>
  <c r="G330" i="5"/>
  <c r="I330" i="5" s="1"/>
  <c r="G331" i="5"/>
  <c r="I331" i="5" s="1"/>
  <c r="G332" i="5"/>
  <c r="I332" i="5" s="1"/>
  <c r="G333" i="5"/>
  <c r="I333" i="5" s="1"/>
  <c r="G334" i="5"/>
  <c r="I334" i="5" s="1"/>
  <c r="G335" i="5"/>
  <c r="I335" i="5" s="1"/>
  <c r="G336" i="5"/>
  <c r="I336" i="5" s="1"/>
  <c r="G337" i="5"/>
  <c r="I337" i="5" s="1"/>
  <c r="G338" i="5"/>
  <c r="I338" i="5" s="1"/>
  <c r="G339" i="5"/>
  <c r="K339" i="5" s="1"/>
  <c r="G340" i="5"/>
  <c r="I340" i="5" s="1"/>
  <c r="G341" i="5"/>
  <c r="I341" i="5" s="1"/>
  <c r="G342" i="5"/>
  <c r="I342" i="5" s="1"/>
  <c r="G343" i="5"/>
  <c r="I343" i="5" s="1"/>
  <c r="G344" i="5"/>
  <c r="G345" i="5"/>
  <c r="I345" i="5" s="1"/>
  <c r="G346" i="5"/>
  <c r="I346" i="5" s="1"/>
  <c r="G347" i="5"/>
  <c r="I347" i="5" s="1"/>
  <c r="G348" i="5"/>
  <c r="I348" i="5" s="1"/>
  <c r="G349" i="5"/>
  <c r="I349" i="5" s="1"/>
  <c r="G350" i="5"/>
  <c r="I350" i="5" s="1"/>
  <c r="G351" i="5"/>
  <c r="I351" i="5" s="1"/>
  <c r="G352" i="5"/>
  <c r="I352" i="5"/>
  <c r="G353" i="5"/>
  <c r="G354" i="5"/>
  <c r="I354" i="5" s="1"/>
  <c r="G355" i="5"/>
  <c r="I355" i="5" s="1"/>
  <c r="G356" i="5"/>
  <c r="I356" i="5" s="1"/>
  <c r="G357" i="5"/>
  <c r="I357" i="5" s="1"/>
  <c r="G358" i="5"/>
  <c r="I358" i="5" s="1"/>
  <c r="G359" i="5"/>
  <c r="I359" i="5" s="1"/>
  <c r="G360" i="5"/>
  <c r="I360" i="5" s="1"/>
  <c r="G361" i="5"/>
  <c r="I361" i="5" s="1"/>
  <c r="G362" i="5"/>
  <c r="I362" i="5" s="1"/>
  <c r="G363" i="5"/>
  <c r="I363" i="5" s="1"/>
  <c r="G364" i="5"/>
  <c r="I364" i="5" s="1"/>
  <c r="G365" i="5"/>
  <c r="I365" i="5" s="1"/>
  <c r="G366" i="5"/>
  <c r="I366" i="5" s="1"/>
  <c r="G367" i="5"/>
  <c r="I367" i="5" s="1"/>
  <c r="G368" i="5"/>
  <c r="I368" i="5" s="1"/>
  <c r="G369" i="5"/>
  <c r="I369" i="5" s="1"/>
  <c r="G370" i="5"/>
  <c r="I370" i="5" s="1"/>
  <c r="G371" i="5"/>
  <c r="I371" i="5" s="1"/>
  <c r="G372" i="5"/>
  <c r="I372" i="5" s="1"/>
  <c r="G373" i="5"/>
  <c r="I373" i="5" s="1"/>
  <c r="G374" i="5"/>
  <c r="I374" i="5" s="1"/>
  <c r="G375" i="5"/>
  <c r="I375" i="5" s="1"/>
  <c r="G376" i="5"/>
  <c r="G377" i="5"/>
  <c r="I377" i="5" s="1"/>
  <c r="G378" i="5"/>
  <c r="I378" i="5" s="1"/>
  <c r="G379" i="5"/>
  <c r="I379" i="5" s="1"/>
  <c r="G380" i="5"/>
  <c r="I380" i="5" s="1"/>
  <c r="G381" i="5"/>
  <c r="I381" i="5" s="1"/>
  <c r="G382" i="5"/>
  <c r="I382" i="5" s="1"/>
  <c r="G383" i="5"/>
  <c r="I383" i="5" s="1"/>
  <c r="G384" i="5"/>
  <c r="I384" i="5" s="1"/>
  <c r="G385" i="5"/>
  <c r="I385" i="5" s="1"/>
  <c r="G386" i="5"/>
  <c r="I386" i="5" s="1"/>
  <c r="G387" i="5"/>
  <c r="I387" i="5" s="1"/>
  <c r="G388" i="5"/>
  <c r="I388" i="5" s="1"/>
  <c r="G389" i="5"/>
  <c r="I389" i="5" s="1"/>
  <c r="G390" i="5"/>
  <c r="I390" i="5" s="1"/>
  <c r="G391" i="5"/>
  <c r="I391" i="5" s="1"/>
  <c r="G392" i="5"/>
  <c r="I392" i="5" s="1"/>
  <c r="G393" i="5"/>
  <c r="I393" i="5" s="1"/>
  <c r="G394" i="5"/>
  <c r="G395" i="5"/>
  <c r="I395" i="5" s="1"/>
  <c r="G396" i="5"/>
  <c r="I396" i="5" s="1"/>
  <c r="G397" i="5"/>
  <c r="I397" i="5"/>
  <c r="G398" i="5"/>
  <c r="I398" i="5" s="1"/>
  <c r="G399" i="5"/>
  <c r="G400" i="5"/>
  <c r="I400" i="5" s="1"/>
  <c r="G401" i="5"/>
  <c r="I401" i="5" s="1"/>
  <c r="G402" i="5"/>
  <c r="I402" i="5" s="1"/>
  <c r="G403" i="5"/>
  <c r="I403" i="5" s="1"/>
  <c r="G404" i="5"/>
  <c r="I404" i="5"/>
  <c r="G405" i="5"/>
  <c r="I405" i="5" s="1"/>
  <c r="G406" i="5"/>
  <c r="I406" i="5" s="1"/>
  <c r="G407" i="5"/>
  <c r="I407" i="5" s="1"/>
  <c r="G408" i="5"/>
  <c r="G409" i="5"/>
  <c r="I409" i="5" s="1"/>
  <c r="G410" i="5"/>
  <c r="I410" i="5" s="1"/>
  <c r="G411" i="5"/>
  <c r="I411" i="5" s="1"/>
  <c r="G412" i="5"/>
  <c r="I412" i="5" s="1"/>
  <c r="G413" i="5"/>
  <c r="I413" i="5" s="1"/>
  <c r="G414" i="5"/>
  <c r="I414" i="5" s="1"/>
  <c r="G415" i="5"/>
  <c r="I415" i="5" s="1"/>
  <c r="G416" i="5"/>
  <c r="I416" i="5" s="1"/>
  <c r="G417" i="5"/>
  <c r="I417" i="5" s="1"/>
  <c r="G418" i="5"/>
  <c r="I418" i="5" s="1"/>
  <c r="G419" i="5"/>
  <c r="I419" i="5" s="1"/>
  <c r="G420" i="5"/>
  <c r="I420" i="5" s="1"/>
  <c r="G421" i="5"/>
  <c r="I421" i="5" s="1"/>
  <c r="G422" i="5"/>
  <c r="I422" i="5" s="1"/>
  <c r="G423" i="5"/>
  <c r="K423" i="5" s="1"/>
  <c r="G424" i="5"/>
  <c r="I424" i="5" s="1"/>
  <c r="G425" i="5"/>
  <c r="I425" i="5" s="1"/>
  <c r="G426" i="5"/>
  <c r="I426" i="5" s="1"/>
  <c r="G427" i="5"/>
  <c r="I427" i="5" s="1"/>
  <c r="G428" i="5"/>
  <c r="I428" i="5" s="1"/>
  <c r="G429" i="5"/>
  <c r="I429" i="5" s="1"/>
  <c r="G430" i="5"/>
  <c r="I430" i="5" s="1"/>
  <c r="G431" i="5"/>
  <c r="I431" i="5" s="1"/>
  <c r="G432" i="5"/>
  <c r="I432" i="5" s="1"/>
  <c r="G433" i="5"/>
  <c r="I433" i="5" s="1"/>
  <c r="G434" i="5"/>
  <c r="I434" i="5" s="1"/>
  <c r="G435" i="5"/>
  <c r="I435" i="5" s="1"/>
  <c r="G436" i="5"/>
  <c r="K436" i="5" s="1"/>
  <c r="G437" i="5"/>
  <c r="I437" i="5" s="1"/>
  <c r="G438" i="5"/>
  <c r="I438" i="5" s="1"/>
  <c r="G439" i="5"/>
  <c r="I439" i="5" s="1"/>
  <c r="G440" i="5"/>
  <c r="G441" i="5"/>
  <c r="I441" i="5" s="1"/>
  <c r="G442" i="5"/>
  <c r="I442" i="5" s="1"/>
  <c r="G443" i="5"/>
  <c r="I443" i="5" s="1"/>
  <c r="G444" i="5"/>
  <c r="I444" i="5" s="1"/>
  <c r="G445" i="5"/>
  <c r="I445" i="5" s="1"/>
  <c r="G446" i="5"/>
  <c r="I446" i="5" s="1"/>
  <c r="G447" i="5"/>
  <c r="I447" i="5" s="1"/>
  <c r="G448" i="5"/>
  <c r="I448" i="5" s="1"/>
  <c r="G449" i="5"/>
  <c r="I449" i="5" s="1"/>
  <c r="G450" i="5"/>
  <c r="I450" i="5" s="1"/>
  <c r="G451" i="5"/>
  <c r="I451" i="5" s="1"/>
  <c r="G452" i="5"/>
  <c r="I452" i="5" s="1"/>
  <c r="G453" i="5"/>
  <c r="I453" i="5"/>
  <c r="G454" i="5"/>
  <c r="I454" i="5" s="1"/>
  <c r="G455" i="5"/>
  <c r="I455" i="5" s="1"/>
  <c r="G456" i="5"/>
  <c r="I456" i="5" s="1"/>
  <c r="G457" i="5"/>
  <c r="I457" i="5" s="1"/>
  <c r="G458" i="5"/>
  <c r="I458" i="5" s="1"/>
  <c r="G459" i="5"/>
  <c r="I459" i="5" s="1"/>
  <c r="G460" i="5"/>
  <c r="I460" i="5" s="1"/>
  <c r="G461" i="5"/>
  <c r="I461" i="5" s="1"/>
  <c r="G462" i="5"/>
  <c r="I462" i="5" s="1"/>
  <c r="G463" i="5"/>
  <c r="G464" i="5"/>
  <c r="K464" i="5" s="1"/>
  <c r="G465" i="5"/>
  <c r="I465" i="5" s="1"/>
  <c r="G466" i="5"/>
  <c r="I466" i="5" s="1"/>
  <c r="G467" i="5"/>
  <c r="I467" i="5" s="1"/>
  <c r="G468" i="5"/>
  <c r="I468" i="5" s="1"/>
  <c r="G469" i="5"/>
  <c r="I469" i="5" s="1"/>
  <c r="G470" i="5"/>
  <c r="I470" i="5" s="1"/>
  <c r="G471" i="5"/>
  <c r="I471" i="5" s="1"/>
  <c r="G472" i="5"/>
  <c r="G473" i="5"/>
  <c r="I473" i="5" s="1"/>
  <c r="G474" i="5"/>
  <c r="I474" i="5" s="1"/>
  <c r="G475" i="5"/>
  <c r="I475" i="5" s="1"/>
  <c r="G476" i="5"/>
  <c r="K476" i="5" s="1"/>
  <c r="G477" i="5"/>
  <c r="I477" i="5" s="1"/>
  <c r="G478" i="5"/>
  <c r="G479" i="5"/>
  <c r="I479" i="5" s="1"/>
  <c r="G480" i="5"/>
  <c r="I480" i="5" s="1"/>
  <c r="G481" i="5"/>
  <c r="I481" i="5" s="1"/>
  <c r="G482" i="5"/>
  <c r="I482" i="5" s="1"/>
  <c r="G483" i="5"/>
  <c r="I483" i="5" s="1"/>
  <c r="G484" i="5"/>
  <c r="I484" i="5"/>
  <c r="G485" i="5"/>
  <c r="K485" i="5" s="1"/>
  <c r="G486" i="5"/>
  <c r="I486" i="5" s="1"/>
  <c r="G487" i="5"/>
  <c r="G488" i="5"/>
  <c r="G489" i="5"/>
  <c r="I489" i="5" s="1"/>
  <c r="G490" i="5"/>
  <c r="I490" i="5" s="1"/>
  <c r="G491" i="5"/>
  <c r="K491" i="5" s="1"/>
  <c r="I491" i="5"/>
  <c r="G492" i="5"/>
  <c r="I492" i="5" s="1"/>
  <c r="G493" i="5"/>
  <c r="I493" i="5" s="1"/>
  <c r="G494" i="5"/>
  <c r="I494" i="5" s="1"/>
  <c r="G495" i="5"/>
  <c r="I495" i="5" s="1"/>
  <c r="G496" i="5"/>
  <c r="K496" i="5" s="1"/>
  <c r="I496" i="5"/>
  <c r="G497" i="5"/>
  <c r="I497" i="5" s="1"/>
  <c r="G498" i="5"/>
  <c r="G499" i="5"/>
  <c r="K499" i="5" s="1"/>
  <c r="G500" i="5"/>
  <c r="I500" i="5" s="1"/>
  <c r="G501" i="5"/>
  <c r="I501" i="5" s="1"/>
  <c r="G502" i="5"/>
  <c r="I502" i="5" s="1"/>
  <c r="G503" i="5"/>
  <c r="I503" i="5" s="1"/>
  <c r="G504" i="5"/>
  <c r="K504" i="5" s="1"/>
  <c r="G505" i="5"/>
  <c r="G506" i="5"/>
  <c r="I506" i="5" s="1"/>
  <c r="G507" i="5"/>
  <c r="I507" i="5" s="1"/>
  <c r="G508" i="5"/>
  <c r="K508" i="5" s="1"/>
  <c r="G509" i="5"/>
  <c r="I509" i="5" s="1"/>
  <c r="G510" i="5"/>
  <c r="I510" i="5" s="1"/>
  <c r="G511" i="5"/>
  <c r="K511" i="5" s="1"/>
  <c r="G512" i="5"/>
  <c r="K512" i="5" s="1"/>
  <c r="I512" i="5"/>
  <c r="G513" i="5"/>
  <c r="G514" i="5"/>
  <c r="I514" i="5" s="1"/>
  <c r="G515" i="5"/>
  <c r="I515" i="5" s="1"/>
  <c r="G516" i="5"/>
  <c r="I516" i="5" s="1"/>
  <c r="G517" i="5"/>
  <c r="K19" i="5"/>
  <c r="K22" i="5"/>
  <c r="K26" i="5"/>
  <c r="K28" i="5"/>
  <c r="K29" i="5"/>
  <c r="K30" i="5"/>
  <c r="K38" i="5"/>
  <c r="K39" i="5"/>
  <c r="K40" i="5"/>
  <c r="K41" i="5"/>
  <c r="K42" i="5"/>
  <c r="K44" i="5"/>
  <c r="K45" i="5"/>
  <c r="K47" i="5"/>
  <c r="K48" i="5"/>
  <c r="K50" i="5"/>
  <c r="K52" i="5"/>
  <c r="K53" i="5"/>
  <c r="K54" i="5"/>
  <c r="K56" i="5"/>
  <c r="K58" i="5"/>
  <c r="K59" i="5"/>
  <c r="K60" i="5"/>
  <c r="K62" i="5"/>
  <c r="K63" i="5"/>
  <c r="K65" i="5"/>
  <c r="K66" i="5"/>
  <c r="K67" i="5"/>
  <c r="K68" i="5"/>
  <c r="K70" i="5"/>
  <c r="K71" i="5"/>
  <c r="K73" i="5"/>
  <c r="K74" i="5"/>
  <c r="K75" i="5"/>
  <c r="K78" i="5"/>
  <c r="K79" i="5"/>
  <c r="K82" i="5"/>
  <c r="K83" i="5"/>
  <c r="K84" i="5"/>
  <c r="K85" i="5"/>
  <c r="K86" i="5"/>
  <c r="K87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3" i="5"/>
  <c r="K104" i="5"/>
  <c r="K105" i="5"/>
  <c r="K106" i="5"/>
  <c r="K107" i="5"/>
  <c r="K108" i="5"/>
  <c r="K110" i="5"/>
  <c r="K111" i="5"/>
  <c r="K112" i="5"/>
  <c r="K114" i="5"/>
  <c r="K115" i="5"/>
  <c r="K116" i="5"/>
  <c r="K118" i="5"/>
  <c r="K119" i="5"/>
  <c r="K120" i="5"/>
  <c r="K122" i="5"/>
  <c r="K123" i="5"/>
  <c r="K125" i="5"/>
  <c r="K126" i="5"/>
  <c r="K127" i="5"/>
  <c r="K128" i="5"/>
  <c r="K130" i="5"/>
  <c r="K132" i="5"/>
  <c r="K133" i="5"/>
  <c r="K134" i="5"/>
  <c r="K136" i="5"/>
  <c r="K138" i="5"/>
  <c r="K139" i="5"/>
  <c r="K140" i="5"/>
  <c r="K141" i="5"/>
  <c r="K142" i="5"/>
  <c r="K143" i="5"/>
  <c r="K144" i="5"/>
  <c r="K146" i="5"/>
  <c r="K147" i="5"/>
  <c r="K148" i="5"/>
  <c r="K149" i="5"/>
  <c r="K150" i="5"/>
  <c r="K151" i="5"/>
  <c r="K152" i="5"/>
  <c r="K154" i="5"/>
  <c r="K155" i="5"/>
  <c r="K156" i="5"/>
  <c r="K157" i="5"/>
  <c r="K158" i="5"/>
  <c r="K159" i="5"/>
  <c r="K162" i="5"/>
  <c r="K163" i="5"/>
  <c r="K164" i="5"/>
  <c r="K166" i="5"/>
  <c r="K168" i="5"/>
  <c r="K169" i="5"/>
  <c r="K170" i="5"/>
  <c r="K171" i="5"/>
  <c r="K172" i="5"/>
  <c r="K173" i="5"/>
  <c r="K174" i="5"/>
  <c r="K176" i="5"/>
  <c r="K178" i="5"/>
  <c r="K179" i="5"/>
  <c r="K181" i="5"/>
  <c r="K182" i="5"/>
  <c r="K184" i="5"/>
  <c r="K186" i="5"/>
  <c r="K187" i="5"/>
  <c r="K190" i="5"/>
  <c r="K191" i="5"/>
  <c r="K193" i="5"/>
  <c r="K194" i="5"/>
  <c r="K197" i="5"/>
  <c r="K198" i="5"/>
  <c r="K199" i="5"/>
  <c r="K200" i="5"/>
  <c r="K201" i="5"/>
  <c r="K204" i="5"/>
  <c r="K205" i="5"/>
  <c r="K206" i="5"/>
  <c r="K207" i="5"/>
  <c r="K209" i="5"/>
  <c r="K210" i="5"/>
  <c r="K212" i="5"/>
  <c r="K213" i="5"/>
  <c r="K214" i="5"/>
  <c r="K217" i="5"/>
  <c r="K218" i="5"/>
  <c r="K219" i="5"/>
  <c r="K220" i="5"/>
  <c r="K221" i="5"/>
  <c r="K222" i="5"/>
  <c r="K224" i="5"/>
  <c r="K226" i="5"/>
  <c r="K227" i="5"/>
  <c r="K228" i="5"/>
  <c r="K229" i="5"/>
  <c r="K230" i="5"/>
  <c r="K233" i="5"/>
  <c r="K235" i="5"/>
  <c r="K236" i="5"/>
  <c r="K237" i="5"/>
  <c r="K239" i="5"/>
  <c r="K241" i="5"/>
  <c r="K242" i="5"/>
  <c r="K243" i="5"/>
  <c r="K244" i="5"/>
  <c r="K245" i="5"/>
  <c r="K250" i="5"/>
  <c r="K251" i="5"/>
  <c r="K252" i="5"/>
  <c r="K253" i="5"/>
  <c r="K256" i="5"/>
  <c r="K257" i="5"/>
  <c r="K258" i="5"/>
  <c r="K259" i="5"/>
  <c r="K260" i="5"/>
  <c r="K262" i="5"/>
  <c r="K263" i="5"/>
  <c r="K264" i="5"/>
  <c r="K265" i="5"/>
  <c r="K267" i="5"/>
  <c r="K268" i="5"/>
  <c r="K270" i="5"/>
  <c r="K271" i="5"/>
  <c r="K273" i="5"/>
  <c r="K274" i="5"/>
  <c r="K275" i="5"/>
  <c r="K279" i="5"/>
  <c r="K281" i="5"/>
  <c r="K282" i="5"/>
  <c r="K283" i="5"/>
  <c r="K286" i="5"/>
  <c r="K287" i="5"/>
  <c r="K288" i="5"/>
  <c r="K289" i="5"/>
  <c r="K291" i="5"/>
  <c r="K294" i="5"/>
  <c r="K296" i="5"/>
  <c r="K297" i="5"/>
  <c r="K298" i="5"/>
  <c r="K299" i="5"/>
  <c r="K302" i="5"/>
  <c r="K303" i="5"/>
  <c r="K304" i="5"/>
  <c r="K305" i="5"/>
  <c r="K306" i="5"/>
  <c r="K307" i="5"/>
  <c r="K309" i="5"/>
  <c r="K310" i="5"/>
  <c r="K311" i="5"/>
  <c r="K314" i="5"/>
  <c r="K317" i="5"/>
  <c r="K318" i="5"/>
  <c r="K319" i="5"/>
  <c r="K320" i="5"/>
  <c r="K321" i="5"/>
  <c r="K322" i="5"/>
  <c r="K326" i="5"/>
  <c r="K327" i="5"/>
  <c r="K328" i="5"/>
  <c r="K329" i="5"/>
  <c r="K330" i="5"/>
  <c r="K333" i="5"/>
  <c r="K334" i="5"/>
  <c r="K335" i="5"/>
  <c r="K336" i="5"/>
  <c r="K338" i="5"/>
  <c r="K341" i="5"/>
  <c r="K342" i="5"/>
  <c r="K343" i="5"/>
  <c r="K350" i="5"/>
  <c r="K351" i="5"/>
  <c r="K352" i="5"/>
  <c r="K356" i="5"/>
  <c r="K357" i="5"/>
  <c r="K358" i="5"/>
  <c r="K359" i="5"/>
  <c r="K360" i="5"/>
  <c r="K364" i="5"/>
  <c r="K365" i="5"/>
  <c r="K367" i="5"/>
  <c r="K370" i="5"/>
  <c r="K372" i="5"/>
  <c r="K373" i="5"/>
  <c r="K374" i="5"/>
  <c r="K375" i="5"/>
  <c r="K380" i="5"/>
  <c r="K381" i="5"/>
  <c r="K382" i="5"/>
  <c r="K385" i="5"/>
  <c r="K389" i="5"/>
  <c r="K390" i="5"/>
  <c r="K391" i="5"/>
  <c r="K393" i="5"/>
  <c r="K395" i="5"/>
  <c r="K397" i="5"/>
  <c r="K403" i="5"/>
  <c r="K404" i="5"/>
  <c r="K410" i="5"/>
  <c r="K411" i="5"/>
  <c r="K414" i="5"/>
  <c r="K427" i="5"/>
  <c r="K434" i="5"/>
  <c r="K437" i="5"/>
  <c r="K438" i="5"/>
  <c r="K445" i="5"/>
  <c r="K450" i="5"/>
  <c r="K453" i="5"/>
  <c r="K455" i="5"/>
  <c r="K461" i="5"/>
  <c r="K467" i="5"/>
  <c r="K468" i="5"/>
  <c r="K469" i="5"/>
  <c r="K470" i="5"/>
  <c r="K484" i="5"/>
  <c r="K490" i="5"/>
  <c r="K492" i="5"/>
  <c r="K510" i="5"/>
  <c r="B523" i="5"/>
  <c r="B524" i="5"/>
  <c r="B527" i="5"/>
  <c r="B529" i="5"/>
  <c r="A7" i="9"/>
  <c r="B7" i="9"/>
  <c r="N7" i="9"/>
  <c r="A8" i="9"/>
  <c r="B8" i="9"/>
  <c r="N8" i="9"/>
  <c r="A9" i="9"/>
  <c r="B9" i="9"/>
  <c r="N9" i="9"/>
  <c r="A10" i="9"/>
  <c r="B10" i="9"/>
  <c r="N10" i="9"/>
  <c r="A11" i="9"/>
  <c r="B11" i="9"/>
  <c r="N11" i="9"/>
  <c r="A12" i="9"/>
  <c r="B12" i="9"/>
  <c r="N12" i="9"/>
  <c r="A13" i="9"/>
  <c r="B13" i="9"/>
  <c r="N13" i="9"/>
  <c r="A14" i="9"/>
  <c r="B14" i="9"/>
  <c r="N14" i="9"/>
  <c r="A15" i="9"/>
  <c r="B15" i="9"/>
  <c r="N15" i="9"/>
  <c r="A16" i="9"/>
  <c r="B16" i="9"/>
  <c r="N16" i="9"/>
  <c r="A17" i="9"/>
  <c r="B17" i="9"/>
  <c r="N17" i="9"/>
  <c r="E19" i="9"/>
  <c r="F19" i="9"/>
  <c r="G19" i="9"/>
  <c r="H19" i="9"/>
  <c r="I19" i="9"/>
  <c r="J19" i="9"/>
  <c r="K19" i="9"/>
  <c r="L19" i="9"/>
  <c r="M19" i="9"/>
  <c r="B11" i="4"/>
  <c r="B203" i="4" s="1"/>
  <c r="C11" i="4"/>
  <c r="C43" i="4" s="1"/>
  <c r="D12" i="4"/>
  <c r="D108" i="4" s="1"/>
  <c r="D204" i="4" s="1"/>
  <c r="B12" i="4"/>
  <c r="B204" i="4" s="1"/>
  <c r="C12" i="4"/>
  <c r="C76" i="4" s="1"/>
  <c r="B13" i="4"/>
  <c r="C13" i="4"/>
  <c r="B14" i="4"/>
  <c r="B174" i="4" s="1"/>
  <c r="C14" i="4"/>
  <c r="C46" i="4" s="1"/>
  <c r="B15" i="4"/>
  <c r="C15" i="4"/>
  <c r="C79" i="4" s="1"/>
  <c r="B16" i="4"/>
  <c r="B80" i="4" s="1"/>
  <c r="C16" i="4"/>
  <c r="B17" i="4"/>
  <c r="C17" i="4"/>
  <c r="B18" i="4"/>
  <c r="B114" i="4" s="1"/>
  <c r="C18" i="4"/>
  <c r="C242" i="4" s="1"/>
  <c r="B19" i="4"/>
  <c r="C19" i="4"/>
  <c r="C51" i="4" s="1"/>
  <c r="B20" i="4"/>
  <c r="B244" i="4" s="1"/>
  <c r="C20" i="4"/>
  <c r="B21" i="4"/>
  <c r="C21" i="4"/>
  <c r="C53" i="4" s="1"/>
  <c r="B26" i="4"/>
  <c r="B122" i="4" s="1"/>
  <c r="B218" i="4" s="1"/>
  <c r="D44" i="4"/>
  <c r="E43" i="4"/>
  <c r="E75" i="4" s="1"/>
  <c r="E44" i="4"/>
  <c r="E76" i="4" s="1"/>
  <c r="E45" i="4"/>
  <c r="E77" i="4" s="1"/>
  <c r="E46" i="4"/>
  <c r="E78" i="4" s="1"/>
  <c r="C47" i="4"/>
  <c r="E47" i="4"/>
  <c r="E79" i="4" s="1"/>
  <c r="E48" i="4"/>
  <c r="E80" i="4" s="1"/>
  <c r="B49" i="4"/>
  <c r="C49" i="4"/>
  <c r="E49" i="4"/>
  <c r="E81" i="4" s="1"/>
  <c r="E50" i="4"/>
  <c r="E82" i="4" s="1"/>
  <c r="E51" i="4"/>
  <c r="E83" i="4" s="1"/>
  <c r="E52" i="4"/>
  <c r="E84" i="4" s="1"/>
  <c r="E53" i="4"/>
  <c r="E85" i="4" s="1"/>
  <c r="B59" i="4"/>
  <c r="B91" i="4" s="1"/>
  <c r="B60" i="4"/>
  <c r="B92" i="4" s="1"/>
  <c r="D76" i="4"/>
  <c r="D77" i="4" s="1"/>
  <c r="B76" i="4"/>
  <c r="B77" i="4"/>
  <c r="B81" i="4"/>
  <c r="C81" i="4"/>
  <c r="C84" i="4"/>
  <c r="C85" i="4"/>
  <c r="D105" i="4"/>
  <c r="D201" i="4" s="1"/>
  <c r="C107" i="4"/>
  <c r="C110" i="4"/>
  <c r="B113" i="4"/>
  <c r="C113" i="4"/>
  <c r="C116" i="4"/>
  <c r="C117" i="4"/>
  <c r="B124" i="4"/>
  <c r="D137" i="4"/>
  <c r="D233" i="4" s="1"/>
  <c r="C139" i="4"/>
  <c r="E139" i="4"/>
  <c r="E171" i="4" s="1"/>
  <c r="E140" i="4"/>
  <c r="E172" i="4" s="1"/>
  <c r="E141" i="4"/>
  <c r="E173" i="4" s="1"/>
  <c r="C142" i="4"/>
  <c r="E142" i="4"/>
  <c r="E174" i="4" s="1"/>
  <c r="E143" i="4"/>
  <c r="E175" i="4" s="1"/>
  <c r="E144" i="4"/>
  <c r="E176" i="4" s="1"/>
  <c r="B145" i="4"/>
  <c r="C145" i="4"/>
  <c r="E145" i="4"/>
  <c r="E146" i="4"/>
  <c r="E178" i="4" s="1"/>
  <c r="E147" i="4"/>
  <c r="E179" i="4" s="1"/>
  <c r="E148" i="4"/>
  <c r="B149" i="4"/>
  <c r="C149" i="4"/>
  <c r="E149" i="4"/>
  <c r="E181" i="4" s="1"/>
  <c r="B154" i="4"/>
  <c r="B250" i="4" s="1"/>
  <c r="B155" i="4"/>
  <c r="B187" i="4" s="1"/>
  <c r="B156" i="4"/>
  <c r="D169" i="4"/>
  <c r="D171" i="4"/>
  <c r="D267" i="4" s="1"/>
  <c r="D172" i="4"/>
  <c r="D268" i="4" s="1"/>
  <c r="B173" i="4"/>
  <c r="B177" i="4"/>
  <c r="C177" i="4"/>
  <c r="E177" i="4"/>
  <c r="E180" i="4"/>
  <c r="C181" i="4"/>
  <c r="B186" i="4"/>
  <c r="B188" i="4"/>
  <c r="B205" i="4"/>
  <c r="B208" i="4"/>
  <c r="B209" i="4"/>
  <c r="C209" i="4"/>
  <c r="B212" i="4"/>
  <c r="B213" i="4"/>
  <c r="C213" i="4"/>
  <c r="B220" i="4"/>
  <c r="B237" i="4"/>
  <c r="C237" i="4"/>
  <c r="B241" i="4"/>
  <c r="C241" i="4"/>
  <c r="C244" i="4"/>
  <c r="C245" i="4"/>
  <c r="B251" i="4"/>
  <c r="B283" i="4" s="1"/>
  <c r="B252" i="4"/>
  <c r="D265" i="4"/>
  <c r="B269" i="4"/>
  <c r="C269" i="4"/>
  <c r="C270" i="4"/>
  <c r="B271" i="4"/>
  <c r="C271" i="4"/>
  <c r="B273" i="4"/>
  <c r="C273" i="4"/>
  <c r="C276" i="4"/>
  <c r="B277" i="4"/>
  <c r="C277" i="4"/>
  <c r="B282" i="4"/>
  <c r="B284" i="4"/>
  <c r="E7" i="3"/>
  <c r="K7" i="3" s="1"/>
  <c r="J7" i="3"/>
  <c r="E8" i="3"/>
  <c r="K8" i="3" s="1"/>
  <c r="J8" i="3"/>
  <c r="E9" i="3"/>
  <c r="K9" i="3" s="1"/>
  <c r="J9" i="3"/>
  <c r="E10" i="3"/>
  <c r="M10" i="3" s="1"/>
  <c r="J10" i="3"/>
  <c r="E11" i="3"/>
  <c r="K11" i="3" s="1"/>
  <c r="J11" i="3"/>
  <c r="E12" i="3"/>
  <c r="K12" i="3" s="1"/>
  <c r="J12" i="3"/>
  <c r="E13" i="3"/>
  <c r="K13" i="3" s="1"/>
  <c r="J13" i="3"/>
  <c r="E14" i="3"/>
  <c r="M14" i="3" s="1"/>
  <c r="J14" i="3"/>
  <c r="E15" i="3"/>
  <c r="K15" i="3" s="1"/>
  <c r="J15" i="3"/>
  <c r="E16" i="3"/>
  <c r="K16" i="3" s="1"/>
  <c r="J16" i="3"/>
  <c r="E17" i="3"/>
  <c r="K17" i="3" s="1"/>
  <c r="J17" i="3"/>
  <c r="A25" i="3"/>
  <c r="A26" i="3"/>
  <c r="G42" i="3"/>
  <c r="H42" i="3"/>
  <c r="I42" i="3"/>
  <c r="J42" i="3"/>
  <c r="K42" i="3"/>
  <c r="L42" i="3"/>
  <c r="M42" i="3"/>
  <c r="A44" i="3"/>
  <c r="B44" i="3"/>
  <c r="C44" i="3"/>
  <c r="E44" i="3" s="1"/>
  <c r="G44" i="3"/>
  <c r="H44" i="3"/>
  <c r="I44" i="3"/>
  <c r="A45" i="3"/>
  <c r="B45" i="3"/>
  <c r="C45" i="3"/>
  <c r="E45" i="3" s="1"/>
  <c r="G45" i="3"/>
  <c r="H45" i="3"/>
  <c r="I45" i="3"/>
  <c r="A46" i="3"/>
  <c r="B46" i="3"/>
  <c r="C46" i="3"/>
  <c r="E46" i="3" s="1"/>
  <c r="G46" i="3"/>
  <c r="H46" i="3"/>
  <c r="I46" i="3"/>
  <c r="A47" i="3"/>
  <c r="B47" i="3"/>
  <c r="C47" i="3"/>
  <c r="E47" i="3" s="1"/>
  <c r="G47" i="3"/>
  <c r="H47" i="3"/>
  <c r="I47" i="3"/>
  <c r="A48" i="3"/>
  <c r="B48" i="3"/>
  <c r="C48" i="3"/>
  <c r="E48" i="3" s="1"/>
  <c r="G48" i="3"/>
  <c r="H48" i="3"/>
  <c r="I48" i="3"/>
  <c r="A49" i="3"/>
  <c r="B49" i="3"/>
  <c r="C49" i="3"/>
  <c r="E49" i="3" s="1"/>
  <c r="G49" i="3"/>
  <c r="H49" i="3"/>
  <c r="I49" i="3"/>
  <c r="A50" i="3"/>
  <c r="B50" i="3"/>
  <c r="C50" i="3"/>
  <c r="E50" i="3" s="1"/>
  <c r="G50" i="3"/>
  <c r="H50" i="3"/>
  <c r="I50" i="3"/>
  <c r="A51" i="3"/>
  <c r="B51" i="3"/>
  <c r="C51" i="3"/>
  <c r="E51" i="3" s="1"/>
  <c r="G51" i="3"/>
  <c r="H51" i="3"/>
  <c r="I51" i="3"/>
  <c r="A52" i="3"/>
  <c r="B52" i="3"/>
  <c r="C52" i="3"/>
  <c r="E52" i="3" s="1"/>
  <c r="G52" i="3"/>
  <c r="H52" i="3"/>
  <c r="I52" i="3"/>
  <c r="A53" i="3"/>
  <c r="B53" i="3"/>
  <c r="C53" i="3"/>
  <c r="E53" i="3" s="1"/>
  <c r="G53" i="3"/>
  <c r="H53" i="3"/>
  <c r="I53" i="3"/>
  <c r="A54" i="3"/>
  <c r="B54" i="3"/>
  <c r="C54" i="3"/>
  <c r="E54" i="3" s="1"/>
  <c r="G54" i="3"/>
  <c r="H54" i="3"/>
  <c r="I54" i="3"/>
  <c r="A63" i="3"/>
  <c r="A64" i="3"/>
  <c r="A65" i="3"/>
  <c r="A66" i="3"/>
  <c r="A67" i="3"/>
  <c r="A68" i="3"/>
  <c r="A69" i="3"/>
  <c r="A70" i="3"/>
  <c r="A71" i="3"/>
  <c r="A72" i="3"/>
  <c r="G79" i="3"/>
  <c r="H79" i="3"/>
  <c r="I79" i="3"/>
  <c r="J79" i="3"/>
  <c r="K79" i="3"/>
  <c r="L79" i="3"/>
  <c r="M79" i="3"/>
  <c r="A81" i="3"/>
  <c r="B81" i="3"/>
  <c r="C81" i="3"/>
  <c r="E81" i="3" s="1"/>
  <c r="G81" i="3"/>
  <c r="H81" i="3"/>
  <c r="I81" i="3"/>
  <c r="A82" i="3"/>
  <c r="B82" i="3"/>
  <c r="C82" i="3"/>
  <c r="E82" i="3" s="1"/>
  <c r="G82" i="3"/>
  <c r="H82" i="3"/>
  <c r="I82" i="3"/>
  <c r="A83" i="3"/>
  <c r="B83" i="3"/>
  <c r="C83" i="3"/>
  <c r="E83" i="3" s="1"/>
  <c r="G83" i="3"/>
  <c r="H83" i="3"/>
  <c r="I83" i="3"/>
  <c r="A84" i="3"/>
  <c r="B84" i="3"/>
  <c r="C84" i="3"/>
  <c r="E84" i="3" s="1"/>
  <c r="G84" i="3"/>
  <c r="H84" i="3"/>
  <c r="I84" i="3"/>
  <c r="A85" i="3"/>
  <c r="B85" i="3"/>
  <c r="C85" i="3"/>
  <c r="E85" i="3" s="1"/>
  <c r="G85" i="3"/>
  <c r="H85" i="3"/>
  <c r="I85" i="3"/>
  <c r="A86" i="3"/>
  <c r="B86" i="3"/>
  <c r="C86" i="3"/>
  <c r="E86" i="3" s="1"/>
  <c r="G86" i="3"/>
  <c r="H86" i="3"/>
  <c r="I86" i="3"/>
  <c r="A87" i="3"/>
  <c r="B87" i="3"/>
  <c r="C87" i="3"/>
  <c r="E87" i="3" s="1"/>
  <c r="G87" i="3"/>
  <c r="H87" i="3"/>
  <c r="I87" i="3"/>
  <c r="A88" i="3"/>
  <c r="B88" i="3"/>
  <c r="C88" i="3"/>
  <c r="E88" i="3" s="1"/>
  <c r="G88" i="3"/>
  <c r="H88" i="3"/>
  <c r="I88" i="3"/>
  <c r="A89" i="3"/>
  <c r="B89" i="3"/>
  <c r="C89" i="3"/>
  <c r="E89" i="3" s="1"/>
  <c r="G89" i="3"/>
  <c r="H89" i="3"/>
  <c r="I89" i="3"/>
  <c r="A90" i="3"/>
  <c r="B90" i="3"/>
  <c r="C90" i="3"/>
  <c r="E90" i="3" s="1"/>
  <c r="G90" i="3"/>
  <c r="H90" i="3"/>
  <c r="I90" i="3"/>
  <c r="A91" i="3"/>
  <c r="B91" i="3"/>
  <c r="C91" i="3"/>
  <c r="E91" i="3" s="1"/>
  <c r="G91" i="3"/>
  <c r="H91" i="3"/>
  <c r="I91" i="3"/>
  <c r="A100" i="3"/>
  <c r="A101" i="3"/>
  <c r="A102" i="3"/>
  <c r="A103" i="3"/>
  <c r="A104" i="3"/>
  <c r="A105" i="3"/>
  <c r="A106" i="3"/>
  <c r="A107" i="3"/>
  <c r="A108" i="3"/>
  <c r="A109" i="3"/>
  <c r="L16" i="8"/>
  <c r="M17" i="8"/>
  <c r="L18" i="8"/>
  <c r="E57" i="68" l="1"/>
  <c r="I29" i="62"/>
  <c r="G14" i="62"/>
  <c r="I19" i="62"/>
  <c r="G64" i="62"/>
  <c r="B240" i="4"/>
  <c r="C171" i="4"/>
  <c r="J54" i="3"/>
  <c r="F54" i="3" s="1"/>
  <c r="L54" i="3" s="1"/>
  <c r="J50" i="3"/>
  <c r="F50" i="3" s="1"/>
  <c r="L50" i="3" s="1"/>
  <c r="C239" i="4"/>
  <c r="C203" i="4"/>
  <c r="E203" i="4" s="1"/>
  <c r="E235" i="4" s="1"/>
  <c r="E267" i="4" s="1"/>
  <c r="C75" i="4"/>
  <c r="C238" i="4"/>
  <c r="C111" i="4"/>
  <c r="C207" i="4"/>
  <c r="E207" i="4" s="1"/>
  <c r="E239" i="4" s="1"/>
  <c r="E271" i="4" s="1"/>
  <c r="B176" i="4"/>
  <c r="C275" i="4"/>
  <c r="C243" i="4"/>
  <c r="C206" i="4"/>
  <c r="E206" i="4" s="1"/>
  <c r="E238" i="4" s="1"/>
  <c r="E270" i="4" s="1"/>
  <c r="C175" i="4"/>
  <c r="C143" i="4"/>
  <c r="C115" i="4"/>
  <c r="C274" i="4"/>
  <c r="C267" i="4"/>
  <c r="C235" i="4"/>
  <c r="C174" i="4"/>
  <c r="C78" i="4"/>
  <c r="K50" i="3"/>
  <c r="K83" i="3"/>
  <c r="J44" i="3"/>
  <c r="B270" i="4"/>
  <c r="B178" i="4"/>
  <c r="B142" i="4"/>
  <c r="B238" i="4"/>
  <c r="B274" i="4"/>
  <c r="B110" i="4"/>
  <c r="B206" i="4"/>
  <c r="B46" i="4"/>
  <c r="D139" i="4"/>
  <c r="D235" i="4" s="1"/>
  <c r="K409" i="5"/>
  <c r="K324" i="5"/>
  <c r="K316" i="5"/>
  <c r="K121" i="5"/>
  <c r="K348" i="5"/>
  <c r="K177" i="5"/>
  <c r="K113" i="5"/>
  <c r="K446" i="5"/>
  <c r="K363" i="5"/>
  <c r="K355" i="5"/>
  <c r="K332" i="5"/>
  <c r="K292" i="5"/>
  <c r="K246" i="5"/>
  <c r="K72" i="5"/>
  <c r="K347" i="5"/>
  <c r="K431" i="5"/>
  <c r="K315" i="5"/>
  <c r="K185" i="5"/>
  <c r="K129" i="5"/>
  <c r="K502" i="5"/>
  <c r="K401" i="5"/>
  <c r="K354" i="5"/>
  <c r="K216" i="5"/>
  <c r="K145" i="5"/>
  <c r="K515" i="5"/>
  <c r="K448" i="5"/>
  <c r="K378" i="5"/>
  <c r="K323" i="5"/>
  <c r="K238" i="5"/>
  <c r="K425" i="5"/>
  <c r="K387" i="5"/>
  <c r="K362" i="5"/>
  <c r="K153" i="5"/>
  <c r="K137" i="5"/>
  <c r="K493" i="5"/>
  <c r="K462" i="5"/>
  <c r="K444" i="5"/>
  <c r="K417" i="5"/>
  <c r="K400" i="5"/>
  <c r="K386" i="5"/>
  <c r="K361" i="5"/>
  <c r="K340" i="5"/>
  <c r="K300" i="5"/>
  <c r="K276" i="5"/>
  <c r="K223" i="5"/>
  <c r="K192" i="5"/>
  <c r="K161" i="5"/>
  <c r="K81" i="5"/>
  <c r="K34" i="5"/>
  <c r="K441" i="5"/>
  <c r="K254" i="5"/>
  <c r="I51" i="5"/>
  <c r="K51" i="5"/>
  <c r="I76" i="5"/>
  <c r="K76" i="5"/>
  <c r="I36" i="5"/>
  <c r="K36" i="5"/>
  <c r="K285" i="5"/>
  <c r="K501" i="5"/>
  <c r="K459" i="5"/>
  <c r="K433" i="5"/>
  <c r="K383" i="5"/>
  <c r="K345" i="5"/>
  <c r="K203" i="5"/>
  <c r="K500" i="5"/>
  <c r="K473" i="5"/>
  <c r="K458" i="5"/>
  <c r="K432" i="5"/>
  <c r="K420" i="5"/>
  <c r="K392" i="5"/>
  <c r="K247" i="5"/>
  <c r="K211" i="5"/>
  <c r="I508" i="5"/>
  <c r="I339" i="5"/>
  <c r="K429" i="5"/>
  <c r="K369" i="5"/>
  <c r="K451" i="5"/>
  <c r="K428" i="5"/>
  <c r="K413" i="5"/>
  <c r="K368" i="5"/>
  <c r="K293" i="5"/>
  <c r="K188" i="5"/>
  <c r="I499" i="5"/>
  <c r="K412" i="5"/>
  <c r="K377" i="5"/>
  <c r="K180" i="5"/>
  <c r="K449" i="5"/>
  <c r="K426" i="5"/>
  <c r="K489" i="5"/>
  <c r="K398" i="5"/>
  <c r="K435" i="5"/>
  <c r="K261" i="5"/>
  <c r="K195" i="5"/>
  <c r="K479" i="5"/>
  <c r="K346" i="5"/>
  <c r="K308" i="5"/>
  <c r="K269" i="5"/>
  <c r="K232" i="5"/>
  <c r="K477" i="5"/>
  <c r="K421" i="5"/>
  <c r="K277" i="5"/>
  <c r="K240" i="5"/>
  <c r="J86" i="3"/>
  <c r="F86" i="3" s="1"/>
  <c r="L86" i="3" s="1"/>
  <c r="J88" i="3"/>
  <c r="F88" i="3" s="1"/>
  <c r="L88" i="3" s="1"/>
  <c r="F9" i="3"/>
  <c r="L9" i="3" s="1"/>
  <c r="F15" i="3"/>
  <c r="L15" i="3" s="1"/>
  <c r="D45" i="4"/>
  <c r="D141" i="4" s="1"/>
  <c r="D237" i="4" s="1"/>
  <c r="D140" i="4"/>
  <c r="D236" i="4" s="1"/>
  <c r="D173" i="4"/>
  <c r="D269" i="4" s="1"/>
  <c r="D78" i="4"/>
  <c r="B48" i="4"/>
  <c r="B242" i="4"/>
  <c r="B180" i="4"/>
  <c r="B172" i="4"/>
  <c r="B112" i="4"/>
  <c r="B84" i="4"/>
  <c r="B78" i="4"/>
  <c r="B44" i="4"/>
  <c r="B148" i="4"/>
  <c r="B144" i="4"/>
  <c r="B82" i="4"/>
  <c r="B50" i="4"/>
  <c r="B272" i="4"/>
  <c r="B268" i="4"/>
  <c r="B236" i="4"/>
  <c r="B276" i="4"/>
  <c r="B210" i="4"/>
  <c r="B146" i="4"/>
  <c r="B140" i="4"/>
  <c r="B108" i="4"/>
  <c r="K503" i="5"/>
  <c r="K460" i="5"/>
  <c r="I476" i="5"/>
  <c r="I464" i="5"/>
  <c r="K506" i="5"/>
  <c r="I511" i="5"/>
  <c r="K516" i="5"/>
  <c r="K514" i="5"/>
  <c r="K495" i="5"/>
  <c r="K482" i="5"/>
  <c r="K454" i="5"/>
  <c r="I423" i="5"/>
  <c r="K494" i="5"/>
  <c r="K481" i="5"/>
  <c r="K466" i="5"/>
  <c r="K443" i="5"/>
  <c r="K418" i="5"/>
  <c r="I485" i="5"/>
  <c r="K349" i="5"/>
  <c r="K266" i="5"/>
  <c r="K208" i="5"/>
  <c r="K102" i="5"/>
  <c r="K366" i="5"/>
  <c r="K509" i="5"/>
  <c r="K486" i="5"/>
  <c r="K457" i="5"/>
  <c r="K424" i="5"/>
  <c r="K416" i="5"/>
  <c r="K407" i="5"/>
  <c r="K272" i="5"/>
  <c r="K124" i="5"/>
  <c r="K331" i="5"/>
  <c r="K290" i="5"/>
  <c r="K249" i="5"/>
  <c r="K231" i="5"/>
  <c r="K215" i="5"/>
  <c r="K175" i="5"/>
  <c r="K167" i="5"/>
  <c r="K117" i="5"/>
  <c r="K109" i="5"/>
  <c r="K475" i="5"/>
  <c r="K456" i="5"/>
  <c r="K439" i="5"/>
  <c r="K415" i="5"/>
  <c r="K406" i="5"/>
  <c r="K388" i="5"/>
  <c r="K371" i="5"/>
  <c r="K337" i="5"/>
  <c r="K313" i="5"/>
  <c r="K255" i="5"/>
  <c r="K189" i="5"/>
  <c r="K131" i="5"/>
  <c r="K55" i="5"/>
  <c r="K46" i="5"/>
  <c r="K37" i="5"/>
  <c r="G15" i="5"/>
  <c r="K483" i="5"/>
  <c r="K442" i="5"/>
  <c r="K183" i="5"/>
  <c r="K507" i="5"/>
  <c r="K474" i="5"/>
  <c r="K465" i="5"/>
  <c r="K447" i="5"/>
  <c r="K430" i="5"/>
  <c r="K422" i="5"/>
  <c r="K405" i="5"/>
  <c r="K396" i="5"/>
  <c r="K379" i="5"/>
  <c r="K295" i="5"/>
  <c r="K278" i="5"/>
  <c r="K196" i="5"/>
  <c r="K64" i="5"/>
  <c r="I504" i="5"/>
  <c r="I436" i="5"/>
  <c r="I325" i="5"/>
  <c r="I301" i="5"/>
  <c r="I284" i="5"/>
  <c r="I202" i="5"/>
  <c r="K471" i="5"/>
  <c r="K88" i="5"/>
  <c r="K80" i="5"/>
  <c r="K452" i="5"/>
  <c r="K419" i="5"/>
  <c r="K402" i="5"/>
  <c r="K384" i="5"/>
  <c r="K225" i="5"/>
  <c r="K160" i="5"/>
  <c r="G23" i="5"/>
  <c r="M84" i="3"/>
  <c r="M87" i="3"/>
  <c r="M45" i="3"/>
  <c r="M11" i="3"/>
  <c r="M53" i="3"/>
  <c r="K14" i="3"/>
  <c r="F10" i="3"/>
  <c r="L10" i="3" s="1"/>
  <c r="K46" i="3"/>
  <c r="M9" i="3"/>
  <c r="F13" i="3"/>
  <c r="L13" i="3" s="1"/>
  <c r="K10" i="3"/>
  <c r="M15" i="3"/>
  <c r="M7" i="3"/>
  <c r="F7" i="3"/>
  <c r="L7" i="3" s="1"/>
  <c r="F14" i="3"/>
  <c r="L14" i="3" s="1"/>
  <c r="F11" i="3"/>
  <c r="L11" i="3" s="1"/>
  <c r="M89" i="3"/>
  <c r="M51" i="3"/>
  <c r="M90" i="3"/>
  <c r="M88" i="3"/>
  <c r="J85" i="3"/>
  <c r="F85" i="3" s="1"/>
  <c r="L85" i="3" s="1"/>
  <c r="M52" i="3"/>
  <c r="K85" i="3"/>
  <c r="M54" i="3"/>
  <c r="J53" i="3"/>
  <c r="J47" i="3"/>
  <c r="M46" i="3"/>
  <c r="M44" i="3"/>
  <c r="K91" i="3"/>
  <c r="K53" i="3"/>
  <c r="K47" i="3"/>
  <c r="M86" i="3"/>
  <c r="M81" i="3"/>
  <c r="J48" i="3"/>
  <c r="F48" i="3" s="1"/>
  <c r="L48" i="3" s="1"/>
  <c r="K88" i="3"/>
  <c r="K86" i="3"/>
  <c r="M82" i="3"/>
  <c r="K54" i="3"/>
  <c r="K49" i="3"/>
  <c r="K44" i="3"/>
  <c r="D13" i="4"/>
  <c r="D14" i="4" s="1"/>
  <c r="D107" i="4"/>
  <c r="D203" i="4" s="1"/>
  <c r="I64" i="62"/>
  <c r="G44" i="62"/>
  <c r="I44" i="62"/>
  <c r="G39" i="62"/>
  <c r="I39" i="62"/>
  <c r="J39" i="62" s="1"/>
  <c r="G24" i="62"/>
  <c r="I24" i="62"/>
  <c r="G29" i="62"/>
  <c r="I14" i="62"/>
  <c r="G19" i="62"/>
  <c r="G49" i="62"/>
  <c r="I49" i="62"/>
  <c r="G54" i="62"/>
  <c r="I54" i="62"/>
  <c r="A62" i="3"/>
  <c r="A99" i="3"/>
  <c r="J91" i="3"/>
  <c r="F91" i="3" s="1"/>
  <c r="J83" i="3"/>
  <c r="K51" i="3"/>
  <c r="J49" i="3"/>
  <c r="F49" i="3" s="1"/>
  <c r="F17" i="3"/>
  <c r="L17" i="3" s="1"/>
  <c r="M13" i="3"/>
  <c r="K52" i="3"/>
  <c r="J52" i="3"/>
  <c r="J45" i="3"/>
  <c r="J81" i="3"/>
  <c r="K89" i="3"/>
  <c r="K84" i="3"/>
  <c r="K81" i="3"/>
  <c r="M91" i="3"/>
  <c r="J87" i="3"/>
  <c r="J84" i="3"/>
  <c r="M83" i="3"/>
  <c r="M49" i="3"/>
  <c r="K45" i="3"/>
  <c r="J89" i="3"/>
  <c r="M85" i="3"/>
  <c r="F53" i="3"/>
  <c r="M48" i="3"/>
  <c r="K90" i="3"/>
  <c r="K87" i="3"/>
  <c r="K82" i="3"/>
  <c r="K48" i="3"/>
  <c r="M47" i="3"/>
  <c r="F16" i="3"/>
  <c r="L16" i="3" s="1"/>
  <c r="M16" i="3"/>
  <c r="M50" i="3"/>
  <c r="J90" i="3"/>
  <c r="F44" i="3"/>
  <c r="L44" i="3" s="1"/>
  <c r="J82" i="3"/>
  <c r="F47" i="3"/>
  <c r="L47" i="3" s="1"/>
  <c r="F12" i="3"/>
  <c r="L12" i="3" s="1"/>
  <c r="M12" i="3"/>
  <c r="J51" i="3"/>
  <c r="J46" i="3"/>
  <c r="M17" i="3"/>
  <c r="F8" i="3"/>
  <c r="L8" i="3" s="1"/>
  <c r="M8" i="3"/>
  <c r="I463" i="5"/>
  <c r="K463" i="5"/>
  <c r="K440" i="5"/>
  <c r="I440" i="5"/>
  <c r="I399" i="5"/>
  <c r="K399" i="5"/>
  <c r="I394" i="5"/>
  <c r="K394" i="5"/>
  <c r="K376" i="5"/>
  <c r="I376" i="5"/>
  <c r="I353" i="5"/>
  <c r="K353" i="5"/>
  <c r="I234" i="5"/>
  <c r="K234" i="5"/>
  <c r="I165" i="5"/>
  <c r="K165" i="5"/>
  <c r="I135" i="5"/>
  <c r="K135" i="5"/>
  <c r="I77" i="5"/>
  <c r="K77" i="5"/>
  <c r="B235" i="4"/>
  <c r="B171" i="4"/>
  <c r="B267" i="4"/>
  <c r="B107" i="4"/>
  <c r="B75" i="4"/>
  <c r="B43" i="4"/>
  <c r="B181" i="4"/>
  <c r="B85" i="4"/>
  <c r="B53" i="4"/>
  <c r="B245" i="4"/>
  <c r="B117" i="4"/>
  <c r="B139" i="4"/>
  <c r="I69" i="5"/>
  <c r="K69" i="5"/>
  <c r="C48" i="4"/>
  <c r="C112" i="4"/>
  <c r="C144" i="4"/>
  <c r="C176" i="4"/>
  <c r="C208" i="4"/>
  <c r="E208" i="4" s="1"/>
  <c r="E240" i="4" s="1"/>
  <c r="E272" i="4" s="1"/>
  <c r="C80" i="4"/>
  <c r="C240" i="4"/>
  <c r="C272" i="4"/>
  <c r="B115" i="4"/>
  <c r="B211" i="4"/>
  <c r="B83" i="4"/>
  <c r="B51" i="4"/>
  <c r="B147" i="4"/>
  <c r="B275" i="4"/>
  <c r="B179" i="4"/>
  <c r="B243" i="4"/>
  <c r="I498" i="5"/>
  <c r="K498" i="5"/>
  <c r="K505" i="5"/>
  <c r="I505" i="5"/>
  <c r="K513" i="5"/>
  <c r="I513" i="5"/>
  <c r="K517" i="5"/>
  <c r="I517" i="5"/>
  <c r="I61" i="5"/>
  <c r="K61" i="5"/>
  <c r="C50" i="4"/>
  <c r="C114" i="4"/>
  <c r="C146" i="4"/>
  <c r="C178" i="4"/>
  <c r="C210" i="4"/>
  <c r="E210" i="4" s="1"/>
  <c r="E242" i="4" s="1"/>
  <c r="E274" i="4" s="1"/>
  <c r="C82" i="4"/>
  <c r="B111" i="4"/>
  <c r="B143" i="4"/>
  <c r="B47" i="4"/>
  <c r="B79" i="4"/>
  <c r="B175" i="4"/>
  <c r="B207" i="4"/>
  <c r="C45" i="4"/>
  <c r="C141" i="4"/>
  <c r="C173" i="4"/>
  <c r="C205" i="4"/>
  <c r="E205" i="4" s="1"/>
  <c r="E237" i="4" s="1"/>
  <c r="E269" i="4" s="1"/>
  <c r="C109" i="4"/>
  <c r="C77" i="4"/>
  <c r="N19" i="9"/>
  <c r="B239" i="4"/>
  <c r="E209" i="4"/>
  <c r="E241" i="4" s="1"/>
  <c r="E273" i="4" s="1"/>
  <c r="B109" i="4"/>
  <c r="B141" i="4"/>
  <c r="B45" i="4"/>
  <c r="B52" i="4"/>
  <c r="B116" i="4"/>
  <c r="C44" i="4"/>
  <c r="C140" i="4"/>
  <c r="C172" i="4"/>
  <c r="C204" i="4"/>
  <c r="E204" i="4" s="1"/>
  <c r="E236" i="4" s="1"/>
  <c r="E268" i="4" s="1"/>
  <c r="C236" i="4"/>
  <c r="C108" i="4"/>
  <c r="C268" i="4"/>
  <c r="E213" i="4"/>
  <c r="E245" i="4" s="1"/>
  <c r="E277" i="4" s="1"/>
  <c r="I487" i="5"/>
  <c r="K487" i="5"/>
  <c r="I478" i="5"/>
  <c r="K478" i="5"/>
  <c r="C52" i="4"/>
  <c r="C148" i="4"/>
  <c r="C180" i="4"/>
  <c r="C212" i="4"/>
  <c r="E212" i="4" s="1"/>
  <c r="E244" i="4" s="1"/>
  <c r="E276" i="4" s="1"/>
  <c r="I488" i="5"/>
  <c r="K488" i="5"/>
  <c r="K280" i="5"/>
  <c r="I280" i="5"/>
  <c r="K472" i="5"/>
  <c r="I472" i="5"/>
  <c r="K408" i="5"/>
  <c r="I408" i="5"/>
  <c r="K344" i="5"/>
  <c r="I344" i="5"/>
  <c r="C211" i="4"/>
  <c r="E211" i="4" s="1"/>
  <c r="E243" i="4" s="1"/>
  <c r="E275" i="4" s="1"/>
  <c r="C179" i="4"/>
  <c r="C147" i="4"/>
  <c r="C83" i="4"/>
  <c r="K497" i="5"/>
  <c r="K312" i="5"/>
  <c r="I312" i="5"/>
  <c r="K248" i="5"/>
  <c r="I248" i="5"/>
  <c r="K480" i="5"/>
  <c r="G21" i="5"/>
  <c r="G20" i="5"/>
  <c r="G43" i="5"/>
  <c r="G35" i="5"/>
  <c r="G27" i="5"/>
  <c r="G18" i="5"/>
  <c r="G57" i="5"/>
  <c r="G49" i="5"/>
  <c r="G33" i="5"/>
  <c r="G25" i="5"/>
  <c r="G16" i="5"/>
  <c r="G32" i="5"/>
  <c r="G24" i="5"/>
  <c r="G17" i="5"/>
  <c r="G31" i="5"/>
  <c r="J29" i="62" l="1"/>
  <c r="J24" i="62"/>
  <c r="J54" i="62"/>
  <c r="J49" i="62"/>
  <c r="J14" i="62"/>
  <c r="J64" i="62"/>
  <c r="J19" i="62"/>
  <c r="J44" i="62"/>
  <c r="D109" i="4"/>
  <c r="D205" i="4" s="1"/>
  <c r="D46" i="4"/>
  <c r="D142" i="4" s="1"/>
  <c r="D238" i="4" s="1"/>
  <c r="D79" i="4"/>
  <c r="D174" i="4"/>
  <c r="D270" i="4" s="1"/>
  <c r="I23" i="5"/>
  <c r="K23" i="5"/>
  <c r="I15" i="5"/>
  <c r="K15" i="5"/>
  <c r="L53" i="3"/>
  <c r="K20" i="3"/>
  <c r="C16" i="8" s="1"/>
  <c r="M56" i="3"/>
  <c r="E11" i="8" s="1"/>
  <c r="M20" i="3"/>
  <c r="E16" i="8" s="1"/>
  <c r="K19" i="3"/>
  <c r="C10" i="8" s="1"/>
  <c r="M57" i="3"/>
  <c r="E17" i="8" s="1"/>
  <c r="M93" i="3"/>
  <c r="E12" i="8" s="1"/>
  <c r="M19" i="3"/>
  <c r="E10" i="8" s="1"/>
  <c r="L19" i="3"/>
  <c r="D10" i="8" s="1"/>
  <c r="I25" i="5"/>
  <c r="K25" i="5"/>
  <c r="I35" i="5"/>
  <c r="K35" i="5"/>
  <c r="F81" i="3"/>
  <c r="L81" i="3" s="1"/>
  <c r="L49" i="3"/>
  <c r="I16" i="5"/>
  <c r="K16" i="5"/>
  <c r="I43" i="5"/>
  <c r="K43" i="5"/>
  <c r="F89" i="3"/>
  <c r="L89" i="3" s="1"/>
  <c r="I17" i="5"/>
  <c r="K17" i="5"/>
  <c r="I18" i="5"/>
  <c r="K18" i="5"/>
  <c r="F82" i="3"/>
  <c r="L82" i="3" s="1"/>
  <c r="K93" i="3"/>
  <c r="C12" i="8" s="1"/>
  <c r="K94" i="3"/>
  <c r="C18" i="8" s="1"/>
  <c r="I33" i="5"/>
  <c r="K33" i="5"/>
  <c r="I20" i="5"/>
  <c r="K20" i="5"/>
  <c r="L20" i="3"/>
  <c r="D16" i="8" s="1"/>
  <c r="F84" i="3"/>
  <c r="L84" i="3" s="1"/>
  <c r="F45" i="3"/>
  <c r="L45" i="3" s="1"/>
  <c r="I24" i="5"/>
  <c r="K24" i="5"/>
  <c r="I49" i="5"/>
  <c r="K49" i="5"/>
  <c r="K57" i="3"/>
  <c r="C17" i="8" s="1"/>
  <c r="K56" i="3"/>
  <c r="C11" i="8" s="1"/>
  <c r="F87" i="3"/>
  <c r="L87" i="3" s="1"/>
  <c r="F52" i="3"/>
  <c r="L52" i="3" s="1"/>
  <c r="I32" i="5"/>
  <c r="K32" i="5"/>
  <c r="I21" i="5"/>
  <c r="K21" i="5"/>
  <c r="F46" i="3"/>
  <c r="L46" i="3" s="1"/>
  <c r="I57" i="5"/>
  <c r="K57" i="5"/>
  <c r="D110" i="4"/>
  <c r="D206" i="4" s="1"/>
  <c r="D15" i="4"/>
  <c r="F51" i="3"/>
  <c r="L51" i="3" s="1"/>
  <c r="L91" i="3"/>
  <c r="M94" i="3"/>
  <c r="E18" i="8" s="1"/>
  <c r="I31" i="5"/>
  <c r="K31" i="5"/>
  <c r="I27" i="5"/>
  <c r="K27" i="5"/>
  <c r="F90" i="3"/>
  <c r="L90" i="3" s="1"/>
  <c r="F83" i="3"/>
  <c r="L83" i="3" s="1"/>
  <c r="D47" i="4" l="1"/>
  <c r="D143" i="4" s="1"/>
  <c r="D239" i="4" s="1"/>
  <c r="D80" i="4"/>
  <c r="D175" i="4"/>
  <c r="D271" i="4" s="1"/>
  <c r="C19" i="8"/>
  <c r="L8" i="8" s="1"/>
  <c r="C13" i="8"/>
  <c r="L5" i="8" s="1"/>
  <c r="E13" i="8"/>
  <c r="L7" i="8" s="1"/>
  <c r="E19" i="8"/>
  <c r="L10" i="8" s="1"/>
  <c r="L93" i="3"/>
  <c r="D12" i="8" s="1"/>
  <c r="L94" i="3"/>
  <c r="D18" i="8" s="1"/>
  <c r="L57" i="3"/>
  <c r="D17" i="8" s="1"/>
  <c r="L56" i="3"/>
  <c r="D11" i="8" s="1"/>
  <c r="D16" i="4"/>
  <c r="D111" i="4"/>
  <c r="D207" i="4" s="1"/>
  <c r="C5" i="5"/>
  <c r="C3" i="5"/>
  <c r="C7" i="5" s="1"/>
  <c r="F11" i="4" s="1"/>
  <c r="D48" i="4" l="1"/>
  <c r="D144" i="4" s="1"/>
  <c r="D240" i="4" s="1"/>
  <c r="D176" i="4"/>
  <c r="D272" i="4" s="1"/>
  <c r="D81" i="4"/>
  <c r="D13" i="8"/>
  <c r="L6" i="8" s="1"/>
  <c r="D19" i="8"/>
  <c r="L9" i="8" s="1"/>
  <c r="F43" i="4"/>
  <c r="G11" i="4"/>
  <c r="F12" i="4"/>
  <c r="D112" i="4"/>
  <c r="D208" i="4" s="1"/>
  <c r="D17" i="4"/>
  <c r="D49" i="4" l="1"/>
  <c r="D145" i="4" s="1"/>
  <c r="D241" i="4" s="1"/>
  <c r="D82" i="4"/>
  <c r="D177" i="4"/>
  <c r="D273" i="4" s="1"/>
  <c r="G12" i="4"/>
  <c r="F44" i="4"/>
  <c r="F13" i="4"/>
  <c r="H11" i="4"/>
  <c r="I11" i="4"/>
  <c r="F75" i="4"/>
  <c r="G43" i="4"/>
  <c r="D18" i="4"/>
  <c r="D113" i="4"/>
  <c r="D209" i="4" s="1"/>
  <c r="D50" i="4" l="1"/>
  <c r="D178" i="4"/>
  <c r="D274" i="4" s="1"/>
  <c r="D83" i="4"/>
  <c r="D146" i="4"/>
  <c r="D242" i="4" s="1"/>
  <c r="D51" i="4"/>
  <c r="G13" i="4"/>
  <c r="F14" i="4"/>
  <c r="F45" i="4"/>
  <c r="F76" i="4"/>
  <c r="G44" i="4"/>
  <c r="I43" i="4"/>
  <c r="H43" i="4"/>
  <c r="I12" i="4"/>
  <c r="H12" i="4"/>
  <c r="F107" i="4"/>
  <c r="G75" i="4"/>
  <c r="D19" i="4"/>
  <c r="D114" i="4"/>
  <c r="D210" i="4" s="1"/>
  <c r="D147" i="4" l="1"/>
  <c r="D243" i="4" s="1"/>
  <c r="D52" i="4"/>
  <c r="D84" i="4"/>
  <c r="D179" i="4"/>
  <c r="D275" i="4" s="1"/>
  <c r="I44" i="4"/>
  <c r="H44" i="4"/>
  <c r="G76" i="4"/>
  <c r="F108" i="4"/>
  <c r="D20" i="4"/>
  <c r="D115" i="4"/>
  <c r="D211" i="4" s="1"/>
  <c r="H75" i="4"/>
  <c r="I75" i="4"/>
  <c r="F77" i="4"/>
  <c r="G45" i="4"/>
  <c r="G107" i="4"/>
  <c r="F139" i="4"/>
  <c r="F15" i="4"/>
  <c r="G14" i="4"/>
  <c r="F46" i="4"/>
  <c r="H13" i="4"/>
  <c r="I13" i="4"/>
  <c r="D85" i="4" l="1"/>
  <c r="D180" i="4"/>
  <c r="D276" i="4" s="1"/>
  <c r="D53" i="4"/>
  <c r="D148" i="4"/>
  <c r="D244" i="4" s="1"/>
  <c r="D21" i="4"/>
  <c r="D116" i="4"/>
  <c r="D212" i="4" s="1"/>
  <c r="H107" i="4"/>
  <c r="I107" i="4"/>
  <c r="I45" i="4"/>
  <c r="H45" i="4"/>
  <c r="G46" i="4"/>
  <c r="F78" i="4"/>
  <c r="G139" i="4"/>
  <c r="F171" i="4"/>
  <c r="F16" i="4"/>
  <c r="F47" i="4"/>
  <c r="G15" i="4"/>
  <c r="G77" i="4"/>
  <c r="F109" i="4"/>
  <c r="F140" i="4"/>
  <c r="G108" i="4"/>
  <c r="H76" i="4"/>
  <c r="I76" i="4"/>
  <c r="I14" i="4"/>
  <c r="H14" i="4"/>
  <c r="D181" i="4" l="1"/>
  <c r="D277" i="4" s="1"/>
  <c r="D149" i="4"/>
  <c r="D245" i="4" s="1"/>
  <c r="G109" i="4"/>
  <c r="F141" i="4"/>
  <c r="F17" i="4"/>
  <c r="G16" i="4"/>
  <c r="F48" i="4"/>
  <c r="H139" i="4"/>
  <c r="I139" i="4"/>
  <c r="I77" i="4"/>
  <c r="H77" i="4"/>
  <c r="G78" i="4"/>
  <c r="F110" i="4"/>
  <c r="I46" i="4"/>
  <c r="H46" i="4"/>
  <c r="H108" i="4"/>
  <c r="I108" i="4"/>
  <c r="H15" i="4"/>
  <c r="I15" i="4"/>
  <c r="D117" i="4"/>
  <c r="D213" i="4" s="1"/>
  <c r="F172" i="4"/>
  <c r="G140" i="4"/>
  <c r="G47" i="4"/>
  <c r="F79" i="4"/>
  <c r="F203" i="4"/>
  <c r="G171" i="4"/>
  <c r="F173" i="4" l="1"/>
  <c r="G141" i="4"/>
  <c r="H171" i="4"/>
  <c r="I171" i="4"/>
  <c r="I109" i="4"/>
  <c r="H109" i="4"/>
  <c r="G110" i="4"/>
  <c r="F142" i="4"/>
  <c r="I47" i="4"/>
  <c r="H47" i="4"/>
  <c r="I140" i="4"/>
  <c r="H140" i="4"/>
  <c r="F204" i="4"/>
  <c r="G172" i="4"/>
  <c r="G203" i="4"/>
  <c r="F235" i="4"/>
  <c r="G79" i="4"/>
  <c r="F111" i="4"/>
  <c r="H78" i="4"/>
  <c r="I78" i="4"/>
  <c r="G48" i="4"/>
  <c r="F80" i="4"/>
  <c r="H16" i="4"/>
  <c r="I16" i="4"/>
  <c r="F18" i="4"/>
  <c r="F49" i="4"/>
  <c r="G17" i="4"/>
  <c r="G49" i="4" l="1"/>
  <c r="F81" i="4"/>
  <c r="F174" i="4"/>
  <c r="G142" i="4"/>
  <c r="H79" i="4"/>
  <c r="I79" i="4"/>
  <c r="H110" i="4"/>
  <c r="I110" i="4"/>
  <c r="F19" i="4"/>
  <c r="G18" i="4"/>
  <c r="F50" i="4"/>
  <c r="G80" i="4"/>
  <c r="F112" i="4"/>
  <c r="H17" i="4"/>
  <c r="I17" i="4"/>
  <c r="I48" i="4"/>
  <c r="H48" i="4"/>
  <c r="H172" i="4"/>
  <c r="I172" i="4"/>
  <c r="G204" i="4"/>
  <c r="F236" i="4"/>
  <c r="G111" i="4"/>
  <c r="F143" i="4"/>
  <c r="F267" i="4"/>
  <c r="G267" i="4" s="1"/>
  <c r="G235" i="4"/>
  <c r="H141" i="4"/>
  <c r="I141" i="4"/>
  <c r="H203" i="4"/>
  <c r="I203" i="4"/>
  <c r="G173" i="4"/>
  <c r="F205" i="4"/>
  <c r="H235" i="4" l="1"/>
  <c r="I235" i="4"/>
  <c r="H173" i="4"/>
  <c r="I173" i="4"/>
  <c r="F206" i="4"/>
  <c r="G174" i="4"/>
  <c r="H49" i="4"/>
  <c r="I49" i="4"/>
  <c r="G50" i="4"/>
  <c r="F82" i="4"/>
  <c r="F175" i="4"/>
  <c r="G143" i="4"/>
  <c r="G236" i="4"/>
  <c r="F268" i="4"/>
  <c r="G268" i="4" s="1"/>
  <c r="H18" i="4"/>
  <c r="I18" i="4"/>
  <c r="I111" i="4"/>
  <c r="H111" i="4"/>
  <c r="H204" i="4"/>
  <c r="I204" i="4"/>
  <c r="F144" i="4"/>
  <c r="G112" i="4"/>
  <c r="G19" i="4"/>
  <c r="F51" i="4"/>
  <c r="F20" i="4"/>
  <c r="I80" i="4"/>
  <c r="H80" i="4"/>
  <c r="F237" i="4"/>
  <c r="G205" i="4"/>
  <c r="H267" i="4"/>
  <c r="I267" i="4"/>
  <c r="H142" i="4"/>
  <c r="I142" i="4"/>
  <c r="G81" i="4"/>
  <c r="F113" i="4"/>
  <c r="G113" i="4" l="1"/>
  <c r="F145" i="4"/>
  <c r="H81" i="4"/>
  <c r="I81" i="4"/>
  <c r="G20" i="4"/>
  <c r="F52" i="4"/>
  <c r="F21" i="4"/>
  <c r="I112" i="4"/>
  <c r="H112" i="4"/>
  <c r="F176" i="4"/>
  <c r="G144" i="4"/>
  <c r="G51" i="4"/>
  <c r="F83" i="4"/>
  <c r="H268" i="4"/>
  <c r="I268" i="4"/>
  <c r="H205" i="4"/>
  <c r="I205" i="4"/>
  <c r="G237" i="4"/>
  <c r="F269" i="4"/>
  <c r="G269" i="4" s="1"/>
  <c r="H19" i="4"/>
  <c r="I19" i="4"/>
  <c r="I236" i="4"/>
  <c r="H236" i="4"/>
  <c r="F114" i="4"/>
  <c r="G82" i="4"/>
  <c r="I174" i="4"/>
  <c r="H174" i="4"/>
  <c r="I143" i="4"/>
  <c r="H143" i="4"/>
  <c r="I50" i="4"/>
  <c r="H50" i="4"/>
  <c r="G206" i="4"/>
  <c r="F238" i="4"/>
  <c r="G175" i="4"/>
  <c r="F207" i="4"/>
  <c r="I82" i="4" l="1"/>
  <c r="H82" i="4"/>
  <c r="G52" i="4"/>
  <c r="F84" i="4"/>
  <c r="F177" i="4"/>
  <c r="G145" i="4"/>
  <c r="G114" i="4"/>
  <c r="F146" i="4"/>
  <c r="I20" i="4"/>
  <c r="H20" i="4"/>
  <c r="H144" i="4"/>
  <c r="I144" i="4"/>
  <c r="H113" i="4"/>
  <c r="I113" i="4"/>
  <c r="H175" i="4"/>
  <c r="I175" i="4"/>
  <c r="F115" i="4"/>
  <c r="G83" i="4"/>
  <c r="G176" i="4"/>
  <c r="F208" i="4"/>
  <c r="G238" i="4"/>
  <c r="F270" i="4"/>
  <c r="G270" i="4" s="1"/>
  <c r="H269" i="4"/>
  <c r="I269" i="4"/>
  <c r="H51" i="4"/>
  <c r="I51" i="4"/>
  <c r="H206" i="4"/>
  <c r="I206" i="4"/>
  <c r="H237" i="4"/>
  <c r="I237" i="4"/>
  <c r="G207" i="4"/>
  <c r="F239" i="4"/>
  <c r="G21" i="4"/>
  <c r="F53" i="4"/>
  <c r="H207" i="4" l="1"/>
  <c r="I207" i="4"/>
  <c r="I270" i="4"/>
  <c r="H270" i="4"/>
  <c r="F85" i="4"/>
  <c r="G53" i="4"/>
  <c r="F240" i="4"/>
  <c r="G208" i="4"/>
  <c r="G146" i="4"/>
  <c r="F178" i="4"/>
  <c r="H176" i="4"/>
  <c r="I176" i="4"/>
  <c r="H114" i="4"/>
  <c r="I114" i="4"/>
  <c r="H21" i="4"/>
  <c r="I21" i="4"/>
  <c r="H83" i="4"/>
  <c r="I83" i="4"/>
  <c r="F116" i="4"/>
  <c r="G84" i="4"/>
  <c r="I238" i="4"/>
  <c r="H238" i="4"/>
  <c r="G115" i="4"/>
  <c r="F147" i="4"/>
  <c r="H145" i="4"/>
  <c r="I145" i="4"/>
  <c r="H52" i="4"/>
  <c r="I52" i="4"/>
  <c r="F271" i="4"/>
  <c r="G271" i="4" s="1"/>
  <c r="G239" i="4"/>
  <c r="G177" i="4"/>
  <c r="F209" i="4"/>
  <c r="I239" i="4" l="1"/>
  <c r="H239" i="4"/>
  <c r="F179" i="4"/>
  <c r="G147" i="4"/>
  <c r="F241" i="4"/>
  <c r="G209" i="4"/>
  <c r="H271" i="4"/>
  <c r="I271" i="4"/>
  <c r="H177" i="4"/>
  <c r="I177" i="4"/>
  <c r="G178" i="4"/>
  <c r="F210" i="4"/>
  <c r="H146" i="4"/>
  <c r="I146" i="4"/>
  <c r="I208" i="4"/>
  <c r="H208" i="4"/>
  <c r="H84" i="4"/>
  <c r="I84" i="4"/>
  <c r="F272" i="4"/>
  <c r="G272" i="4" s="1"/>
  <c r="G240" i="4"/>
  <c r="I53" i="4"/>
  <c r="H53" i="4"/>
  <c r="F148" i="4"/>
  <c r="G116" i="4"/>
  <c r="G85" i="4"/>
  <c r="F117" i="4"/>
  <c r="H115" i="4"/>
  <c r="I115" i="4"/>
  <c r="G210" i="4" l="1"/>
  <c r="F242" i="4"/>
  <c r="H116" i="4"/>
  <c r="I116" i="4"/>
  <c r="H178" i="4"/>
  <c r="I178" i="4"/>
  <c r="I209" i="4"/>
  <c r="H209" i="4"/>
  <c r="H272" i="4"/>
  <c r="I272" i="4"/>
  <c r="G148" i="4"/>
  <c r="F180" i="4"/>
  <c r="G241" i="4"/>
  <c r="F273" i="4"/>
  <c r="G273" i="4" s="1"/>
  <c r="F149" i="4"/>
  <c r="G117" i="4"/>
  <c r="H85" i="4"/>
  <c r="I85" i="4"/>
  <c r="I147" i="4"/>
  <c r="H147" i="4"/>
  <c r="F211" i="4"/>
  <c r="G179" i="4"/>
  <c r="I240" i="4"/>
  <c r="H240" i="4"/>
  <c r="F243" i="4" l="1"/>
  <c r="G211" i="4"/>
  <c r="H179" i="4"/>
  <c r="I179" i="4"/>
  <c r="G149" i="4"/>
  <c r="F181" i="4"/>
  <c r="H241" i="4"/>
  <c r="I241" i="4"/>
  <c r="H148" i="4"/>
  <c r="I148" i="4"/>
  <c r="G242" i="4"/>
  <c r="F274" i="4"/>
  <c r="G274" i="4" s="1"/>
  <c r="F212" i="4"/>
  <c r="G180" i="4"/>
  <c r="H210" i="4"/>
  <c r="I210" i="4"/>
  <c r="I117" i="4"/>
  <c r="H117" i="4"/>
  <c r="I273" i="4"/>
  <c r="H273" i="4"/>
  <c r="G212" i="4" l="1"/>
  <c r="F244" i="4"/>
  <c r="H211" i="4"/>
  <c r="I211" i="4"/>
  <c r="I180" i="4"/>
  <c r="H180" i="4"/>
  <c r="G243" i="4"/>
  <c r="F275" i="4"/>
  <c r="G275" i="4" s="1"/>
  <c r="I274" i="4"/>
  <c r="H274" i="4"/>
  <c r="H242" i="4"/>
  <c r="I242" i="4"/>
  <c r="F213" i="4"/>
  <c r="G181" i="4"/>
  <c r="I149" i="4"/>
  <c r="H149" i="4"/>
  <c r="I243" i="4" l="1"/>
  <c r="H243" i="4"/>
  <c r="F276" i="4"/>
  <c r="G276" i="4" s="1"/>
  <c r="G244" i="4"/>
  <c r="H212" i="4"/>
  <c r="I212" i="4"/>
  <c r="I181" i="4"/>
  <c r="H181" i="4"/>
  <c r="F245" i="4"/>
  <c r="G213" i="4"/>
  <c r="H275" i="4"/>
  <c r="I275" i="4"/>
  <c r="H213" i="4" l="1"/>
  <c r="I213" i="4"/>
  <c r="F277" i="4"/>
  <c r="G277" i="4" s="1"/>
  <c r="G245" i="4"/>
  <c r="I276" i="4"/>
  <c r="H276" i="4"/>
  <c r="H244" i="4"/>
  <c r="I244" i="4"/>
  <c r="H245" i="4" l="1"/>
  <c r="I245" i="4"/>
  <c r="I22" i="4"/>
  <c r="C32" i="8" s="1"/>
  <c r="I23" i="4"/>
  <c r="H22" i="4"/>
  <c r="C27" i="8" s="1"/>
  <c r="H23" i="4"/>
  <c r="I277" i="4"/>
  <c r="H277" i="4"/>
  <c r="I55" i="4" l="1"/>
  <c r="I54" i="4"/>
  <c r="D32" i="8" s="1"/>
  <c r="H54" i="4"/>
  <c r="D27" i="8" s="1"/>
  <c r="H55" i="4"/>
  <c r="H86" i="4" l="1"/>
  <c r="E27" i="8" s="1"/>
  <c r="H87" i="4"/>
  <c r="I86" i="4"/>
  <c r="E32" i="8" s="1"/>
  <c r="I87" i="4"/>
  <c r="H119" i="4" l="1"/>
  <c r="H118" i="4"/>
  <c r="C28" i="8" s="1"/>
  <c r="I119" i="4"/>
  <c r="I118" i="4"/>
  <c r="C33" i="8" s="1"/>
  <c r="I150" i="4" l="1"/>
  <c r="D33" i="8" s="1"/>
  <c r="I151" i="4"/>
  <c r="H150" i="4"/>
  <c r="D28" i="8" s="1"/>
  <c r="H151" i="4"/>
  <c r="H182" i="4" l="1"/>
  <c r="E28" i="8" s="1"/>
  <c r="H183" i="4"/>
  <c r="I183" i="4"/>
  <c r="I182" i="4"/>
  <c r="E33" i="8" s="1"/>
  <c r="I214" i="4" l="1"/>
  <c r="C34" i="8" s="1"/>
  <c r="I215" i="4"/>
  <c r="H215" i="4"/>
  <c r="H214" i="4"/>
  <c r="C29" i="8" s="1"/>
  <c r="I278" i="4" l="1"/>
  <c r="E34" i="8" s="1"/>
  <c r="I279" i="4"/>
  <c r="I246" i="4"/>
  <c r="D34" i="8" s="1"/>
  <c r="I247" i="4"/>
  <c r="H278" i="4"/>
  <c r="E29" i="8" s="1"/>
  <c r="H279" i="4"/>
  <c r="H247" i="4"/>
  <c r="H246" i="4"/>
  <c r="D29" i="8" s="1"/>
  <c r="L11" i="8" l="1"/>
  <c r="L12" i="8"/>
  <c r="L14" i="8"/>
  <c r="L13" i="8"/>
  <c r="K70" i="62" l="1"/>
  <c r="K38" i="62" l="1"/>
  <c r="K21" i="62"/>
  <c r="K58" i="62"/>
  <c r="K46" i="62"/>
  <c r="K56" i="62"/>
  <c r="K47" i="62"/>
  <c r="K51" i="62"/>
  <c r="K45" i="62"/>
  <c r="K54" i="62"/>
  <c r="K31" i="62"/>
  <c r="K32" i="62"/>
  <c r="K28" i="62"/>
  <c r="K53" i="62"/>
  <c r="K24" i="62"/>
  <c r="K18" i="62"/>
  <c r="K35" i="62"/>
  <c r="K48" i="62"/>
  <c r="K61" i="62"/>
  <c r="K39" i="62"/>
  <c r="K30" i="62"/>
  <c r="K52" i="62"/>
  <c r="K15" i="62"/>
  <c r="K27" i="62"/>
  <c r="K63" i="62"/>
  <c r="K16" i="62"/>
  <c r="K37" i="62"/>
  <c r="K57" i="62"/>
  <c r="K36" i="62"/>
  <c r="K40" i="62"/>
  <c r="K49" i="62"/>
  <c r="K59" i="62"/>
  <c r="K42" i="62"/>
  <c r="K62" i="62"/>
  <c r="K64" i="62"/>
  <c r="K20" i="62"/>
  <c r="K17" i="62"/>
  <c r="K33" i="62"/>
  <c r="K26" i="62"/>
  <c r="K23" i="62"/>
  <c r="K29" i="62"/>
  <c r="K41" i="62"/>
  <c r="K22" i="62"/>
  <c r="K14" i="62"/>
  <c r="K25" i="62"/>
  <c r="K66" i="62"/>
  <c r="K50" i="62"/>
  <c r="K67" i="62"/>
  <c r="K44" i="62"/>
  <c r="K43" i="62"/>
  <c r="K65" i="62"/>
  <c r="K55" i="62"/>
  <c r="K34" i="62"/>
  <c r="K60" i="62"/>
  <c r="K19" i="62"/>
  <c r="C30" i="63" l="1" a="1"/>
  <c r="C30" i="63" s="1"/>
  <c r="D30" i="63" s="1"/>
  <c r="E30" i="63" s="1"/>
  <c r="C38" i="63" a="1"/>
  <c r="C38" i="63" s="1"/>
  <c r="D38" i="63" s="1"/>
  <c r="E38" i="63" s="1"/>
  <c r="C37" i="63" a="1"/>
  <c r="C37" i="63" s="1"/>
  <c r="D37" i="63" s="1"/>
  <c r="E37" i="63" s="1"/>
  <c r="C31" i="63" a="1"/>
  <c r="C31" i="63" s="1"/>
  <c r="D31" i="63" s="1"/>
  <c r="E31" i="63" s="1"/>
  <c r="C39" i="63" a="1"/>
  <c r="C39" i="63" s="1"/>
  <c r="D39" i="63" s="1"/>
  <c r="E39" i="63" s="1"/>
  <c r="C32" i="63" a="1"/>
  <c r="C32" i="63" s="1"/>
  <c r="D32" i="63" s="1"/>
  <c r="E32" i="63" s="1"/>
  <c r="C40" i="63" a="1"/>
  <c r="C40" i="63" s="1"/>
  <c r="D40" i="63" s="1"/>
  <c r="E40" i="63" s="1"/>
  <c r="C33" i="63" a="1"/>
  <c r="C33" i="63" s="1"/>
  <c r="D33" i="63" s="1"/>
  <c r="E33" i="63" s="1"/>
  <c r="C34" i="63" a="1"/>
  <c r="C34" i="63" s="1"/>
  <c r="D34" i="63" s="1"/>
  <c r="E34" i="63" s="1"/>
  <c r="C35" i="63" a="1"/>
  <c r="C35" i="63" s="1"/>
  <c r="D35" i="63" s="1"/>
  <c r="E35" i="63" s="1"/>
  <c r="C36" i="63" a="1"/>
  <c r="C36" i="63" s="1"/>
  <c r="D36" i="63" s="1"/>
  <c r="E36" i="63" s="1"/>
  <c r="C29" i="63" a="1"/>
  <c r="C29" i="63" s="1"/>
  <c r="D29" i="63" s="1"/>
  <c r="E29" i="63" s="1"/>
  <c r="K71" i="62"/>
  <c r="I30" i="63" l="1"/>
  <c r="I29" i="6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<sst xmlns="http://schemas.openxmlformats.org/spreadsheetml/2006/main" count="2988" uniqueCount="1447">
  <si>
    <t>Company</t>
  </si>
  <si>
    <t>Annualized Dividend</t>
  </si>
  <si>
    <t>Stock
Price</t>
  </si>
  <si>
    <t>Dividend Yield</t>
  </si>
  <si>
    <t>Expected Dividend Yield</t>
  </si>
  <si>
    <t>ATO</t>
  </si>
  <si>
    <t/>
  </si>
  <si>
    <t>NI</t>
  </si>
  <si>
    <t>LNT</t>
  </si>
  <si>
    <t>AEE</t>
  </si>
  <si>
    <t>AEP</t>
  </si>
  <si>
    <t>CNP</t>
  </si>
  <si>
    <t>CMS</t>
  </si>
  <si>
    <t>ED</t>
  </si>
  <si>
    <t>D</t>
  </si>
  <si>
    <t>DTE</t>
  </si>
  <si>
    <t>DUK</t>
  </si>
  <si>
    <t>Edison International</t>
  </si>
  <si>
    <t>EIX</t>
  </si>
  <si>
    <t>ETR</t>
  </si>
  <si>
    <t>Eversource Energy</t>
  </si>
  <si>
    <t>ES</t>
  </si>
  <si>
    <t>EVRG</t>
  </si>
  <si>
    <t>EXC</t>
  </si>
  <si>
    <t>FE</t>
  </si>
  <si>
    <t>NEE</t>
  </si>
  <si>
    <t>PNW</t>
  </si>
  <si>
    <t>PPL</t>
  </si>
  <si>
    <t>PEG</t>
  </si>
  <si>
    <t>SRE</t>
  </si>
  <si>
    <t>SO</t>
  </si>
  <si>
    <t>WEC</t>
  </si>
  <si>
    <t>XEL</t>
  </si>
  <si>
    <t>AWK</t>
  </si>
  <si>
    <t>Mean</t>
  </si>
  <si>
    <t>Median</t>
  </si>
  <si>
    <t>K = Rf + β (Rm − Rf)</t>
  </si>
  <si>
    <t>K = Rf + 0.25 x (Rm - Rf) + 0.75 x β x (Rm − Rf)</t>
  </si>
  <si>
    <t>Ticker</t>
  </si>
  <si>
    <t>[4]</t>
  </si>
  <si>
    <t>[5]</t>
  </si>
  <si>
    <t>[6]</t>
  </si>
  <si>
    <t>Shares</t>
  </si>
  <si>
    <t>Market</t>
  </si>
  <si>
    <t>Name</t>
  </si>
  <si>
    <t>Outst'g</t>
  </si>
  <si>
    <t>Price</t>
  </si>
  <si>
    <t>Capitalization</t>
  </si>
  <si>
    <t>Agilent Technologies Inc</t>
  </si>
  <si>
    <t>A</t>
  </si>
  <si>
    <t>American Airlines Group Inc</t>
  </si>
  <si>
    <t>AAL</t>
  </si>
  <si>
    <t>Apple Inc</t>
  </si>
  <si>
    <t>AAPL</t>
  </si>
  <si>
    <t>AbbVie Inc</t>
  </si>
  <si>
    <t>ABBV</t>
  </si>
  <si>
    <t>Abbott Laboratories</t>
  </si>
  <si>
    <t>ABT</t>
  </si>
  <si>
    <t>Accenture PLC</t>
  </si>
  <si>
    <t>ACN</t>
  </si>
  <si>
    <t>Adobe Inc</t>
  </si>
  <si>
    <t>ADBE</t>
  </si>
  <si>
    <t>Analog Devices Inc</t>
  </si>
  <si>
    <t>ADI</t>
  </si>
  <si>
    <t>Archer-Daniels-Midland Co</t>
  </si>
  <si>
    <t>ADM</t>
  </si>
  <si>
    <t>Automatic Data Processing Inc</t>
  </si>
  <si>
    <t>ADP</t>
  </si>
  <si>
    <t>Autodesk Inc</t>
  </si>
  <si>
    <t>ADSK</t>
  </si>
  <si>
    <t>Ameren Corp</t>
  </si>
  <si>
    <t>American Electric Power Co Inc</t>
  </si>
  <si>
    <t>AES Corp/The</t>
  </si>
  <si>
    <t>AES</t>
  </si>
  <si>
    <t>Aflac Inc</t>
  </si>
  <si>
    <t>AFL</t>
  </si>
  <si>
    <t>American International Group Inc</t>
  </si>
  <si>
    <t>AIG</t>
  </si>
  <si>
    <t>Assurant Inc</t>
  </si>
  <si>
    <t>AIZ</t>
  </si>
  <si>
    <t>Arthur J Gallagher &amp; Co</t>
  </si>
  <si>
    <t>AJG</t>
  </si>
  <si>
    <t>Akamai Technologies Inc</t>
  </si>
  <si>
    <t>AKAM</t>
  </si>
  <si>
    <t>Albemarle Corp</t>
  </si>
  <si>
    <t>ALB</t>
  </si>
  <si>
    <t>Align Technology Inc</t>
  </si>
  <si>
    <t>ALGN</t>
  </si>
  <si>
    <t>Allstate Corp/The</t>
  </si>
  <si>
    <t>ALL</t>
  </si>
  <si>
    <t>Allegion plc</t>
  </si>
  <si>
    <t>ALLE</t>
  </si>
  <si>
    <t>Applied Materials Inc</t>
  </si>
  <si>
    <t>AMAT</t>
  </si>
  <si>
    <t>Amcor PLC</t>
  </si>
  <si>
    <t>AMCR</t>
  </si>
  <si>
    <t>Advanced Micro Devices Inc</t>
  </si>
  <si>
    <t>AMD</t>
  </si>
  <si>
    <t>AMETEK Inc</t>
  </si>
  <si>
    <t>AME</t>
  </si>
  <si>
    <t>Amgen Inc</t>
  </si>
  <si>
    <t>AMGN</t>
  </si>
  <si>
    <t>Ameriprise Financial Inc</t>
  </si>
  <si>
    <t>AMP</t>
  </si>
  <si>
    <t>American Tower Corp</t>
  </si>
  <si>
    <t>AMT</t>
  </si>
  <si>
    <t>Amazon.com Inc</t>
  </si>
  <si>
    <t>AMZN</t>
  </si>
  <si>
    <t>Arista Networks Inc</t>
  </si>
  <si>
    <t>ANET</t>
  </si>
  <si>
    <t>ANSYS Inc</t>
  </si>
  <si>
    <t>ANSS</t>
  </si>
  <si>
    <t>Aon PLC</t>
  </si>
  <si>
    <t>AON</t>
  </si>
  <si>
    <t>A O Smith Corp</t>
  </si>
  <si>
    <t>AOS</t>
  </si>
  <si>
    <t>APA Corp</t>
  </si>
  <si>
    <t>APA</t>
  </si>
  <si>
    <t>Air Products and Chemicals Inc</t>
  </si>
  <si>
    <t>APD</t>
  </si>
  <si>
    <t>Amphenol Corp</t>
  </si>
  <si>
    <t>APH</t>
  </si>
  <si>
    <t>Aptiv PLC</t>
  </si>
  <si>
    <t>APTV</t>
  </si>
  <si>
    <t>Alexandria Real Estate Equities Inc</t>
  </si>
  <si>
    <t>ARE</t>
  </si>
  <si>
    <t>Atmos Energy Corp</t>
  </si>
  <si>
    <t>AvalonBay Communities Inc</t>
  </si>
  <si>
    <t>AVB</t>
  </si>
  <si>
    <t>Broadcom Inc</t>
  </si>
  <si>
    <t>AVGO</t>
  </si>
  <si>
    <t>Avery Dennison Corp</t>
  </si>
  <si>
    <t>AVY</t>
  </si>
  <si>
    <t>American Water Works Co Inc</t>
  </si>
  <si>
    <t>American Express Co</t>
  </si>
  <si>
    <t>AXP</t>
  </si>
  <si>
    <t>AutoZone Inc</t>
  </si>
  <si>
    <t>AZO</t>
  </si>
  <si>
    <t>Boeing Co/The</t>
  </si>
  <si>
    <t>BA</t>
  </si>
  <si>
    <t>Bank of America Corp</t>
  </si>
  <si>
    <t>BAC</t>
  </si>
  <si>
    <t>Baxter International Inc</t>
  </si>
  <si>
    <t>BAX</t>
  </si>
  <si>
    <t>Bath &amp; Body Works Inc</t>
  </si>
  <si>
    <t>BBWI</t>
  </si>
  <si>
    <t>Best Buy Co Inc</t>
  </si>
  <si>
    <t>BBY</t>
  </si>
  <si>
    <t>BDX</t>
  </si>
  <si>
    <t>Franklin Resources Inc</t>
  </si>
  <si>
    <t>BEN</t>
  </si>
  <si>
    <t>Brown-Forman Corp</t>
  </si>
  <si>
    <t>BF/B</t>
  </si>
  <si>
    <t>Biogen Inc</t>
  </si>
  <si>
    <t>BIIB</t>
  </si>
  <si>
    <t>Bio-Rad Laboratories Inc</t>
  </si>
  <si>
    <t>BIO</t>
  </si>
  <si>
    <t>Bank of New York Mellon Corp/The</t>
  </si>
  <si>
    <t>BK</t>
  </si>
  <si>
    <t>Booking Holdings Inc</t>
  </si>
  <si>
    <t>BKNG</t>
  </si>
  <si>
    <t>Baker Hughes Co</t>
  </si>
  <si>
    <t>BKR</t>
  </si>
  <si>
    <t>BlackRock Inc</t>
  </si>
  <si>
    <t>BLK</t>
  </si>
  <si>
    <t>Ball Corp</t>
  </si>
  <si>
    <t>Bristol-Myers Squibb Co</t>
  </si>
  <si>
    <t>BMY</t>
  </si>
  <si>
    <t>Broadridge Financial Solutions Inc</t>
  </si>
  <si>
    <t>BR</t>
  </si>
  <si>
    <t>Berkshire Hathaway Inc</t>
  </si>
  <si>
    <t>BRK/B</t>
  </si>
  <si>
    <t>Brown &amp; Brown Inc</t>
  </si>
  <si>
    <t>BRO</t>
  </si>
  <si>
    <t>Boston Scientific Corp</t>
  </si>
  <si>
    <t>BSX</t>
  </si>
  <si>
    <t>BorgWarner Inc</t>
  </si>
  <si>
    <t>BWA</t>
  </si>
  <si>
    <t>Boston Properties Inc</t>
  </si>
  <si>
    <t>BXP</t>
  </si>
  <si>
    <t>Citigroup Inc</t>
  </si>
  <si>
    <t>C</t>
  </si>
  <si>
    <t>Conagra Brands Inc</t>
  </si>
  <si>
    <t>CAG</t>
  </si>
  <si>
    <t>Cardinal Health Inc</t>
  </si>
  <si>
    <t>CAH</t>
  </si>
  <si>
    <t>Carrier Global Corp</t>
  </si>
  <si>
    <t>CARR</t>
  </si>
  <si>
    <t>Caterpillar Inc</t>
  </si>
  <si>
    <t>CAT</t>
  </si>
  <si>
    <t>Chubb Ltd</t>
  </si>
  <si>
    <t>CB</t>
  </si>
  <si>
    <t>Cboe Global Markets Inc</t>
  </si>
  <si>
    <t>CBOE</t>
  </si>
  <si>
    <t>CBRE Group Inc</t>
  </si>
  <si>
    <t>CBRE</t>
  </si>
  <si>
    <t>CCI</t>
  </si>
  <si>
    <t>Carnival Corp</t>
  </si>
  <si>
    <t>CCL</t>
  </si>
  <si>
    <t>Cadence Design Systems Inc</t>
  </si>
  <si>
    <t>CDNS</t>
  </si>
  <si>
    <t>CDW Corp/DE</t>
  </si>
  <si>
    <t>CDW</t>
  </si>
  <si>
    <t>Celanese Corp</t>
  </si>
  <si>
    <t>CE</t>
  </si>
  <si>
    <t>CEG</t>
  </si>
  <si>
    <t>CF Industries Holdings Inc</t>
  </si>
  <si>
    <t>CF</t>
  </si>
  <si>
    <t>Citizens Financial Group Inc</t>
  </si>
  <si>
    <t>CFG</t>
  </si>
  <si>
    <t>Church &amp; Dwight Co Inc</t>
  </si>
  <si>
    <t>CHD</t>
  </si>
  <si>
    <t>CH Robinson Worldwide Inc</t>
  </si>
  <si>
    <t>CHRW</t>
  </si>
  <si>
    <t>Charter Communications Inc</t>
  </si>
  <si>
    <t>CHTR</t>
  </si>
  <si>
    <t>CI</t>
  </si>
  <si>
    <t>Cincinnati Financial Corp</t>
  </si>
  <si>
    <t>CINF</t>
  </si>
  <si>
    <t>Colgate-Palmolive Co</t>
  </si>
  <si>
    <t>CL</t>
  </si>
  <si>
    <t>Clorox Co/The</t>
  </si>
  <si>
    <t>CLX</t>
  </si>
  <si>
    <t>Comerica Inc</t>
  </si>
  <si>
    <t>CMA</t>
  </si>
  <si>
    <t>Comcast Corp</t>
  </si>
  <si>
    <t>CMCSA</t>
  </si>
  <si>
    <t>CME Group Inc</t>
  </si>
  <si>
    <t>CME</t>
  </si>
  <si>
    <t>Chipotle Mexican Grill Inc</t>
  </si>
  <si>
    <t>CMG</t>
  </si>
  <si>
    <t>Cummins Inc</t>
  </si>
  <si>
    <t>CMI</t>
  </si>
  <si>
    <t>CMS Energy Corp</t>
  </si>
  <si>
    <t>Centene Corp</t>
  </si>
  <si>
    <t>CNC</t>
  </si>
  <si>
    <t>CenterPoint Energy Inc</t>
  </si>
  <si>
    <t>Capital One Financial Corp</t>
  </si>
  <si>
    <t>COF</t>
  </si>
  <si>
    <t>Cooper Cos Inc/The</t>
  </si>
  <si>
    <t>COO</t>
  </si>
  <si>
    <t>ConocoPhillips</t>
  </si>
  <si>
    <t>COP</t>
  </si>
  <si>
    <t>Costco Wholesale Corp</t>
  </si>
  <si>
    <t>COST</t>
  </si>
  <si>
    <t>Campbell Soup Co</t>
  </si>
  <si>
    <t>CPB</t>
  </si>
  <si>
    <t>Copart Inc</t>
  </si>
  <si>
    <t>CPRT</t>
  </si>
  <si>
    <t>Charles River Laboratories International Inc</t>
  </si>
  <si>
    <t>CRL</t>
  </si>
  <si>
    <t>CRM</t>
  </si>
  <si>
    <t>CSCO</t>
  </si>
  <si>
    <t>CSX Corp</t>
  </si>
  <si>
    <t>CSX</t>
  </si>
  <si>
    <t>Cintas Corp</t>
  </si>
  <si>
    <t>CTAS</t>
  </si>
  <si>
    <t>Catalent Inc</t>
  </si>
  <si>
    <t>CTLT</t>
  </si>
  <si>
    <t>Coterra Energy Inc</t>
  </si>
  <si>
    <t>CTRA</t>
  </si>
  <si>
    <t>Cognizant Technology Solutions Corp</t>
  </si>
  <si>
    <t>CTSH</t>
  </si>
  <si>
    <t>Corteva Inc</t>
  </si>
  <si>
    <t>CTVA</t>
  </si>
  <si>
    <t>CVS Health Corp</t>
  </si>
  <si>
    <t>CVS</t>
  </si>
  <si>
    <t>Chevron Corp</t>
  </si>
  <si>
    <t>CVX</t>
  </si>
  <si>
    <t>Caesars Entertainment Inc</t>
  </si>
  <si>
    <t>CZR</t>
  </si>
  <si>
    <t>Dominion Energy Inc</t>
  </si>
  <si>
    <t>Delta Air Lines Inc</t>
  </si>
  <si>
    <t>DAL</t>
  </si>
  <si>
    <t>DuPont de Nemours Inc</t>
  </si>
  <si>
    <t>DD</t>
  </si>
  <si>
    <t>Deere &amp; Co</t>
  </si>
  <si>
    <t>DE</t>
  </si>
  <si>
    <t>Discover Financial Services</t>
  </si>
  <si>
    <t>DFS</t>
  </si>
  <si>
    <t>Dollar General Corp</t>
  </si>
  <si>
    <t>DG</t>
  </si>
  <si>
    <t>Quest Diagnostics Inc</t>
  </si>
  <si>
    <t>DGX</t>
  </si>
  <si>
    <t>DR Horton Inc</t>
  </si>
  <si>
    <t>DHI</t>
  </si>
  <si>
    <t>Danaher Corp</t>
  </si>
  <si>
    <t>DHR</t>
  </si>
  <si>
    <t>Walt Disney Co/The</t>
  </si>
  <si>
    <t>DIS</t>
  </si>
  <si>
    <t>Digital Realty Trust Inc</t>
  </si>
  <si>
    <t>DLR</t>
  </si>
  <si>
    <t>Dollar Tree Inc</t>
  </si>
  <si>
    <t>DLTR</t>
  </si>
  <si>
    <t>Dover Corp</t>
  </si>
  <si>
    <t>DOV</t>
  </si>
  <si>
    <t>Dow Inc</t>
  </si>
  <si>
    <t>DOW</t>
  </si>
  <si>
    <t>Domino's Pizza Inc</t>
  </si>
  <si>
    <t>DPZ</t>
  </si>
  <si>
    <t>Darden Restaurants Inc</t>
  </si>
  <si>
    <t>DRI</t>
  </si>
  <si>
    <t>DTE Energy Co</t>
  </si>
  <si>
    <t>Duke Energy Corp</t>
  </si>
  <si>
    <t>DaVita Inc</t>
  </si>
  <si>
    <t>DVA</t>
  </si>
  <si>
    <t>Devon Energy Corp</t>
  </si>
  <si>
    <t>DVN</t>
  </si>
  <si>
    <t>Dexcom Inc</t>
  </si>
  <si>
    <t>DXCM</t>
  </si>
  <si>
    <t>Electronic Arts Inc</t>
  </si>
  <si>
    <t>EA</t>
  </si>
  <si>
    <t>eBay Inc</t>
  </si>
  <si>
    <t>EBAY</t>
  </si>
  <si>
    <t>Ecolab Inc</t>
  </si>
  <si>
    <t>ECL</t>
  </si>
  <si>
    <t>Consolidated Edison Inc</t>
  </si>
  <si>
    <t>Equifax Inc</t>
  </si>
  <si>
    <t>EFX</t>
  </si>
  <si>
    <t>Estee Lauder Cos Inc/The</t>
  </si>
  <si>
    <t>EL</t>
  </si>
  <si>
    <t>Eastman Chemical Co</t>
  </si>
  <si>
    <t>EMN</t>
  </si>
  <si>
    <t>Emerson Electric Co</t>
  </si>
  <si>
    <t>EMR</t>
  </si>
  <si>
    <t>Enphase Energy Inc</t>
  </si>
  <si>
    <t>ENPH</t>
  </si>
  <si>
    <t>EOG Resources Inc</t>
  </si>
  <si>
    <t>EOG</t>
  </si>
  <si>
    <t>EPAM Systems Inc</t>
  </si>
  <si>
    <t>EPAM</t>
  </si>
  <si>
    <t>Equinix Inc</t>
  </si>
  <si>
    <t>EQIX</t>
  </si>
  <si>
    <t>Equity Residential</t>
  </si>
  <si>
    <t>EQR</t>
  </si>
  <si>
    <t>Essex Property Trust Inc</t>
  </si>
  <si>
    <t>ESS</t>
  </si>
  <si>
    <t>Eaton Corp PLC</t>
  </si>
  <si>
    <t>ETN</t>
  </si>
  <si>
    <t>Entergy Corp</t>
  </si>
  <si>
    <t>Etsy Inc</t>
  </si>
  <si>
    <t>ETSY</t>
  </si>
  <si>
    <t>Evergy Inc</t>
  </si>
  <si>
    <t>Edwards Lifesciences Corp</t>
  </si>
  <si>
    <t>EW</t>
  </si>
  <si>
    <t>Exelon Corp</t>
  </si>
  <si>
    <t>Expeditors International of Washington Inc</t>
  </si>
  <si>
    <t>EXPD</t>
  </si>
  <si>
    <t>Expedia Group Inc</t>
  </si>
  <si>
    <t>EXPE</t>
  </si>
  <si>
    <t>Extra Space Storage Inc</t>
  </si>
  <si>
    <t>EXR</t>
  </si>
  <si>
    <t>Ford Motor Co</t>
  </si>
  <si>
    <t>F</t>
  </si>
  <si>
    <t>Diamondback Energy Inc</t>
  </si>
  <si>
    <t>FANG</t>
  </si>
  <si>
    <t>Fastenal Co</t>
  </si>
  <si>
    <t>FAST</t>
  </si>
  <si>
    <t>Meta Platforms Inc</t>
  </si>
  <si>
    <t>Freeport-McMoRan Inc</t>
  </si>
  <si>
    <t>FCX</t>
  </si>
  <si>
    <t>FactSet Research Systems Inc</t>
  </si>
  <si>
    <t>FDS</t>
  </si>
  <si>
    <t>FedEx Corp</t>
  </si>
  <si>
    <t>FDX</t>
  </si>
  <si>
    <t>FirstEnergy Corp</t>
  </si>
  <si>
    <t>F5 Inc</t>
  </si>
  <si>
    <t>FFIV</t>
  </si>
  <si>
    <t>Fidelity National Information Services Inc</t>
  </si>
  <si>
    <t>FIS</t>
  </si>
  <si>
    <t>Fiserv Inc</t>
  </si>
  <si>
    <t>Fifth Third Bancorp</t>
  </si>
  <si>
    <t>FITB</t>
  </si>
  <si>
    <t>FMC Corp</t>
  </si>
  <si>
    <t>FMC</t>
  </si>
  <si>
    <t>Fox Corp</t>
  </si>
  <si>
    <t>FOX</t>
  </si>
  <si>
    <t>FOXA</t>
  </si>
  <si>
    <t>Federal Realty Investment Trust</t>
  </si>
  <si>
    <t>FRT</t>
  </si>
  <si>
    <t>Fortinet Inc</t>
  </si>
  <si>
    <t>FTNT</t>
  </si>
  <si>
    <t>Fortive Corp</t>
  </si>
  <si>
    <t>FTV</t>
  </si>
  <si>
    <t>General Dynamics Corp</t>
  </si>
  <si>
    <t>GD</t>
  </si>
  <si>
    <t>General Electric Co</t>
  </si>
  <si>
    <t>GE</t>
  </si>
  <si>
    <t>Gilead Sciences Inc</t>
  </si>
  <si>
    <t>GILD</t>
  </si>
  <si>
    <t>General Mills Inc</t>
  </si>
  <si>
    <t>GIS</t>
  </si>
  <si>
    <t>Globe Life Inc</t>
  </si>
  <si>
    <t>GL</t>
  </si>
  <si>
    <t>Corning Inc</t>
  </si>
  <si>
    <t>GLW</t>
  </si>
  <si>
    <t>General Motors Co</t>
  </si>
  <si>
    <t>GM</t>
  </si>
  <si>
    <t>Generac Holdings Inc</t>
  </si>
  <si>
    <t>GNRC</t>
  </si>
  <si>
    <t>Alphabet Inc</t>
  </si>
  <si>
    <t>GOOG</t>
  </si>
  <si>
    <t>GOOGL</t>
  </si>
  <si>
    <t>Genuine Parts Co</t>
  </si>
  <si>
    <t>GPC</t>
  </si>
  <si>
    <t>Global Payments Inc</t>
  </si>
  <si>
    <t>GPN</t>
  </si>
  <si>
    <t>Garmin Ltd</t>
  </si>
  <si>
    <t>GRMN</t>
  </si>
  <si>
    <t>Goldman Sachs Group Inc/The</t>
  </si>
  <si>
    <t>GS</t>
  </si>
  <si>
    <t>WW Grainger Inc</t>
  </si>
  <si>
    <t>GWW</t>
  </si>
  <si>
    <t>Halliburton Co</t>
  </si>
  <si>
    <t>HAL</t>
  </si>
  <si>
    <t>Hasbro Inc</t>
  </si>
  <si>
    <t>HAS</t>
  </si>
  <si>
    <t>Huntington Bancshares Inc/OH</t>
  </si>
  <si>
    <t>HBAN</t>
  </si>
  <si>
    <t>HCA Healthcare Inc</t>
  </si>
  <si>
    <t>HCA</t>
  </si>
  <si>
    <t>Home Depot Inc/The</t>
  </si>
  <si>
    <t>HD</t>
  </si>
  <si>
    <t>Hess Corp</t>
  </si>
  <si>
    <t>HES</t>
  </si>
  <si>
    <t>Hartford Financial Services Group Inc/The</t>
  </si>
  <si>
    <t>HIG</t>
  </si>
  <si>
    <t>Huntington Ingalls Industries Inc</t>
  </si>
  <si>
    <t>HII</t>
  </si>
  <si>
    <t>Hilton Worldwide Holdings Inc</t>
  </si>
  <si>
    <t>HLT</t>
  </si>
  <si>
    <t>Hologic Inc</t>
  </si>
  <si>
    <t>HOLX</t>
  </si>
  <si>
    <t>Honeywell International Inc</t>
  </si>
  <si>
    <t>HON</t>
  </si>
  <si>
    <t>Hewlett Packard Enterprise Co</t>
  </si>
  <si>
    <t>HPE</t>
  </si>
  <si>
    <t>HP Inc</t>
  </si>
  <si>
    <t>HPQ</t>
  </si>
  <si>
    <t>Hormel Foods Corp</t>
  </si>
  <si>
    <t>HRL</t>
  </si>
  <si>
    <t>Henry Schein Inc</t>
  </si>
  <si>
    <t>HSIC</t>
  </si>
  <si>
    <t>Host Hotels &amp; Resorts Inc</t>
  </si>
  <si>
    <t>HST</t>
  </si>
  <si>
    <t>Hershey Co/The</t>
  </si>
  <si>
    <t>HSY</t>
  </si>
  <si>
    <t>Humana Inc</t>
  </si>
  <si>
    <t>HUM</t>
  </si>
  <si>
    <t>Howmet Aerospace Inc</t>
  </si>
  <si>
    <t>HWM</t>
  </si>
  <si>
    <t>International Business Machines Corp</t>
  </si>
  <si>
    <t>IBM</t>
  </si>
  <si>
    <t>Intercontinental Exchange Inc</t>
  </si>
  <si>
    <t>ICE</t>
  </si>
  <si>
    <t>IDEXX Laboratories Inc</t>
  </si>
  <si>
    <t>IDXX</t>
  </si>
  <si>
    <t>IDEX Corp</t>
  </si>
  <si>
    <t>IEX</t>
  </si>
  <si>
    <t>International Flavors &amp; Fragrances Inc</t>
  </si>
  <si>
    <t>IFF</t>
  </si>
  <si>
    <t>Illumina Inc</t>
  </si>
  <si>
    <t>ILMN</t>
  </si>
  <si>
    <t>Incyte Corp</t>
  </si>
  <si>
    <t>INCY</t>
  </si>
  <si>
    <t>Intel Corp</t>
  </si>
  <si>
    <t>INTC</t>
  </si>
  <si>
    <t>Intuit Inc</t>
  </si>
  <si>
    <t>INTU</t>
  </si>
  <si>
    <t>International Paper Co</t>
  </si>
  <si>
    <t>IP</t>
  </si>
  <si>
    <t>Interpublic Group of Cos Inc/The</t>
  </si>
  <si>
    <t>IPG</t>
  </si>
  <si>
    <t>IQVIA Holdings Inc</t>
  </si>
  <si>
    <t>IQV</t>
  </si>
  <si>
    <t>Ingersoll Rand Inc</t>
  </si>
  <si>
    <t>IR</t>
  </si>
  <si>
    <t>Iron Mountain Inc</t>
  </si>
  <si>
    <t>IRM</t>
  </si>
  <si>
    <t>Intuitive Surgical Inc</t>
  </si>
  <si>
    <t>ISRG</t>
  </si>
  <si>
    <t>Gartner Inc</t>
  </si>
  <si>
    <t>IT</t>
  </si>
  <si>
    <t>Illinois Tool Works Inc</t>
  </si>
  <si>
    <t>ITW</t>
  </si>
  <si>
    <t>Invesco Ltd</t>
  </si>
  <si>
    <t>IVZ</t>
  </si>
  <si>
    <t>J</t>
  </si>
  <si>
    <t>JB Hunt Transport Services Inc</t>
  </si>
  <si>
    <t>JBHT</t>
  </si>
  <si>
    <t>Johnson Controls International plc</t>
  </si>
  <si>
    <t>JCI</t>
  </si>
  <si>
    <t>Jack Henry &amp; Associates Inc</t>
  </si>
  <si>
    <t>JKHY</t>
  </si>
  <si>
    <t>Johnson &amp; Johnson</t>
  </si>
  <si>
    <t>JNJ</t>
  </si>
  <si>
    <t>Juniper Networks Inc</t>
  </si>
  <si>
    <t>JNPR</t>
  </si>
  <si>
    <t>JPMorgan Chase &amp; Co</t>
  </si>
  <si>
    <t>JPM</t>
  </si>
  <si>
    <t>K</t>
  </si>
  <si>
    <t>KeyCorp</t>
  </si>
  <si>
    <t>KEY</t>
  </si>
  <si>
    <t>Keysight Technologies Inc</t>
  </si>
  <si>
    <t>KEYS</t>
  </si>
  <si>
    <t>Kraft Heinz Co/The</t>
  </si>
  <si>
    <t>KHC</t>
  </si>
  <si>
    <t>Kimco Realty Corp</t>
  </si>
  <si>
    <t>KIM</t>
  </si>
  <si>
    <t>KLA Corp</t>
  </si>
  <si>
    <t>KLAC</t>
  </si>
  <si>
    <t>Kimberly-Clark Corp</t>
  </si>
  <si>
    <t>KMB</t>
  </si>
  <si>
    <t>Kinder Morgan Inc</t>
  </si>
  <si>
    <t>KMI</t>
  </si>
  <si>
    <t>CarMax Inc</t>
  </si>
  <si>
    <t>KMX</t>
  </si>
  <si>
    <t>Coca-Cola Co/The</t>
  </si>
  <si>
    <t>KO</t>
  </si>
  <si>
    <t>Kroger Co/The</t>
  </si>
  <si>
    <t>KR</t>
  </si>
  <si>
    <t>Loews Corp</t>
  </si>
  <si>
    <t>L</t>
  </si>
  <si>
    <t>Leidos Holdings Inc</t>
  </si>
  <si>
    <t>LDOS</t>
  </si>
  <si>
    <t>Lennar Corp</t>
  </si>
  <si>
    <t>LEN</t>
  </si>
  <si>
    <t>Laboratory Corp of America Holdings</t>
  </si>
  <si>
    <t>LH</t>
  </si>
  <si>
    <t>L3Harris Technologies Inc</t>
  </si>
  <si>
    <t>LHX</t>
  </si>
  <si>
    <t>Linde PLC</t>
  </si>
  <si>
    <t>LIN</t>
  </si>
  <si>
    <t>LKQ Corp</t>
  </si>
  <si>
    <t>LKQ</t>
  </si>
  <si>
    <t>Eli Lilly &amp; Co</t>
  </si>
  <si>
    <t>LLY</t>
  </si>
  <si>
    <t>Lockheed Martin Corp</t>
  </si>
  <si>
    <t>LMT</t>
  </si>
  <si>
    <t>Alliant Energy Corp</t>
  </si>
  <si>
    <t>Lowe's Cos Inc</t>
  </si>
  <si>
    <t>LOW</t>
  </si>
  <si>
    <t>Lam Research Corp</t>
  </si>
  <si>
    <t>LRCX</t>
  </si>
  <si>
    <t>Southwest Airlines Co</t>
  </si>
  <si>
    <t>LUV</t>
  </si>
  <si>
    <t>Las Vegas Sands Corp</t>
  </si>
  <si>
    <t>LVS</t>
  </si>
  <si>
    <t>Lamb Weston Holdings Inc</t>
  </si>
  <si>
    <t>LW</t>
  </si>
  <si>
    <t>LyondellBasell Industries NV</t>
  </si>
  <si>
    <t>LYB</t>
  </si>
  <si>
    <t>Live Nation Entertainment Inc</t>
  </si>
  <si>
    <t>LYV</t>
  </si>
  <si>
    <t>Mastercard Inc</t>
  </si>
  <si>
    <t>MA</t>
  </si>
  <si>
    <t>Mid-America Apartment Communities Inc</t>
  </si>
  <si>
    <t>MAA</t>
  </si>
  <si>
    <t>Marriott International Inc/MD</t>
  </si>
  <si>
    <t>MAR</t>
  </si>
  <si>
    <t>Masco Corp</t>
  </si>
  <si>
    <t>MAS</t>
  </si>
  <si>
    <t>McDonald's Corp</t>
  </si>
  <si>
    <t>MCD</t>
  </si>
  <si>
    <t>Microchip Technology Inc</t>
  </si>
  <si>
    <t>MCHP</t>
  </si>
  <si>
    <t>McKesson Corp</t>
  </si>
  <si>
    <t>MCK</t>
  </si>
  <si>
    <t>Moody's Corp</t>
  </si>
  <si>
    <t>MCO</t>
  </si>
  <si>
    <t>Mondelez International Inc</t>
  </si>
  <si>
    <t>MDLZ</t>
  </si>
  <si>
    <t>Medtronic PLC</t>
  </si>
  <si>
    <t>MDT</t>
  </si>
  <si>
    <t>MetLife Inc</t>
  </si>
  <si>
    <t>MET</t>
  </si>
  <si>
    <t>MGM Resorts International</t>
  </si>
  <si>
    <t>MGM</t>
  </si>
  <si>
    <t>Mohawk Industries Inc</t>
  </si>
  <si>
    <t>MHK</t>
  </si>
  <si>
    <t>McCormick &amp; Co Inc/MD</t>
  </si>
  <si>
    <t>MKC</t>
  </si>
  <si>
    <t>MarketAxess Holdings Inc</t>
  </si>
  <si>
    <t>MKTX</t>
  </si>
  <si>
    <t>Martin Marietta Materials Inc</t>
  </si>
  <si>
    <t>MLM</t>
  </si>
  <si>
    <t>Marsh &amp; McLennan Cos Inc</t>
  </si>
  <si>
    <t>MMC</t>
  </si>
  <si>
    <t>3M Co</t>
  </si>
  <si>
    <t>MMM</t>
  </si>
  <si>
    <t>Monster Beverage Corp</t>
  </si>
  <si>
    <t>MNST</t>
  </si>
  <si>
    <t>Altria Group Inc</t>
  </si>
  <si>
    <t>MO</t>
  </si>
  <si>
    <t>Molina Healthcare Inc</t>
  </si>
  <si>
    <t>MOH</t>
  </si>
  <si>
    <t>Mosaic Co/The</t>
  </si>
  <si>
    <t>MOS</t>
  </si>
  <si>
    <t>Marathon Petroleum Corp</t>
  </si>
  <si>
    <t>MPC</t>
  </si>
  <si>
    <t>Monolithic Power Systems Inc</t>
  </si>
  <si>
    <t>MPWR</t>
  </si>
  <si>
    <t>Merck &amp; Co Inc</t>
  </si>
  <si>
    <t>MRK</t>
  </si>
  <si>
    <t>Moderna Inc</t>
  </si>
  <si>
    <t>MRNA</t>
  </si>
  <si>
    <t>Marathon Oil Corp</t>
  </si>
  <si>
    <t>MRO</t>
  </si>
  <si>
    <t>Morgan Stanley</t>
  </si>
  <si>
    <t>MS</t>
  </si>
  <si>
    <t>MSCI Inc</t>
  </si>
  <si>
    <t>MSCI</t>
  </si>
  <si>
    <t>Microsoft Corp</t>
  </si>
  <si>
    <t>MSFT</t>
  </si>
  <si>
    <t>Motorola Solutions Inc</t>
  </si>
  <si>
    <t>MSI</t>
  </si>
  <si>
    <t>M&amp;T Bank Corp</t>
  </si>
  <si>
    <t>MTB</t>
  </si>
  <si>
    <t>Match Group Inc</t>
  </si>
  <si>
    <t>MTCH</t>
  </si>
  <si>
    <t>Mettler-Toledo International Inc</t>
  </si>
  <si>
    <t>MTD</t>
  </si>
  <si>
    <t>Micron Technology Inc</t>
  </si>
  <si>
    <t>MU</t>
  </si>
  <si>
    <t>Norwegian Cruise Line Holdings Ltd</t>
  </si>
  <si>
    <t>NCLH</t>
  </si>
  <si>
    <t>Nasdaq Inc</t>
  </si>
  <si>
    <t>NDAQ</t>
  </si>
  <si>
    <t>NextEra Energy Inc</t>
  </si>
  <si>
    <t>Newmont Corp</t>
  </si>
  <si>
    <t>NEM</t>
  </si>
  <si>
    <t>Netflix Inc</t>
  </si>
  <si>
    <t>NFLX</t>
  </si>
  <si>
    <t>NDSN</t>
  </si>
  <si>
    <t>NiSource Inc</t>
  </si>
  <si>
    <t>NIKE Inc</t>
  </si>
  <si>
    <t>NKE</t>
  </si>
  <si>
    <t>Northrop Grumman Corp</t>
  </si>
  <si>
    <t>NOC</t>
  </si>
  <si>
    <t>ServiceNow Inc</t>
  </si>
  <si>
    <t>NOW</t>
  </si>
  <si>
    <t>NRG Energy Inc</t>
  </si>
  <si>
    <t>NRG</t>
  </si>
  <si>
    <t>Norfolk Southern Corp</t>
  </si>
  <si>
    <t>NSC</t>
  </si>
  <si>
    <t>NetApp Inc</t>
  </si>
  <si>
    <t>NTAP</t>
  </si>
  <si>
    <t>Northern Trust Corp</t>
  </si>
  <si>
    <t>NTRS</t>
  </si>
  <si>
    <t>Nucor Corp</t>
  </si>
  <si>
    <t>NUE</t>
  </si>
  <si>
    <t>NVIDIA Corp</t>
  </si>
  <si>
    <t>NVDA</t>
  </si>
  <si>
    <t>NVR Inc</t>
  </si>
  <si>
    <t>NVR</t>
  </si>
  <si>
    <t>News Corp</t>
  </si>
  <si>
    <t>NWS</t>
  </si>
  <si>
    <t>NWSA</t>
  </si>
  <si>
    <t>NXP Semiconductors NV</t>
  </si>
  <si>
    <t>NXPI</t>
  </si>
  <si>
    <t>Realty Income Corp</t>
  </si>
  <si>
    <t>O</t>
  </si>
  <si>
    <t>Old Dominion Freight Line Inc</t>
  </si>
  <si>
    <t>ODFL</t>
  </si>
  <si>
    <t>ONEOK Inc</t>
  </si>
  <si>
    <t>OKE</t>
  </si>
  <si>
    <t>Omnicom Group Inc</t>
  </si>
  <si>
    <t>OMC</t>
  </si>
  <si>
    <t>Oracle Corp</t>
  </si>
  <si>
    <t>ORCL</t>
  </si>
  <si>
    <t>O'Reilly Automotive Inc</t>
  </si>
  <si>
    <t>ORLY</t>
  </si>
  <si>
    <t>Otis Worldwide Corp</t>
  </si>
  <si>
    <t>OTIS</t>
  </si>
  <si>
    <t>Occidental Petroleum Corp</t>
  </si>
  <si>
    <t>OXY</t>
  </si>
  <si>
    <t>Paramount Global</t>
  </si>
  <si>
    <t>PARA</t>
  </si>
  <si>
    <t>Paycom Software Inc</t>
  </si>
  <si>
    <t>PAYC</t>
  </si>
  <si>
    <t>Paychex Inc</t>
  </si>
  <si>
    <t>PAYX</t>
  </si>
  <si>
    <t>PACCAR Inc</t>
  </si>
  <si>
    <t>PCAR</t>
  </si>
  <si>
    <t>Healthpeak Properties Inc</t>
  </si>
  <si>
    <t>Public Service Enterprise Group Inc</t>
  </si>
  <si>
    <t>PepsiCo Inc</t>
  </si>
  <si>
    <t>PEP</t>
  </si>
  <si>
    <t>Pfizer Inc</t>
  </si>
  <si>
    <t>PFE</t>
  </si>
  <si>
    <t>Principal Financial Group Inc</t>
  </si>
  <si>
    <t>PFG</t>
  </si>
  <si>
    <t>Procter &amp; Gamble Co/The</t>
  </si>
  <si>
    <t>PG</t>
  </si>
  <si>
    <t>Progressive Corp/The</t>
  </si>
  <si>
    <t>PGR</t>
  </si>
  <si>
    <t>Parker-Hannifin Corp</t>
  </si>
  <si>
    <t>PH</t>
  </si>
  <si>
    <t>PulteGroup Inc</t>
  </si>
  <si>
    <t>PHM</t>
  </si>
  <si>
    <t>Packaging Corp of America</t>
  </si>
  <si>
    <t>PKG</t>
  </si>
  <si>
    <t>Prologis Inc</t>
  </si>
  <si>
    <t>PLD</t>
  </si>
  <si>
    <t>Philip Morris International Inc</t>
  </si>
  <si>
    <t>PM</t>
  </si>
  <si>
    <t>PNC Financial Services Group Inc/The</t>
  </si>
  <si>
    <t>PNC</t>
  </si>
  <si>
    <t>Pentair PLC</t>
  </si>
  <si>
    <t>PNR</t>
  </si>
  <si>
    <t>Pinnacle West Capital Corp</t>
  </si>
  <si>
    <t>Pool Corp</t>
  </si>
  <si>
    <t>POOL</t>
  </si>
  <si>
    <t>PPG Industries Inc</t>
  </si>
  <si>
    <t>PPG</t>
  </si>
  <si>
    <t>PPL Corp</t>
  </si>
  <si>
    <t>Prudential Financial Inc</t>
  </si>
  <si>
    <t>PRU</t>
  </si>
  <si>
    <t>Public Storage</t>
  </si>
  <si>
    <t>PSA</t>
  </si>
  <si>
    <t>Phillips 66</t>
  </si>
  <si>
    <t>PSX</t>
  </si>
  <si>
    <t>PTC Inc</t>
  </si>
  <si>
    <t>PTC</t>
  </si>
  <si>
    <t>Quanta Services Inc</t>
  </si>
  <si>
    <t>PWR</t>
  </si>
  <si>
    <t>Pioneer Natural Resources Co</t>
  </si>
  <si>
    <t>PXD</t>
  </si>
  <si>
    <t>PayPal Holdings Inc</t>
  </si>
  <si>
    <t>PYPL</t>
  </si>
  <si>
    <t>QUALCOMM Inc</t>
  </si>
  <si>
    <t>QCOM</t>
  </si>
  <si>
    <t>Qorvo Inc</t>
  </si>
  <si>
    <t>QRVO</t>
  </si>
  <si>
    <t>Royal Caribbean Cruises Ltd</t>
  </si>
  <si>
    <t>RCL</t>
  </si>
  <si>
    <t>Regency Centers Corp</t>
  </si>
  <si>
    <t>REG</t>
  </si>
  <si>
    <t>Regeneron Pharmaceuticals Inc</t>
  </si>
  <si>
    <t>REGN</t>
  </si>
  <si>
    <t>Regions Financial Corp</t>
  </si>
  <si>
    <t>RF</t>
  </si>
  <si>
    <t>RHI</t>
  </si>
  <si>
    <t>Raymond James Financial Inc</t>
  </si>
  <si>
    <t>RJF</t>
  </si>
  <si>
    <t>Ralph Lauren Corp</t>
  </si>
  <si>
    <t>RL</t>
  </si>
  <si>
    <t>ResMed Inc</t>
  </si>
  <si>
    <t>RMD</t>
  </si>
  <si>
    <t>Rockwell Automation Inc</t>
  </si>
  <si>
    <t>ROK</t>
  </si>
  <si>
    <t>Rollins Inc</t>
  </si>
  <si>
    <t>ROL</t>
  </si>
  <si>
    <t>Roper Technologies Inc</t>
  </si>
  <si>
    <t>ROP</t>
  </si>
  <si>
    <t>Ross Stores Inc</t>
  </si>
  <si>
    <t>ROST</t>
  </si>
  <si>
    <t>Republic Services Inc</t>
  </si>
  <si>
    <t>RSG</t>
  </si>
  <si>
    <t>RTX</t>
  </si>
  <si>
    <t>SBA Communications Corp</t>
  </si>
  <si>
    <t>SBAC</t>
  </si>
  <si>
    <t>Starbucks Corp</t>
  </si>
  <si>
    <t>SBUX</t>
  </si>
  <si>
    <t>Charles Schwab Corp/The</t>
  </si>
  <si>
    <t>SCHW</t>
  </si>
  <si>
    <t>Sherwin-Williams Co/The</t>
  </si>
  <si>
    <t>SHW</t>
  </si>
  <si>
    <t>J M Smucker Co/The</t>
  </si>
  <si>
    <t>SJM</t>
  </si>
  <si>
    <t>SLB</t>
  </si>
  <si>
    <t>Snap-on Inc</t>
  </si>
  <si>
    <t>SNA</t>
  </si>
  <si>
    <t>Synopsys Inc</t>
  </si>
  <si>
    <t>SNPS</t>
  </si>
  <si>
    <t>Southern Co/The</t>
  </si>
  <si>
    <t>Simon Property Group Inc</t>
  </si>
  <si>
    <t>SPG</t>
  </si>
  <si>
    <t>S&amp;P Global Inc</t>
  </si>
  <si>
    <t>SPGI</t>
  </si>
  <si>
    <t>STERIS PLC</t>
  </si>
  <si>
    <t>STE</t>
  </si>
  <si>
    <t>State Street Corp</t>
  </si>
  <si>
    <t>STT</t>
  </si>
  <si>
    <t>Seagate Technology Holdings PLC</t>
  </si>
  <si>
    <t>STX</t>
  </si>
  <si>
    <t>Constellation Brands Inc</t>
  </si>
  <si>
    <t>STZ</t>
  </si>
  <si>
    <t>Stanley Black &amp; Decker Inc</t>
  </si>
  <si>
    <t>SWK</t>
  </si>
  <si>
    <t>Skyworks Solutions Inc</t>
  </si>
  <si>
    <t>SWKS</t>
  </si>
  <si>
    <t>Synchrony Financial</t>
  </si>
  <si>
    <t>SYF</t>
  </si>
  <si>
    <t>Stryker Corp</t>
  </si>
  <si>
    <t>SYK</t>
  </si>
  <si>
    <t>Sysco Corp</t>
  </si>
  <si>
    <t>SYY</t>
  </si>
  <si>
    <t>AT&amp;T Inc</t>
  </si>
  <si>
    <t>T</t>
  </si>
  <si>
    <t>Molson Coors Beverage Co</t>
  </si>
  <si>
    <t>TAP</t>
  </si>
  <si>
    <t>TransDigm Group Inc</t>
  </si>
  <si>
    <t>TDG</t>
  </si>
  <si>
    <t>Teledyne Technologies Inc</t>
  </si>
  <si>
    <t>TDY</t>
  </si>
  <si>
    <t>Bio-Techne Corp</t>
  </si>
  <si>
    <t>TECH</t>
  </si>
  <si>
    <t>TE Connectivity Ltd</t>
  </si>
  <si>
    <t>TEL</t>
  </si>
  <si>
    <t>Teradyne Inc</t>
  </si>
  <si>
    <t>TER</t>
  </si>
  <si>
    <t>Truist Financial Corp</t>
  </si>
  <si>
    <t>TFC</t>
  </si>
  <si>
    <t>Teleflex Inc</t>
  </si>
  <si>
    <t>TFX</t>
  </si>
  <si>
    <t>Target Corp</t>
  </si>
  <si>
    <t>TGT</t>
  </si>
  <si>
    <t>TJX Cos Inc/The</t>
  </si>
  <si>
    <t>TJX</t>
  </si>
  <si>
    <t>Thermo Fisher Scientific Inc</t>
  </si>
  <si>
    <t>TMO</t>
  </si>
  <si>
    <t>T-Mobile US Inc</t>
  </si>
  <si>
    <t>TMUS</t>
  </si>
  <si>
    <t>Tapestry Inc</t>
  </si>
  <si>
    <t>TPR</t>
  </si>
  <si>
    <t>Trimble Inc</t>
  </si>
  <si>
    <t>TRMB</t>
  </si>
  <si>
    <t>T Rowe Price Group Inc</t>
  </si>
  <si>
    <t>TROW</t>
  </si>
  <si>
    <t>Travelers Cos Inc/The</t>
  </si>
  <si>
    <t>TRV</t>
  </si>
  <si>
    <t>Tractor Supply Co</t>
  </si>
  <si>
    <t>TSCO</t>
  </si>
  <si>
    <t>Tesla Inc</t>
  </si>
  <si>
    <t>TSLA</t>
  </si>
  <si>
    <t>Tyson Foods Inc</t>
  </si>
  <si>
    <t>TSN</t>
  </si>
  <si>
    <t>Trane Technologies PLC</t>
  </si>
  <si>
    <t>TT</t>
  </si>
  <si>
    <t>Take-Two Interactive Software Inc</t>
  </si>
  <si>
    <t>TTWO</t>
  </si>
  <si>
    <t>Texas Instruments Inc</t>
  </si>
  <si>
    <t>TXN</t>
  </si>
  <si>
    <t>Textron Inc</t>
  </si>
  <si>
    <t>TXT</t>
  </si>
  <si>
    <t>Tyler Technologies Inc</t>
  </si>
  <si>
    <t>TYL</t>
  </si>
  <si>
    <t>United Airlines Holdings Inc</t>
  </si>
  <si>
    <t>UAL</t>
  </si>
  <si>
    <t>UDR Inc</t>
  </si>
  <si>
    <t>UDR</t>
  </si>
  <si>
    <t>Universal Health Services Inc</t>
  </si>
  <si>
    <t>UHS</t>
  </si>
  <si>
    <t>Ulta Beauty Inc</t>
  </si>
  <si>
    <t>ULTA</t>
  </si>
  <si>
    <t>UnitedHealth Group Inc</t>
  </si>
  <si>
    <t>UNH</t>
  </si>
  <si>
    <t>Union Pacific Corp</t>
  </si>
  <si>
    <t>UNP</t>
  </si>
  <si>
    <t>United Parcel Service Inc</t>
  </si>
  <si>
    <t>UPS</t>
  </si>
  <si>
    <t>United Rentals Inc</t>
  </si>
  <si>
    <t>URI</t>
  </si>
  <si>
    <t>US Bancorp</t>
  </si>
  <si>
    <t>USB</t>
  </si>
  <si>
    <t>Visa Inc</t>
  </si>
  <si>
    <t>V</t>
  </si>
  <si>
    <t>Valero Energy Corp</t>
  </si>
  <si>
    <t>VLO</t>
  </si>
  <si>
    <t>Vulcan Materials Co</t>
  </si>
  <si>
    <t>VMC</t>
  </si>
  <si>
    <t>Verisk Analytics Inc</t>
  </si>
  <si>
    <t>VRSK</t>
  </si>
  <si>
    <t>VeriSign Inc</t>
  </si>
  <si>
    <t>VRSN</t>
  </si>
  <si>
    <t>Vertex Pharmaceuticals Inc</t>
  </si>
  <si>
    <t>VRTX</t>
  </si>
  <si>
    <t>Ventas Inc</t>
  </si>
  <si>
    <t>VTR</t>
  </si>
  <si>
    <t>Viatris Inc</t>
  </si>
  <si>
    <t>VTRS</t>
  </si>
  <si>
    <t>Verizon Communications Inc</t>
  </si>
  <si>
    <t>VZ</t>
  </si>
  <si>
    <t>Westinghouse Air Brake Technologies Corp</t>
  </si>
  <si>
    <t>WAB</t>
  </si>
  <si>
    <t>Waters Corp</t>
  </si>
  <si>
    <t>WAT</t>
  </si>
  <si>
    <t>Walgreens Boots Alliance Inc</t>
  </si>
  <si>
    <t>WBA</t>
  </si>
  <si>
    <t>Western Digital Corp</t>
  </si>
  <si>
    <t>WDC</t>
  </si>
  <si>
    <t>WEC Energy Group Inc</t>
  </si>
  <si>
    <t>Welltower Inc</t>
  </si>
  <si>
    <t>WELL</t>
  </si>
  <si>
    <t>Wells Fargo &amp; Co</t>
  </si>
  <si>
    <t>WFC</t>
  </si>
  <si>
    <t>Waste Management Inc</t>
  </si>
  <si>
    <t>WM</t>
  </si>
  <si>
    <t>Williams Cos Inc/The</t>
  </si>
  <si>
    <t>WMB</t>
  </si>
  <si>
    <t>Walmart Inc</t>
  </si>
  <si>
    <t>WMT</t>
  </si>
  <si>
    <t>W R Berkley Corp</t>
  </si>
  <si>
    <t>WRB</t>
  </si>
  <si>
    <t>Westrock Co</t>
  </si>
  <si>
    <t>WRK</t>
  </si>
  <si>
    <t>West Pharmaceutical Services Inc</t>
  </si>
  <si>
    <t>WST</t>
  </si>
  <si>
    <t>Willis Towers Watson PLC</t>
  </si>
  <si>
    <t>WTW</t>
  </si>
  <si>
    <t>Weyerhaeuser Co</t>
  </si>
  <si>
    <t>WY</t>
  </si>
  <si>
    <t>Wynn Resorts Ltd</t>
  </si>
  <si>
    <t>WYNN</t>
  </si>
  <si>
    <t>Xcel Energy Inc</t>
  </si>
  <si>
    <t>Exxon Mobil Corp</t>
  </si>
  <si>
    <t>XOM</t>
  </si>
  <si>
    <t>Xylem Inc/NY</t>
  </si>
  <si>
    <t>XYL</t>
  </si>
  <si>
    <t>Yum! Brands Inc</t>
  </si>
  <si>
    <t>YUM</t>
  </si>
  <si>
    <t>Zimmer Biomet Holdings Inc</t>
  </si>
  <si>
    <t>ZBH</t>
  </si>
  <si>
    <t>Zebra Technologies Corp</t>
  </si>
  <si>
    <t>ZBRA</t>
  </si>
  <si>
    <t>Zoetis Inc</t>
  </si>
  <si>
    <t>ZTS</t>
  </si>
  <si>
    <t>Notes:</t>
  </si>
  <si>
    <t>[1] Equals sum of Col. [9]</t>
  </si>
  <si>
    <t>[2] Equals sum of Col. [11]</t>
  </si>
  <si>
    <t>[3] Equals ([1] x (1 + (0.5 x [2]))) + [2]</t>
  </si>
  <si>
    <t>[6] Equals [4] x [5]</t>
  </si>
  <si>
    <t>[7] Equals weight in S&amp;P 500 based on market capitalization [6] if Growth Rate &gt;0% and ≤20%</t>
  </si>
  <si>
    <t>[9] Equals [7] x [8]</t>
  </si>
  <si>
    <t>[11] Equals [7] x [10]</t>
  </si>
  <si>
    <t>[7]</t>
  </si>
  <si>
    <t>[8]</t>
  </si>
  <si>
    <t>[9]</t>
  </si>
  <si>
    <t>[10]</t>
  </si>
  <si>
    <t>[11]</t>
  </si>
  <si>
    <t xml:space="preserve">Cap-Weighted </t>
  </si>
  <si>
    <t>Weight in</t>
  </si>
  <si>
    <t>Estimated</t>
  </si>
  <si>
    <t>Cap-Weighted</t>
  </si>
  <si>
    <t>Long-Term</t>
  </si>
  <si>
    <t>Index</t>
  </si>
  <si>
    <t>Growth Est.</t>
  </si>
  <si>
    <t>[1]</t>
  </si>
  <si>
    <t>[2]</t>
  </si>
  <si>
    <t>[3]</t>
  </si>
  <si>
    <t>[4] Equals [3]-[1]</t>
  </si>
  <si>
    <t>[5] Equals [1] + [2] x [4]</t>
  </si>
  <si>
    <t>[6] Equals [1] + 0.25 x ([4]) + 0.75 x ([2] x [4])</t>
  </si>
  <si>
    <t>Average</t>
  </si>
  <si>
    <t>NMF</t>
  </si>
  <si>
    <t>X</t>
  </si>
  <si>
    <t>Y</t>
  </si>
  <si>
    <t xml:space="preserve">Constant Growth Mean DCF </t>
  </si>
  <si>
    <t>Constant Growth Median DCF</t>
  </si>
  <si>
    <t xml:space="preserve">CAPM </t>
  </si>
  <si>
    <t xml:space="preserve">ECAPM </t>
  </si>
  <si>
    <t>[3] Equals [1]/[2]</t>
  </si>
  <si>
    <t>[8] Equals average of [5], [6], [7]</t>
  </si>
  <si>
    <t>[10] Equals [4] + [8]</t>
  </si>
  <si>
    <t>No</t>
  </si>
  <si>
    <t>Yes</t>
  </si>
  <si>
    <t>Constant Growth DCF</t>
  </si>
  <si>
    <t>Constellation Energy Corp</t>
  </si>
  <si>
    <t>Cisco Systems Inc</t>
  </si>
  <si>
    <t>Nordson Corp</t>
  </si>
  <si>
    <t>Low End ROE Recommendation</t>
  </si>
  <si>
    <t>High End ROE Recommendation</t>
  </si>
  <si>
    <t>BALL</t>
  </si>
  <si>
    <t>Crown Castle Inc</t>
  </si>
  <si>
    <t>Camden Property Trust</t>
  </si>
  <si>
    <t>CPT</t>
  </si>
  <si>
    <t>Salesforce Inc</t>
  </si>
  <si>
    <t>Elevance Health Inc</t>
  </si>
  <si>
    <t>ELV</t>
  </si>
  <si>
    <t>Jacobs Solutions Inc</t>
  </si>
  <si>
    <t>Keurig Dr Pepper Inc</t>
  </si>
  <si>
    <t>KDP</t>
  </si>
  <si>
    <t>META</t>
  </si>
  <si>
    <t>ON Semiconductor Corp</t>
  </si>
  <si>
    <t>ON</t>
  </si>
  <si>
    <t>VICI Properties Inc</t>
  </si>
  <si>
    <t>VICI</t>
  </si>
  <si>
    <t>Warner Bros Discovery Inc</t>
  </si>
  <si>
    <t>WBD</t>
  </si>
  <si>
    <t>[1] Estimate of the S&amp;P 500 Dividend Yield</t>
  </si>
  <si>
    <t>[2] Estimate of the S&amp;P 500 Growth Rate</t>
  </si>
  <si>
    <t>[3] S&amp;P 500 Estimated Required Market Return</t>
  </si>
  <si>
    <t>MARKET RISK PREMIUM DERIVED FROM S&amp;P 500 INDEX</t>
  </si>
  <si>
    <t>Current 30-day average of 30-year U.S. Treasury bond yield</t>
  </si>
  <si>
    <t>Beta (β)</t>
  </si>
  <si>
    <t>Market Return (Rm)</t>
  </si>
  <si>
    <t>Market Risk Premium (Rm − Rf)</t>
  </si>
  <si>
    <t>CAPM ROE (K)</t>
  </si>
  <si>
    <t>ECAPM ROE (K)</t>
  </si>
  <si>
    <t>EQT Corp</t>
  </si>
  <si>
    <t>EQT</t>
  </si>
  <si>
    <t>PG&amp;E Corp</t>
  </si>
  <si>
    <t>PCG</t>
  </si>
  <si>
    <t>CoStar Group Inc</t>
  </si>
  <si>
    <t>CSGP</t>
  </si>
  <si>
    <t>Invitation Homes Inc</t>
  </si>
  <si>
    <t>INVH</t>
  </si>
  <si>
    <t>Targa Resources Corp</t>
  </si>
  <si>
    <t>TRGP</t>
  </si>
  <si>
    <t>Minimum</t>
  </si>
  <si>
    <t>Maximum</t>
  </si>
  <si>
    <t>Mean Results:</t>
  </si>
  <si>
    <t>Median Results:</t>
  </si>
  <si>
    <t>Current</t>
  </si>
  <si>
    <t>Near-Term</t>
  </si>
  <si>
    <t>Longer-Term</t>
  </si>
  <si>
    <t>30-Day Avg</t>
  </si>
  <si>
    <t>CAPM:</t>
  </si>
  <si>
    <t>ECAPM:</t>
  </si>
  <si>
    <t>30-Day Avg. Stock Price</t>
  </si>
  <si>
    <t>90-Day Avg. Stock Price</t>
  </si>
  <si>
    <t>180-Day Avg. Stock Price</t>
  </si>
  <si>
    <t>Current Bloomberg Beta</t>
  </si>
  <si>
    <t>Cost of Equity:  Minimum Growth Rate</t>
  </si>
  <si>
    <t>Cost of Equity:  Mean Growth Rate</t>
  </si>
  <si>
    <t>Cost of Equity:  Maximum Growth Rate</t>
  </si>
  <si>
    <t>Value Line Projected EPS Growth Rate</t>
  </si>
  <si>
    <t>Yahoo! Finance Projected EPS Growth Rate</t>
  </si>
  <si>
    <t>Zacks Projected EPS Growth Rate</t>
  </si>
  <si>
    <t>Average Projected EPS Growth Rate</t>
  </si>
  <si>
    <t>[5] Value Line</t>
  </si>
  <si>
    <t>[6] Yahoo! Finance</t>
  </si>
  <si>
    <t>[7] Zacks</t>
  </si>
  <si>
    <t>[11] Equals [3] x (1 + 0.5 x (max([5], [6], [7])) + (max([5], [6], [7])</t>
  </si>
  <si>
    <t>[9] Equals [3] x (1 + 0.5 x (min([5], [6], [7])) + (min([5], [6], [7])</t>
  </si>
  <si>
    <t>[4] Equals [3] x (1 + 0.5 x [8])</t>
  </si>
  <si>
    <t>Projected</t>
  </si>
  <si>
    <t>30-DAY CONSTANT GROWTH DCF</t>
  </si>
  <si>
    <t>90-DAY CONSTANT GROWTH DCF</t>
  </si>
  <si>
    <t>180-DAY CONSTANT GROWTH DCF</t>
  </si>
  <si>
    <t>CURRENT RISK FREE RATE AND VALUE LINE BETA</t>
  </si>
  <si>
    <t>CAPITAL ASSET PRICING MODEL</t>
  </si>
  <si>
    <t>NEAR TERM PROJECTED RISK-FREE RATE AND VALUE LINE BETA</t>
  </si>
  <si>
    <t>LONG-TERM PROJECTED RISK-FREE RATE AND VALUE LINE BETA</t>
  </si>
  <si>
    <t>CURRENT RISK FREE RATE AND BLOOMBERG BETA</t>
  </si>
  <si>
    <t>NEAR TERM PROJECTED RISK-FREE RATE AND BLOOMBERG BETA</t>
  </si>
  <si>
    <t>LONG-TERM PROJECTED RISK-FREE RATE AND BLOOMBERG BETA</t>
  </si>
  <si>
    <t xml:space="preserve">CURRENT RISK FREE RATE AND LONG-TERM VALUE LINE BETA </t>
  </si>
  <si>
    <t xml:space="preserve">NEAR-TERM PROJECTED RISK FREE RATE AND LONG-TERM VALUE LINE BETA </t>
  </si>
  <si>
    <t xml:space="preserve">LONG-TERM PROJECTED RISK FREE RATE AND LONG-TERM VALUE LINE BETA </t>
  </si>
  <si>
    <t>HISTORICAL VALUE LINE BETA</t>
  </si>
  <si>
    <t>Gen Digital Inc</t>
  </si>
  <si>
    <t>GEN</t>
  </si>
  <si>
    <t>Arch Capital Group Ltd</t>
  </si>
  <si>
    <t>ACGL</t>
  </si>
  <si>
    <t>Steel Dynamics Inc</t>
  </si>
  <si>
    <t>STLD</t>
  </si>
  <si>
    <t>First Solar Inc</t>
  </si>
  <si>
    <t>FSLR</t>
  </si>
  <si>
    <t>Growth Rate</t>
  </si>
  <si>
    <t>Dividends</t>
  </si>
  <si>
    <t>Positive Growth Rates from at least two sources (Value Line, Yahoo! First Call, and Zacks)</t>
  </si>
  <si>
    <t>Announced Merger</t>
  </si>
  <si>
    <t>A-</t>
  </si>
  <si>
    <t>BBB+</t>
  </si>
  <si>
    <t>GE HealthCare Technologies Inc</t>
  </si>
  <si>
    <t>GEHC</t>
  </si>
  <si>
    <t>Cigna Group/The</t>
  </si>
  <si>
    <t>Becton Dickinson &amp; Co</t>
  </si>
  <si>
    <t>Insulet Corp</t>
  </si>
  <si>
    <t>PODD</t>
  </si>
  <si>
    <t>Schlumberger NV</t>
  </si>
  <si>
    <t>Fair Isaac Corp</t>
  </si>
  <si>
    <t>FICO</t>
  </si>
  <si>
    <t>($ Millions)</t>
  </si>
  <si>
    <t>Cap. Ex. /</t>
  </si>
  <si>
    <t>Net Plant</t>
  </si>
  <si>
    <t>Rank</t>
  </si>
  <si>
    <t>Capital Spending per Share</t>
  </si>
  <si>
    <t>Common Shares Outstanding</t>
  </si>
  <si>
    <t>Capital Expenditures</t>
  </si>
  <si>
    <t>Proxy Group Median</t>
  </si>
  <si>
    <t>Gas</t>
  </si>
  <si>
    <t>Historical</t>
  </si>
  <si>
    <t>Kansas</t>
  </si>
  <si>
    <t>Partial</t>
  </si>
  <si>
    <t>Kentucky</t>
  </si>
  <si>
    <t>Fully Forecast</t>
  </si>
  <si>
    <t>Louisiana</t>
  </si>
  <si>
    <t>Mississippi</t>
  </si>
  <si>
    <t>Tennessee</t>
  </si>
  <si>
    <t>Texas</t>
  </si>
  <si>
    <t>Virginia</t>
  </si>
  <si>
    <t>Indiana</t>
  </si>
  <si>
    <t>Electric</t>
  </si>
  <si>
    <t>Maryland</t>
  </si>
  <si>
    <t>Partially Forecast</t>
  </si>
  <si>
    <t>Ohio</t>
  </si>
  <si>
    <t>Pennsylvania</t>
  </si>
  <si>
    <t>Oregon</t>
  </si>
  <si>
    <t>Washington</t>
  </si>
  <si>
    <t>Oklahoma</t>
  </si>
  <si>
    <t>Alabama</t>
  </si>
  <si>
    <t>Missouri</t>
  </si>
  <si>
    <t>CAPITAL STRUCTURE ANALYSIS</t>
  </si>
  <si>
    <t>Proxy Group Company</t>
  </si>
  <si>
    <t>Axon Enterprise Inc</t>
  </si>
  <si>
    <t>AXON</t>
  </si>
  <si>
    <t>FI</t>
  </si>
  <si>
    <t>Palo Alto Networks Inc</t>
  </si>
  <si>
    <t>PANW</t>
  </si>
  <si>
    <t>Revvity Inc</t>
  </si>
  <si>
    <t>RVTY</t>
  </si>
  <si>
    <t>Projected 30-year U.S. Treasury bond yield (2025 - 2029)</t>
  </si>
  <si>
    <t>Bloomberg</t>
  </si>
  <si>
    <t>RTX Corp</t>
  </si>
  <si>
    <t>Robert Half Inc</t>
  </si>
  <si>
    <t>Cencora Inc</t>
  </si>
  <si>
    <t>COR</t>
  </si>
  <si>
    <t>Sempra</t>
  </si>
  <si>
    <t>Everest Group Ltd</t>
  </si>
  <si>
    <t>EG</t>
  </si>
  <si>
    <t>Kenvue Inc</t>
  </si>
  <si>
    <t>KVUE</t>
  </si>
  <si>
    <t>Covered by More Than 1 Analyst</t>
  </si>
  <si>
    <t>[2] Source: LT Beta</t>
  </si>
  <si>
    <t>[2] Value Line</t>
  </si>
  <si>
    <t>[3] Market Return</t>
  </si>
  <si>
    <t>SUMMARY OF RESULTS</t>
  </si>
  <si>
    <t>COST OF EQUITY ANALYSES</t>
  </si>
  <si>
    <t>[2] Bloomberg Professional</t>
  </si>
  <si>
    <t>[1] Value Line, December 26, 2013</t>
  </si>
  <si>
    <t>[2] Value Line, December 31, 2014</t>
  </si>
  <si>
    <t>[3] Value Line, December 30, 2015</t>
  </si>
  <si>
    <t>[4] Value Line, December 29, 2016</t>
  </si>
  <si>
    <t>[5] Value Line, December 28, 2017</t>
  </si>
  <si>
    <t>[6] Value Line, December 27, 2018</t>
  </si>
  <si>
    <t>[7] Value Line, December 26, 2019</t>
  </si>
  <si>
    <t>[8] Value Line, December 30, 2020</t>
  </si>
  <si>
    <t>[9] Value Line, December 29, 2021</t>
  </si>
  <si>
    <t>[10] Value Line, December 30, 2022</t>
  </si>
  <si>
    <t>Lululemon Athletica Inc</t>
  </si>
  <si>
    <t>LULU</t>
  </si>
  <si>
    <t>Airbnb Inc</t>
  </si>
  <si>
    <t>ABNB</t>
  </si>
  <si>
    <t>Kellanova</t>
  </si>
  <si>
    <t>Hubbell Inc</t>
  </si>
  <si>
    <t>HUBB</t>
  </si>
  <si>
    <t>Veralto Corp</t>
  </si>
  <si>
    <t>VLTO</t>
  </si>
  <si>
    <t>Blackstone Inc</t>
  </si>
  <si>
    <t>BX</t>
  </si>
  <si>
    <t>30-Year Treasury Bond Yield</t>
  </si>
  <si>
    <t>Colorado</t>
  </si>
  <si>
    <t>Bunge Global SA</t>
  </si>
  <si>
    <t>BG</t>
  </si>
  <si>
    <t>S&amp;P Credit Rating Between BBB- and AAA</t>
  </si>
  <si>
    <t>Company Proposed ROE</t>
  </si>
  <si>
    <t>[1] Blue Chip Financial Forecasts, Vol. 42, No. 12, December 1, 2023, at 14</t>
  </si>
  <si>
    <t>RRA</t>
  </si>
  <si>
    <t>Numeric Rank</t>
  </si>
  <si>
    <t>RRA Commission Ranking Legend</t>
  </si>
  <si>
    <t>Description</t>
  </si>
  <si>
    <t>Value</t>
  </si>
  <si>
    <t>Illinois</t>
  </si>
  <si>
    <t>California</t>
  </si>
  <si>
    <t>Connecticut</t>
  </si>
  <si>
    <t>Delaware</t>
  </si>
  <si>
    <t>Hawaii</t>
  </si>
  <si>
    <t>West Virginia</t>
  </si>
  <si>
    <t>Maine</t>
  </si>
  <si>
    <t>Massachusetts</t>
  </si>
  <si>
    <t>North Carolina</t>
  </si>
  <si>
    <t>New Hampshire</t>
  </si>
  <si>
    <t>New Jersey</t>
  </si>
  <si>
    <t>New Mexico</t>
  </si>
  <si>
    <t>Proxy Group Average</t>
  </si>
  <si>
    <t>Notes</t>
  </si>
  <si>
    <t>[8] Company Provided Data</t>
  </si>
  <si>
    <t>For Chart</t>
  </si>
  <si>
    <t>X- Axis</t>
  </si>
  <si>
    <t>Jurisdiction</t>
  </si>
  <si>
    <t>Full</t>
  </si>
  <si>
    <t>RRA JURISDICTIONAL RANKINGS</t>
  </si>
  <si>
    <t>Average/2</t>
  </si>
  <si>
    <t>Above Average/3</t>
  </si>
  <si>
    <t>Below Average/3</t>
  </si>
  <si>
    <t>Below Average/2</t>
  </si>
  <si>
    <t>Below Average/1</t>
  </si>
  <si>
    <t>Average/3</t>
  </si>
  <si>
    <t>Average/1</t>
  </si>
  <si>
    <t>Above Average/2</t>
  </si>
  <si>
    <t>Above Average/1</t>
  </si>
  <si>
    <t xml:space="preserve">Average 1 - Average/2 </t>
  </si>
  <si>
    <t xml:space="preserve">[2] AA/1= 1, AA/2= 2, AA/3= 3, A/1= 4, A/2= 5, A/3=6, BA/1= 7, BA/2= 8, BA/3= 9 </t>
  </si>
  <si>
    <t>S&amp;P</t>
  </si>
  <si>
    <t>Highly credit supportive</t>
  </si>
  <si>
    <t>Most credit supportive</t>
  </si>
  <si>
    <t>Very credit supportive</t>
  </si>
  <si>
    <t>More credit supportive</t>
  </si>
  <si>
    <t>Credit supportive</t>
  </si>
  <si>
    <t>Percent</t>
  </si>
  <si>
    <t>[1] Bloomberg Professional</t>
  </si>
  <si>
    <t>[3] Yahoo! Finance and Zacks</t>
  </si>
  <si>
    <t>[4] Yahoo! Finance, Value Line Investment Survey, and Zacks</t>
  </si>
  <si>
    <t>[6] S&amp;P Capital IQ Pro</t>
  </si>
  <si>
    <t>COMPARISON OF</t>
  </si>
  <si>
    <t>S&amp;P JURISDICTIONAL RANKINGS</t>
  </si>
  <si>
    <t>PROXY GROUP SCREENING DATA AND RESULTS</t>
  </si>
  <si>
    <t>[12]</t>
  </si>
  <si>
    <t>[11] Average ([1] - [11])</t>
  </si>
  <si>
    <t>[11] Value Line, December 29, 2023</t>
  </si>
  <si>
    <t>Dayforce Inc</t>
  </si>
  <si>
    <t>DAY</t>
  </si>
  <si>
    <t>Builders FirstSource Inc</t>
  </si>
  <si>
    <t>BLDR</t>
  </si>
  <si>
    <t>Uber Technologies Inc</t>
  </si>
  <si>
    <t>UBER</t>
  </si>
  <si>
    <t>Jabil Inc</t>
  </si>
  <si>
    <t>JBL</t>
  </si>
  <si>
    <t>Ultimate Parent Company</t>
  </si>
  <si>
    <t>Louisiana (PSC)</t>
  </si>
  <si>
    <t>Texas (PUC)</t>
  </si>
  <si>
    <t>Texas (RRC)</t>
  </si>
  <si>
    <t>[2] Most Credit Supp. = 1, Highly Credit Supp. = 2, Very Credit Supp. = 3, More Credit Supp. = 4, Credit Supp. = 5</t>
  </si>
  <si>
    <t>S&amp;P Ranking Legend</t>
  </si>
  <si>
    <t>Highly credit supportive - Very credit supportive</t>
  </si>
  <si>
    <t>PROJECTED CAPITAL EXPENDITURES AS A PERCENT OF 2023 NET PLANT</t>
  </si>
  <si>
    <t xml:space="preserve">[7] Equals (Column [2] + [3] + [4] + [5] + [6]) /  Column [1] </t>
  </si>
  <si>
    <t>Capital Expenditures [8]</t>
  </si>
  <si>
    <t>[9] Company Provided Data</t>
  </si>
  <si>
    <t>[1] State Regulatory Evaluations, Regulatory Research Associates, March 1, 2024.</t>
  </si>
  <si>
    <t>[1] S&amp;P Global Ratings, "North American Utility Regulatory Jurisdictions Update: Ontario Remains Unchanged, Notable Developments Elsewhere," March 11, 2024.</t>
  </si>
  <si>
    <t>Near-term projected 30-year U.S. Treasury bond yield (Q3 2024 - Q3 2025)</t>
  </si>
  <si>
    <t>n/a</t>
  </si>
  <si>
    <t>Solventum Corp</t>
  </si>
  <si>
    <t>SOLV</t>
  </si>
  <si>
    <t>Corpay Inc</t>
  </si>
  <si>
    <t>CPAY</t>
  </si>
  <si>
    <t>Super Micro Computer Inc</t>
  </si>
  <si>
    <t>SMCI</t>
  </si>
  <si>
    <t>DOC</t>
  </si>
  <si>
    <t>GE Vernova Inc</t>
  </si>
  <si>
    <t>GEV</t>
  </si>
  <si>
    <t>Deckers Outdoor Corp</t>
  </si>
  <si>
    <t>DECK</t>
  </si>
  <si>
    <t>[1] Blue Chip Financial Forecasts, Vol. 43, No. 5, May 1, 2024, at 2</t>
  </si>
  <si>
    <r>
      <t xml:space="preserve">Current </t>
    </r>
    <r>
      <rPr>
        <i/>
        <sz val="11"/>
        <rFont val="Times New Roman"/>
        <family val="1"/>
      </rPr>
      <t>Value Line</t>
    </r>
    <r>
      <rPr>
        <sz val="11"/>
        <rFont val="Times New Roman"/>
        <family val="1"/>
      </rPr>
      <t xml:space="preserve"> Beta</t>
    </r>
  </si>
  <si>
    <r>
      <t xml:space="preserve">Long-term Avg. </t>
    </r>
    <r>
      <rPr>
        <i/>
        <sz val="11"/>
        <rFont val="Times New Roman"/>
        <family val="1"/>
      </rPr>
      <t>Value Line</t>
    </r>
    <r>
      <rPr>
        <sz val="11"/>
        <rFont val="Times New Roman"/>
        <family val="1"/>
      </rPr>
      <t xml:space="preserve"> Beta</t>
    </r>
  </si>
  <si>
    <t>% Regulated Operating Income &gt; 70%</t>
  </si>
  <si>
    <t xml:space="preserve">Electric Companies with &lt; 10% Generation </t>
  </si>
  <si>
    <t>Electric Companies with Water Operations</t>
  </si>
  <si>
    <t>[8] S&amp;P Capital IQ Pro Financial News Releases</t>
  </si>
  <si>
    <t>[7] S&amp;P Capital IQ Pro</t>
  </si>
  <si>
    <t>[5] Form 10-K's for 2022, 2021, and 2020</t>
  </si>
  <si>
    <t>Atmos Energy Corporation</t>
  </si>
  <si>
    <t>NiSource Inc.</t>
  </si>
  <si>
    <t>Northwest Natural Gas Company</t>
  </si>
  <si>
    <t>NWN</t>
  </si>
  <si>
    <t>A+</t>
  </si>
  <si>
    <t>ONE Gas, Inc.</t>
  </si>
  <si>
    <t>OGS</t>
  </si>
  <si>
    <t>Spire, Inc.</t>
  </si>
  <si>
    <t>SR</t>
  </si>
  <si>
    <t>American States Water Company</t>
  </si>
  <si>
    <t>AWR</t>
  </si>
  <si>
    <t>California Water Service Group</t>
  </si>
  <si>
    <t>CWT</t>
  </si>
  <si>
    <t>Middlesex Water Company</t>
  </si>
  <si>
    <t>MSEX</t>
  </si>
  <si>
    <t>SJW Group</t>
  </si>
  <si>
    <t>SJW</t>
  </si>
  <si>
    <t>Essential Utilities, Inc.</t>
  </si>
  <si>
    <t>WTRG</t>
  </si>
  <si>
    <t>FLOTATION COST ADJUSTMENT</t>
  </si>
  <si>
    <t>Date [i]</t>
  </si>
  <si>
    <t>Shares Issued
(000)</t>
  </si>
  <si>
    <t>Offering Price</t>
  </si>
  <si>
    <t>Under-writing 
Discount [ii]</t>
  </si>
  <si>
    <t>Offering Expense ($000)</t>
  </si>
  <si>
    <t>Net Proceeds Per Share</t>
  </si>
  <si>
    <t>Total Flotation Costs
($000)</t>
  </si>
  <si>
    <t>Gross Equity Issue Before Costs ($000)</t>
  </si>
  <si>
    <t>Net Proceeds ($000)</t>
  </si>
  <si>
    <t>Flotation Cost Percentage</t>
  </si>
  <si>
    <t>American Water Works Company</t>
  </si>
  <si>
    <t>[iii]</t>
  </si>
  <si>
    <t>[i] Offering Completion Date</t>
  </si>
  <si>
    <t>[ii] Underwriting discount is calculated as the market price minus the offering price when not explicitly given in the prospectus.</t>
  </si>
  <si>
    <t>[iii] American Water Works Company: AWK Prospectus 424B7 02.28.2023</t>
  </si>
  <si>
    <t>to determine the cost of equity.  Using the formulas shown previously in my testimony, the Constant Growth DCF calculation is modified as follows to accommodate an adjustment for flotation costs:</t>
  </si>
  <si>
    <t>[13]</t>
  </si>
  <si>
    <t>[14]</t>
  </si>
  <si>
    <t>[15]</t>
  </si>
  <si>
    <t>[16]</t>
  </si>
  <si>
    <t>[17]</t>
  </si>
  <si>
    <t>[18]</t>
  </si>
  <si>
    <t>[19]</t>
  </si>
  <si>
    <t>[20]</t>
  </si>
  <si>
    <t>Stock Price</t>
  </si>
  <si>
    <t>Expected Dividend Yield Adjusted for Flotation Costs</t>
  </si>
  <si>
    <t>Value Line Earnings Growth</t>
  </si>
  <si>
    <t>Yahoo! Finance Earnings Growth</t>
  </si>
  <si>
    <t>Zacks Earnings Growth</t>
  </si>
  <si>
    <t>Average Earnings Growth</t>
  </si>
  <si>
    <t>Cost of Equity Adjusted for Flotation Costs</t>
  </si>
  <si>
    <t>Flotation Cost Adjustment (Mean)</t>
  </si>
  <si>
    <t>[21]</t>
  </si>
  <si>
    <t>Flotation Cost Adjustment (Median)</t>
  </si>
  <si>
    <t>[22]</t>
  </si>
  <si>
    <t>[1] - [4] See Notes [i] to [iii] above</t>
  </si>
  <si>
    <t>[5] Equals [8]/[1]</t>
  </si>
  <si>
    <t>[6] Equals [4] + ([1] x [3])</t>
  </si>
  <si>
    <t>[7] Equals [1] x [2]</t>
  </si>
  <si>
    <t>[8] Equals [7] - [6]</t>
  </si>
  <si>
    <t>[9] Equals [6] / [7]</t>
  </si>
  <si>
    <t>[10] Bloomberg Professional</t>
  </si>
  <si>
    <t>[12] Equals [10] / [11]</t>
  </si>
  <si>
    <t>[13] Equals [12] x (1 + 0.5 x [18])</t>
  </si>
  <si>
    <t>[14] Equals [13] / (1 − Flotation Cost)</t>
  </si>
  <si>
    <t>[15] Value Line</t>
  </si>
  <si>
    <t>[16] Yahoo! Finance</t>
  </si>
  <si>
    <t>[17] Zacks Investment Research</t>
  </si>
  <si>
    <t>[18] Equals Average of [15], [16], [17]</t>
  </si>
  <si>
    <t>[19] Equals [13] + [18]</t>
  </si>
  <si>
    <t>[20] Equals [14] + [18]</t>
  </si>
  <si>
    <t>[21] Equals [20] (Mean) − [19] (Mean)</t>
  </si>
  <si>
    <t>[22] Equals [20] (Median) − [19] (Median)</t>
  </si>
  <si>
    <t>[11] Bloomberg Professional, equals 30-day average as of April 30, 2024</t>
  </si>
  <si>
    <t>Missouri-American Water Company</t>
  </si>
  <si>
    <t>MAWC</t>
  </si>
  <si>
    <t>Net Plant [9]</t>
  </si>
  <si>
    <t>[1] - [6] Value Line, dated February 9, 2024, February 23, 2024, and April 5, 2024</t>
  </si>
  <si>
    <t>MAWC as % of Median</t>
  </si>
  <si>
    <t>Projected CAPEX / 2023 Net Plant</t>
  </si>
  <si>
    <t>COST RECOVERY MECHANISMS</t>
  </si>
  <si>
    <t>Infrastructure</t>
  </si>
  <si>
    <t xml:space="preserve">Future </t>
  </si>
  <si>
    <t>Revenue</t>
  </si>
  <si>
    <t>Cost Recovery</t>
  </si>
  <si>
    <t>Test</t>
  </si>
  <si>
    <t>Stabilization or</t>
  </si>
  <si>
    <t>State</t>
  </si>
  <si>
    <t>Utility Type</t>
  </si>
  <si>
    <t>Mechanism</t>
  </si>
  <si>
    <t>Year</t>
  </si>
  <si>
    <t>Decoupling</t>
  </si>
  <si>
    <t>Citations</t>
  </si>
  <si>
    <t>American States Water Co</t>
  </si>
  <si>
    <t>Infrastructure Cost Recovery: 2022 10-K, p. 28  and p. 54.
Revenue Stabilization or Decoupling: 2022 10-K, p. 29 and p. 43
Test Year: S&amp;P Cap IQ Pro, Rate Case History and Commission Profiles</t>
  </si>
  <si>
    <t>Water</t>
  </si>
  <si>
    <t>Infrastructure Cost Recovery: 2022 10-K, p. 9</t>
  </si>
  <si>
    <t>Revenue Stabilization or Decoupling: 2022 10-K, p.9, S&amp;P Global Market Intelligence, Regulatory Focus: Adjustment Clauses, dated 7/18/22, Company Tariffs (CO and VA).</t>
  </si>
  <si>
    <t>FRP</t>
  </si>
  <si>
    <t>Test Year: S&amp;P Cap IQ Pro, Rate Case History and Commission Profiles; Company Tariffs (LA, MS, TN); 2022 10-K, p. 10</t>
  </si>
  <si>
    <t>Infrastructure Cost Recovery and Revenue Stabilization or Decoupling: 2022 10-K, p.9 (California Water); Tariffs (HI, WA, NM)</t>
  </si>
  <si>
    <t>Test Year: S&amp;P Cap IQ Pro, Rate Case History and Commission Profiles</t>
  </si>
  <si>
    <t>Infrastructure Cost Recovery: 2022 10-K, p. 9; S&amp;P Global Market Intelligence, Regulatory Focus: Adjustment Clauses, dated 7/18/22</t>
  </si>
  <si>
    <t>Revenue Stabilization or Decoupling: 2022 10-K, p. 11</t>
  </si>
  <si>
    <t>Infrastructure Cost Recovery: 2022 10-K, p. 11 (water); S&amp;P Global Market Intelligence, Regulatory Focus: Adjustment Clauses, dated 7/18/22 (electric and natural gas)</t>
  </si>
  <si>
    <t>Revenue Stabilization or Decoupling: 2022 10-K, p. 11 (water); S&amp;P Global Market Intelligence, Regulatory Focus: Adjustment Clauses, dated 7/18/22 (electric and natural gas)</t>
  </si>
  <si>
    <t>Test Year: S&amp;P Cap IQ Pro, Rate Case History</t>
  </si>
  <si>
    <t>Infrastructure Cost Recovery/ Revenue Decoupling: Tariffs (NJ, DE, PA)</t>
  </si>
  <si>
    <t>Infrastructure Cost Recovery and Revenue Stabilization or Decoupling: S&amp;P Global Market Intelligence, Regulatory Focus: Adjustment Clauses, dated 7/18/22</t>
  </si>
  <si>
    <t>SFV</t>
  </si>
  <si>
    <t>Infrastructure Cost Recovery and Revenue Stabilization or Decoupling: S&amp;P Global Market Intelligence, Regulatory Focus: Adjustment Clauses, dated 7/18/22; 2022 10-K, p. 7.</t>
  </si>
  <si>
    <t xml:space="preserve">Infrastructure Cost Recovery: 2022 10-K, pp. 5-8 </t>
  </si>
  <si>
    <t>Revenue Stabilization or Decoupling: 2022 10-K, p. 60.</t>
  </si>
  <si>
    <t>Infrastructure Cost Recovery and Revenue Stabilization or Decoupling: S&amp;P Global Market Intelligence, Regulatory Focus: Adjustment Clauses, dated 7/18/22, Company Tariffs (AL and MS)</t>
  </si>
  <si>
    <t>Alabama (AL)</t>
  </si>
  <si>
    <t>Alabama (Gulf)</t>
  </si>
  <si>
    <t>Test Year: S&amp;P Cap IQ Pro, Rate Case History; 2022 10-K, pgs. 117-121</t>
  </si>
  <si>
    <t xml:space="preserve">Missouri </t>
  </si>
  <si>
    <t>Proxy Group Totals</t>
  </si>
  <si>
    <t>CCRM</t>
  </si>
  <si>
    <t>FTY</t>
  </si>
  <si>
    <t xml:space="preserve">                                                                                                              </t>
  </si>
  <si>
    <t>COMMON EQUITY RATIO [1]</t>
  </si>
  <si>
    <t>PREFERRED EQUITY RATIO [1]</t>
  </si>
  <si>
    <t>3-yr Avg.</t>
  </si>
  <si>
    <t xml:space="preserve">Proxy Group </t>
  </si>
  <si>
    <t>MEAN</t>
  </si>
  <si>
    <t>HIGH</t>
  </si>
  <si>
    <t>COMMON EQUITY RATIO - UTILITY OPERATING COMPANIES</t>
  </si>
  <si>
    <t>PREFERRED EQUITY RATIO - UTILITY OPERATING COMPANIES</t>
  </si>
  <si>
    <t>Company Name</t>
  </si>
  <si>
    <t xml:space="preserve">Golden State Water / Bear Valley </t>
  </si>
  <si>
    <t>California Water Service</t>
  </si>
  <si>
    <t>New Mexico Water Service Water Division</t>
  </si>
  <si>
    <t>New Mexico Water Service Sewer Division</t>
  </si>
  <si>
    <t>Washington Water Service</t>
  </si>
  <si>
    <t>Hawaii Water Service Kaanapali Division</t>
  </si>
  <si>
    <t>Hawaii Water Service Pukalani Division</t>
  </si>
  <si>
    <t>Aqua Pennsylvania Water</t>
  </si>
  <si>
    <t>Aqua Pennsylvania Wastewater</t>
  </si>
  <si>
    <t>Peoples Natural Gas Company</t>
  </si>
  <si>
    <t>Peoples Gas Company</t>
  </si>
  <si>
    <t>Aqua Ohio Water</t>
  </si>
  <si>
    <t>Aqua Ohio Wastewater</t>
  </si>
  <si>
    <t xml:space="preserve">Aqua Illinois </t>
  </si>
  <si>
    <t>Aqua Texas</t>
  </si>
  <si>
    <t>Aqua New Jersey, Inc. Water</t>
  </si>
  <si>
    <t>Aqua New Jersey, Inc. Wastewater</t>
  </si>
  <si>
    <t>Aqua North Carolina</t>
  </si>
  <si>
    <t>Aqua Virginia</t>
  </si>
  <si>
    <t>Delta Natural Gas Company</t>
  </si>
  <si>
    <t>Peoples Gas of WV</t>
  </si>
  <si>
    <t>Connecticut Light and Power Company</t>
  </si>
  <si>
    <t>Yankee Gas Company</t>
  </si>
  <si>
    <t>Aquarion Water Company CT</t>
  </si>
  <si>
    <t>NSTAR Electric Company</t>
  </si>
  <si>
    <t>NSTAR Gas Company</t>
  </si>
  <si>
    <t>Aquarion Water Company MA</t>
  </si>
  <si>
    <t>Eversource Gas of MA</t>
  </si>
  <si>
    <t>Public Service Company of NH</t>
  </si>
  <si>
    <t>Aquarion Water Company NH</t>
  </si>
  <si>
    <t xml:space="preserve">Pinelands Water </t>
  </si>
  <si>
    <t>Pinelands WW</t>
  </si>
  <si>
    <t>Northern Indiana Public Service Company LLC</t>
  </si>
  <si>
    <t>Columbia Gas of Kentucky, Inc.</t>
  </si>
  <si>
    <t>Columbia Gas of Maryland, Inc.</t>
  </si>
  <si>
    <t>Columbia Gas of Ohio, Inc.</t>
  </si>
  <si>
    <t>Columbia Gas of Pennsylvania, Inc.</t>
  </si>
  <si>
    <t>Columbia Gas of Virginia, Inc.</t>
  </si>
  <si>
    <t>Kansas Gas Service Company, Inc.</t>
  </si>
  <si>
    <t>Oklahoma Natural Gas Company</t>
  </si>
  <si>
    <t>Texas Gas Service Company, Inc.</t>
  </si>
  <si>
    <t>San Jose Water</t>
  </si>
  <si>
    <t>CT Water</t>
  </si>
  <si>
    <t>Maine Water Co.</t>
  </si>
  <si>
    <t>Canyon Lake Water Service Company</t>
  </si>
  <si>
    <t>Spire Alabama Inc.</t>
  </si>
  <si>
    <t>Spire Gulf Inc.</t>
  </si>
  <si>
    <t>Spire Mississippi Inc.</t>
  </si>
  <si>
    <t>Spire Missouri Inc.</t>
  </si>
  <si>
    <t>[2] Electric, Natural Gas and Water operating subsidiaries where data was unable to be obtained for 2022, 2021 and 2020 were removed from the analysis.</t>
  </si>
  <si>
    <t>Missouri- American Water</t>
  </si>
  <si>
    <t xml:space="preserve">COMPARISON OF MAWC AND PROXY GROUP COMPANIES  </t>
  </si>
  <si>
    <t>Schedule AEB-8, pp. 1-2 col. [7]</t>
  </si>
  <si>
    <t>Forecast</t>
  </si>
  <si>
    <t>Data Provided by Company.</t>
  </si>
  <si>
    <t>RSM</t>
  </si>
  <si>
    <t>CAPM and ECAPM</t>
  </si>
  <si>
    <t>[1] Ratios are weighted by actual common capital, preferred equity, and long-term debt of Operating Subsidiaries.</t>
  </si>
  <si>
    <t>LONG-TERM DEBT RATIO [1]</t>
  </si>
  <si>
    <t>LONG-TERM DEBT RATIO - UTILITY OPERATING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</si>
</sst>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&quot;[&quot;#&quot;]&quot;"/>
    <numFmt numFmtId="167" formatCode="_(&quot;$&quot;* #,##0.00000_);_(&quot;$&quot;* \(#,##0.00000\);_(&quot;$&quot;* &quot;-&quot;?????_);_(@_)"/>
    <numFmt numFmtId="168" formatCode="0.00_);\(0.00\)"/>
    <numFmt numFmtId="169" formatCode="&quot;$&quot;* #,##0_);&quot;$&quot;* \(#,##0\)"/>
    <numFmt numFmtId="170" formatCode="_(* #,##0.00000_);_(* \(#,##0.00000\);_(* &quot;-&quot;?????_);_(@_)"/>
    <numFmt numFmtId="171" formatCode="0.00000%"/>
    <numFmt numFmtId="172" formatCode="0.0000"/>
    <numFmt numFmtId="173" formatCode="General_)"/>
    <numFmt numFmtId="174" formatCode="[$-409]mmmm\-yy;@"/>
    <numFmt numFmtId="175" formatCode="0.0%"/>
    <numFmt numFmtId="176" formatCode="0.000000%"/>
    <numFmt numFmtId="177" formatCode="#,##0.00000"/>
    <numFmt numFmtId="178" formatCode="0.0000000000%"/>
    <numFmt numFmtId="179" formatCode="&quot;$&quot;#,##0.0"/>
    <numFmt numFmtId="180" formatCode="0.000"/>
    <numFmt numFmtId="181" formatCode="_(&quot;$&quot;* #,##0_);_(&quot;$&quot;* \(#,##0\);_(&quot;$&quot;* &quot;-&quot;??_);_(@_)"/>
    <numFmt numFmtId="182" formatCode="_(&quot;$&quot;* #,##0.0000_);_(&quot;$&quot;* \(#,##0.0000\);_(&quot;$&quot;* &quot;-&quot;??_);_(@_)"/>
    <numFmt numFmtId="183" formatCode="&quot;$&quot;#,##0.0_);\(&quot;$&quot;#,##0.0\)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sz val="10"/>
      <color rgb="FFFF660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10"/>
      <color theme="1"/>
      <name val="Ariel"/>
      <family val="2"/>
    </font>
    <font>
      <sz val="12"/>
      <name val="Tms Rmn"/>
    </font>
    <font>
      <sz val="24"/>
      <name val="Arial"/>
      <family val="2"/>
    </font>
    <font>
      <sz val="10"/>
      <name val="Helv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rgb="FF660066"/>
      <name val="Arial"/>
      <family val="2"/>
    </font>
    <font>
      <b/>
      <sz val="1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62"/>
      <name val="Arial"/>
      <family val="2"/>
    </font>
    <font>
      <b/>
      <sz val="12"/>
      <name val="Tms Rmn"/>
    </font>
    <font>
      <sz val="8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2"/>
      <name val="Arial MT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.75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12"/>
      <name val="MS Sans Serif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b/>
      <sz val="10"/>
      <color indexed="12"/>
      <name val="MS Sans Serif"/>
      <family val="2"/>
    </font>
    <font>
      <u/>
      <sz val="10"/>
      <name val="Arial"/>
      <family val="2"/>
    </font>
    <font>
      <sz val="8"/>
      <color indexed="8"/>
      <name val="Arial"/>
      <family val="2"/>
    </font>
    <font>
      <sz val="12"/>
      <color indexed="13"/>
      <name val="Tms Rmn"/>
    </font>
    <font>
      <b/>
      <sz val="18"/>
      <color indexed="56"/>
      <name val="Cambria"/>
      <family val="2"/>
    </font>
    <font>
      <b/>
      <sz val="14"/>
      <color indexed="56"/>
      <name val="Arial"/>
      <family val="2"/>
    </font>
    <font>
      <b/>
      <sz val="10"/>
      <color indexed="8"/>
      <name val="Arial"/>
      <family val="2"/>
    </font>
    <font>
      <sz val="12"/>
      <color indexed="8"/>
      <name val="Arial MT"/>
    </font>
    <font>
      <sz val="10"/>
      <color indexed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rgb="FFFF0000"/>
      <name val="Times New Roman"/>
      <family val="1"/>
    </font>
    <font>
      <sz val="10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u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sz val="11"/>
      <color indexed="8"/>
      <name val="Times New Roman"/>
      <family val="1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2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tted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2992">
    <xf numFmtId="0" fontId="0" fillId="0" borderId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3" fillId="0" borderId="0"/>
    <xf numFmtId="0" fontId="3" fillId="0" borderId="0"/>
    <xf numFmtId="0" fontId="1" fillId="0" borderId="0" applyNumberFormat="0" applyBorder="0" applyProtection="0">
      <alignment vertical="center"/>
    </xf>
    <xf numFmtId="0" fontId="5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NumberFormat="0" applyBorder="0" applyProtection="0">
      <alignment vertical="center"/>
    </xf>
    <xf numFmtId="0" fontId="3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2" fillId="0" borderId="0"/>
    <xf numFmtId="0" fontId="1" fillId="0" borderId="0"/>
    <xf numFmtId="0" fontId="1" fillId="0" borderId="0"/>
    <xf numFmtId="0" fontId="10" fillId="0" borderId="0"/>
    <xf numFmtId="0" fontId="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2" fillId="0" borderId="0"/>
    <xf numFmtId="0" fontId="2" fillId="0" borderId="0"/>
    <xf numFmtId="42" fontId="3" fillId="0" borderId="0" applyFill="0" applyBorder="0" applyProtection="0">
      <alignment horizontal="left"/>
    </xf>
    <xf numFmtId="42" fontId="26" fillId="0" borderId="0" applyFill="0" applyBorder="0" applyAlignment="0" applyProtection="0"/>
    <xf numFmtId="44" fontId="2" fillId="0" borderId="0">
      <alignment horizontal="left"/>
    </xf>
    <xf numFmtId="167" fontId="3" fillId="0" borderId="19" applyBorder="0">
      <alignment horizont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9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9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9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9" fillId="3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9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9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9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9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9" fillId="4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30" fillId="43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30" fillId="4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30" fillId="41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30" fillId="44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30" fillId="45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30" fillId="46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30" fillId="47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30" fillId="48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30" fillId="49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30" fillId="44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0" fillId="4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0" fillId="50" borderId="0" applyNumberFormat="0" applyBorder="0" applyAlignment="0" applyProtection="0"/>
    <xf numFmtId="43" fontId="2" fillId="0" borderId="0">
      <alignment horizontal="left"/>
    </xf>
    <xf numFmtId="168" fontId="2" fillId="0" borderId="0">
      <alignment horizontal="left"/>
    </xf>
    <xf numFmtId="37" fontId="3" fillId="0" borderId="0" applyNumberFormat="0" applyBorder="0" applyAlignment="0"/>
    <xf numFmtId="38" fontId="31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32" fillId="34" borderId="0" applyNumberFormat="0" applyBorder="0" applyAlignment="0" applyProtection="0"/>
    <xf numFmtId="0" fontId="20" fillId="6" borderId="13" applyNumberFormat="0" applyAlignment="0" applyProtection="0"/>
    <xf numFmtId="0" fontId="20" fillId="6" borderId="13" applyNumberFormat="0" applyAlignment="0" applyProtection="0"/>
    <xf numFmtId="0" fontId="20" fillId="6" borderId="13" applyNumberFormat="0" applyAlignment="0" applyProtection="0"/>
    <xf numFmtId="0" fontId="20" fillId="6" borderId="13" applyNumberFormat="0" applyAlignment="0" applyProtection="0"/>
    <xf numFmtId="0" fontId="33" fillId="51" borderId="20" applyNumberFormat="0" applyAlignment="0" applyProtection="0"/>
    <xf numFmtId="0" fontId="33" fillId="51" borderId="20" applyNumberFormat="0" applyAlignment="0" applyProtection="0"/>
    <xf numFmtId="0" fontId="22" fillId="7" borderId="16" applyNumberFormat="0" applyAlignment="0" applyProtection="0"/>
    <xf numFmtId="0" fontId="22" fillId="7" borderId="16" applyNumberFormat="0" applyAlignment="0" applyProtection="0"/>
    <xf numFmtId="0" fontId="22" fillId="7" borderId="16" applyNumberFormat="0" applyAlignment="0" applyProtection="0"/>
    <xf numFmtId="0" fontId="22" fillId="7" borderId="16" applyNumberFormat="0" applyAlignment="0" applyProtection="0"/>
    <xf numFmtId="0" fontId="34" fillId="52" borderId="21" applyNumberFormat="0" applyAlignment="0" applyProtection="0"/>
    <xf numFmtId="37" fontId="2" fillId="0" borderId="0">
      <alignment horizontal="center"/>
    </xf>
    <xf numFmtId="37" fontId="3" fillId="0" borderId="0" applyNumberFormat="0" applyFill="0" applyBorder="0" applyProtection="0">
      <alignment horizontal="centerContinuous"/>
    </xf>
    <xf numFmtId="37" fontId="2" fillId="0" borderId="5">
      <alignment horizontal="center"/>
    </xf>
    <xf numFmtId="37" fontId="2" fillId="0" borderId="5">
      <alignment horizontal="center"/>
    </xf>
    <xf numFmtId="0" fontId="35" fillId="53" borderId="0" applyAlignment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3" fontId="3" fillId="0" borderId="0" applyFont="0" applyFill="0" applyBorder="0" applyAlignment="0" applyProtection="0"/>
    <xf numFmtId="37" fontId="3" fillId="0" borderId="0" applyFill="0" applyBorder="0" applyAlignment="0" applyProtection="0"/>
    <xf numFmtId="0" fontId="3" fillId="0" borderId="0" applyNumberFormat="0" applyFill="0" applyBorder="0" applyAlignment="0" applyProtection="0"/>
    <xf numFmtId="4" fontId="41" fillId="0" borderId="8" applyFill="0" applyProtection="0">
      <alignment horizontal="center" vertical="center" wrapText="1"/>
    </xf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ill="0" applyBorder="0" applyAlignment="0" applyProtection="0"/>
    <xf numFmtId="42" fontId="3" fillId="0" borderId="4"/>
    <xf numFmtId="42" fontId="3" fillId="0" borderId="4"/>
    <xf numFmtId="43" fontId="3" fillId="0" borderId="0" applyBorder="0">
      <alignment horizontal="left"/>
    </xf>
    <xf numFmtId="5" fontId="3" fillId="0" borderId="0" applyFill="0" applyBorder="0" applyAlignment="0" applyProtection="0"/>
    <xf numFmtId="0" fontId="43" fillId="0" borderId="0"/>
    <xf numFmtId="0" fontId="43" fillId="0" borderId="0"/>
    <xf numFmtId="0" fontId="43" fillId="0" borderId="22"/>
    <xf numFmtId="0" fontId="3" fillId="0" borderId="0" applyFont="0" applyFill="0" applyBorder="0" applyAlignment="0" applyProtection="0"/>
    <xf numFmtId="169" fontId="3" fillId="0" borderId="0"/>
    <xf numFmtId="7" fontId="44" fillId="0" borderId="23"/>
    <xf numFmtId="7" fontId="44" fillId="0" borderId="23"/>
    <xf numFmtId="7" fontId="44" fillId="0" borderId="23"/>
    <xf numFmtId="7" fontId="44" fillId="0" borderId="23"/>
    <xf numFmtId="4" fontId="45" fillId="0" borderId="0" applyFont="0" applyBorder="0">
      <alignment horizontal="justify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2" fontId="3" fillId="0" borderId="0" applyFont="0" applyFill="0" applyBorder="0" applyAlignment="0" applyProtection="0"/>
    <xf numFmtId="38" fontId="26" fillId="0" borderId="0"/>
    <xf numFmtId="170" fontId="3" fillId="0" borderId="0">
      <alignment horizontal="center"/>
    </xf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47" fillId="35" borderId="0" applyNumberFormat="0" applyBorder="0" applyAlignment="0" applyProtection="0"/>
    <xf numFmtId="38" fontId="48" fillId="0" borderId="0"/>
    <xf numFmtId="49" fontId="49" fillId="0" borderId="0" applyNumberFormat="0" applyFill="0" applyBorder="0" applyProtection="0">
      <alignment horizontal="centerContinuous"/>
    </xf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50" fillId="0" borderId="24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51" fillId="0" borderId="25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52" fillId="0" borderId="2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3" fillId="0" borderId="0" applyNumberFormat="0" applyFill="0" applyBorder="0" applyProtection="0">
      <alignment horizontal="justify" vertical="top" wrapText="1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37" fillId="54" borderId="0"/>
    <xf numFmtId="0" fontId="37" fillId="54" borderId="0"/>
    <xf numFmtId="0" fontId="18" fillId="5" borderId="13" applyNumberFormat="0" applyAlignment="0" applyProtection="0"/>
    <xf numFmtId="0" fontId="18" fillId="5" borderId="13" applyNumberFormat="0" applyAlignment="0" applyProtection="0"/>
    <xf numFmtId="0" fontId="18" fillId="5" borderId="13" applyNumberFormat="0" applyAlignment="0" applyProtection="0"/>
    <xf numFmtId="0" fontId="18" fillId="5" borderId="13" applyNumberFormat="0" applyAlignment="0" applyProtection="0"/>
    <xf numFmtId="0" fontId="56" fillId="38" borderId="20" applyNumberFormat="0" applyAlignment="0" applyProtection="0"/>
    <xf numFmtId="0" fontId="56" fillId="38" borderId="20" applyNumberFormat="0" applyAlignment="0" applyProtection="0"/>
    <xf numFmtId="0" fontId="57" fillId="55" borderId="22"/>
    <xf numFmtId="37" fontId="58" fillId="0" borderId="0" applyBorder="0" applyAlignment="0" applyProtection="0"/>
    <xf numFmtId="0" fontId="58" fillId="56" borderId="0"/>
    <xf numFmtId="41" fontId="26" fillId="0" borderId="0" applyFill="0" applyBorder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59" fillId="0" borderId="27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60" fillId="57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" fillId="0" borderId="0"/>
    <xf numFmtId="0" fontId="3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1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37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" fillId="0" borderId="0"/>
    <xf numFmtId="0" fontId="3" fillId="0" borderId="0"/>
    <xf numFmtId="0" fontId="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" fillId="0" borderId="0"/>
    <xf numFmtId="0" fontId="61" fillId="0" borderId="0"/>
    <xf numFmtId="0" fontId="61" fillId="0" borderId="0"/>
    <xf numFmtId="0" fontId="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 applyFill="0" applyBorder="0" applyAlignment="0" applyProtection="0"/>
    <xf numFmtId="37" fontId="3" fillId="0" borderId="0" applyFill="0" applyBorder="0" applyProtection="0"/>
    <xf numFmtId="37" fontId="3" fillId="0" borderId="0" applyBorder="0" applyAlignment="0" applyProtection="0"/>
    <xf numFmtId="0" fontId="36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3" fillId="58" borderId="28" applyNumberFormat="0" applyFont="0" applyAlignment="0" applyProtection="0"/>
    <xf numFmtId="0" fontId="19" fillId="6" borderId="14" applyNumberFormat="0" applyAlignment="0" applyProtection="0"/>
    <xf numFmtId="0" fontId="19" fillId="6" borderId="14" applyNumberFormat="0" applyAlignment="0" applyProtection="0"/>
    <xf numFmtId="0" fontId="19" fillId="6" borderId="14" applyNumberFormat="0" applyAlignment="0" applyProtection="0"/>
    <xf numFmtId="0" fontId="19" fillId="6" borderId="14" applyNumberFormat="0" applyAlignment="0" applyProtection="0"/>
    <xf numFmtId="0" fontId="62" fillId="51" borderId="29" applyNumberFormat="0" applyAlignment="0" applyProtection="0"/>
    <xf numFmtId="0" fontId="62" fillId="51" borderId="29" applyNumberFormat="0" applyAlignment="0" applyProtection="0"/>
    <xf numFmtId="40" fontId="63" fillId="54" borderId="0">
      <alignment horizontal="right"/>
    </xf>
    <xf numFmtId="0" fontId="64" fillId="54" borderId="0">
      <alignment horizontal="right"/>
    </xf>
    <xf numFmtId="0" fontId="65" fillId="54" borderId="7"/>
    <xf numFmtId="0" fontId="65" fillId="0" borderId="0" applyBorder="0">
      <alignment horizontal="centerContinuous"/>
    </xf>
    <xf numFmtId="0" fontId="66" fillId="0" borderId="0" applyBorder="0">
      <alignment horizontal="centerContinuous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41" fillId="0" borderId="8" applyFill="0" applyProtection="0">
      <alignment horizontal="center" vertical="center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8" fillId="0" borderId="0" applyFont="0" applyFill="0" applyBorder="0" applyAlignment="0" applyProtection="0"/>
    <xf numFmtId="37" fontId="58" fillId="0" borderId="0" applyNumberFormat="0" applyBorder="0" applyAlignment="0"/>
    <xf numFmtId="0" fontId="68" fillId="0" borderId="0" applyNumberFormat="0" applyFont="0" applyFill="0" applyBorder="0" applyAlignment="0" applyProtection="0">
      <alignment horizontal="left"/>
    </xf>
    <xf numFmtId="15" fontId="68" fillId="0" borderId="0" applyFont="0" applyFill="0" applyBorder="0" applyAlignment="0" applyProtection="0"/>
    <xf numFmtId="4" fontId="68" fillId="0" borderId="0" applyFont="0" applyFill="0" applyBorder="0" applyAlignment="0" applyProtection="0"/>
    <xf numFmtId="0" fontId="69" fillId="0" borderId="8">
      <alignment horizontal="center"/>
    </xf>
    <xf numFmtId="3" fontId="68" fillId="0" borderId="0" applyFont="0" applyFill="0" applyBorder="0" applyAlignment="0" applyProtection="0"/>
    <xf numFmtId="0" fontId="68" fillId="59" borderId="0" applyNumberFormat="0" applyFont="0" applyBorder="0" applyAlignment="0" applyProtection="0"/>
    <xf numFmtId="0" fontId="70" fillId="0" borderId="30"/>
    <xf numFmtId="0" fontId="43" fillId="0" borderId="0"/>
    <xf numFmtId="0" fontId="43" fillId="0" borderId="0"/>
    <xf numFmtId="49" fontId="3" fillId="0" borderId="0">
      <alignment horizontal="left" wrapText="1"/>
    </xf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2" fillId="60" borderId="0" applyNumberFormat="0" applyBorder="0" applyAlignment="0" applyProtection="0"/>
    <xf numFmtId="0" fontId="72" fillId="60" borderId="0" applyNumberFormat="0" applyBorder="0" applyAlignment="0" applyProtection="0"/>
    <xf numFmtId="0" fontId="72" fillId="60" borderId="0" applyNumberFormat="0" applyBorder="0" applyAlignment="0" applyProtection="0"/>
    <xf numFmtId="0" fontId="72" fillId="60" borderId="0" applyNumberFormat="0" applyBorder="0" applyAlignment="0" applyProtection="0"/>
    <xf numFmtId="0" fontId="72" fillId="60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>
      <alignment wrapText="1"/>
    </xf>
    <xf numFmtId="0" fontId="34" fillId="61" borderId="0" applyNumberFormat="0" applyBorder="0" applyAlignment="0" applyProtection="0"/>
    <xf numFmtId="0" fontId="34" fillId="61" borderId="0" applyNumberFormat="0" applyBorder="0" applyProtection="0">
      <alignment horizontal="center"/>
    </xf>
    <xf numFmtId="0" fontId="34" fillId="61" borderId="0" applyNumberFormat="0" applyBorder="0" applyProtection="0">
      <alignment horizontal="center"/>
    </xf>
    <xf numFmtId="0" fontId="34" fillId="61" borderId="0" applyNumberFormat="0" applyBorder="0" applyProtection="0">
      <alignment horizontal="center"/>
    </xf>
    <xf numFmtId="0" fontId="34" fillId="61" borderId="0" applyNumberFormat="0" applyBorder="0" applyProtection="0">
      <alignment horizontal="center"/>
    </xf>
    <xf numFmtId="0" fontId="34" fillId="61" borderId="0" applyNumberFormat="0" applyBorder="0" applyProtection="0">
      <alignment horizontal="center"/>
    </xf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3" fillId="0" borderId="0" applyNumberFormat="0" applyFont="0" applyFill="0" applyBorder="0" applyProtection="0">
      <alignment horizontal="left"/>
    </xf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0" fontId="3" fillId="62" borderId="0" applyNumberFormat="0" applyFont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3" fillId="0" borderId="8" applyNumberFormat="0" applyFont="0" applyFill="0" applyAlignment="0" applyProtection="0"/>
    <xf numFmtId="0" fontId="75" fillId="0" borderId="31"/>
    <xf numFmtId="0" fontId="43" fillId="0" borderId="22"/>
    <xf numFmtId="0" fontId="43" fillId="0" borderId="22"/>
    <xf numFmtId="37" fontId="76" fillId="0" borderId="0">
      <alignment horizontal="left"/>
    </xf>
    <xf numFmtId="37" fontId="3" fillId="0" borderId="0">
      <alignment horizontal="left" indent="1"/>
    </xf>
    <xf numFmtId="37" fontId="3" fillId="0" borderId="0">
      <alignment horizontal="left" indent="2"/>
    </xf>
    <xf numFmtId="37" fontId="3" fillId="0" borderId="0">
      <alignment horizontal="left" indent="3"/>
    </xf>
    <xf numFmtId="37" fontId="76" fillId="0" borderId="0">
      <alignment horizontal="left"/>
    </xf>
    <xf numFmtId="37" fontId="76" fillId="0" borderId="0">
      <alignment horizontal="left" indent="1"/>
    </xf>
    <xf numFmtId="49" fontId="2" fillId="0" borderId="0">
      <alignment horizontal="left" vertical="center" wrapText="1" indent="1"/>
    </xf>
    <xf numFmtId="0" fontId="77" fillId="0" borderId="0" applyAlignment="0"/>
    <xf numFmtId="0" fontId="3" fillId="0" borderId="0"/>
    <xf numFmtId="0" fontId="78" fillId="63" borderId="0"/>
    <xf numFmtId="0" fontId="78" fillId="63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>
      <alignment horizontal="left" vertical="center"/>
    </xf>
    <xf numFmtId="0" fontId="7" fillId="0" borderId="18" applyNumberFormat="0" applyFill="0" applyAlignment="0" applyProtection="0"/>
    <xf numFmtId="0" fontId="7" fillId="0" borderId="18" applyNumberFormat="0" applyFill="0" applyAlignment="0" applyProtection="0"/>
    <xf numFmtId="0" fontId="7" fillId="0" borderId="18" applyNumberFormat="0" applyFill="0" applyAlignment="0" applyProtection="0"/>
    <xf numFmtId="0" fontId="7" fillId="0" borderId="18" applyNumberFormat="0" applyFill="0" applyAlignment="0" applyProtection="0"/>
    <xf numFmtId="0" fontId="81" fillId="0" borderId="32" applyNumberFormat="0" applyFill="0" applyAlignment="0" applyProtection="0"/>
    <xf numFmtId="0" fontId="81" fillId="0" borderId="32" applyNumberFormat="0" applyFill="0" applyAlignment="0" applyProtection="0"/>
    <xf numFmtId="0" fontId="57" fillId="0" borderId="33"/>
    <xf numFmtId="0" fontId="57" fillId="0" borderId="33"/>
    <xf numFmtId="0" fontId="57" fillId="0" borderId="22"/>
    <xf numFmtId="0" fontId="57" fillId="0" borderId="22"/>
    <xf numFmtId="173" fontId="82" fillId="0" borderId="0"/>
    <xf numFmtId="39" fontId="44" fillId="0" borderId="34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41" fillId="0" borderId="35" applyFill="0" applyProtection="0">
      <alignment horizontal="center" vertical="center" wrapText="1"/>
    </xf>
    <xf numFmtId="3" fontId="41" fillId="0" borderId="35" applyFill="0" applyProtection="0">
      <alignment horizontal="center" vertical="center" wrapText="1"/>
    </xf>
    <xf numFmtId="0" fontId="69" fillId="0" borderId="35">
      <alignment horizontal="center"/>
    </xf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5" applyNumberFormat="0" applyFont="0" applyFill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174" fontId="5" fillId="0" borderId="0"/>
    <xf numFmtId="174" fontId="5" fillId="0" borderId="0"/>
    <xf numFmtId="174" fontId="2" fillId="0" borderId="0"/>
    <xf numFmtId="0" fontId="1" fillId="0" borderId="0" applyNumberFormat="0" applyBorder="0" applyProtection="0">
      <alignment vertical="center"/>
    </xf>
    <xf numFmtId="42" fontId="3" fillId="0" borderId="36"/>
    <xf numFmtId="42" fontId="3" fillId="0" borderId="36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44" fontId="2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/>
    <xf numFmtId="0" fontId="1" fillId="0" borderId="0" applyNumberFormat="0" applyBorder="0" applyProtection="0">
      <alignment vertical="center"/>
    </xf>
    <xf numFmtId="0" fontId="1" fillId="0" borderId="0"/>
    <xf numFmtId="0" fontId="1" fillId="0" borderId="0" applyNumberFormat="0" applyBorder="0" applyProtection="0">
      <alignment vertical="center"/>
    </xf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43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5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3" fillId="0" borderId="19" applyBorder="0">
      <alignment horizont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51" borderId="20" applyNumberFormat="0" applyAlignment="0" applyProtection="0"/>
    <xf numFmtId="0" fontId="33" fillId="51" borderId="20" applyNumberFormat="0" applyAlignment="0" applyProtection="0"/>
    <xf numFmtId="37" fontId="2" fillId="0" borderId="5">
      <alignment horizontal="center"/>
    </xf>
    <xf numFmtId="37" fontId="2" fillId="0" borderId="5">
      <alignment horizont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3" fillId="0" borderId="36"/>
    <xf numFmtId="42" fontId="3" fillId="0" borderId="36"/>
    <xf numFmtId="0" fontId="43" fillId="0" borderId="22"/>
    <xf numFmtId="0" fontId="56" fillId="38" borderId="20" applyNumberFormat="0" applyAlignment="0" applyProtection="0"/>
    <xf numFmtId="0" fontId="56" fillId="38" borderId="20" applyNumberFormat="0" applyAlignment="0" applyProtection="0"/>
    <xf numFmtId="0" fontId="57" fillId="55" borderId="22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3" fillId="58" borderId="28" applyNumberFormat="0" applyFont="0" applyAlignment="0" applyProtection="0"/>
    <xf numFmtId="0" fontId="62" fillId="51" borderId="29" applyNumberFormat="0" applyAlignment="0" applyProtection="0"/>
    <xf numFmtId="0" fontId="62" fillId="51" borderId="2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22"/>
    <xf numFmtId="0" fontId="43" fillId="0" borderId="22"/>
    <xf numFmtId="0" fontId="81" fillId="0" borderId="32" applyNumberFormat="0" applyFill="0" applyAlignment="0" applyProtection="0"/>
    <xf numFmtId="0" fontId="81" fillId="0" borderId="32" applyNumberFormat="0" applyFill="0" applyAlignment="0" applyProtection="0"/>
    <xf numFmtId="0" fontId="57" fillId="0" borderId="22"/>
    <xf numFmtId="0" fontId="57" fillId="0" borderId="22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174" fontId="5" fillId="0" borderId="0"/>
    <xf numFmtId="0" fontId="1" fillId="0" borderId="0" applyNumberFormat="0" applyBorder="0" applyProtection="0">
      <alignment vertical="center"/>
    </xf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37" fontId="2" fillId="0" borderId="37">
      <alignment horizontal="center"/>
    </xf>
    <xf numFmtId="37" fontId="2" fillId="0" borderId="37">
      <alignment horizont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44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43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9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9" fontId="1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 applyNumberFormat="0" applyBorder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 applyNumberFormat="0" applyBorder="0" applyProtection="0">
      <alignment vertical="center"/>
    </xf>
  </cellStyleXfs>
  <cellXfs count="377">
    <xf numFmtId="0" fontId="0" fillId="0" borderId="0" xfId="0"/>
    <xf numFmtId="0" fontId="85" fillId="0" borderId="0" xfId="4" applyFont="1"/>
    <xf numFmtId="0" fontId="85" fillId="0" borderId="0" xfId="4" applyFont="1" applyAlignment="1">
      <alignment horizontal="left"/>
    </xf>
    <xf numFmtId="0" fontId="84" fillId="0" borderId="0" xfId="3" applyFont="1"/>
    <xf numFmtId="0" fontId="84" fillId="0" borderId="0" xfId="4" applyFont="1"/>
    <xf numFmtId="0" fontId="84" fillId="0" borderId="0" xfId="4" applyFont="1" applyAlignment="1">
      <alignment horizontal="center"/>
    </xf>
    <xf numFmtId="0" fontId="84" fillId="0" borderId="0" xfId="3" applyFont="1" applyAlignment="1">
      <alignment horizontal="center"/>
    </xf>
    <xf numFmtId="10" fontId="84" fillId="0" borderId="0" xfId="1" applyNumberFormat="1" applyFont="1" applyAlignment="1">
      <alignment horizontal="center"/>
    </xf>
    <xf numFmtId="10" fontId="84" fillId="0" borderId="0" xfId="1" applyNumberFormat="1" applyFont="1"/>
    <xf numFmtId="10" fontId="84" fillId="0" borderId="0" xfId="3" applyNumberFormat="1" applyFont="1"/>
    <xf numFmtId="10" fontId="84" fillId="0" borderId="0" xfId="1" applyNumberFormat="1" applyFont="1" applyFill="1" applyAlignment="1">
      <alignment horizontal="center"/>
    </xf>
    <xf numFmtId="10" fontId="84" fillId="0" borderId="0" xfId="1" applyNumberFormat="1" applyFont="1" applyFill="1"/>
    <xf numFmtId="0" fontId="85" fillId="0" borderId="0" xfId="4" applyFont="1" applyAlignment="1">
      <alignment horizontal="center"/>
    </xf>
    <xf numFmtId="0" fontId="85" fillId="0" borderId="0" xfId="0" applyFont="1"/>
    <xf numFmtId="0" fontId="84" fillId="0" borderId="0" xfId="0" applyFont="1"/>
    <xf numFmtId="166" fontId="85" fillId="0" borderId="0" xfId="0" applyNumberFormat="1" applyFont="1" applyAlignment="1">
      <alignment horizontal="center"/>
    </xf>
    <xf numFmtId="0" fontId="84" fillId="0" borderId="0" xfId="0" applyFont="1" applyAlignment="1">
      <alignment horizontal="center"/>
    </xf>
    <xf numFmtId="0" fontId="84" fillId="0" borderId="0" xfId="0" applyFont="1" applyAlignment="1">
      <alignment horizontal="center" wrapText="1"/>
    </xf>
    <xf numFmtId="10" fontId="84" fillId="0" borderId="0" xfId="9542" applyNumberFormat="1" applyFont="1" applyFill="1" applyBorder="1" applyAlignment="1">
      <alignment horizontal="center"/>
    </xf>
    <xf numFmtId="0" fontId="85" fillId="0" borderId="0" xfId="21" applyFont="1"/>
    <xf numFmtId="0" fontId="84" fillId="0" borderId="0" xfId="21" applyFont="1"/>
    <xf numFmtId="0" fontId="85" fillId="0" borderId="0" xfId="6" applyFont="1">
      <alignment vertical="center"/>
    </xf>
    <xf numFmtId="0" fontId="85" fillId="0" borderId="0" xfId="6" applyFont="1" applyBorder="1">
      <alignment vertical="center"/>
    </xf>
    <xf numFmtId="0" fontId="85" fillId="0" borderId="0" xfId="2" applyFont="1">
      <alignment vertical="center"/>
    </xf>
    <xf numFmtId="0" fontId="85" fillId="0" borderId="0" xfId="2" applyFont="1" applyAlignment="1">
      <alignment horizontal="center" vertical="center"/>
    </xf>
    <xf numFmtId="0" fontId="85" fillId="0" borderId="0" xfId="0" applyFont="1" applyAlignment="1">
      <alignment horizontal="center"/>
    </xf>
    <xf numFmtId="2" fontId="85" fillId="0" borderId="0" xfId="2" applyNumberFormat="1" applyFont="1">
      <alignment vertical="center"/>
    </xf>
    <xf numFmtId="43" fontId="85" fillId="0" borderId="0" xfId="9562" applyFont="1" applyAlignment="1">
      <alignment horizontal="center"/>
    </xf>
    <xf numFmtId="0" fontId="84" fillId="0" borderId="0" xfId="2" applyFont="1">
      <alignment vertical="center"/>
    </xf>
    <xf numFmtId="0" fontId="86" fillId="0" borderId="0" xfId="0" applyFont="1"/>
    <xf numFmtId="10" fontId="85" fillId="0" borderId="0" xfId="1" applyNumberFormat="1" applyFont="1" applyAlignment="1">
      <alignment horizontal="center"/>
    </xf>
    <xf numFmtId="177" fontId="84" fillId="0" borderId="0" xfId="2" applyNumberFormat="1" applyFont="1">
      <alignment vertical="center"/>
    </xf>
    <xf numFmtId="0" fontId="87" fillId="0" borderId="0" xfId="2" applyFont="1" applyAlignment="1">
      <alignment horizontal="center" vertical="center"/>
    </xf>
    <xf numFmtId="10" fontId="85" fillId="0" borderId="0" xfId="1" applyNumberFormat="1" applyFont="1"/>
    <xf numFmtId="176" fontId="85" fillId="0" borderId="0" xfId="2" applyNumberFormat="1" applyFont="1">
      <alignment vertical="center"/>
    </xf>
    <xf numFmtId="0" fontId="84" fillId="0" borderId="0" xfId="4" applyFont="1" applyAlignment="1">
      <alignment horizontal="left"/>
    </xf>
    <xf numFmtId="0" fontId="88" fillId="0" borderId="0" xfId="21" applyFont="1"/>
    <xf numFmtId="0" fontId="88" fillId="0" borderId="0" xfId="21" applyFont="1" applyAlignment="1">
      <alignment horizontal="center"/>
    </xf>
    <xf numFmtId="10" fontId="88" fillId="0" borderId="0" xfId="21" applyNumberFormat="1" applyFont="1"/>
    <xf numFmtId="10" fontId="84" fillId="0" borderId="0" xfId="21" applyNumberFormat="1" applyFont="1" applyAlignment="1">
      <alignment horizontal="center"/>
    </xf>
    <xf numFmtId="10" fontId="85" fillId="0" borderId="0" xfId="21" applyNumberFormat="1" applyFont="1"/>
    <xf numFmtId="0" fontId="90" fillId="0" borderId="0" xfId="4" applyFont="1" applyAlignment="1">
      <alignment horizontal="center"/>
    </xf>
    <xf numFmtId="0" fontId="90" fillId="0" borderId="0" xfId="4" applyFont="1"/>
    <xf numFmtId="0" fontId="90" fillId="0" borderId="0" xfId="4" applyFont="1" applyAlignment="1">
      <alignment horizontal="left"/>
    </xf>
    <xf numFmtId="0" fontId="91" fillId="0" borderId="0" xfId="4" applyFont="1" applyAlignment="1">
      <alignment horizontal="left"/>
    </xf>
    <xf numFmtId="0" fontId="91" fillId="0" borderId="0" xfId="4" applyFont="1" applyAlignment="1">
      <alignment horizontal="center"/>
    </xf>
    <xf numFmtId="0" fontId="91" fillId="0" borderId="0" xfId="18" applyFont="1" applyAlignment="1">
      <alignment horizontal="left"/>
    </xf>
    <xf numFmtId="0" fontId="91" fillId="0" borderId="0" xfId="18" applyFont="1" applyAlignment="1">
      <alignment horizontal="center"/>
    </xf>
    <xf numFmtId="0" fontId="91" fillId="0" borderId="6" xfId="18" applyFont="1" applyBorder="1" applyAlignment="1">
      <alignment horizontal="left"/>
    </xf>
    <xf numFmtId="0" fontId="91" fillId="0" borderId="38" xfId="18" applyFont="1" applyBorder="1" applyAlignment="1">
      <alignment horizontal="left"/>
    </xf>
    <xf numFmtId="0" fontId="91" fillId="0" borderId="38" xfId="18" applyFont="1" applyBorder="1" applyAlignment="1">
      <alignment horizontal="center"/>
    </xf>
    <xf numFmtId="0" fontId="91" fillId="0" borderId="38" xfId="18" applyFont="1" applyBorder="1" applyAlignment="1">
      <alignment horizontal="center" wrapText="1"/>
    </xf>
    <xf numFmtId="0" fontId="89" fillId="0" borderId="45" xfId="9437" applyFont="1" applyBorder="1" applyAlignment="1">
      <alignment horizontal="center"/>
    </xf>
    <xf numFmtId="0" fontId="89" fillId="0" borderId="46" xfId="9437" applyFont="1" applyBorder="1" applyAlignment="1">
      <alignment horizontal="center"/>
    </xf>
    <xf numFmtId="0" fontId="90" fillId="0" borderId="41" xfId="9437" applyFont="1" applyBorder="1"/>
    <xf numFmtId="0" fontId="90" fillId="0" borderId="42" xfId="9437" applyFont="1" applyBorder="1" applyAlignment="1">
      <alignment horizontal="center"/>
    </xf>
    <xf numFmtId="0" fontId="90" fillId="0" borderId="43" xfId="9437" applyFont="1" applyBorder="1"/>
    <xf numFmtId="0" fontId="90" fillId="0" borderId="44" xfId="9437" applyFont="1" applyBorder="1" applyAlignment="1">
      <alignment horizontal="center"/>
    </xf>
    <xf numFmtId="0" fontId="90" fillId="0" borderId="0" xfId="9437" applyFont="1" applyAlignment="1">
      <alignment horizontal="left"/>
    </xf>
    <xf numFmtId="0" fontId="91" fillId="0" borderId="0" xfId="9437" applyFont="1" applyAlignment="1">
      <alignment horizontal="left"/>
    </xf>
    <xf numFmtId="0" fontId="91" fillId="0" borderId="0" xfId="4" applyFont="1"/>
    <xf numFmtId="0" fontId="91" fillId="0" borderId="40" xfId="24" applyFont="1" applyBorder="1" applyAlignment="1">
      <alignment horizontal="left" vertical="center"/>
    </xf>
    <xf numFmtId="0" fontId="91" fillId="0" borderId="40" xfId="25" applyFont="1" applyBorder="1" applyAlignment="1">
      <alignment horizontal="left" vertical="center"/>
    </xf>
    <xf numFmtId="0" fontId="91" fillId="0" borderId="40" xfId="4" applyFont="1" applyBorder="1" applyAlignment="1">
      <alignment horizontal="center" wrapText="1"/>
    </xf>
    <xf numFmtId="2" fontId="91" fillId="0" borderId="40" xfId="25" applyNumberFormat="1" applyFont="1" applyBorder="1" applyAlignment="1">
      <alignment horizontal="center" vertical="center"/>
    </xf>
    <xf numFmtId="0" fontId="91" fillId="0" borderId="40" xfId="4" applyFont="1" applyBorder="1" applyAlignment="1">
      <alignment horizontal="center"/>
    </xf>
    <xf numFmtId="0" fontId="90" fillId="0" borderId="9" xfId="47" applyFont="1" applyBorder="1"/>
    <xf numFmtId="0" fontId="91" fillId="0" borderId="9" xfId="25" applyFont="1" applyBorder="1" applyAlignment="1">
      <alignment horizontal="left"/>
    </xf>
    <xf numFmtId="0" fontId="91" fillId="0" borderId="9" xfId="25" applyFont="1" applyBorder="1" applyAlignment="1">
      <alignment horizontal="center"/>
    </xf>
    <xf numFmtId="0" fontId="91" fillId="0" borderId="38" xfId="68" applyFont="1" applyBorder="1" applyAlignment="1">
      <alignment horizontal="left"/>
    </xf>
    <xf numFmtId="0" fontId="90" fillId="0" borderId="0" xfId="18" applyFont="1" applyAlignment="1">
      <alignment horizontal="left"/>
    </xf>
    <xf numFmtId="0" fontId="90" fillId="0" borderId="40" xfId="4" applyFont="1" applyBorder="1" applyAlignment="1">
      <alignment horizontal="left"/>
    </xf>
    <xf numFmtId="0" fontId="90" fillId="0" borderId="8" xfId="47" applyFont="1" applyBorder="1"/>
    <xf numFmtId="0" fontId="90" fillId="0" borderId="0" xfId="21" applyFont="1" applyAlignment="1">
      <alignment horizontal="center"/>
    </xf>
    <xf numFmtId="0" fontId="91" fillId="0" borderId="0" xfId="3" applyFont="1"/>
    <xf numFmtId="0" fontId="91" fillId="0" borderId="0" xfId="21" applyFont="1" applyAlignment="1">
      <alignment horizontal="center"/>
    </xf>
    <xf numFmtId="0" fontId="91" fillId="0" borderId="0" xfId="21" applyFont="1"/>
    <xf numFmtId="0" fontId="95" fillId="0" borderId="0" xfId="21" applyFont="1"/>
    <xf numFmtId="0" fontId="95" fillId="0" borderId="6" xfId="21" applyFont="1" applyBorder="1"/>
    <xf numFmtId="0" fontId="91" fillId="0" borderId="6" xfId="21" applyFont="1" applyBorder="1"/>
    <xf numFmtId="0" fontId="91" fillId="0" borderId="6" xfId="21" applyFont="1" applyBorder="1" applyAlignment="1">
      <alignment horizontal="center"/>
    </xf>
    <xf numFmtId="0" fontId="91" fillId="0" borderId="38" xfId="21" applyFont="1" applyBorder="1"/>
    <xf numFmtId="0" fontId="91" fillId="0" borderId="38" xfId="21" applyFont="1" applyBorder="1" applyAlignment="1">
      <alignment horizontal="center"/>
    </xf>
    <xf numFmtId="0" fontId="91" fillId="0" borderId="0" xfId="21" applyFont="1" applyAlignment="1">
      <alignment horizontal="right"/>
    </xf>
    <xf numFmtId="0" fontId="90" fillId="0" borderId="0" xfId="21" applyFont="1"/>
    <xf numFmtId="164" fontId="91" fillId="0" borderId="0" xfId="4" applyNumberFormat="1" applyFont="1" applyAlignment="1">
      <alignment horizontal="center"/>
    </xf>
    <xf numFmtId="4" fontId="91" fillId="0" borderId="38" xfId="4" applyNumberFormat="1" applyFont="1" applyBorder="1" applyAlignment="1">
      <alignment horizontal="center"/>
    </xf>
    <xf numFmtId="164" fontId="91" fillId="0" borderId="38" xfId="4" applyNumberFormat="1" applyFont="1" applyBorder="1" applyAlignment="1">
      <alignment horizontal="center"/>
    </xf>
    <xf numFmtId="179" fontId="91" fillId="0" borderId="0" xfId="21" applyNumberFormat="1" applyFont="1" applyAlignment="1">
      <alignment horizontal="center"/>
    </xf>
    <xf numFmtId="175" fontId="91" fillId="0" borderId="0" xfId="12978" applyNumberFormat="1" applyFont="1" applyFill="1" applyAlignment="1">
      <alignment horizontal="center"/>
    </xf>
    <xf numFmtId="0" fontId="90" fillId="0" borderId="0" xfId="21" applyFont="1" applyAlignment="1">
      <alignment horizontal="center" vertical="center"/>
    </xf>
    <xf numFmtId="10" fontId="91" fillId="0" borderId="0" xfId="12978" applyNumberFormat="1" applyFont="1" applyFill="1" applyAlignment="1">
      <alignment horizontal="center"/>
    </xf>
    <xf numFmtId="10" fontId="91" fillId="0" borderId="0" xfId="12978" applyNumberFormat="1" applyFont="1" applyFill="1"/>
    <xf numFmtId="0" fontId="94" fillId="0" borderId="0" xfId="21" applyFont="1"/>
    <xf numFmtId="43" fontId="91" fillId="0" borderId="0" xfId="9545" applyFont="1" applyFill="1"/>
    <xf numFmtId="0" fontId="93" fillId="0" borderId="0" xfId="21" applyFont="1" applyAlignment="1">
      <alignment horizontal="centerContinuous"/>
    </xf>
    <xf numFmtId="0" fontId="90" fillId="0" borderId="0" xfId="21" applyFont="1" applyAlignment="1">
      <alignment horizontal="centerContinuous"/>
    </xf>
    <xf numFmtId="0" fontId="89" fillId="0" borderId="0" xfId="21" applyFont="1" applyAlignment="1">
      <alignment horizontal="centerContinuous"/>
    </xf>
    <xf numFmtId="0" fontId="90" fillId="0" borderId="38" xfId="21" applyFont="1" applyBorder="1" applyAlignment="1">
      <alignment horizontal="center"/>
    </xf>
    <xf numFmtId="0" fontId="90" fillId="0" borderId="38" xfId="21" applyFont="1" applyBorder="1"/>
    <xf numFmtId="175" fontId="91" fillId="0" borderId="0" xfId="21" applyNumberFormat="1" applyFont="1" applyAlignment="1">
      <alignment horizontal="center"/>
    </xf>
    <xf numFmtId="175" fontId="91" fillId="0" borderId="0" xfId="21" applyNumberFormat="1" applyFont="1"/>
    <xf numFmtId="0" fontId="91" fillId="0" borderId="4" xfId="21" applyFont="1" applyBorder="1"/>
    <xf numFmtId="0" fontId="90" fillId="0" borderId="4" xfId="21" applyFont="1" applyBorder="1"/>
    <xf numFmtId="0" fontId="90" fillId="0" borderId="8" xfId="21" applyFont="1" applyBorder="1"/>
    <xf numFmtId="0" fontId="91" fillId="0" borderId="8" xfId="21" applyFont="1" applyBorder="1"/>
    <xf numFmtId="2" fontId="91" fillId="0" borderId="8" xfId="1" applyNumberFormat="1" applyFont="1" applyFill="1" applyBorder="1" applyAlignment="1">
      <alignment horizontal="center"/>
    </xf>
    <xf numFmtId="2" fontId="91" fillId="0" borderId="0" xfId="21" applyNumberFormat="1" applyFont="1" applyAlignment="1">
      <alignment horizontal="center"/>
    </xf>
    <xf numFmtId="0" fontId="90" fillId="0" borderId="0" xfId="6" applyFont="1">
      <alignment vertical="center"/>
    </xf>
    <xf numFmtId="0" fontId="91" fillId="0" borderId="0" xfId="7" applyFont="1" applyAlignment="1">
      <alignment horizontal="center" wrapText="1"/>
    </xf>
    <xf numFmtId="0" fontId="91" fillId="0" borderId="0" xfId="7" applyFont="1" applyAlignment="1">
      <alignment horizontal="center" vertical="center" wrapText="1"/>
    </xf>
    <xf numFmtId="0" fontId="91" fillId="0" borderId="0" xfId="8" applyFont="1" applyAlignment="1">
      <alignment horizontal="center" vertical="center" wrapText="1"/>
    </xf>
    <xf numFmtId="10" fontId="91" fillId="0" borderId="0" xfId="8" applyNumberFormat="1" applyFont="1" applyAlignment="1">
      <alignment horizontal="center" vertical="center" wrapText="1"/>
    </xf>
    <xf numFmtId="0" fontId="91" fillId="0" borderId="0" xfId="8" applyFont="1" applyAlignment="1">
      <alignment horizontal="right" vertical="center"/>
    </xf>
    <xf numFmtId="165" fontId="91" fillId="0" borderId="0" xfId="8" applyNumberFormat="1" applyFont="1" applyAlignment="1">
      <alignment horizontal="center" vertical="center" wrapText="1"/>
    </xf>
    <xf numFmtId="0" fontId="96" fillId="0" borderId="0" xfId="7" applyFont="1" applyAlignment="1">
      <alignment horizontal="centerContinuous" vertical="center" wrapText="1"/>
    </xf>
    <xf numFmtId="10" fontId="91" fillId="0" borderId="0" xfId="7" applyNumberFormat="1" applyFont="1" applyAlignment="1">
      <alignment horizontal="center" vertical="center" wrapText="1"/>
    </xf>
    <xf numFmtId="0" fontId="93" fillId="0" borderId="0" xfId="7" applyFont="1" applyAlignment="1">
      <alignment horizontal="center" vertical="center" wrapText="1"/>
    </xf>
    <xf numFmtId="0" fontId="91" fillId="0" borderId="8" xfId="7" applyFont="1" applyBorder="1" applyAlignment="1">
      <alignment horizontal="center" vertical="center" wrapText="1"/>
    </xf>
    <xf numFmtId="0" fontId="91" fillId="0" borderId="0" xfId="8" applyFont="1" applyAlignment="1">
      <alignment horizontal="left" vertical="center" wrapText="1"/>
    </xf>
    <xf numFmtId="0" fontId="91" fillId="0" borderId="0" xfId="7" applyFont="1" applyAlignment="1">
      <alignment horizontal="left" vertical="center" wrapText="1" indent="2"/>
    </xf>
    <xf numFmtId="10" fontId="91" fillId="0" borderId="0" xfId="8" applyNumberFormat="1" applyFont="1" applyAlignment="1">
      <alignment horizontal="right" vertical="center"/>
    </xf>
    <xf numFmtId="10" fontId="90" fillId="0" borderId="0" xfId="6" applyNumberFormat="1" applyFont="1">
      <alignment vertical="center"/>
    </xf>
    <xf numFmtId="10" fontId="91" fillId="0" borderId="36" xfId="8" applyNumberFormat="1" applyFont="1" applyBorder="1" applyAlignment="1">
      <alignment horizontal="center" vertical="center" wrapText="1"/>
    </xf>
    <xf numFmtId="0" fontId="96" fillId="0" borderId="0" xfId="7" applyFont="1" applyAlignment="1">
      <alignment horizontal="center" vertical="center" wrapText="1"/>
    </xf>
    <xf numFmtId="0" fontId="91" fillId="0" borderId="38" xfId="8" applyFont="1" applyBorder="1" applyAlignment="1">
      <alignment horizontal="centerContinuous" vertical="center"/>
    </xf>
    <xf numFmtId="0" fontId="91" fillId="0" borderId="8" xfId="8" applyFont="1" applyBorder="1" applyAlignment="1">
      <alignment horizontal="center" vertical="center" wrapText="1"/>
    </xf>
    <xf numFmtId="0" fontId="91" fillId="0" borderId="0" xfId="8" applyFont="1" applyAlignment="1">
      <alignment horizontal="left" vertical="center"/>
    </xf>
    <xf numFmtId="0" fontId="91" fillId="0" borderId="0" xfId="7" applyFont="1" applyAlignment="1">
      <alignment horizontal="left" vertical="center" indent="2"/>
    </xf>
    <xf numFmtId="0" fontId="91" fillId="0" borderId="0" xfId="7" applyFont="1" applyAlignment="1">
      <alignment horizontal="center" vertical="center"/>
    </xf>
    <xf numFmtId="0" fontId="91" fillId="0" borderId="0" xfId="3" applyFont="1" applyAlignment="1">
      <alignment horizontal="center"/>
    </xf>
    <xf numFmtId="0" fontId="91" fillId="0" borderId="8" xfId="3" applyFont="1" applyBorder="1" applyAlignment="1">
      <alignment horizontal="center"/>
    </xf>
    <xf numFmtId="0" fontId="91" fillId="0" borderId="3" xfId="3" applyFont="1" applyBorder="1"/>
    <xf numFmtId="0" fontId="91" fillId="0" borderId="3" xfId="3" applyFont="1" applyBorder="1" applyAlignment="1">
      <alignment horizontal="center"/>
    </xf>
    <xf numFmtId="0" fontId="90" fillId="0" borderId="3" xfId="3" applyFont="1" applyBorder="1" applyAlignment="1">
      <alignment horizontal="center"/>
    </xf>
    <xf numFmtId="0" fontId="90" fillId="0" borderId="3" xfId="3" applyFont="1" applyBorder="1" applyAlignment="1">
      <alignment horizontal="center" wrapText="1"/>
    </xf>
    <xf numFmtId="10" fontId="91" fillId="0" borderId="0" xfId="1" applyNumberFormat="1" applyFont="1" applyBorder="1" applyAlignment="1">
      <alignment horizontal="center"/>
    </xf>
    <xf numFmtId="0" fontId="91" fillId="0" borderId="0" xfId="0" applyFont="1"/>
    <xf numFmtId="0" fontId="91" fillId="0" borderId="38" xfId="4" applyFont="1" applyBorder="1"/>
    <xf numFmtId="0" fontId="91" fillId="0" borderId="38" xfId="3" applyFont="1" applyBorder="1" applyAlignment="1">
      <alignment horizontal="center"/>
    </xf>
    <xf numFmtId="10" fontId="91" fillId="0" borderId="38" xfId="1" applyNumberFormat="1" applyFont="1" applyBorder="1" applyAlignment="1">
      <alignment horizontal="center"/>
    </xf>
    <xf numFmtId="0" fontId="91" fillId="0" borderId="38" xfId="3" applyFont="1" applyBorder="1"/>
    <xf numFmtId="14" fontId="93" fillId="0" borderId="0" xfId="0" applyNumberFormat="1" applyFont="1" applyAlignment="1">
      <alignment horizontal="left"/>
    </xf>
    <xf numFmtId="0" fontId="90" fillId="0" borderId="0" xfId="0" applyFont="1" applyAlignment="1">
      <alignment horizontal="center"/>
    </xf>
    <xf numFmtId="0" fontId="90" fillId="0" borderId="0" xfId="0" applyFont="1"/>
    <xf numFmtId="0" fontId="89" fillId="0" borderId="0" xfId="0" applyFont="1"/>
    <xf numFmtId="166" fontId="91" fillId="0" borderId="0" xfId="0" applyNumberFormat="1" applyFont="1" applyAlignment="1">
      <alignment horizontal="center"/>
    </xf>
    <xf numFmtId="0" fontId="91" fillId="0" borderId="3" xfId="0" applyFont="1" applyBorder="1" applyAlignment="1">
      <alignment horizontal="centerContinuous"/>
    </xf>
    <xf numFmtId="0" fontId="91" fillId="0" borderId="3" xfId="0" applyFont="1" applyBorder="1" applyAlignment="1">
      <alignment horizontal="center"/>
    </xf>
    <xf numFmtId="0" fontId="91" fillId="0" borderId="3" xfId="0" applyFont="1" applyBorder="1" applyAlignment="1">
      <alignment horizontal="center" wrapText="1"/>
    </xf>
    <xf numFmtId="0" fontId="91" fillId="0" borderId="4" xfId="0" applyFont="1" applyBorder="1"/>
    <xf numFmtId="0" fontId="91" fillId="0" borderId="4" xfId="0" applyFont="1" applyBorder="1" applyAlignment="1">
      <alignment horizontal="center"/>
    </xf>
    <xf numFmtId="0" fontId="91" fillId="0" borderId="0" xfId="0" applyFont="1" applyAlignment="1">
      <alignment horizontal="center"/>
    </xf>
    <xf numFmtId="164" fontId="91" fillId="0" borderId="0" xfId="0" applyNumberFormat="1" applyFont="1" applyAlignment="1">
      <alignment horizontal="center"/>
    </xf>
    <xf numFmtId="10" fontId="91" fillId="0" borderId="0" xfId="0" applyNumberFormat="1" applyFont="1" applyAlignment="1">
      <alignment horizontal="center"/>
    </xf>
    <xf numFmtId="10" fontId="90" fillId="0" borderId="0" xfId="1" applyNumberFormat="1" applyFont="1" applyFill="1" applyBorder="1" applyAlignment="1">
      <alignment horizontal="center"/>
    </xf>
    <xf numFmtId="10" fontId="90" fillId="0" borderId="0" xfId="0" applyNumberFormat="1" applyFont="1" applyAlignment="1">
      <alignment horizontal="center"/>
    </xf>
    <xf numFmtId="0" fontId="91" fillId="0" borderId="39" xfId="0" applyFont="1" applyBorder="1"/>
    <xf numFmtId="0" fontId="91" fillId="0" borderId="39" xfId="0" applyFont="1" applyBorder="1" applyAlignment="1">
      <alignment horizontal="center"/>
    </xf>
    <xf numFmtId="164" fontId="91" fillId="0" borderId="39" xfId="0" applyNumberFormat="1" applyFont="1" applyBorder="1" applyAlignment="1">
      <alignment horizontal="center"/>
    </xf>
    <xf numFmtId="10" fontId="91" fillId="0" borderId="39" xfId="0" applyNumberFormat="1" applyFont="1" applyBorder="1" applyAlignment="1">
      <alignment horizontal="center"/>
    </xf>
    <xf numFmtId="10" fontId="90" fillId="0" borderId="39" xfId="1" applyNumberFormat="1" applyFont="1" applyFill="1" applyBorder="1" applyAlignment="1">
      <alignment horizontal="center"/>
    </xf>
    <xf numFmtId="10" fontId="90" fillId="0" borderId="39" xfId="0" applyNumberFormat="1" applyFont="1" applyBorder="1" applyAlignment="1">
      <alignment horizontal="center"/>
    </xf>
    <xf numFmtId="0" fontId="91" fillId="0" borderId="0" xfId="0" applyFont="1" applyAlignment="1">
      <alignment horizontal="left" indent="1"/>
    </xf>
    <xf numFmtId="0" fontId="91" fillId="0" borderId="35" xfId="0" applyFont="1" applyBorder="1" applyAlignment="1">
      <alignment horizontal="left" indent="1"/>
    </xf>
    <xf numFmtId="0" fontId="90" fillId="0" borderId="35" xfId="0" applyFont="1" applyBorder="1" applyAlignment="1">
      <alignment horizontal="center"/>
    </xf>
    <xf numFmtId="10" fontId="90" fillId="0" borderId="35" xfId="0" applyNumberFormat="1" applyFont="1" applyBorder="1" applyAlignment="1">
      <alignment horizontal="center"/>
    </xf>
    <xf numFmtId="0" fontId="90" fillId="0" borderId="5" xfId="0" applyFont="1" applyBorder="1"/>
    <xf numFmtId="10" fontId="90" fillId="0" borderId="0" xfId="1" applyNumberFormat="1" applyFont="1" applyFill="1" applyAlignment="1">
      <alignment horizontal="center"/>
    </xf>
    <xf numFmtId="0" fontId="90" fillId="0" borderId="0" xfId="2" applyFont="1">
      <alignment vertical="center"/>
    </xf>
    <xf numFmtId="0" fontId="89" fillId="0" borderId="0" xfId="2" applyFont="1">
      <alignment vertical="center"/>
    </xf>
    <xf numFmtId="0" fontId="89" fillId="0" borderId="0" xfId="0" applyFont="1" applyAlignment="1">
      <alignment horizontal="center"/>
    </xf>
    <xf numFmtId="10" fontId="89" fillId="0" borderId="0" xfId="1" applyNumberFormat="1" applyFont="1" applyAlignment="1">
      <alignment horizontal="center"/>
    </xf>
    <xf numFmtId="0" fontId="90" fillId="0" borderId="0" xfId="3" applyFont="1" applyAlignment="1">
      <alignment horizontal="center"/>
    </xf>
    <xf numFmtId="0" fontId="91" fillId="0" borderId="3" xfId="3" applyFont="1" applyBorder="1" applyAlignment="1">
      <alignment horizontal="center" wrapText="1"/>
    </xf>
    <xf numFmtId="10" fontId="90" fillId="0" borderId="0" xfId="1" applyNumberFormat="1" applyFont="1" applyAlignment="1">
      <alignment horizontal="center"/>
    </xf>
    <xf numFmtId="2" fontId="91" fillId="0" borderId="0" xfId="0" applyNumberFormat="1" applyFont="1" applyAlignment="1">
      <alignment horizontal="center"/>
    </xf>
    <xf numFmtId="10" fontId="91" fillId="0" borderId="0" xfId="3" applyNumberFormat="1" applyFont="1" applyAlignment="1">
      <alignment horizontal="center" wrapText="1"/>
    </xf>
    <xf numFmtId="0" fontId="90" fillId="0" borderId="4" xfId="0" applyFont="1" applyBorder="1"/>
    <xf numFmtId="2" fontId="91" fillId="0" borderId="4" xfId="1" applyNumberFormat="1" applyFont="1" applyBorder="1" applyAlignment="1">
      <alignment horizontal="center"/>
    </xf>
    <xf numFmtId="10" fontId="91" fillId="0" borderId="4" xfId="1" applyNumberFormat="1" applyFont="1" applyBorder="1" applyAlignment="1">
      <alignment horizontal="center"/>
    </xf>
    <xf numFmtId="0" fontId="91" fillId="0" borderId="8" xfId="0" applyFont="1" applyBorder="1"/>
    <xf numFmtId="0" fontId="90" fillId="0" borderId="8" xfId="0" applyFont="1" applyBorder="1"/>
    <xf numFmtId="2" fontId="91" fillId="0" borderId="8" xfId="1" applyNumberFormat="1" applyFont="1" applyBorder="1" applyAlignment="1">
      <alignment horizontal="center"/>
    </xf>
    <xf numFmtId="10" fontId="91" fillId="0" borderId="8" xfId="1" applyNumberFormat="1" applyFont="1" applyBorder="1" applyAlignment="1">
      <alignment horizontal="center"/>
    </xf>
    <xf numFmtId="0" fontId="91" fillId="0" borderId="5" xfId="0" applyFont="1" applyBorder="1"/>
    <xf numFmtId="0" fontId="90" fillId="0" borderId="0" xfId="3" applyFont="1"/>
    <xf numFmtId="0" fontId="91" fillId="0" borderId="3" xfId="0" applyFont="1" applyBorder="1"/>
    <xf numFmtId="0" fontId="90" fillId="0" borderId="0" xfId="2" applyFont="1" applyAlignment="1">
      <alignment horizontal="center" vertical="center"/>
    </xf>
    <xf numFmtId="10" fontId="90" fillId="0" borderId="0" xfId="1" applyNumberFormat="1" applyFont="1" applyBorder="1" applyAlignment="1">
      <alignment horizontal="center"/>
    </xf>
    <xf numFmtId="166" fontId="90" fillId="0" borderId="8" xfId="0" applyNumberFormat="1" applyFont="1" applyBorder="1" applyAlignment="1">
      <alignment horizontal="center"/>
    </xf>
    <xf numFmtId="14" fontId="91" fillId="0" borderId="3" xfId="0" applyNumberFormat="1" applyFont="1" applyBorder="1" applyAlignment="1">
      <alignment horizontal="center"/>
    </xf>
    <xf numFmtId="14" fontId="91" fillId="0" borderId="5" xfId="0" applyNumberFormat="1" applyFont="1" applyBorder="1" applyAlignment="1">
      <alignment horizontal="center"/>
    </xf>
    <xf numFmtId="14" fontId="91" fillId="0" borderId="5" xfId="0" applyNumberFormat="1" applyFont="1" applyBorder="1" applyAlignment="1">
      <alignment horizontal="center" wrapText="1"/>
    </xf>
    <xf numFmtId="14" fontId="91" fillId="0" borderId="38" xfId="0" applyNumberFormat="1" applyFont="1" applyBorder="1" applyAlignment="1">
      <alignment horizontal="center"/>
    </xf>
    <xf numFmtId="2" fontId="90" fillId="0" borderId="0" xfId="2" applyNumberFormat="1" applyFont="1" applyAlignment="1">
      <alignment horizontal="center" vertical="center"/>
    </xf>
    <xf numFmtId="2" fontId="91" fillId="0" borderId="0" xfId="5" applyNumberFormat="1" applyFont="1" applyFill="1" applyAlignment="1">
      <alignment horizontal="center"/>
    </xf>
    <xf numFmtId="43" fontId="91" fillId="0" borderId="0" xfId="5" applyFont="1" applyFill="1" applyAlignment="1">
      <alignment horizontal="center"/>
    </xf>
    <xf numFmtId="0" fontId="90" fillId="0" borderId="9" xfId="2" applyFont="1" applyBorder="1">
      <alignment vertical="center"/>
    </xf>
    <xf numFmtId="0" fontId="90" fillId="0" borderId="9" xfId="2" applyFont="1" applyBorder="1" applyAlignment="1">
      <alignment horizontal="center" vertical="center"/>
    </xf>
    <xf numFmtId="2" fontId="90" fillId="0" borderId="9" xfId="2" applyNumberFormat="1" applyFont="1" applyBorder="1" applyAlignment="1">
      <alignment horizontal="center" vertical="center"/>
    </xf>
    <xf numFmtId="0" fontId="90" fillId="0" borderId="0" xfId="0" applyFont="1" applyAlignment="1">
      <alignment horizontal="left"/>
    </xf>
    <xf numFmtId="0" fontId="91" fillId="0" borderId="0" xfId="2" applyFont="1">
      <alignment vertical="center"/>
    </xf>
    <xf numFmtId="10" fontId="91" fillId="0" borderId="0" xfId="2" applyNumberFormat="1" applyFont="1">
      <alignment vertical="center"/>
    </xf>
    <xf numFmtId="10" fontId="91" fillId="0" borderId="1" xfId="0" applyNumberFormat="1" applyFont="1" applyBorder="1" applyAlignment="1">
      <alignment horizontal="centerContinuous"/>
    </xf>
    <xf numFmtId="10" fontId="91" fillId="0" borderId="2" xfId="0" applyNumberFormat="1" applyFont="1" applyBorder="1" applyAlignment="1">
      <alignment horizontal="centerContinuous"/>
    </xf>
    <xf numFmtId="176" fontId="91" fillId="0" borderId="0" xfId="2" applyNumberFormat="1" applyFont="1">
      <alignment vertical="center"/>
    </xf>
    <xf numFmtId="178" fontId="91" fillId="0" borderId="0" xfId="2" applyNumberFormat="1" applyFont="1">
      <alignment vertical="center"/>
    </xf>
    <xf numFmtId="10" fontId="91" fillId="0" borderId="1" xfId="1" applyNumberFormat="1" applyFont="1" applyFill="1" applyBorder="1" applyAlignment="1">
      <alignment horizontal="centerContinuous"/>
    </xf>
    <xf numFmtId="10" fontId="91" fillId="0" borderId="2" xfId="1" applyNumberFormat="1" applyFont="1" applyFill="1" applyBorder="1" applyAlignment="1">
      <alignment horizontal="centerContinuous"/>
    </xf>
    <xf numFmtId="0" fontId="91" fillId="0" borderId="6" xfId="0" applyFont="1" applyBorder="1"/>
    <xf numFmtId="0" fontId="91" fillId="0" borderId="6" xfId="4" applyFont="1" applyBorder="1"/>
    <xf numFmtId="0" fontId="91" fillId="0" borderId="6" xfId="0" applyFont="1" applyBorder="1" applyAlignment="1">
      <alignment horizontal="center"/>
    </xf>
    <xf numFmtId="0" fontId="91" fillId="0" borderId="5" xfId="0" applyFont="1" applyBorder="1" applyAlignment="1">
      <alignment horizontal="center"/>
    </xf>
    <xf numFmtId="0" fontId="91" fillId="0" borderId="5" xfId="4" applyFont="1" applyBorder="1" applyAlignment="1">
      <alignment horizontal="center"/>
    </xf>
    <xf numFmtId="4" fontId="90" fillId="0" borderId="0" xfId="9488" applyNumberFormat="1" applyFont="1" applyAlignment="1">
      <alignment horizontal="center"/>
    </xf>
    <xf numFmtId="10" fontId="90" fillId="0" borderId="0" xfId="9466" applyNumberFormat="1" applyFont="1" applyFill="1" applyBorder="1" applyAlignment="1">
      <alignment horizontal="center"/>
    </xf>
    <xf numFmtId="10" fontId="63" fillId="0" borderId="0" xfId="1" applyNumberFormat="1" applyFont="1" applyFill="1" applyAlignment="1">
      <alignment horizontal="center"/>
    </xf>
    <xf numFmtId="10" fontId="63" fillId="0" borderId="0" xfId="9477" applyNumberFormat="1" applyFont="1" applyFill="1" applyAlignment="1">
      <alignment horizontal="center"/>
    </xf>
    <xf numFmtId="0" fontId="91" fillId="0" borderId="38" xfId="4" applyFont="1" applyBorder="1" applyAlignment="1">
      <alignment horizontal="center"/>
    </xf>
    <xf numFmtId="175" fontId="91" fillId="0" borderId="0" xfId="1" applyNumberFormat="1" applyFont="1" applyAlignment="1">
      <alignment horizontal="center"/>
    </xf>
    <xf numFmtId="175" fontId="91" fillId="0" borderId="0" xfId="1" applyNumberFormat="1" applyFont="1" applyBorder="1" applyAlignment="1">
      <alignment horizontal="center"/>
    </xf>
    <xf numFmtId="175" fontId="91" fillId="0" borderId="38" xfId="1" applyNumberFormat="1" applyFont="1" applyBorder="1" applyAlignment="1">
      <alignment horizontal="center"/>
    </xf>
    <xf numFmtId="0" fontId="91" fillId="0" borderId="0" xfId="3" applyFont="1" applyAlignment="1">
      <alignment wrapText="1"/>
    </xf>
    <xf numFmtId="0" fontId="93" fillId="0" borderId="0" xfId="4" applyFont="1"/>
    <xf numFmtId="0" fontId="90" fillId="0" borderId="0" xfId="12980" applyFont="1">
      <alignment vertical="center"/>
    </xf>
    <xf numFmtId="0" fontId="91" fillId="0" borderId="47" xfId="4" applyFont="1" applyBorder="1" applyAlignment="1">
      <alignment horizontal="center" vertical="center"/>
    </xf>
    <xf numFmtId="0" fontId="91" fillId="0" borderId="47" xfId="4" applyFont="1" applyBorder="1" applyAlignment="1">
      <alignment horizontal="left" vertical="center"/>
    </xf>
    <xf numFmtId="0" fontId="91" fillId="0" borderId="47" xfId="4" applyFont="1" applyBorder="1" applyAlignment="1">
      <alignment horizontal="center" vertical="center" wrapText="1"/>
    </xf>
    <xf numFmtId="0" fontId="91" fillId="0" borderId="0" xfId="4" applyFont="1" applyAlignment="1">
      <alignment wrapText="1"/>
    </xf>
    <xf numFmtId="0" fontId="91" fillId="0" borderId="36" xfId="4" applyFont="1" applyBorder="1"/>
    <xf numFmtId="14" fontId="91" fillId="0" borderId="0" xfId="4" applyNumberFormat="1" applyFont="1"/>
    <xf numFmtId="3" fontId="91" fillId="0" borderId="0" xfId="4" applyNumberFormat="1" applyFont="1"/>
    <xf numFmtId="2" fontId="91" fillId="0" borderId="0" xfId="4" applyNumberFormat="1" applyFont="1"/>
    <xf numFmtId="180" fontId="91" fillId="0" borderId="0" xfId="4" applyNumberFormat="1" applyFont="1"/>
    <xf numFmtId="4" fontId="91" fillId="0" borderId="0" xfId="4" applyNumberFormat="1" applyFont="1"/>
    <xf numFmtId="3" fontId="91" fillId="0" borderId="0" xfId="37" applyNumberFormat="1" applyFont="1" applyFill="1" applyAlignment="1">
      <alignment horizontal="right"/>
    </xf>
    <xf numFmtId="10" fontId="91" fillId="0" borderId="0" xfId="12981" applyNumberFormat="1" applyFont="1" applyFill="1"/>
    <xf numFmtId="0" fontId="91" fillId="0" borderId="8" xfId="25" applyFont="1" applyBorder="1"/>
    <xf numFmtId="0" fontId="91" fillId="0" borderId="8" xfId="4" applyFont="1" applyBorder="1"/>
    <xf numFmtId="14" fontId="91" fillId="0" borderId="8" xfId="4" applyNumberFormat="1" applyFont="1" applyBorder="1" applyAlignment="1">
      <alignment horizontal="center"/>
    </xf>
    <xf numFmtId="3" fontId="91" fillId="0" borderId="8" xfId="25" applyNumberFormat="1" applyFont="1" applyBorder="1"/>
    <xf numFmtId="2" fontId="94" fillId="0" borderId="8" xfId="37" applyNumberFormat="1" applyFont="1" applyFill="1" applyBorder="1"/>
    <xf numFmtId="180" fontId="94" fillId="0" borderId="8" xfId="37" applyNumberFormat="1" applyFont="1" applyFill="1" applyBorder="1"/>
    <xf numFmtId="3" fontId="94" fillId="0" borderId="8" xfId="37" applyNumberFormat="1" applyFont="1" applyFill="1" applyBorder="1"/>
    <xf numFmtId="44" fontId="91" fillId="0" borderId="8" xfId="37" applyFont="1" applyFill="1" applyBorder="1" applyAlignment="1">
      <alignment horizontal="right"/>
    </xf>
    <xf numFmtId="181" fontId="91" fillId="0" borderId="8" xfId="37" applyNumberFormat="1" applyFont="1" applyFill="1" applyBorder="1" applyAlignment="1">
      <alignment horizontal="right"/>
    </xf>
    <xf numFmtId="10" fontId="91" fillId="0" borderId="8" xfId="12978" applyNumberFormat="1" applyFont="1" applyFill="1" applyBorder="1"/>
    <xf numFmtId="0" fontId="91" fillId="0" borderId="0" xfId="25" applyFont="1"/>
    <xf numFmtId="14" fontId="91" fillId="0" borderId="0" xfId="4" applyNumberFormat="1" applyFont="1" applyAlignment="1">
      <alignment horizontal="center"/>
    </xf>
    <xf numFmtId="37" fontId="91" fillId="0" borderId="0" xfId="25" applyNumberFormat="1" applyFont="1"/>
    <xf numFmtId="44" fontId="94" fillId="0" borderId="0" xfId="37" applyFont="1" applyFill="1"/>
    <xf numFmtId="182" fontId="94" fillId="0" borderId="0" xfId="37" applyNumberFormat="1" applyFont="1" applyFill="1"/>
    <xf numFmtId="181" fontId="94" fillId="0" borderId="0" xfId="37" applyNumberFormat="1" applyFont="1" applyFill="1"/>
    <xf numFmtId="44" fontId="91" fillId="0" borderId="0" xfId="37" applyFont="1" applyFill="1" applyAlignment="1">
      <alignment horizontal="right"/>
    </xf>
    <xf numFmtId="181" fontId="91" fillId="0" borderId="0" xfId="37" applyNumberFormat="1" applyFont="1" applyFill="1" applyBorder="1" applyAlignment="1">
      <alignment horizontal="right"/>
    </xf>
    <xf numFmtId="10" fontId="91" fillId="0" borderId="0" xfId="12978" applyNumberFormat="1" applyFont="1" applyFill="1" applyBorder="1"/>
    <xf numFmtId="0" fontId="91" fillId="0" borderId="0" xfId="12982" applyFont="1" applyAlignment="1">
      <alignment horizontal="left"/>
    </xf>
    <xf numFmtId="10" fontId="91" fillId="0" borderId="0" xfId="4" applyNumberFormat="1" applyFont="1"/>
    <xf numFmtId="43" fontId="90" fillId="0" borderId="0" xfId="12983" applyFont="1" applyFill="1" applyAlignment="1">
      <alignment vertical="center"/>
    </xf>
    <xf numFmtId="0" fontId="91" fillId="0" borderId="47" xfId="4" applyFont="1" applyBorder="1" applyAlignment="1">
      <alignment horizontal="left"/>
    </xf>
    <xf numFmtId="0" fontId="91" fillId="0" borderId="47" xfId="4" applyFont="1" applyBorder="1" applyAlignment="1">
      <alignment horizontal="center"/>
    </xf>
    <xf numFmtId="0" fontId="91" fillId="0" borderId="47" xfId="4" applyFont="1" applyBorder="1" applyAlignment="1">
      <alignment horizontal="center" wrapText="1"/>
    </xf>
    <xf numFmtId="10" fontId="91" fillId="0" borderId="0" xfId="12978" applyNumberFormat="1" applyFont="1" applyFill="1" applyBorder="1" applyAlignment="1">
      <alignment horizontal="center"/>
    </xf>
    <xf numFmtId="10" fontId="91" fillId="0" borderId="0" xfId="3" applyNumberFormat="1" applyFont="1" applyAlignment="1">
      <alignment horizontal="center"/>
    </xf>
    <xf numFmtId="10" fontId="90" fillId="0" borderId="0" xfId="4" applyNumberFormat="1" applyFont="1" applyAlignment="1">
      <alignment horizontal="center"/>
    </xf>
    <xf numFmtId="10" fontId="91" fillId="0" borderId="0" xfId="4" applyNumberFormat="1" applyFont="1" applyAlignment="1">
      <alignment horizontal="center"/>
    </xf>
    <xf numFmtId="0" fontId="91" fillId="0" borderId="36" xfId="4" applyFont="1" applyBorder="1" applyAlignment="1">
      <alignment horizontal="left"/>
    </xf>
    <xf numFmtId="10" fontId="90" fillId="0" borderId="36" xfId="4" applyNumberFormat="1" applyFont="1" applyBorder="1" applyAlignment="1">
      <alignment horizontal="center"/>
    </xf>
    <xf numFmtId="0" fontId="91" fillId="0" borderId="38" xfId="12982" applyFont="1" applyBorder="1" applyAlignment="1">
      <alignment horizontal="left"/>
    </xf>
    <xf numFmtId="7" fontId="91" fillId="0" borderId="0" xfId="4" applyNumberFormat="1" applyFont="1"/>
    <xf numFmtId="183" fontId="91" fillId="0" borderId="0" xfId="4" applyNumberFormat="1" applyFont="1" applyAlignment="1">
      <alignment horizontal="right"/>
    </xf>
    <xf numFmtId="44" fontId="91" fillId="0" borderId="0" xfId="4" applyNumberFormat="1" applyFont="1"/>
    <xf numFmtId="44" fontId="91" fillId="0" borderId="0" xfId="4" quotePrefix="1" applyNumberFormat="1" applyFont="1"/>
    <xf numFmtId="0" fontId="84" fillId="0" borderId="0" xfId="21" applyFont="1" applyAlignment="1">
      <alignment horizontal="center"/>
    </xf>
    <xf numFmtId="0" fontId="90" fillId="0" borderId="0" xfId="12984" applyFont="1"/>
    <xf numFmtId="0" fontId="89" fillId="0" borderId="0" xfId="12984" applyFont="1"/>
    <xf numFmtId="0" fontId="89" fillId="0" borderId="0" xfId="12984" applyFont="1" applyAlignment="1">
      <alignment horizontal="center" vertical="center"/>
    </xf>
    <xf numFmtId="0" fontId="93" fillId="0" borderId="0" xfId="12984" applyFont="1" applyAlignment="1">
      <alignment horizontal="center" vertical="center"/>
    </xf>
    <xf numFmtId="0" fontId="89" fillId="0" borderId="0" xfId="12985" applyFont="1" applyAlignment="1">
      <alignment horizontal="center" vertical="center"/>
    </xf>
    <xf numFmtId="0" fontId="93" fillId="0" borderId="0" xfId="48" applyFont="1"/>
    <xf numFmtId="0" fontId="93" fillId="0" borderId="0" xfId="48" applyFont="1" applyAlignment="1">
      <alignment horizontal="center"/>
    </xf>
    <xf numFmtId="0" fontId="93" fillId="0" borderId="38" xfId="48" applyFont="1" applyBorder="1" applyAlignment="1">
      <alignment horizontal="center"/>
    </xf>
    <xf numFmtId="0" fontId="93" fillId="0" borderId="38" xfId="48" applyFont="1" applyBorder="1" applyAlignment="1">
      <alignment horizontal="center" vertical="center"/>
    </xf>
    <xf numFmtId="0" fontId="90" fillId="0" borderId="0" xfId="12984" applyFont="1" applyAlignment="1">
      <alignment horizontal="center"/>
    </xf>
    <xf numFmtId="0" fontId="90" fillId="0" borderId="0" xfId="12984" applyFont="1" applyAlignment="1">
      <alignment horizontal="left"/>
    </xf>
    <xf numFmtId="0" fontId="90" fillId="0" borderId="0" xfId="12985" applyFont="1" applyAlignment="1">
      <alignment horizontal="center"/>
    </xf>
    <xf numFmtId="0" fontId="91" fillId="0" borderId="0" xfId="21" applyFont="1" applyAlignment="1">
      <alignment horizontal="left"/>
    </xf>
    <xf numFmtId="0" fontId="90" fillId="0" borderId="0" xfId="12984" applyFont="1" applyAlignment="1">
      <alignment horizontal="center" vertical="center"/>
    </xf>
    <xf numFmtId="0" fontId="90" fillId="0" borderId="0" xfId="12985" applyFont="1" applyAlignment="1">
      <alignment horizontal="center" vertical="center"/>
    </xf>
    <xf numFmtId="0" fontId="90" fillId="0" borderId="0" xfId="12985" applyFont="1" applyAlignment="1">
      <alignment vertical="top" wrapText="1"/>
    </xf>
    <xf numFmtId="0" fontId="90" fillId="0" borderId="0" xfId="12986" applyFont="1" applyAlignment="1">
      <alignment vertical="top" wrapText="1"/>
    </xf>
    <xf numFmtId="0" fontId="90" fillId="0" borderId="0" xfId="12985" applyFont="1" applyAlignment="1">
      <alignment wrapText="1"/>
    </xf>
    <xf numFmtId="0" fontId="90" fillId="0" borderId="0" xfId="12985" applyFont="1"/>
    <xf numFmtId="0" fontId="90" fillId="0" borderId="0" xfId="12986" applyFont="1"/>
    <xf numFmtId="0" fontId="90" fillId="0" borderId="0" xfId="12986" applyFont="1" applyAlignment="1">
      <alignment wrapText="1"/>
    </xf>
    <xf numFmtId="0" fontId="90" fillId="0" borderId="0" xfId="12987" applyFont="1" applyAlignment="1">
      <alignment horizontal="center" vertical="center"/>
    </xf>
    <xf numFmtId="0" fontId="90" fillId="0" borderId="0" xfId="12985" applyFont="1" applyAlignment="1">
      <alignment horizontal="left"/>
    </xf>
    <xf numFmtId="0" fontId="90" fillId="0" borderId="36" xfId="12984" applyFont="1" applyBorder="1"/>
    <xf numFmtId="0" fontId="93" fillId="0" borderId="36" xfId="48" applyFont="1" applyBorder="1"/>
    <xf numFmtId="0" fontId="90" fillId="0" borderId="36" xfId="12984" applyFont="1" applyBorder="1" applyAlignment="1">
      <alignment horizontal="center"/>
    </xf>
    <xf numFmtId="175" fontId="90" fillId="0" borderId="36" xfId="50" applyNumberFormat="1" applyFont="1" applyFill="1" applyBorder="1" applyAlignment="1">
      <alignment horizontal="center"/>
    </xf>
    <xf numFmtId="10" fontId="90" fillId="0" borderId="0" xfId="50" applyNumberFormat="1" applyFont="1" applyFill="1" applyBorder="1" applyAlignment="1">
      <alignment horizontal="center"/>
    </xf>
    <xf numFmtId="0" fontId="91" fillId="0" borderId="0" xfId="48" applyFont="1"/>
    <xf numFmtId="0" fontId="90" fillId="0" borderId="8" xfId="12984" applyFont="1" applyBorder="1"/>
    <xf numFmtId="0" fontId="90" fillId="0" borderId="8" xfId="12984" applyFont="1" applyBorder="1" applyAlignment="1">
      <alignment horizontal="center"/>
    </xf>
    <xf numFmtId="10" fontId="90" fillId="0" borderId="8" xfId="50" applyNumberFormat="1" applyFont="1" applyFill="1" applyBorder="1" applyAlignment="1">
      <alignment horizontal="center"/>
    </xf>
    <xf numFmtId="0" fontId="90" fillId="0" borderId="6" xfId="12984" applyFont="1" applyBorder="1"/>
    <xf numFmtId="0" fontId="90" fillId="0" borderId="6" xfId="12985" applyFont="1" applyBorder="1"/>
    <xf numFmtId="0" fontId="89" fillId="0" borderId="0" xfId="12988" applyFont="1" applyAlignment="1">
      <alignment horizontal="center" wrapText="1"/>
    </xf>
    <xf numFmtId="0" fontId="90" fillId="0" borderId="0" xfId="12988" applyFont="1" applyAlignment="1">
      <alignment horizontal="center"/>
    </xf>
    <xf numFmtId="0" fontId="90" fillId="0" borderId="38" xfId="12988" applyFont="1" applyBorder="1"/>
    <xf numFmtId="0" fontId="90" fillId="0" borderId="38" xfId="12988" applyFont="1" applyBorder="1" applyAlignment="1">
      <alignment horizontal="center"/>
    </xf>
    <xf numFmtId="0" fontId="91" fillId="0" borderId="0" xfId="41" applyFont="1" applyAlignment="1">
      <alignment horizontal="center" wrapText="1"/>
    </xf>
    <xf numFmtId="0" fontId="91" fillId="0" borderId="38" xfId="41" applyFont="1" applyBorder="1" applyAlignment="1">
      <alignment horizontal="center" wrapText="1"/>
    </xf>
    <xf numFmtId="0" fontId="90" fillId="0" borderId="0" xfId="12988" applyFont="1" applyAlignment="1">
      <alignment horizontal="left" wrapText="1"/>
    </xf>
    <xf numFmtId="0" fontId="90" fillId="0" borderId="0" xfId="12988" applyFont="1" applyAlignment="1">
      <alignment horizontal="center" wrapText="1"/>
    </xf>
    <xf numFmtId="10" fontId="91" fillId="0" borderId="36" xfId="12989" applyNumberFormat="1" applyFont="1" applyBorder="1" applyAlignment="1">
      <alignment horizontal="center"/>
    </xf>
    <xf numFmtId="10" fontId="91" fillId="0" borderId="0" xfId="12989" applyNumberFormat="1" applyFont="1" applyFill="1" applyBorder="1" applyAlignment="1">
      <alignment horizontal="center"/>
    </xf>
    <xf numFmtId="10" fontId="91" fillId="0" borderId="0" xfId="12989" applyNumberFormat="1" applyFont="1" applyBorder="1" applyAlignment="1">
      <alignment horizontal="center"/>
    </xf>
    <xf numFmtId="0" fontId="90" fillId="0" borderId="0" xfId="45" applyFont="1" applyAlignment="1">
      <alignment horizontal="center"/>
    </xf>
    <xf numFmtId="0" fontId="90" fillId="0" borderId="0" xfId="12988" applyFont="1"/>
    <xf numFmtId="0" fontId="91" fillId="0" borderId="0" xfId="12988" applyFont="1"/>
    <xf numFmtId="0" fontId="90" fillId="0" borderId="38" xfId="12988" applyFont="1" applyBorder="1" applyAlignment="1">
      <alignment horizontal="left" wrapText="1"/>
    </xf>
    <xf numFmtId="0" fontId="90" fillId="0" borderId="38" xfId="12988" applyFont="1" applyBorder="1" applyAlignment="1">
      <alignment horizontal="center" wrapText="1"/>
    </xf>
    <xf numFmtId="10" fontId="91" fillId="0" borderId="38" xfId="12989" applyNumberFormat="1" applyFont="1" applyBorder="1" applyAlignment="1">
      <alignment horizontal="center"/>
    </xf>
    <xf numFmtId="10" fontId="91" fillId="0" borderId="38" xfId="12989" applyNumberFormat="1" applyFont="1" applyFill="1" applyBorder="1" applyAlignment="1">
      <alignment horizontal="center"/>
    </xf>
    <xf numFmtId="10" fontId="90" fillId="0" borderId="0" xfId="12988" applyNumberFormat="1" applyFont="1" applyAlignment="1">
      <alignment horizontal="center"/>
    </xf>
    <xf numFmtId="0" fontId="90" fillId="0" borderId="0" xfId="12990" applyFont="1" applyAlignment="1">
      <alignment horizontal="left" wrapText="1"/>
    </xf>
    <xf numFmtId="10" fontId="90" fillId="0" borderId="0" xfId="12990" applyNumberFormat="1" applyFont="1" applyAlignment="1">
      <alignment horizontal="center"/>
    </xf>
    <xf numFmtId="0" fontId="90" fillId="0" borderId="36" xfId="12" applyFont="1" applyBorder="1"/>
    <xf numFmtId="0" fontId="90" fillId="0" borderId="36" xfId="12" applyFont="1" applyBorder="1" applyAlignment="1">
      <alignment horizontal="center"/>
    </xf>
    <xf numFmtId="10" fontId="90" fillId="0" borderId="36" xfId="12990" applyNumberFormat="1" applyFont="1" applyBorder="1" applyAlignment="1">
      <alignment horizontal="center"/>
    </xf>
    <xf numFmtId="0" fontId="90" fillId="0" borderId="0" xfId="12" applyFont="1"/>
    <xf numFmtId="0" fontId="90" fillId="0" borderId="0" xfId="12" applyFont="1" applyAlignment="1">
      <alignment horizontal="center"/>
    </xf>
    <xf numFmtId="0" fontId="90" fillId="0" borderId="8" xfId="12" applyFont="1" applyBorder="1"/>
    <xf numFmtId="0" fontId="90" fillId="0" borderId="8" xfId="12" applyFont="1" applyBorder="1" applyAlignment="1">
      <alignment horizontal="center"/>
    </xf>
    <xf numFmtId="10" fontId="90" fillId="0" borderId="8" xfId="12990" applyNumberFormat="1" applyFont="1" applyBorder="1" applyAlignment="1">
      <alignment horizontal="center"/>
    </xf>
    <xf numFmtId="0" fontId="91" fillId="0" borderId="0" xfId="11" applyFont="1"/>
    <xf numFmtId="0" fontId="90" fillId="0" borderId="38" xfId="12" applyFont="1" applyBorder="1" applyAlignment="1">
      <alignment horizontal="center"/>
    </xf>
    <xf numFmtId="10" fontId="90" fillId="0" borderId="38" xfId="12988" applyNumberFormat="1" applyFont="1" applyBorder="1" applyAlignment="1">
      <alignment horizontal="center"/>
    </xf>
    <xf numFmtId="0" fontId="92" fillId="0" borderId="0" xfId="12988" applyFont="1"/>
    <xf numFmtId="1" fontId="90" fillId="0" borderId="0" xfId="12988" applyNumberFormat="1" applyFont="1" applyAlignment="1">
      <alignment horizontal="left"/>
    </xf>
    <xf numFmtId="164" fontId="91" fillId="0" borderId="0" xfId="21" applyNumberFormat="1" applyFont="1" applyAlignment="1">
      <alignment horizontal="center"/>
    </xf>
    <xf numFmtId="175" fontId="91" fillId="0" borderId="4" xfId="12978" applyNumberFormat="1" applyFont="1" applyFill="1" applyBorder="1" applyAlignment="1">
      <alignment horizontal="center"/>
    </xf>
    <xf numFmtId="0" fontId="91" fillId="0" borderId="8" xfId="12984" applyFont="1" applyBorder="1" applyAlignment="1">
      <alignment horizontal="center"/>
    </xf>
    <xf numFmtId="0" fontId="94" fillId="0" borderId="8" xfId="12985" applyFont="1" applyBorder="1" applyAlignment="1">
      <alignment horizontal="center"/>
    </xf>
    <xf numFmtId="164" fontId="91" fillId="0" borderId="0" xfId="0" applyNumberFormat="1" applyFont="1" applyAlignment="1">
      <alignment horizontal="left"/>
    </xf>
    <xf numFmtId="0" fontId="93" fillId="0" borderId="0" xfId="7" applyFont="1" applyAlignment="1">
      <alignment horizontal="center" wrapText="1"/>
    </xf>
    <xf numFmtId="0" fontId="96" fillId="0" borderId="0" xfId="7" applyFont="1" applyAlignment="1">
      <alignment horizontal="center" vertical="center" wrapText="1"/>
    </xf>
    <xf numFmtId="0" fontId="93" fillId="0" borderId="0" xfId="3" applyFont="1" applyAlignment="1">
      <alignment horizontal="center"/>
    </xf>
    <xf numFmtId="0" fontId="90" fillId="0" borderId="0" xfId="0" applyFont="1" applyAlignment="1">
      <alignment horizontal="center"/>
    </xf>
    <xf numFmtId="0" fontId="93" fillId="0" borderId="0" xfId="0" applyFont="1" applyAlignment="1">
      <alignment horizontal="center"/>
    </xf>
    <xf numFmtId="0" fontId="90" fillId="0" borderId="0" xfId="3" applyFont="1" applyAlignment="1">
      <alignment horizontal="center"/>
    </xf>
    <xf numFmtId="0" fontId="89" fillId="0" borderId="0" xfId="0" applyFont="1" applyAlignment="1">
      <alignment horizontal="center"/>
    </xf>
    <xf numFmtId="0" fontId="97" fillId="0" borderId="0" xfId="0" applyFont="1" applyAlignment="1">
      <alignment horizontal="center"/>
    </xf>
    <xf numFmtId="0" fontId="86" fillId="0" borderId="0" xfId="0" applyFont="1" applyAlignment="1">
      <alignment horizontal="center"/>
    </xf>
    <xf numFmtId="0" fontId="93" fillId="0" borderId="0" xfId="4" applyFont="1" applyAlignment="1">
      <alignment horizontal="center"/>
    </xf>
    <xf numFmtId="0" fontId="91" fillId="0" borderId="0" xfId="21" applyFont="1" applyAlignment="1">
      <alignment horizontal="center"/>
    </xf>
    <xf numFmtId="0" fontId="95" fillId="0" borderId="0" xfId="21" applyFont="1" applyAlignment="1">
      <alignment horizontal="center"/>
    </xf>
    <xf numFmtId="0" fontId="90" fillId="0" borderId="0" xfId="12985" applyFont="1" applyAlignment="1">
      <alignment horizontal="left" vertical="top" wrapText="1"/>
    </xf>
    <xf numFmtId="0" fontId="89" fillId="0" borderId="0" xfId="12984" applyFont="1" applyAlignment="1">
      <alignment horizontal="center"/>
    </xf>
    <xf numFmtId="0" fontId="89" fillId="0" borderId="0" xfId="18" applyFont="1" applyAlignment="1">
      <alignment horizontal="center"/>
    </xf>
    <xf numFmtId="0" fontId="90" fillId="0" borderId="0" xfId="12985" applyFont="1" applyAlignment="1">
      <alignment horizontal="left" vertical="center" wrapText="1"/>
    </xf>
    <xf numFmtId="0" fontId="90" fillId="0" borderId="0" xfId="12985" applyFont="1" applyAlignment="1">
      <alignment horizontal="left" wrapText="1"/>
    </xf>
    <xf numFmtId="0" fontId="93" fillId="0" borderId="0" xfId="18" applyFont="1" applyAlignment="1">
      <alignment horizontal="center"/>
    </xf>
    <xf numFmtId="0" fontId="91" fillId="0" borderId="3" xfId="18" applyFont="1" applyBorder="1" applyAlignment="1">
      <alignment horizontal="center"/>
    </xf>
    <xf numFmtId="0" fontId="90" fillId="0" borderId="0" xfId="4" applyFont="1" applyAlignment="1">
      <alignment horizontal="center" vertical="center" wrapText="1"/>
    </xf>
    <xf numFmtId="0" fontId="90" fillId="0" borderId="8" xfId="4" applyFont="1" applyBorder="1" applyAlignment="1">
      <alignment horizontal="center" vertical="center" wrapText="1"/>
    </xf>
    <xf numFmtId="0" fontId="90" fillId="0" borderId="0" xfId="4" applyFont="1" applyAlignment="1">
      <alignment horizontal="center"/>
    </xf>
    <xf numFmtId="0" fontId="90" fillId="0" borderId="0" xfId="18" applyFont="1" applyAlignment="1">
      <alignment horizontal="left" wrapText="1"/>
    </xf>
    <xf numFmtId="0" fontId="90" fillId="0" borderId="0" xfId="12988" applyFont="1" applyAlignment="1">
      <alignment horizontal="center"/>
    </xf>
    <xf numFmtId="0" fontId="90" fillId="0" borderId="7" xfId="12988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0" fillId="0" borderId="0" xfId="12988" applyFont="1" applyAlignment="1">
      <alignment horizontal="left" vertical="top" wrapText="1"/>
    </xf>
    <xf numFmtId="0" fontId="90" fillId="0" borderId="0" xfId="12988" applyFont="1" applyAlignment="1">
      <alignment horizontal="left" wrapText="1"/>
    </xf>
  </cellXfs>
  <cellStyles count="12992">
    <cellStyle name="$ Currency" xfId="69" xr:uid="{00000000-0005-0000-0000-000000000000}"/>
    <cellStyle name="$ Linked Amount" xfId="70" xr:uid="{00000000-0005-0000-0000-000001000000}"/>
    <cellStyle name="$Currency x2" xfId="71" xr:uid="{00000000-0005-0000-0000-000002000000}"/>
    <cellStyle name="$Gas Cost x5" xfId="72" xr:uid="{00000000-0005-0000-0000-000003000000}"/>
    <cellStyle name="$Gas Cost x5 2" xfId="9608" xr:uid="{00000000-0005-0000-0000-000004000000}"/>
    <cellStyle name="20% - Accent1 2" xfId="73" xr:uid="{00000000-0005-0000-0000-000005000000}"/>
    <cellStyle name="20% - Accent1 2 2" xfId="74" xr:uid="{00000000-0005-0000-0000-000006000000}"/>
    <cellStyle name="20% - Accent1 2 2 2" xfId="75" xr:uid="{00000000-0005-0000-0000-000007000000}"/>
    <cellStyle name="20% - Accent1 2 2 2 2" xfId="9611" xr:uid="{00000000-0005-0000-0000-000008000000}"/>
    <cellStyle name="20% - Accent1 2 2 3" xfId="76" xr:uid="{00000000-0005-0000-0000-000009000000}"/>
    <cellStyle name="20% - Accent1 2 2 3 2" xfId="9612" xr:uid="{00000000-0005-0000-0000-00000A000000}"/>
    <cellStyle name="20% - Accent1 2 2 4" xfId="9610" xr:uid="{00000000-0005-0000-0000-00000B000000}"/>
    <cellStyle name="20% - Accent1 2 3" xfId="77" xr:uid="{00000000-0005-0000-0000-00000C000000}"/>
    <cellStyle name="20% - Accent1 2 3 2" xfId="78" xr:uid="{00000000-0005-0000-0000-00000D000000}"/>
    <cellStyle name="20% - Accent1 2 3 2 2" xfId="9614" xr:uid="{00000000-0005-0000-0000-00000E000000}"/>
    <cellStyle name="20% - Accent1 2 3 3" xfId="9613" xr:uid="{00000000-0005-0000-0000-00000F000000}"/>
    <cellStyle name="20% - Accent1 2 4" xfId="79" xr:uid="{00000000-0005-0000-0000-000010000000}"/>
    <cellStyle name="20% - Accent1 2 4 2" xfId="9615" xr:uid="{00000000-0005-0000-0000-000011000000}"/>
    <cellStyle name="20% - Accent1 2 5" xfId="80" xr:uid="{00000000-0005-0000-0000-000012000000}"/>
    <cellStyle name="20% - Accent1 2 5 2" xfId="9616" xr:uid="{00000000-0005-0000-0000-000013000000}"/>
    <cellStyle name="20% - Accent1 2 6" xfId="9609" xr:uid="{00000000-0005-0000-0000-000014000000}"/>
    <cellStyle name="20% - Accent1 3" xfId="81" xr:uid="{00000000-0005-0000-0000-000015000000}"/>
    <cellStyle name="20% - Accent1 3 2" xfId="82" xr:uid="{00000000-0005-0000-0000-000016000000}"/>
    <cellStyle name="20% - Accent1 3 2 2" xfId="83" xr:uid="{00000000-0005-0000-0000-000017000000}"/>
    <cellStyle name="20% - Accent1 3 2 2 2" xfId="9619" xr:uid="{00000000-0005-0000-0000-000018000000}"/>
    <cellStyle name="20% - Accent1 3 2 3" xfId="9618" xr:uid="{00000000-0005-0000-0000-000019000000}"/>
    <cellStyle name="20% - Accent1 3 3" xfId="84" xr:uid="{00000000-0005-0000-0000-00001A000000}"/>
    <cellStyle name="20% - Accent1 3 3 2" xfId="9620" xr:uid="{00000000-0005-0000-0000-00001B000000}"/>
    <cellStyle name="20% - Accent1 3 4" xfId="85" xr:uid="{00000000-0005-0000-0000-00001C000000}"/>
    <cellStyle name="20% - Accent1 3 4 2" xfId="9621" xr:uid="{00000000-0005-0000-0000-00001D000000}"/>
    <cellStyle name="20% - Accent1 3 5" xfId="9617" xr:uid="{00000000-0005-0000-0000-00001E000000}"/>
    <cellStyle name="20% - Accent1 4" xfId="86" xr:uid="{00000000-0005-0000-0000-00001F000000}"/>
    <cellStyle name="20% - Accent1 4 2" xfId="87" xr:uid="{00000000-0005-0000-0000-000020000000}"/>
    <cellStyle name="20% - Accent1 4 2 2" xfId="88" xr:uid="{00000000-0005-0000-0000-000021000000}"/>
    <cellStyle name="20% - Accent1 4 2 2 2" xfId="9624" xr:uid="{00000000-0005-0000-0000-000022000000}"/>
    <cellStyle name="20% - Accent1 4 2 3" xfId="9623" xr:uid="{00000000-0005-0000-0000-000023000000}"/>
    <cellStyle name="20% - Accent1 4 3" xfId="89" xr:uid="{00000000-0005-0000-0000-000024000000}"/>
    <cellStyle name="20% - Accent1 4 3 2" xfId="9625" xr:uid="{00000000-0005-0000-0000-000025000000}"/>
    <cellStyle name="20% - Accent1 4 4" xfId="9622" xr:uid="{00000000-0005-0000-0000-000026000000}"/>
    <cellStyle name="20% - Accent1 5" xfId="90" xr:uid="{00000000-0005-0000-0000-000027000000}"/>
    <cellStyle name="20% - Accent1 5 2" xfId="91" xr:uid="{00000000-0005-0000-0000-000028000000}"/>
    <cellStyle name="20% - Accent1 5 2 2" xfId="92" xr:uid="{00000000-0005-0000-0000-000029000000}"/>
    <cellStyle name="20% - Accent1 5 2 2 2" xfId="9628" xr:uid="{00000000-0005-0000-0000-00002A000000}"/>
    <cellStyle name="20% - Accent1 5 2 3" xfId="9627" xr:uid="{00000000-0005-0000-0000-00002B000000}"/>
    <cellStyle name="20% - Accent1 5 3" xfId="93" xr:uid="{00000000-0005-0000-0000-00002C000000}"/>
    <cellStyle name="20% - Accent1 5 3 2" xfId="9629" xr:uid="{00000000-0005-0000-0000-00002D000000}"/>
    <cellStyle name="20% - Accent1 5 4" xfId="9626" xr:uid="{00000000-0005-0000-0000-00002E000000}"/>
    <cellStyle name="20% - Accent1 6" xfId="94" xr:uid="{00000000-0005-0000-0000-00002F000000}"/>
    <cellStyle name="20% - Accent2 2" xfId="95" xr:uid="{00000000-0005-0000-0000-000030000000}"/>
    <cellStyle name="20% - Accent2 2 2" xfId="96" xr:uid="{00000000-0005-0000-0000-000031000000}"/>
    <cellStyle name="20% - Accent2 2 2 2" xfId="97" xr:uid="{00000000-0005-0000-0000-000032000000}"/>
    <cellStyle name="20% - Accent2 2 2 2 2" xfId="9632" xr:uid="{00000000-0005-0000-0000-000033000000}"/>
    <cellStyle name="20% - Accent2 2 2 3" xfId="98" xr:uid="{00000000-0005-0000-0000-000034000000}"/>
    <cellStyle name="20% - Accent2 2 2 3 2" xfId="9633" xr:uid="{00000000-0005-0000-0000-000035000000}"/>
    <cellStyle name="20% - Accent2 2 2 4" xfId="9631" xr:uid="{00000000-0005-0000-0000-000036000000}"/>
    <cellStyle name="20% - Accent2 2 3" xfId="99" xr:uid="{00000000-0005-0000-0000-000037000000}"/>
    <cellStyle name="20% - Accent2 2 3 2" xfId="100" xr:uid="{00000000-0005-0000-0000-000038000000}"/>
    <cellStyle name="20% - Accent2 2 3 2 2" xfId="9635" xr:uid="{00000000-0005-0000-0000-000039000000}"/>
    <cellStyle name="20% - Accent2 2 3 3" xfId="9634" xr:uid="{00000000-0005-0000-0000-00003A000000}"/>
    <cellStyle name="20% - Accent2 2 4" xfId="101" xr:uid="{00000000-0005-0000-0000-00003B000000}"/>
    <cellStyle name="20% - Accent2 2 4 2" xfId="9636" xr:uid="{00000000-0005-0000-0000-00003C000000}"/>
    <cellStyle name="20% - Accent2 2 5" xfId="102" xr:uid="{00000000-0005-0000-0000-00003D000000}"/>
    <cellStyle name="20% - Accent2 2 5 2" xfId="9637" xr:uid="{00000000-0005-0000-0000-00003E000000}"/>
    <cellStyle name="20% - Accent2 2 6" xfId="9630" xr:uid="{00000000-0005-0000-0000-00003F000000}"/>
    <cellStyle name="20% - Accent2 3" xfId="103" xr:uid="{00000000-0005-0000-0000-000040000000}"/>
    <cellStyle name="20% - Accent2 3 2" xfId="104" xr:uid="{00000000-0005-0000-0000-000041000000}"/>
    <cellStyle name="20% - Accent2 3 2 2" xfId="105" xr:uid="{00000000-0005-0000-0000-000042000000}"/>
    <cellStyle name="20% - Accent2 3 2 2 2" xfId="9640" xr:uid="{00000000-0005-0000-0000-000043000000}"/>
    <cellStyle name="20% - Accent2 3 2 3" xfId="9639" xr:uid="{00000000-0005-0000-0000-000044000000}"/>
    <cellStyle name="20% - Accent2 3 3" xfId="106" xr:uid="{00000000-0005-0000-0000-000045000000}"/>
    <cellStyle name="20% - Accent2 3 3 2" xfId="9641" xr:uid="{00000000-0005-0000-0000-000046000000}"/>
    <cellStyle name="20% - Accent2 3 4" xfId="107" xr:uid="{00000000-0005-0000-0000-000047000000}"/>
    <cellStyle name="20% - Accent2 3 4 2" xfId="9642" xr:uid="{00000000-0005-0000-0000-000048000000}"/>
    <cellStyle name="20% - Accent2 3 5" xfId="9638" xr:uid="{00000000-0005-0000-0000-000049000000}"/>
    <cellStyle name="20% - Accent2 4" xfId="108" xr:uid="{00000000-0005-0000-0000-00004A000000}"/>
    <cellStyle name="20% - Accent2 4 2" xfId="109" xr:uid="{00000000-0005-0000-0000-00004B000000}"/>
    <cellStyle name="20% - Accent2 4 2 2" xfId="110" xr:uid="{00000000-0005-0000-0000-00004C000000}"/>
    <cellStyle name="20% - Accent2 4 2 2 2" xfId="9645" xr:uid="{00000000-0005-0000-0000-00004D000000}"/>
    <cellStyle name="20% - Accent2 4 2 3" xfId="9644" xr:uid="{00000000-0005-0000-0000-00004E000000}"/>
    <cellStyle name="20% - Accent2 4 3" xfId="111" xr:uid="{00000000-0005-0000-0000-00004F000000}"/>
    <cellStyle name="20% - Accent2 4 3 2" xfId="9646" xr:uid="{00000000-0005-0000-0000-000050000000}"/>
    <cellStyle name="20% - Accent2 4 4" xfId="9643" xr:uid="{00000000-0005-0000-0000-000051000000}"/>
    <cellStyle name="20% - Accent2 5" xfId="112" xr:uid="{00000000-0005-0000-0000-000052000000}"/>
    <cellStyle name="20% - Accent2 5 2" xfId="113" xr:uid="{00000000-0005-0000-0000-000053000000}"/>
    <cellStyle name="20% - Accent2 5 2 2" xfId="114" xr:uid="{00000000-0005-0000-0000-000054000000}"/>
    <cellStyle name="20% - Accent2 5 2 2 2" xfId="9649" xr:uid="{00000000-0005-0000-0000-000055000000}"/>
    <cellStyle name="20% - Accent2 5 2 3" xfId="9648" xr:uid="{00000000-0005-0000-0000-000056000000}"/>
    <cellStyle name="20% - Accent2 5 3" xfId="115" xr:uid="{00000000-0005-0000-0000-000057000000}"/>
    <cellStyle name="20% - Accent2 5 3 2" xfId="9650" xr:uid="{00000000-0005-0000-0000-000058000000}"/>
    <cellStyle name="20% - Accent2 5 4" xfId="9647" xr:uid="{00000000-0005-0000-0000-000059000000}"/>
    <cellStyle name="20% - Accent2 6" xfId="116" xr:uid="{00000000-0005-0000-0000-00005A000000}"/>
    <cellStyle name="20% - Accent3 2" xfId="117" xr:uid="{00000000-0005-0000-0000-00005B000000}"/>
    <cellStyle name="20% - Accent3 2 2" xfId="118" xr:uid="{00000000-0005-0000-0000-00005C000000}"/>
    <cellStyle name="20% - Accent3 2 2 2" xfId="119" xr:uid="{00000000-0005-0000-0000-00005D000000}"/>
    <cellStyle name="20% - Accent3 2 2 2 2" xfId="9653" xr:uid="{00000000-0005-0000-0000-00005E000000}"/>
    <cellStyle name="20% - Accent3 2 2 3" xfId="120" xr:uid="{00000000-0005-0000-0000-00005F000000}"/>
    <cellStyle name="20% - Accent3 2 2 3 2" xfId="9654" xr:uid="{00000000-0005-0000-0000-000060000000}"/>
    <cellStyle name="20% - Accent3 2 2 4" xfId="9652" xr:uid="{00000000-0005-0000-0000-000061000000}"/>
    <cellStyle name="20% - Accent3 2 3" xfId="121" xr:uid="{00000000-0005-0000-0000-000062000000}"/>
    <cellStyle name="20% - Accent3 2 3 2" xfId="122" xr:uid="{00000000-0005-0000-0000-000063000000}"/>
    <cellStyle name="20% - Accent3 2 3 2 2" xfId="9656" xr:uid="{00000000-0005-0000-0000-000064000000}"/>
    <cellStyle name="20% - Accent3 2 3 3" xfId="9655" xr:uid="{00000000-0005-0000-0000-000065000000}"/>
    <cellStyle name="20% - Accent3 2 4" xfId="123" xr:uid="{00000000-0005-0000-0000-000066000000}"/>
    <cellStyle name="20% - Accent3 2 4 2" xfId="9657" xr:uid="{00000000-0005-0000-0000-000067000000}"/>
    <cellStyle name="20% - Accent3 2 5" xfId="124" xr:uid="{00000000-0005-0000-0000-000068000000}"/>
    <cellStyle name="20% - Accent3 2 5 2" xfId="9658" xr:uid="{00000000-0005-0000-0000-000069000000}"/>
    <cellStyle name="20% - Accent3 2 6" xfId="9651" xr:uid="{00000000-0005-0000-0000-00006A000000}"/>
    <cellStyle name="20% - Accent3 3" xfId="125" xr:uid="{00000000-0005-0000-0000-00006B000000}"/>
    <cellStyle name="20% - Accent3 3 2" xfId="126" xr:uid="{00000000-0005-0000-0000-00006C000000}"/>
    <cellStyle name="20% - Accent3 3 2 2" xfId="127" xr:uid="{00000000-0005-0000-0000-00006D000000}"/>
    <cellStyle name="20% - Accent3 3 2 2 2" xfId="9661" xr:uid="{00000000-0005-0000-0000-00006E000000}"/>
    <cellStyle name="20% - Accent3 3 2 3" xfId="9660" xr:uid="{00000000-0005-0000-0000-00006F000000}"/>
    <cellStyle name="20% - Accent3 3 3" xfId="128" xr:uid="{00000000-0005-0000-0000-000070000000}"/>
    <cellStyle name="20% - Accent3 3 3 2" xfId="9662" xr:uid="{00000000-0005-0000-0000-000071000000}"/>
    <cellStyle name="20% - Accent3 3 4" xfId="129" xr:uid="{00000000-0005-0000-0000-000072000000}"/>
    <cellStyle name="20% - Accent3 3 4 2" xfId="9663" xr:uid="{00000000-0005-0000-0000-000073000000}"/>
    <cellStyle name="20% - Accent3 3 5" xfId="9659" xr:uid="{00000000-0005-0000-0000-000074000000}"/>
    <cellStyle name="20% - Accent3 4" xfId="130" xr:uid="{00000000-0005-0000-0000-000075000000}"/>
    <cellStyle name="20% - Accent3 4 2" xfId="131" xr:uid="{00000000-0005-0000-0000-000076000000}"/>
    <cellStyle name="20% - Accent3 4 2 2" xfId="132" xr:uid="{00000000-0005-0000-0000-000077000000}"/>
    <cellStyle name="20% - Accent3 4 2 2 2" xfId="9666" xr:uid="{00000000-0005-0000-0000-000078000000}"/>
    <cellStyle name="20% - Accent3 4 2 3" xfId="9665" xr:uid="{00000000-0005-0000-0000-000079000000}"/>
    <cellStyle name="20% - Accent3 4 3" xfId="133" xr:uid="{00000000-0005-0000-0000-00007A000000}"/>
    <cellStyle name="20% - Accent3 4 3 2" xfId="9667" xr:uid="{00000000-0005-0000-0000-00007B000000}"/>
    <cellStyle name="20% - Accent3 4 4" xfId="9664" xr:uid="{00000000-0005-0000-0000-00007C000000}"/>
    <cellStyle name="20% - Accent3 5" xfId="134" xr:uid="{00000000-0005-0000-0000-00007D000000}"/>
    <cellStyle name="20% - Accent3 5 2" xfId="135" xr:uid="{00000000-0005-0000-0000-00007E000000}"/>
    <cellStyle name="20% - Accent3 5 2 2" xfId="136" xr:uid="{00000000-0005-0000-0000-00007F000000}"/>
    <cellStyle name="20% - Accent3 5 2 2 2" xfId="9670" xr:uid="{00000000-0005-0000-0000-000080000000}"/>
    <cellStyle name="20% - Accent3 5 2 3" xfId="9669" xr:uid="{00000000-0005-0000-0000-000081000000}"/>
    <cellStyle name="20% - Accent3 5 3" xfId="137" xr:uid="{00000000-0005-0000-0000-000082000000}"/>
    <cellStyle name="20% - Accent3 5 3 2" xfId="9671" xr:uid="{00000000-0005-0000-0000-000083000000}"/>
    <cellStyle name="20% - Accent3 5 4" xfId="9668" xr:uid="{00000000-0005-0000-0000-000084000000}"/>
    <cellStyle name="20% - Accent3 6" xfId="138" xr:uid="{00000000-0005-0000-0000-000085000000}"/>
    <cellStyle name="20% - Accent4 2" xfId="139" xr:uid="{00000000-0005-0000-0000-000086000000}"/>
    <cellStyle name="20% - Accent4 2 2" xfId="140" xr:uid="{00000000-0005-0000-0000-000087000000}"/>
    <cellStyle name="20% - Accent4 2 2 2" xfId="141" xr:uid="{00000000-0005-0000-0000-000088000000}"/>
    <cellStyle name="20% - Accent4 2 2 2 2" xfId="9674" xr:uid="{00000000-0005-0000-0000-000089000000}"/>
    <cellStyle name="20% - Accent4 2 2 3" xfId="142" xr:uid="{00000000-0005-0000-0000-00008A000000}"/>
    <cellStyle name="20% - Accent4 2 2 3 2" xfId="9675" xr:uid="{00000000-0005-0000-0000-00008B000000}"/>
    <cellStyle name="20% - Accent4 2 2 4" xfId="9673" xr:uid="{00000000-0005-0000-0000-00008C000000}"/>
    <cellStyle name="20% - Accent4 2 3" xfId="143" xr:uid="{00000000-0005-0000-0000-00008D000000}"/>
    <cellStyle name="20% - Accent4 2 3 2" xfId="144" xr:uid="{00000000-0005-0000-0000-00008E000000}"/>
    <cellStyle name="20% - Accent4 2 3 2 2" xfId="9677" xr:uid="{00000000-0005-0000-0000-00008F000000}"/>
    <cellStyle name="20% - Accent4 2 3 3" xfId="9676" xr:uid="{00000000-0005-0000-0000-000090000000}"/>
    <cellStyle name="20% - Accent4 2 4" xfId="145" xr:uid="{00000000-0005-0000-0000-000091000000}"/>
    <cellStyle name="20% - Accent4 2 4 2" xfId="9678" xr:uid="{00000000-0005-0000-0000-000092000000}"/>
    <cellStyle name="20% - Accent4 2 5" xfId="146" xr:uid="{00000000-0005-0000-0000-000093000000}"/>
    <cellStyle name="20% - Accent4 2 5 2" xfId="9679" xr:uid="{00000000-0005-0000-0000-000094000000}"/>
    <cellStyle name="20% - Accent4 2 6" xfId="9672" xr:uid="{00000000-0005-0000-0000-000095000000}"/>
    <cellStyle name="20% - Accent4 3" xfId="147" xr:uid="{00000000-0005-0000-0000-000096000000}"/>
    <cellStyle name="20% - Accent4 3 2" xfId="148" xr:uid="{00000000-0005-0000-0000-000097000000}"/>
    <cellStyle name="20% - Accent4 3 2 2" xfId="149" xr:uid="{00000000-0005-0000-0000-000098000000}"/>
    <cellStyle name="20% - Accent4 3 2 2 2" xfId="9682" xr:uid="{00000000-0005-0000-0000-000099000000}"/>
    <cellStyle name="20% - Accent4 3 2 3" xfId="9681" xr:uid="{00000000-0005-0000-0000-00009A000000}"/>
    <cellStyle name="20% - Accent4 3 3" xfId="150" xr:uid="{00000000-0005-0000-0000-00009B000000}"/>
    <cellStyle name="20% - Accent4 3 3 2" xfId="9683" xr:uid="{00000000-0005-0000-0000-00009C000000}"/>
    <cellStyle name="20% - Accent4 3 4" xfId="151" xr:uid="{00000000-0005-0000-0000-00009D000000}"/>
    <cellStyle name="20% - Accent4 3 4 2" xfId="9684" xr:uid="{00000000-0005-0000-0000-00009E000000}"/>
    <cellStyle name="20% - Accent4 3 5" xfId="9680" xr:uid="{00000000-0005-0000-0000-00009F000000}"/>
    <cellStyle name="20% - Accent4 4" xfId="152" xr:uid="{00000000-0005-0000-0000-0000A0000000}"/>
    <cellStyle name="20% - Accent4 4 2" xfId="153" xr:uid="{00000000-0005-0000-0000-0000A1000000}"/>
    <cellStyle name="20% - Accent4 4 2 2" xfId="154" xr:uid="{00000000-0005-0000-0000-0000A2000000}"/>
    <cellStyle name="20% - Accent4 4 2 2 2" xfId="9687" xr:uid="{00000000-0005-0000-0000-0000A3000000}"/>
    <cellStyle name="20% - Accent4 4 2 3" xfId="9686" xr:uid="{00000000-0005-0000-0000-0000A4000000}"/>
    <cellStyle name="20% - Accent4 4 3" xfId="155" xr:uid="{00000000-0005-0000-0000-0000A5000000}"/>
    <cellStyle name="20% - Accent4 4 3 2" xfId="9688" xr:uid="{00000000-0005-0000-0000-0000A6000000}"/>
    <cellStyle name="20% - Accent4 4 4" xfId="9685" xr:uid="{00000000-0005-0000-0000-0000A7000000}"/>
    <cellStyle name="20% - Accent4 5" xfId="156" xr:uid="{00000000-0005-0000-0000-0000A8000000}"/>
    <cellStyle name="20% - Accent4 5 2" xfId="157" xr:uid="{00000000-0005-0000-0000-0000A9000000}"/>
    <cellStyle name="20% - Accent4 5 2 2" xfId="158" xr:uid="{00000000-0005-0000-0000-0000AA000000}"/>
    <cellStyle name="20% - Accent4 5 2 2 2" xfId="9691" xr:uid="{00000000-0005-0000-0000-0000AB000000}"/>
    <cellStyle name="20% - Accent4 5 2 3" xfId="9690" xr:uid="{00000000-0005-0000-0000-0000AC000000}"/>
    <cellStyle name="20% - Accent4 5 3" xfId="159" xr:uid="{00000000-0005-0000-0000-0000AD000000}"/>
    <cellStyle name="20% - Accent4 5 3 2" xfId="9692" xr:uid="{00000000-0005-0000-0000-0000AE000000}"/>
    <cellStyle name="20% - Accent4 5 4" xfId="9689" xr:uid="{00000000-0005-0000-0000-0000AF000000}"/>
    <cellStyle name="20% - Accent4 6" xfId="160" xr:uid="{00000000-0005-0000-0000-0000B0000000}"/>
    <cellStyle name="20% - Accent5 2" xfId="161" xr:uid="{00000000-0005-0000-0000-0000B1000000}"/>
    <cellStyle name="20% - Accent5 2 2" xfId="162" xr:uid="{00000000-0005-0000-0000-0000B2000000}"/>
    <cellStyle name="20% - Accent5 2 2 2" xfId="163" xr:uid="{00000000-0005-0000-0000-0000B3000000}"/>
    <cellStyle name="20% - Accent5 2 2 2 2" xfId="9695" xr:uid="{00000000-0005-0000-0000-0000B4000000}"/>
    <cellStyle name="20% - Accent5 2 2 3" xfId="164" xr:uid="{00000000-0005-0000-0000-0000B5000000}"/>
    <cellStyle name="20% - Accent5 2 2 3 2" xfId="9696" xr:uid="{00000000-0005-0000-0000-0000B6000000}"/>
    <cellStyle name="20% - Accent5 2 2 4" xfId="9694" xr:uid="{00000000-0005-0000-0000-0000B7000000}"/>
    <cellStyle name="20% - Accent5 2 3" xfId="165" xr:uid="{00000000-0005-0000-0000-0000B8000000}"/>
    <cellStyle name="20% - Accent5 2 3 2" xfId="166" xr:uid="{00000000-0005-0000-0000-0000B9000000}"/>
    <cellStyle name="20% - Accent5 2 3 2 2" xfId="9698" xr:uid="{00000000-0005-0000-0000-0000BA000000}"/>
    <cellStyle name="20% - Accent5 2 3 3" xfId="9697" xr:uid="{00000000-0005-0000-0000-0000BB000000}"/>
    <cellStyle name="20% - Accent5 2 4" xfId="167" xr:uid="{00000000-0005-0000-0000-0000BC000000}"/>
    <cellStyle name="20% - Accent5 2 4 2" xfId="9699" xr:uid="{00000000-0005-0000-0000-0000BD000000}"/>
    <cellStyle name="20% - Accent5 2 5" xfId="168" xr:uid="{00000000-0005-0000-0000-0000BE000000}"/>
    <cellStyle name="20% - Accent5 2 5 2" xfId="9700" xr:uid="{00000000-0005-0000-0000-0000BF000000}"/>
    <cellStyle name="20% - Accent5 2 6" xfId="9693" xr:uid="{00000000-0005-0000-0000-0000C0000000}"/>
    <cellStyle name="20% - Accent5 3" xfId="169" xr:uid="{00000000-0005-0000-0000-0000C1000000}"/>
    <cellStyle name="20% - Accent5 3 2" xfId="170" xr:uid="{00000000-0005-0000-0000-0000C2000000}"/>
    <cellStyle name="20% - Accent5 3 2 2" xfId="171" xr:uid="{00000000-0005-0000-0000-0000C3000000}"/>
    <cellStyle name="20% - Accent5 3 2 2 2" xfId="9703" xr:uid="{00000000-0005-0000-0000-0000C4000000}"/>
    <cellStyle name="20% - Accent5 3 2 3" xfId="9702" xr:uid="{00000000-0005-0000-0000-0000C5000000}"/>
    <cellStyle name="20% - Accent5 3 3" xfId="172" xr:uid="{00000000-0005-0000-0000-0000C6000000}"/>
    <cellStyle name="20% - Accent5 3 3 2" xfId="9704" xr:uid="{00000000-0005-0000-0000-0000C7000000}"/>
    <cellStyle name="20% - Accent5 3 4" xfId="173" xr:uid="{00000000-0005-0000-0000-0000C8000000}"/>
    <cellStyle name="20% - Accent5 3 4 2" xfId="9705" xr:uid="{00000000-0005-0000-0000-0000C9000000}"/>
    <cellStyle name="20% - Accent5 3 5" xfId="9701" xr:uid="{00000000-0005-0000-0000-0000CA000000}"/>
    <cellStyle name="20% - Accent5 4" xfId="174" xr:uid="{00000000-0005-0000-0000-0000CB000000}"/>
    <cellStyle name="20% - Accent5 4 2" xfId="175" xr:uid="{00000000-0005-0000-0000-0000CC000000}"/>
    <cellStyle name="20% - Accent5 4 2 2" xfId="176" xr:uid="{00000000-0005-0000-0000-0000CD000000}"/>
    <cellStyle name="20% - Accent5 4 2 2 2" xfId="9708" xr:uid="{00000000-0005-0000-0000-0000CE000000}"/>
    <cellStyle name="20% - Accent5 4 2 3" xfId="9707" xr:uid="{00000000-0005-0000-0000-0000CF000000}"/>
    <cellStyle name="20% - Accent5 4 3" xfId="177" xr:uid="{00000000-0005-0000-0000-0000D0000000}"/>
    <cellStyle name="20% - Accent5 4 3 2" xfId="9709" xr:uid="{00000000-0005-0000-0000-0000D1000000}"/>
    <cellStyle name="20% - Accent5 4 4" xfId="9706" xr:uid="{00000000-0005-0000-0000-0000D2000000}"/>
    <cellStyle name="20% - Accent5 5" xfId="178" xr:uid="{00000000-0005-0000-0000-0000D3000000}"/>
    <cellStyle name="20% - Accent5 5 2" xfId="179" xr:uid="{00000000-0005-0000-0000-0000D4000000}"/>
    <cellStyle name="20% - Accent5 5 2 2" xfId="180" xr:uid="{00000000-0005-0000-0000-0000D5000000}"/>
    <cellStyle name="20% - Accent5 5 2 2 2" xfId="9712" xr:uid="{00000000-0005-0000-0000-0000D6000000}"/>
    <cellStyle name="20% - Accent5 5 2 3" xfId="9711" xr:uid="{00000000-0005-0000-0000-0000D7000000}"/>
    <cellStyle name="20% - Accent5 5 3" xfId="181" xr:uid="{00000000-0005-0000-0000-0000D8000000}"/>
    <cellStyle name="20% - Accent5 5 3 2" xfId="9713" xr:uid="{00000000-0005-0000-0000-0000D9000000}"/>
    <cellStyle name="20% - Accent5 5 4" xfId="9710" xr:uid="{00000000-0005-0000-0000-0000DA000000}"/>
    <cellStyle name="20% - Accent5 6" xfId="182" xr:uid="{00000000-0005-0000-0000-0000DB000000}"/>
    <cellStyle name="20% - Accent6 2" xfId="183" xr:uid="{00000000-0005-0000-0000-0000DC000000}"/>
    <cellStyle name="20% - Accent6 2 2" xfId="184" xr:uid="{00000000-0005-0000-0000-0000DD000000}"/>
    <cellStyle name="20% - Accent6 2 2 2" xfId="185" xr:uid="{00000000-0005-0000-0000-0000DE000000}"/>
    <cellStyle name="20% - Accent6 2 2 2 2" xfId="9716" xr:uid="{00000000-0005-0000-0000-0000DF000000}"/>
    <cellStyle name="20% - Accent6 2 2 3" xfId="186" xr:uid="{00000000-0005-0000-0000-0000E0000000}"/>
    <cellStyle name="20% - Accent6 2 2 3 2" xfId="9717" xr:uid="{00000000-0005-0000-0000-0000E1000000}"/>
    <cellStyle name="20% - Accent6 2 2 4" xfId="9715" xr:uid="{00000000-0005-0000-0000-0000E2000000}"/>
    <cellStyle name="20% - Accent6 2 3" xfId="187" xr:uid="{00000000-0005-0000-0000-0000E3000000}"/>
    <cellStyle name="20% - Accent6 2 3 2" xfId="188" xr:uid="{00000000-0005-0000-0000-0000E4000000}"/>
    <cellStyle name="20% - Accent6 2 3 2 2" xfId="9719" xr:uid="{00000000-0005-0000-0000-0000E5000000}"/>
    <cellStyle name="20% - Accent6 2 3 3" xfId="9718" xr:uid="{00000000-0005-0000-0000-0000E6000000}"/>
    <cellStyle name="20% - Accent6 2 4" xfId="189" xr:uid="{00000000-0005-0000-0000-0000E7000000}"/>
    <cellStyle name="20% - Accent6 2 4 2" xfId="9720" xr:uid="{00000000-0005-0000-0000-0000E8000000}"/>
    <cellStyle name="20% - Accent6 2 5" xfId="190" xr:uid="{00000000-0005-0000-0000-0000E9000000}"/>
    <cellStyle name="20% - Accent6 2 5 2" xfId="9721" xr:uid="{00000000-0005-0000-0000-0000EA000000}"/>
    <cellStyle name="20% - Accent6 2 6" xfId="9714" xr:uid="{00000000-0005-0000-0000-0000EB000000}"/>
    <cellStyle name="20% - Accent6 3" xfId="191" xr:uid="{00000000-0005-0000-0000-0000EC000000}"/>
    <cellStyle name="20% - Accent6 3 2" xfId="192" xr:uid="{00000000-0005-0000-0000-0000ED000000}"/>
    <cellStyle name="20% - Accent6 3 2 2" xfId="193" xr:uid="{00000000-0005-0000-0000-0000EE000000}"/>
    <cellStyle name="20% - Accent6 3 2 2 2" xfId="9724" xr:uid="{00000000-0005-0000-0000-0000EF000000}"/>
    <cellStyle name="20% - Accent6 3 2 3" xfId="9723" xr:uid="{00000000-0005-0000-0000-0000F0000000}"/>
    <cellStyle name="20% - Accent6 3 3" xfId="194" xr:uid="{00000000-0005-0000-0000-0000F1000000}"/>
    <cellStyle name="20% - Accent6 3 3 2" xfId="9725" xr:uid="{00000000-0005-0000-0000-0000F2000000}"/>
    <cellStyle name="20% - Accent6 3 4" xfId="195" xr:uid="{00000000-0005-0000-0000-0000F3000000}"/>
    <cellStyle name="20% - Accent6 3 4 2" xfId="9726" xr:uid="{00000000-0005-0000-0000-0000F4000000}"/>
    <cellStyle name="20% - Accent6 3 5" xfId="9722" xr:uid="{00000000-0005-0000-0000-0000F5000000}"/>
    <cellStyle name="20% - Accent6 4" xfId="196" xr:uid="{00000000-0005-0000-0000-0000F6000000}"/>
    <cellStyle name="20% - Accent6 4 2" xfId="197" xr:uid="{00000000-0005-0000-0000-0000F7000000}"/>
    <cellStyle name="20% - Accent6 4 2 2" xfId="198" xr:uid="{00000000-0005-0000-0000-0000F8000000}"/>
    <cellStyle name="20% - Accent6 4 2 2 2" xfId="9729" xr:uid="{00000000-0005-0000-0000-0000F9000000}"/>
    <cellStyle name="20% - Accent6 4 2 3" xfId="9728" xr:uid="{00000000-0005-0000-0000-0000FA000000}"/>
    <cellStyle name="20% - Accent6 4 3" xfId="199" xr:uid="{00000000-0005-0000-0000-0000FB000000}"/>
    <cellStyle name="20% - Accent6 4 3 2" xfId="9730" xr:uid="{00000000-0005-0000-0000-0000FC000000}"/>
    <cellStyle name="20% - Accent6 4 4" xfId="9727" xr:uid="{00000000-0005-0000-0000-0000FD000000}"/>
    <cellStyle name="20% - Accent6 5" xfId="200" xr:uid="{00000000-0005-0000-0000-0000FE000000}"/>
    <cellStyle name="20% - Accent6 5 2" xfId="201" xr:uid="{00000000-0005-0000-0000-0000FF000000}"/>
    <cellStyle name="20% - Accent6 5 2 2" xfId="202" xr:uid="{00000000-0005-0000-0000-000000010000}"/>
    <cellStyle name="20% - Accent6 5 2 2 2" xfId="9733" xr:uid="{00000000-0005-0000-0000-000001010000}"/>
    <cellStyle name="20% - Accent6 5 2 3" xfId="9732" xr:uid="{00000000-0005-0000-0000-000002010000}"/>
    <cellStyle name="20% - Accent6 5 3" xfId="203" xr:uid="{00000000-0005-0000-0000-000003010000}"/>
    <cellStyle name="20% - Accent6 5 3 2" xfId="9734" xr:uid="{00000000-0005-0000-0000-000004010000}"/>
    <cellStyle name="20% - Accent6 5 4" xfId="9731" xr:uid="{00000000-0005-0000-0000-000005010000}"/>
    <cellStyle name="20% - Accent6 6" xfId="204" xr:uid="{00000000-0005-0000-0000-000006010000}"/>
    <cellStyle name="40% - Accent1 2" xfId="205" xr:uid="{00000000-0005-0000-0000-000007010000}"/>
    <cellStyle name="40% - Accent1 2 2" xfId="206" xr:uid="{00000000-0005-0000-0000-000008010000}"/>
    <cellStyle name="40% - Accent1 2 2 2" xfId="207" xr:uid="{00000000-0005-0000-0000-000009010000}"/>
    <cellStyle name="40% - Accent1 2 2 2 2" xfId="9737" xr:uid="{00000000-0005-0000-0000-00000A010000}"/>
    <cellStyle name="40% - Accent1 2 2 3" xfId="208" xr:uid="{00000000-0005-0000-0000-00000B010000}"/>
    <cellStyle name="40% - Accent1 2 2 3 2" xfId="9738" xr:uid="{00000000-0005-0000-0000-00000C010000}"/>
    <cellStyle name="40% - Accent1 2 2 4" xfId="9736" xr:uid="{00000000-0005-0000-0000-00000D010000}"/>
    <cellStyle name="40% - Accent1 2 3" xfId="209" xr:uid="{00000000-0005-0000-0000-00000E010000}"/>
    <cellStyle name="40% - Accent1 2 3 2" xfId="210" xr:uid="{00000000-0005-0000-0000-00000F010000}"/>
    <cellStyle name="40% - Accent1 2 3 2 2" xfId="9740" xr:uid="{00000000-0005-0000-0000-000010010000}"/>
    <cellStyle name="40% - Accent1 2 3 3" xfId="9739" xr:uid="{00000000-0005-0000-0000-000011010000}"/>
    <cellStyle name="40% - Accent1 2 4" xfId="211" xr:uid="{00000000-0005-0000-0000-000012010000}"/>
    <cellStyle name="40% - Accent1 2 4 2" xfId="9741" xr:uid="{00000000-0005-0000-0000-000013010000}"/>
    <cellStyle name="40% - Accent1 2 5" xfId="212" xr:uid="{00000000-0005-0000-0000-000014010000}"/>
    <cellStyle name="40% - Accent1 2 5 2" xfId="9742" xr:uid="{00000000-0005-0000-0000-000015010000}"/>
    <cellStyle name="40% - Accent1 2 6" xfId="9735" xr:uid="{00000000-0005-0000-0000-000016010000}"/>
    <cellStyle name="40% - Accent1 3" xfId="213" xr:uid="{00000000-0005-0000-0000-000017010000}"/>
    <cellStyle name="40% - Accent1 3 2" xfId="214" xr:uid="{00000000-0005-0000-0000-000018010000}"/>
    <cellStyle name="40% - Accent1 3 2 2" xfId="215" xr:uid="{00000000-0005-0000-0000-000019010000}"/>
    <cellStyle name="40% - Accent1 3 2 2 2" xfId="9745" xr:uid="{00000000-0005-0000-0000-00001A010000}"/>
    <cellStyle name="40% - Accent1 3 2 3" xfId="9744" xr:uid="{00000000-0005-0000-0000-00001B010000}"/>
    <cellStyle name="40% - Accent1 3 3" xfId="216" xr:uid="{00000000-0005-0000-0000-00001C010000}"/>
    <cellStyle name="40% - Accent1 3 3 2" xfId="9746" xr:uid="{00000000-0005-0000-0000-00001D010000}"/>
    <cellStyle name="40% - Accent1 3 4" xfId="217" xr:uid="{00000000-0005-0000-0000-00001E010000}"/>
    <cellStyle name="40% - Accent1 3 4 2" xfId="9747" xr:uid="{00000000-0005-0000-0000-00001F010000}"/>
    <cellStyle name="40% - Accent1 3 5" xfId="9743" xr:uid="{00000000-0005-0000-0000-000020010000}"/>
    <cellStyle name="40% - Accent1 4" xfId="218" xr:uid="{00000000-0005-0000-0000-000021010000}"/>
    <cellStyle name="40% - Accent1 4 2" xfId="219" xr:uid="{00000000-0005-0000-0000-000022010000}"/>
    <cellStyle name="40% - Accent1 4 2 2" xfId="220" xr:uid="{00000000-0005-0000-0000-000023010000}"/>
    <cellStyle name="40% - Accent1 4 2 2 2" xfId="9750" xr:uid="{00000000-0005-0000-0000-000024010000}"/>
    <cellStyle name="40% - Accent1 4 2 3" xfId="9749" xr:uid="{00000000-0005-0000-0000-000025010000}"/>
    <cellStyle name="40% - Accent1 4 3" xfId="221" xr:uid="{00000000-0005-0000-0000-000026010000}"/>
    <cellStyle name="40% - Accent1 4 3 2" xfId="9751" xr:uid="{00000000-0005-0000-0000-000027010000}"/>
    <cellStyle name="40% - Accent1 4 4" xfId="9748" xr:uid="{00000000-0005-0000-0000-000028010000}"/>
    <cellStyle name="40% - Accent1 5" xfId="222" xr:uid="{00000000-0005-0000-0000-000029010000}"/>
    <cellStyle name="40% - Accent1 5 2" xfId="223" xr:uid="{00000000-0005-0000-0000-00002A010000}"/>
    <cellStyle name="40% - Accent1 5 2 2" xfId="224" xr:uid="{00000000-0005-0000-0000-00002B010000}"/>
    <cellStyle name="40% - Accent1 5 2 2 2" xfId="9754" xr:uid="{00000000-0005-0000-0000-00002C010000}"/>
    <cellStyle name="40% - Accent1 5 2 3" xfId="9753" xr:uid="{00000000-0005-0000-0000-00002D010000}"/>
    <cellStyle name="40% - Accent1 5 3" xfId="225" xr:uid="{00000000-0005-0000-0000-00002E010000}"/>
    <cellStyle name="40% - Accent1 5 3 2" xfId="9755" xr:uid="{00000000-0005-0000-0000-00002F010000}"/>
    <cellStyle name="40% - Accent1 5 4" xfId="9752" xr:uid="{00000000-0005-0000-0000-000030010000}"/>
    <cellStyle name="40% - Accent1 6" xfId="226" xr:uid="{00000000-0005-0000-0000-000031010000}"/>
    <cellStyle name="40% - Accent2 2" xfId="227" xr:uid="{00000000-0005-0000-0000-000032010000}"/>
    <cellStyle name="40% - Accent2 2 2" xfId="228" xr:uid="{00000000-0005-0000-0000-000033010000}"/>
    <cellStyle name="40% - Accent2 2 2 2" xfId="229" xr:uid="{00000000-0005-0000-0000-000034010000}"/>
    <cellStyle name="40% - Accent2 2 2 2 2" xfId="9758" xr:uid="{00000000-0005-0000-0000-000035010000}"/>
    <cellStyle name="40% - Accent2 2 2 3" xfId="230" xr:uid="{00000000-0005-0000-0000-000036010000}"/>
    <cellStyle name="40% - Accent2 2 2 3 2" xfId="9759" xr:uid="{00000000-0005-0000-0000-000037010000}"/>
    <cellStyle name="40% - Accent2 2 2 4" xfId="9757" xr:uid="{00000000-0005-0000-0000-000038010000}"/>
    <cellStyle name="40% - Accent2 2 3" xfId="231" xr:uid="{00000000-0005-0000-0000-000039010000}"/>
    <cellStyle name="40% - Accent2 2 3 2" xfId="232" xr:uid="{00000000-0005-0000-0000-00003A010000}"/>
    <cellStyle name="40% - Accent2 2 3 2 2" xfId="9761" xr:uid="{00000000-0005-0000-0000-00003B010000}"/>
    <cellStyle name="40% - Accent2 2 3 3" xfId="9760" xr:uid="{00000000-0005-0000-0000-00003C010000}"/>
    <cellStyle name="40% - Accent2 2 4" xfId="233" xr:uid="{00000000-0005-0000-0000-00003D010000}"/>
    <cellStyle name="40% - Accent2 2 4 2" xfId="9762" xr:uid="{00000000-0005-0000-0000-00003E010000}"/>
    <cellStyle name="40% - Accent2 2 5" xfId="234" xr:uid="{00000000-0005-0000-0000-00003F010000}"/>
    <cellStyle name="40% - Accent2 2 5 2" xfId="9763" xr:uid="{00000000-0005-0000-0000-000040010000}"/>
    <cellStyle name="40% - Accent2 2 6" xfId="9756" xr:uid="{00000000-0005-0000-0000-000041010000}"/>
    <cellStyle name="40% - Accent2 3" xfId="235" xr:uid="{00000000-0005-0000-0000-000042010000}"/>
    <cellStyle name="40% - Accent2 3 2" xfId="236" xr:uid="{00000000-0005-0000-0000-000043010000}"/>
    <cellStyle name="40% - Accent2 3 2 2" xfId="237" xr:uid="{00000000-0005-0000-0000-000044010000}"/>
    <cellStyle name="40% - Accent2 3 2 2 2" xfId="9766" xr:uid="{00000000-0005-0000-0000-000045010000}"/>
    <cellStyle name="40% - Accent2 3 2 3" xfId="9765" xr:uid="{00000000-0005-0000-0000-000046010000}"/>
    <cellStyle name="40% - Accent2 3 3" xfId="238" xr:uid="{00000000-0005-0000-0000-000047010000}"/>
    <cellStyle name="40% - Accent2 3 3 2" xfId="9767" xr:uid="{00000000-0005-0000-0000-000048010000}"/>
    <cellStyle name="40% - Accent2 3 4" xfId="239" xr:uid="{00000000-0005-0000-0000-000049010000}"/>
    <cellStyle name="40% - Accent2 3 4 2" xfId="9768" xr:uid="{00000000-0005-0000-0000-00004A010000}"/>
    <cellStyle name="40% - Accent2 3 5" xfId="9764" xr:uid="{00000000-0005-0000-0000-00004B010000}"/>
    <cellStyle name="40% - Accent2 4" xfId="240" xr:uid="{00000000-0005-0000-0000-00004C010000}"/>
    <cellStyle name="40% - Accent2 4 2" xfId="241" xr:uid="{00000000-0005-0000-0000-00004D010000}"/>
    <cellStyle name="40% - Accent2 4 2 2" xfId="242" xr:uid="{00000000-0005-0000-0000-00004E010000}"/>
    <cellStyle name="40% - Accent2 4 2 2 2" xfId="9771" xr:uid="{00000000-0005-0000-0000-00004F010000}"/>
    <cellStyle name="40% - Accent2 4 2 3" xfId="9770" xr:uid="{00000000-0005-0000-0000-000050010000}"/>
    <cellStyle name="40% - Accent2 4 3" xfId="243" xr:uid="{00000000-0005-0000-0000-000051010000}"/>
    <cellStyle name="40% - Accent2 4 3 2" xfId="9772" xr:uid="{00000000-0005-0000-0000-000052010000}"/>
    <cellStyle name="40% - Accent2 4 4" xfId="9769" xr:uid="{00000000-0005-0000-0000-000053010000}"/>
    <cellStyle name="40% - Accent2 5" xfId="244" xr:uid="{00000000-0005-0000-0000-000054010000}"/>
    <cellStyle name="40% - Accent2 5 2" xfId="245" xr:uid="{00000000-0005-0000-0000-000055010000}"/>
    <cellStyle name="40% - Accent2 5 2 2" xfId="246" xr:uid="{00000000-0005-0000-0000-000056010000}"/>
    <cellStyle name="40% - Accent2 5 2 2 2" xfId="9775" xr:uid="{00000000-0005-0000-0000-000057010000}"/>
    <cellStyle name="40% - Accent2 5 2 3" xfId="9774" xr:uid="{00000000-0005-0000-0000-000058010000}"/>
    <cellStyle name="40% - Accent2 5 3" xfId="247" xr:uid="{00000000-0005-0000-0000-000059010000}"/>
    <cellStyle name="40% - Accent2 5 3 2" xfId="9776" xr:uid="{00000000-0005-0000-0000-00005A010000}"/>
    <cellStyle name="40% - Accent2 5 4" xfId="9773" xr:uid="{00000000-0005-0000-0000-00005B010000}"/>
    <cellStyle name="40% - Accent2 6" xfId="248" xr:uid="{00000000-0005-0000-0000-00005C010000}"/>
    <cellStyle name="40% - Accent3 2" xfId="249" xr:uid="{00000000-0005-0000-0000-00005D010000}"/>
    <cellStyle name="40% - Accent3 2 2" xfId="250" xr:uid="{00000000-0005-0000-0000-00005E010000}"/>
    <cellStyle name="40% - Accent3 2 2 2" xfId="251" xr:uid="{00000000-0005-0000-0000-00005F010000}"/>
    <cellStyle name="40% - Accent3 2 2 2 2" xfId="9779" xr:uid="{00000000-0005-0000-0000-000060010000}"/>
    <cellStyle name="40% - Accent3 2 2 3" xfId="252" xr:uid="{00000000-0005-0000-0000-000061010000}"/>
    <cellStyle name="40% - Accent3 2 2 3 2" xfId="9780" xr:uid="{00000000-0005-0000-0000-000062010000}"/>
    <cellStyle name="40% - Accent3 2 2 4" xfId="9778" xr:uid="{00000000-0005-0000-0000-000063010000}"/>
    <cellStyle name="40% - Accent3 2 3" xfId="253" xr:uid="{00000000-0005-0000-0000-000064010000}"/>
    <cellStyle name="40% - Accent3 2 3 2" xfId="254" xr:uid="{00000000-0005-0000-0000-000065010000}"/>
    <cellStyle name="40% - Accent3 2 3 2 2" xfId="9782" xr:uid="{00000000-0005-0000-0000-000066010000}"/>
    <cellStyle name="40% - Accent3 2 3 3" xfId="9781" xr:uid="{00000000-0005-0000-0000-000067010000}"/>
    <cellStyle name="40% - Accent3 2 4" xfId="255" xr:uid="{00000000-0005-0000-0000-000068010000}"/>
    <cellStyle name="40% - Accent3 2 4 2" xfId="9783" xr:uid="{00000000-0005-0000-0000-000069010000}"/>
    <cellStyle name="40% - Accent3 2 5" xfId="256" xr:uid="{00000000-0005-0000-0000-00006A010000}"/>
    <cellStyle name="40% - Accent3 2 5 2" xfId="9784" xr:uid="{00000000-0005-0000-0000-00006B010000}"/>
    <cellStyle name="40% - Accent3 2 6" xfId="9777" xr:uid="{00000000-0005-0000-0000-00006C010000}"/>
    <cellStyle name="40% - Accent3 3" xfId="257" xr:uid="{00000000-0005-0000-0000-00006D010000}"/>
    <cellStyle name="40% - Accent3 3 2" xfId="258" xr:uid="{00000000-0005-0000-0000-00006E010000}"/>
    <cellStyle name="40% - Accent3 3 2 2" xfId="259" xr:uid="{00000000-0005-0000-0000-00006F010000}"/>
    <cellStyle name="40% - Accent3 3 2 2 2" xfId="9787" xr:uid="{00000000-0005-0000-0000-000070010000}"/>
    <cellStyle name="40% - Accent3 3 2 3" xfId="9786" xr:uid="{00000000-0005-0000-0000-000071010000}"/>
    <cellStyle name="40% - Accent3 3 3" xfId="260" xr:uid="{00000000-0005-0000-0000-000072010000}"/>
    <cellStyle name="40% - Accent3 3 3 2" xfId="9788" xr:uid="{00000000-0005-0000-0000-000073010000}"/>
    <cellStyle name="40% - Accent3 3 4" xfId="261" xr:uid="{00000000-0005-0000-0000-000074010000}"/>
    <cellStyle name="40% - Accent3 3 4 2" xfId="9789" xr:uid="{00000000-0005-0000-0000-000075010000}"/>
    <cellStyle name="40% - Accent3 3 5" xfId="9785" xr:uid="{00000000-0005-0000-0000-000076010000}"/>
    <cellStyle name="40% - Accent3 4" xfId="262" xr:uid="{00000000-0005-0000-0000-000077010000}"/>
    <cellStyle name="40% - Accent3 4 2" xfId="263" xr:uid="{00000000-0005-0000-0000-000078010000}"/>
    <cellStyle name="40% - Accent3 4 2 2" xfId="264" xr:uid="{00000000-0005-0000-0000-000079010000}"/>
    <cellStyle name="40% - Accent3 4 2 2 2" xfId="9792" xr:uid="{00000000-0005-0000-0000-00007A010000}"/>
    <cellStyle name="40% - Accent3 4 2 3" xfId="9791" xr:uid="{00000000-0005-0000-0000-00007B010000}"/>
    <cellStyle name="40% - Accent3 4 3" xfId="265" xr:uid="{00000000-0005-0000-0000-00007C010000}"/>
    <cellStyle name="40% - Accent3 4 3 2" xfId="9793" xr:uid="{00000000-0005-0000-0000-00007D010000}"/>
    <cellStyle name="40% - Accent3 4 4" xfId="9790" xr:uid="{00000000-0005-0000-0000-00007E010000}"/>
    <cellStyle name="40% - Accent3 5" xfId="266" xr:uid="{00000000-0005-0000-0000-00007F010000}"/>
    <cellStyle name="40% - Accent3 5 2" xfId="267" xr:uid="{00000000-0005-0000-0000-000080010000}"/>
    <cellStyle name="40% - Accent3 5 2 2" xfId="268" xr:uid="{00000000-0005-0000-0000-000081010000}"/>
    <cellStyle name="40% - Accent3 5 2 2 2" xfId="9796" xr:uid="{00000000-0005-0000-0000-000082010000}"/>
    <cellStyle name="40% - Accent3 5 2 3" xfId="9795" xr:uid="{00000000-0005-0000-0000-000083010000}"/>
    <cellStyle name="40% - Accent3 5 3" xfId="269" xr:uid="{00000000-0005-0000-0000-000084010000}"/>
    <cellStyle name="40% - Accent3 5 3 2" xfId="9797" xr:uid="{00000000-0005-0000-0000-000085010000}"/>
    <cellStyle name="40% - Accent3 5 4" xfId="9794" xr:uid="{00000000-0005-0000-0000-000086010000}"/>
    <cellStyle name="40% - Accent3 6" xfId="270" xr:uid="{00000000-0005-0000-0000-000087010000}"/>
    <cellStyle name="40% - Accent4 2" xfId="271" xr:uid="{00000000-0005-0000-0000-000088010000}"/>
    <cellStyle name="40% - Accent4 2 2" xfId="272" xr:uid="{00000000-0005-0000-0000-000089010000}"/>
    <cellStyle name="40% - Accent4 2 2 2" xfId="273" xr:uid="{00000000-0005-0000-0000-00008A010000}"/>
    <cellStyle name="40% - Accent4 2 2 2 2" xfId="9800" xr:uid="{00000000-0005-0000-0000-00008B010000}"/>
    <cellStyle name="40% - Accent4 2 2 3" xfId="274" xr:uid="{00000000-0005-0000-0000-00008C010000}"/>
    <cellStyle name="40% - Accent4 2 2 3 2" xfId="9801" xr:uid="{00000000-0005-0000-0000-00008D010000}"/>
    <cellStyle name="40% - Accent4 2 2 4" xfId="9799" xr:uid="{00000000-0005-0000-0000-00008E010000}"/>
    <cellStyle name="40% - Accent4 2 3" xfId="275" xr:uid="{00000000-0005-0000-0000-00008F010000}"/>
    <cellStyle name="40% - Accent4 2 3 2" xfId="276" xr:uid="{00000000-0005-0000-0000-000090010000}"/>
    <cellStyle name="40% - Accent4 2 3 2 2" xfId="9803" xr:uid="{00000000-0005-0000-0000-000091010000}"/>
    <cellStyle name="40% - Accent4 2 3 3" xfId="9802" xr:uid="{00000000-0005-0000-0000-000092010000}"/>
    <cellStyle name="40% - Accent4 2 4" xfId="277" xr:uid="{00000000-0005-0000-0000-000093010000}"/>
    <cellStyle name="40% - Accent4 2 4 2" xfId="9804" xr:uid="{00000000-0005-0000-0000-000094010000}"/>
    <cellStyle name="40% - Accent4 2 5" xfId="278" xr:uid="{00000000-0005-0000-0000-000095010000}"/>
    <cellStyle name="40% - Accent4 2 5 2" xfId="9805" xr:uid="{00000000-0005-0000-0000-000096010000}"/>
    <cellStyle name="40% - Accent4 2 6" xfId="9798" xr:uid="{00000000-0005-0000-0000-000097010000}"/>
    <cellStyle name="40% - Accent4 3" xfId="279" xr:uid="{00000000-0005-0000-0000-000098010000}"/>
    <cellStyle name="40% - Accent4 3 2" xfId="280" xr:uid="{00000000-0005-0000-0000-000099010000}"/>
    <cellStyle name="40% - Accent4 3 2 2" xfId="281" xr:uid="{00000000-0005-0000-0000-00009A010000}"/>
    <cellStyle name="40% - Accent4 3 2 2 2" xfId="9808" xr:uid="{00000000-0005-0000-0000-00009B010000}"/>
    <cellStyle name="40% - Accent4 3 2 3" xfId="9807" xr:uid="{00000000-0005-0000-0000-00009C010000}"/>
    <cellStyle name="40% - Accent4 3 3" xfId="282" xr:uid="{00000000-0005-0000-0000-00009D010000}"/>
    <cellStyle name="40% - Accent4 3 3 2" xfId="9809" xr:uid="{00000000-0005-0000-0000-00009E010000}"/>
    <cellStyle name="40% - Accent4 3 4" xfId="283" xr:uid="{00000000-0005-0000-0000-00009F010000}"/>
    <cellStyle name="40% - Accent4 3 4 2" xfId="9810" xr:uid="{00000000-0005-0000-0000-0000A0010000}"/>
    <cellStyle name="40% - Accent4 3 5" xfId="9806" xr:uid="{00000000-0005-0000-0000-0000A1010000}"/>
    <cellStyle name="40% - Accent4 4" xfId="284" xr:uid="{00000000-0005-0000-0000-0000A2010000}"/>
    <cellStyle name="40% - Accent4 4 2" xfId="285" xr:uid="{00000000-0005-0000-0000-0000A3010000}"/>
    <cellStyle name="40% - Accent4 4 2 2" xfId="286" xr:uid="{00000000-0005-0000-0000-0000A4010000}"/>
    <cellStyle name="40% - Accent4 4 2 2 2" xfId="9813" xr:uid="{00000000-0005-0000-0000-0000A5010000}"/>
    <cellStyle name="40% - Accent4 4 2 3" xfId="9812" xr:uid="{00000000-0005-0000-0000-0000A6010000}"/>
    <cellStyle name="40% - Accent4 4 3" xfId="287" xr:uid="{00000000-0005-0000-0000-0000A7010000}"/>
    <cellStyle name="40% - Accent4 4 3 2" xfId="9814" xr:uid="{00000000-0005-0000-0000-0000A8010000}"/>
    <cellStyle name="40% - Accent4 4 4" xfId="9811" xr:uid="{00000000-0005-0000-0000-0000A9010000}"/>
    <cellStyle name="40% - Accent4 5" xfId="288" xr:uid="{00000000-0005-0000-0000-0000AA010000}"/>
    <cellStyle name="40% - Accent4 5 2" xfId="289" xr:uid="{00000000-0005-0000-0000-0000AB010000}"/>
    <cellStyle name="40% - Accent4 5 2 2" xfId="290" xr:uid="{00000000-0005-0000-0000-0000AC010000}"/>
    <cellStyle name="40% - Accent4 5 2 2 2" xfId="9817" xr:uid="{00000000-0005-0000-0000-0000AD010000}"/>
    <cellStyle name="40% - Accent4 5 2 3" xfId="9816" xr:uid="{00000000-0005-0000-0000-0000AE010000}"/>
    <cellStyle name="40% - Accent4 5 3" xfId="291" xr:uid="{00000000-0005-0000-0000-0000AF010000}"/>
    <cellStyle name="40% - Accent4 5 3 2" xfId="9818" xr:uid="{00000000-0005-0000-0000-0000B0010000}"/>
    <cellStyle name="40% - Accent4 5 4" xfId="9815" xr:uid="{00000000-0005-0000-0000-0000B1010000}"/>
    <cellStyle name="40% - Accent4 6" xfId="292" xr:uid="{00000000-0005-0000-0000-0000B2010000}"/>
    <cellStyle name="40% - Accent5 2" xfId="293" xr:uid="{00000000-0005-0000-0000-0000B3010000}"/>
    <cellStyle name="40% - Accent5 2 2" xfId="294" xr:uid="{00000000-0005-0000-0000-0000B4010000}"/>
    <cellStyle name="40% - Accent5 2 2 2" xfId="295" xr:uid="{00000000-0005-0000-0000-0000B5010000}"/>
    <cellStyle name="40% - Accent5 2 2 2 2" xfId="9821" xr:uid="{00000000-0005-0000-0000-0000B6010000}"/>
    <cellStyle name="40% - Accent5 2 2 3" xfId="296" xr:uid="{00000000-0005-0000-0000-0000B7010000}"/>
    <cellStyle name="40% - Accent5 2 2 3 2" xfId="9822" xr:uid="{00000000-0005-0000-0000-0000B8010000}"/>
    <cellStyle name="40% - Accent5 2 2 4" xfId="9820" xr:uid="{00000000-0005-0000-0000-0000B9010000}"/>
    <cellStyle name="40% - Accent5 2 3" xfId="297" xr:uid="{00000000-0005-0000-0000-0000BA010000}"/>
    <cellStyle name="40% - Accent5 2 3 2" xfId="298" xr:uid="{00000000-0005-0000-0000-0000BB010000}"/>
    <cellStyle name="40% - Accent5 2 3 2 2" xfId="9824" xr:uid="{00000000-0005-0000-0000-0000BC010000}"/>
    <cellStyle name="40% - Accent5 2 3 3" xfId="9823" xr:uid="{00000000-0005-0000-0000-0000BD010000}"/>
    <cellStyle name="40% - Accent5 2 4" xfId="299" xr:uid="{00000000-0005-0000-0000-0000BE010000}"/>
    <cellStyle name="40% - Accent5 2 4 2" xfId="9825" xr:uid="{00000000-0005-0000-0000-0000BF010000}"/>
    <cellStyle name="40% - Accent5 2 5" xfId="300" xr:uid="{00000000-0005-0000-0000-0000C0010000}"/>
    <cellStyle name="40% - Accent5 2 5 2" xfId="9826" xr:uid="{00000000-0005-0000-0000-0000C1010000}"/>
    <cellStyle name="40% - Accent5 2 6" xfId="9819" xr:uid="{00000000-0005-0000-0000-0000C2010000}"/>
    <cellStyle name="40% - Accent5 3" xfId="301" xr:uid="{00000000-0005-0000-0000-0000C3010000}"/>
    <cellStyle name="40% - Accent5 3 2" xfId="302" xr:uid="{00000000-0005-0000-0000-0000C4010000}"/>
    <cellStyle name="40% - Accent5 3 2 2" xfId="303" xr:uid="{00000000-0005-0000-0000-0000C5010000}"/>
    <cellStyle name="40% - Accent5 3 2 2 2" xfId="9829" xr:uid="{00000000-0005-0000-0000-0000C6010000}"/>
    <cellStyle name="40% - Accent5 3 2 3" xfId="9828" xr:uid="{00000000-0005-0000-0000-0000C7010000}"/>
    <cellStyle name="40% - Accent5 3 3" xfId="304" xr:uid="{00000000-0005-0000-0000-0000C8010000}"/>
    <cellStyle name="40% - Accent5 3 3 2" xfId="9830" xr:uid="{00000000-0005-0000-0000-0000C9010000}"/>
    <cellStyle name="40% - Accent5 3 4" xfId="305" xr:uid="{00000000-0005-0000-0000-0000CA010000}"/>
    <cellStyle name="40% - Accent5 3 4 2" xfId="9831" xr:uid="{00000000-0005-0000-0000-0000CB010000}"/>
    <cellStyle name="40% - Accent5 3 5" xfId="9827" xr:uid="{00000000-0005-0000-0000-0000CC010000}"/>
    <cellStyle name="40% - Accent5 4" xfId="306" xr:uid="{00000000-0005-0000-0000-0000CD010000}"/>
    <cellStyle name="40% - Accent5 4 2" xfId="307" xr:uid="{00000000-0005-0000-0000-0000CE010000}"/>
    <cellStyle name="40% - Accent5 4 2 2" xfId="308" xr:uid="{00000000-0005-0000-0000-0000CF010000}"/>
    <cellStyle name="40% - Accent5 4 2 2 2" xfId="9834" xr:uid="{00000000-0005-0000-0000-0000D0010000}"/>
    <cellStyle name="40% - Accent5 4 2 3" xfId="9833" xr:uid="{00000000-0005-0000-0000-0000D1010000}"/>
    <cellStyle name="40% - Accent5 4 3" xfId="309" xr:uid="{00000000-0005-0000-0000-0000D2010000}"/>
    <cellStyle name="40% - Accent5 4 3 2" xfId="9835" xr:uid="{00000000-0005-0000-0000-0000D3010000}"/>
    <cellStyle name="40% - Accent5 4 4" xfId="9832" xr:uid="{00000000-0005-0000-0000-0000D4010000}"/>
    <cellStyle name="40% - Accent5 5" xfId="310" xr:uid="{00000000-0005-0000-0000-0000D5010000}"/>
    <cellStyle name="40% - Accent5 5 2" xfId="311" xr:uid="{00000000-0005-0000-0000-0000D6010000}"/>
    <cellStyle name="40% - Accent5 5 2 2" xfId="312" xr:uid="{00000000-0005-0000-0000-0000D7010000}"/>
    <cellStyle name="40% - Accent5 5 2 2 2" xfId="9838" xr:uid="{00000000-0005-0000-0000-0000D8010000}"/>
    <cellStyle name="40% - Accent5 5 2 3" xfId="9837" xr:uid="{00000000-0005-0000-0000-0000D9010000}"/>
    <cellStyle name="40% - Accent5 5 3" xfId="313" xr:uid="{00000000-0005-0000-0000-0000DA010000}"/>
    <cellStyle name="40% - Accent5 5 3 2" xfId="9839" xr:uid="{00000000-0005-0000-0000-0000DB010000}"/>
    <cellStyle name="40% - Accent5 5 4" xfId="9836" xr:uid="{00000000-0005-0000-0000-0000DC010000}"/>
    <cellStyle name="40% - Accent5 6" xfId="314" xr:uid="{00000000-0005-0000-0000-0000DD010000}"/>
    <cellStyle name="40% - Accent6 2" xfId="315" xr:uid="{00000000-0005-0000-0000-0000DE010000}"/>
    <cellStyle name="40% - Accent6 2 2" xfId="316" xr:uid="{00000000-0005-0000-0000-0000DF010000}"/>
    <cellStyle name="40% - Accent6 2 2 2" xfId="317" xr:uid="{00000000-0005-0000-0000-0000E0010000}"/>
    <cellStyle name="40% - Accent6 2 2 2 2" xfId="9842" xr:uid="{00000000-0005-0000-0000-0000E1010000}"/>
    <cellStyle name="40% - Accent6 2 2 3" xfId="318" xr:uid="{00000000-0005-0000-0000-0000E2010000}"/>
    <cellStyle name="40% - Accent6 2 2 3 2" xfId="9843" xr:uid="{00000000-0005-0000-0000-0000E3010000}"/>
    <cellStyle name="40% - Accent6 2 2 4" xfId="9841" xr:uid="{00000000-0005-0000-0000-0000E4010000}"/>
    <cellStyle name="40% - Accent6 2 3" xfId="319" xr:uid="{00000000-0005-0000-0000-0000E5010000}"/>
    <cellStyle name="40% - Accent6 2 3 2" xfId="320" xr:uid="{00000000-0005-0000-0000-0000E6010000}"/>
    <cellStyle name="40% - Accent6 2 3 2 2" xfId="9845" xr:uid="{00000000-0005-0000-0000-0000E7010000}"/>
    <cellStyle name="40% - Accent6 2 3 3" xfId="9844" xr:uid="{00000000-0005-0000-0000-0000E8010000}"/>
    <cellStyle name="40% - Accent6 2 4" xfId="321" xr:uid="{00000000-0005-0000-0000-0000E9010000}"/>
    <cellStyle name="40% - Accent6 2 4 2" xfId="9846" xr:uid="{00000000-0005-0000-0000-0000EA010000}"/>
    <cellStyle name="40% - Accent6 2 5" xfId="322" xr:uid="{00000000-0005-0000-0000-0000EB010000}"/>
    <cellStyle name="40% - Accent6 2 5 2" xfId="9847" xr:uid="{00000000-0005-0000-0000-0000EC010000}"/>
    <cellStyle name="40% - Accent6 2 6" xfId="9840" xr:uid="{00000000-0005-0000-0000-0000ED010000}"/>
    <cellStyle name="40% - Accent6 3" xfId="323" xr:uid="{00000000-0005-0000-0000-0000EE010000}"/>
    <cellStyle name="40% - Accent6 3 2" xfId="324" xr:uid="{00000000-0005-0000-0000-0000EF010000}"/>
    <cellStyle name="40% - Accent6 3 2 2" xfId="325" xr:uid="{00000000-0005-0000-0000-0000F0010000}"/>
    <cellStyle name="40% - Accent6 3 2 2 2" xfId="9850" xr:uid="{00000000-0005-0000-0000-0000F1010000}"/>
    <cellStyle name="40% - Accent6 3 2 3" xfId="9849" xr:uid="{00000000-0005-0000-0000-0000F2010000}"/>
    <cellStyle name="40% - Accent6 3 3" xfId="326" xr:uid="{00000000-0005-0000-0000-0000F3010000}"/>
    <cellStyle name="40% - Accent6 3 3 2" xfId="9851" xr:uid="{00000000-0005-0000-0000-0000F4010000}"/>
    <cellStyle name="40% - Accent6 3 4" xfId="327" xr:uid="{00000000-0005-0000-0000-0000F5010000}"/>
    <cellStyle name="40% - Accent6 3 4 2" xfId="9852" xr:uid="{00000000-0005-0000-0000-0000F6010000}"/>
    <cellStyle name="40% - Accent6 3 5" xfId="9848" xr:uid="{00000000-0005-0000-0000-0000F7010000}"/>
    <cellStyle name="40% - Accent6 4" xfId="328" xr:uid="{00000000-0005-0000-0000-0000F8010000}"/>
    <cellStyle name="40% - Accent6 4 2" xfId="329" xr:uid="{00000000-0005-0000-0000-0000F9010000}"/>
    <cellStyle name="40% - Accent6 4 2 2" xfId="330" xr:uid="{00000000-0005-0000-0000-0000FA010000}"/>
    <cellStyle name="40% - Accent6 4 2 2 2" xfId="9855" xr:uid="{00000000-0005-0000-0000-0000FB010000}"/>
    <cellStyle name="40% - Accent6 4 2 3" xfId="9854" xr:uid="{00000000-0005-0000-0000-0000FC010000}"/>
    <cellStyle name="40% - Accent6 4 3" xfId="331" xr:uid="{00000000-0005-0000-0000-0000FD010000}"/>
    <cellStyle name="40% - Accent6 4 3 2" xfId="9856" xr:uid="{00000000-0005-0000-0000-0000FE010000}"/>
    <cellStyle name="40% - Accent6 4 4" xfId="9853" xr:uid="{00000000-0005-0000-0000-0000FF010000}"/>
    <cellStyle name="40% - Accent6 5" xfId="332" xr:uid="{00000000-0005-0000-0000-000000020000}"/>
    <cellStyle name="40% - Accent6 5 2" xfId="333" xr:uid="{00000000-0005-0000-0000-000001020000}"/>
    <cellStyle name="40% - Accent6 5 2 2" xfId="334" xr:uid="{00000000-0005-0000-0000-000002020000}"/>
    <cellStyle name="40% - Accent6 5 2 2 2" xfId="9859" xr:uid="{00000000-0005-0000-0000-000003020000}"/>
    <cellStyle name="40% - Accent6 5 2 3" xfId="9858" xr:uid="{00000000-0005-0000-0000-000004020000}"/>
    <cellStyle name="40% - Accent6 5 3" xfId="335" xr:uid="{00000000-0005-0000-0000-000005020000}"/>
    <cellStyle name="40% - Accent6 5 3 2" xfId="9860" xr:uid="{00000000-0005-0000-0000-000006020000}"/>
    <cellStyle name="40% - Accent6 5 4" xfId="9857" xr:uid="{00000000-0005-0000-0000-000007020000}"/>
    <cellStyle name="40% - Accent6 6" xfId="336" xr:uid="{00000000-0005-0000-0000-000008020000}"/>
    <cellStyle name="60% - Accent1 2" xfId="337" xr:uid="{00000000-0005-0000-0000-000009020000}"/>
    <cellStyle name="60% - Accent1 3" xfId="338" xr:uid="{00000000-0005-0000-0000-00000A020000}"/>
    <cellStyle name="60% - Accent1 4" xfId="339" xr:uid="{00000000-0005-0000-0000-00000B020000}"/>
    <cellStyle name="60% - Accent1 5" xfId="340" xr:uid="{00000000-0005-0000-0000-00000C020000}"/>
    <cellStyle name="60% - Accent1 6" xfId="341" xr:uid="{00000000-0005-0000-0000-00000D020000}"/>
    <cellStyle name="60% - Accent2 2" xfId="342" xr:uid="{00000000-0005-0000-0000-00000E020000}"/>
    <cellStyle name="60% - Accent2 3" xfId="343" xr:uid="{00000000-0005-0000-0000-00000F020000}"/>
    <cellStyle name="60% - Accent2 4" xfId="344" xr:uid="{00000000-0005-0000-0000-000010020000}"/>
    <cellStyle name="60% - Accent2 5" xfId="345" xr:uid="{00000000-0005-0000-0000-000011020000}"/>
    <cellStyle name="60% - Accent2 6" xfId="346" xr:uid="{00000000-0005-0000-0000-000012020000}"/>
    <cellStyle name="60% - Accent3 2" xfId="347" xr:uid="{00000000-0005-0000-0000-000013020000}"/>
    <cellStyle name="60% - Accent3 3" xfId="348" xr:uid="{00000000-0005-0000-0000-000014020000}"/>
    <cellStyle name="60% - Accent3 4" xfId="349" xr:uid="{00000000-0005-0000-0000-000015020000}"/>
    <cellStyle name="60% - Accent3 5" xfId="350" xr:uid="{00000000-0005-0000-0000-000016020000}"/>
    <cellStyle name="60% - Accent3 6" xfId="351" xr:uid="{00000000-0005-0000-0000-000017020000}"/>
    <cellStyle name="60% - Accent4 2" xfId="352" xr:uid="{00000000-0005-0000-0000-000018020000}"/>
    <cellStyle name="60% - Accent4 3" xfId="353" xr:uid="{00000000-0005-0000-0000-000019020000}"/>
    <cellStyle name="60% - Accent4 4" xfId="354" xr:uid="{00000000-0005-0000-0000-00001A020000}"/>
    <cellStyle name="60% - Accent4 5" xfId="355" xr:uid="{00000000-0005-0000-0000-00001B020000}"/>
    <cellStyle name="60% - Accent4 6" xfId="356" xr:uid="{00000000-0005-0000-0000-00001C020000}"/>
    <cellStyle name="60% - Accent5 2" xfId="357" xr:uid="{00000000-0005-0000-0000-00001D020000}"/>
    <cellStyle name="60% - Accent5 3" xfId="358" xr:uid="{00000000-0005-0000-0000-00001E020000}"/>
    <cellStyle name="60% - Accent5 4" xfId="359" xr:uid="{00000000-0005-0000-0000-00001F020000}"/>
    <cellStyle name="60% - Accent5 5" xfId="360" xr:uid="{00000000-0005-0000-0000-000020020000}"/>
    <cellStyle name="60% - Accent5 6" xfId="361" xr:uid="{00000000-0005-0000-0000-000021020000}"/>
    <cellStyle name="60% - Accent6 2" xfId="362" xr:uid="{00000000-0005-0000-0000-000022020000}"/>
    <cellStyle name="60% - Accent6 3" xfId="363" xr:uid="{00000000-0005-0000-0000-000023020000}"/>
    <cellStyle name="60% - Accent6 4" xfId="364" xr:uid="{00000000-0005-0000-0000-000024020000}"/>
    <cellStyle name="60% - Accent6 5" xfId="365" xr:uid="{00000000-0005-0000-0000-000025020000}"/>
    <cellStyle name="60% - Accent6 6" xfId="366" xr:uid="{00000000-0005-0000-0000-000026020000}"/>
    <cellStyle name="Accent1 2" xfId="367" xr:uid="{00000000-0005-0000-0000-000027020000}"/>
    <cellStyle name="Accent1 3" xfId="368" xr:uid="{00000000-0005-0000-0000-000028020000}"/>
    <cellStyle name="Accent1 4" xfId="369" xr:uid="{00000000-0005-0000-0000-000029020000}"/>
    <cellStyle name="Accent1 5" xfId="370" xr:uid="{00000000-0005-0000-0000-00002A020000}"/>
    <cellStyle name="Accent1 6" xfId="371" xr:uid="{00000000-0005-0000-0000-00002B020000}"/>
    <cellStyle name="Accent2 2" xfId="372" xr:uid="{00000000-0005-0000-0000-00002C020000}"/>
    <cellStyle name="Accent2 3" xfId="373" xr:uid="{00000000-0005-0000-0000-00002D020000}"/>
    <cellStyle name="Accent2 4" xfId="374" xr:uid="{00000000-0005-0000-0000-00002E020000}"/>
    <cellStyle name="Accent2 5" xfId="375" xr:uid="{00000000-0005-0000-0000-00002F020000}"/>
    <cellStyle name="Accent2 6" xfId="376" xr:uid="{00000000-0005-0000-0000-000030020000}"/>
    <cellStyle name="Accent3 2" xfId="377" xr:uid="{00000000-0005-0000-0000-000031020000}"/>
    <cellStyle name="Accent3 3" xfId="378" xr:uid="{00000000-0005-0000-0000-000032020000}"/>
    <cellStyle name="Accent3 4" xfId="379" xr:uid="{00000000-0005-0000-0000-000033020000}"/>
    <cellStyle name="Accent3 5" xfId="380" xr:uid="{00000000-0005-0000-0000-000034020000}"/>
    <cellStyle name="Accent3 6" xfId="381" xr:uid="{00000000-0005-0000-0000-000035020000}"/>
    <cellStyle name="Accent4 2" xfId="382" xr:uid="{00000000-0005-0000-0000-000036020000}"/>
    <cellStyle name="Accent4 3" xfId="383" xr:uid="{00000000-0005-0000-0000-000037020000}"/>
    <cellStyle name="Accent4 4" xfId="384" xr:uid="{00000000-0005-0000-0000-000038020000}"/>
    <cellStyle name="Accent4 5" xfId="385" xr:uid="{00000000-0005-0000-0000-000039020000}"/>
    <cellStyle name="Accent4 6" xfId="386" xr:uid="{00000000-0005-0000-0000-00003A020000}"/>
    <cellStyle name="Accent5 2" xfId="387" xr:uid="{00000000-0005-0000-0000-00003B020000}"/>
    <cellStyle name="Accent5 3" xfId="388" xr:uid="{00000000-0005-0000-0000-00003C020000}"/>
    <cellStyle name="Accent5 4" xfId="389" xr:uid="{00000000-0005-0000-0000-00003D020000}"/>
    <cellStyle name="Accent5 5" xfId="390" xr:uid="{00000000-0005-0000-0000-00003E020000}"/>
    <cellStyle name="Accent5 6" xfId="391" xr:uid="{00000000-0005-0000-0000-00003F020000}"/>
    <cellStyle name="Accent6 2" xfId="392" xr:uid="{00000000-0005-0000-0000-000040020000}"/>
    <cellStyle name="Accent6 3" xfId="393" xr:uid="{00000000-0005-0000-0000-000041020000}"/>
    <cellStyle name="Accent6 4" xfId="394" xr:uid="{00000000-0005-0000-0000-000042020000}"/>
    <cellStyle name="Accent6 5" xfId="395" xr:uid="{00000000-0005-0000-0000-000043020000}"/>
    <cellStyle name="Accent6 6" xfId="396" xr:uid="{00000000-0005-0000-0000-000044020000}"/>
    <cellStyle name="Account No." xfId="397" xr:uid="{00000000-0005-0000-0000-000045020000}"/>
    <cellStyle name="Account No. 2" xfId="398" xr:uid="{00000000-0005-0000-0000-000046020000}"/>
    <cellStyle name="adj detail" xfId="399" xr:uid="{00000000-0005-0000-0000-000047020000}"/>
    <cellStyle name="Allocated" xfId="400" xr:uid="{00000000-0005-0000-0000-000048020000}"/>
    <cellStyle name="Bad 2" xfId="401" xr:uid="{00000000-0005-0000-0000-000049020000}"/>
    <cellStyle name="Bad 3" xfId="402" xr:uid="{00000000-0005-0000-0000-00004A020000}"/>
    <cellStyle name="Bad 4" xfId="403" xr:uid="{00000000-0005-0000-0000-00004B020000}"/>
    <cellStyle name="Bad 5" xfId="404" xr:uid="{00000000-0005-0000-0000-00004C020000}"/>
    <cellStyle name="Bad 6" xfId="405" xr:uid="{00000000-0005-0000-0000-00004D020000}"/>
    <cellStyle name="Calculation 2" xfId="406" xr:uid="{00000000-0005-0000-0000-00004E020000}"/>
    <cellStyle name="Calculation 3" xfId="407" xr:uid="{00000000-0005-0000-0000-00004F020000}"/>
    <cellStyle name="Calculation 4" xfId="408" xr:uid="{00000000-0005-0000-0000-000050020000}"/>
    <cellStyle name="Calculation 5" xfId="409" xr:uid="{00000000-0005-0000-0000-000051020000}"/>
    <cellStyle name="Calculation 6" xfId="410" xr:uid="{00000000-0005-0000-0000-000052020000}"/>
    <cellStyle name="Calculation 6 2" xfId="9861" xr:uid="{00000000-0005-0000-0000-000053020000}"/>
    <cellStyle name="Calculation 7" xfId="411" xr:uid="{00000000-0005-0000-0000-000054020000}"/>
    <cellStyle name="Calculation 7 2" xfId="9862" xr:uid="{00000000-0005-0000-0000-000055020000}"/>
    <cellStyle name="Check Cell 2" xfId="412" xr:uid="{00000000-0005-0000-0000-000056020000}"/>
    <cellStyle name="Check Cell 3" xfId="413" xr:uid="{00000000-0005-0000-0000-000057020000}"/>
    <cellStyle name="Check Cell 4" xfId="414" xr:uid="{00000000-0005-0000-0000-000058020000}"/>
    <cellStyle name="Check Cell 5" xfId="415" xr:uid="{00000000-0005-0000-0000-000059020000}"/>
    <cellStyle name="Check Cell 6" xfId="416" xr:uid="{00000000-0005-0000-0000-00005A020000}"/>
    <cellStyle name="Col Cent" xfId="417" xr:uid="{00000000-0005-0000-0000-00005B020000}"/>
    <cellStyle name="Col Cent Across" xfId="418" xr:uid="{00000000-0005-0000-0000-00005C020000}"/>
    <cellStyle name="Col Head Cent" xfId="419" xr:uid="{00000000-0005-0000-0000-00005D020000}"/>
    <cellStyle name="Col Head Cent 2" xfId="420" xr:uid="{00000000-0005-0000-0000-00005E020000}"/>
    <cellStyle name="Col Head Cent 2 2" xfId="9864" xr:uid="{00000000-0005-0000-0000-00005F020000}"/>
    <cellStyle name="Col Head Cent 2 2 2" xfId="12962" xr:uid="{00000000-0005-0000-0000-000060020000}"/>
    <cellStyle name="Col Head Cent 3" xfId="9863" xr:uid="{00000000-0005-0000-0000-000061020000}"/>
    <cellStyle name="Col Head Cent 3 2" xfId="12961" xr:uid="{00000000-0005-0000-0000-000062020000}"/>
    <cellStyle name="ColumnHeaderNormal" xfId="421" xr:uid="{00000000-0005-0000-0000-000063020000}"/>
    <cellStyle name="Comma [0] 2" xfId="422" xr:uid="{00000000-0005-0000-0000-000064020000}"/>
    <cellStyle name="Comma 10" xfId="17" xr:uid="{00000000-0005-0000-0000-000065020000}"/>
    <cellStyle name="Comma 100" xfId="9533" xr:uid="{00000000-0005-0000-0000-000066020000}"/>
    <cellStyle name="Comma 101" xfId="5" xr:uid="{00000000-0005-0000-0000-000067020000}"/>
    <cellStyle name="Comma 101 2" xfId="15" xr:uid="{00000000-0005-0000-0000-000068020000}"/>
    <cellStyle name="Comma 101 2 2" xfId="9587" xr:uid="{00000000-0005-0000-0000-000069020000}"/>
    <cellStyle name="Comma 101 3" xfId="9549" xr:uid="{00000000-0005-0000-0000-00006A020000}"/>
    <cellStyle name="Comma 101 4" xfId="9583" xr:uid="{00000000-0005-0000-0000-00006B020000}"/>
    <cellStyle name="Comma 102" xfId="9597" xr:uid="{00000000-0005-0000-0000-00006C020000}"/>
    <cellStyle name="Comma 103" xfId="9562" xr:uid="{00000000-0005-0000-0000-00006D020000}"/>
    <cellStyle name="Comma 104" xfId="12959" xr:uid="{00000000-0005-0000-0000-00006E020000}"/>
    <cellStyle name="Comma 104 2" xfId="12983" xr:uid="{D843A958-3B2B-474A-A326-7B4C4CB1ACC6}"/>
    <cellStyle name="Comma 11" xfId="423" xr:uid="{00000000-0005-0000-0000-00006F020000}"/>
    <cellStyle name="Comma 12" xfId="424" xr:uid="{00000000-0005-0000-0000-000070020000}"/>
    <cellStyle name="Comma 13" xfId="425" xr:uid="{00000000-0005-0000-0000-000071020000}"/>
    <cellStyle name="Comma 14" xfId="426" xr:uid="{00000000-0005-0000-0000-000072020000}"/>
    <cellStyle name="Comma 15" xfId="427" xr:uid="{00000000-0005-0000-0000-000073020000}"/>
    <cellStyle name="Comma 16" xfId="428" xr:uid="{00000000-0005-0000-0000-000074020000}"/>
    <cellStyle name="Comma 17" xfId="429" xr:uid="{00000000-0005-0000-0000-000075020000}"/>
    <cellStyle name="Comma 18" xfId="430" xr:uid="{00000000-0005-0000-0000-000076020000}"/>
    <cellStyle name="Comma 18 2" xfId="431" xr:uid="{00000000-0005-0000-0000-000077020000}"/>
    <cellStyle name="Comma 18 2 2" xfId="9865" xr:uid="{00000000-0005-0000-0000-000078020000}"/>
    <cellStyle name="Comma 18 3" xfId="432" xr:uid="{00000000-0005-0000-0000-000079020000}"/>
    <cellStyle name="Comma 18 3 2" xfId="9866" xr:uid="{00000000-0005-0000-0000-00007A020000}"/>
    <cellStyle name="Comma 19" xfId="433" xr:uid="{00000000-0005-0000-0000-00007B020000}"/>
    <cellStyle name="Comma 2" xfId="36" xr:uid="{00000000-0005-0000-0000-00007C020000}"/>
    <cellStyle name="Comma 2 10" xfId="434" xr:uid="{00000000-0005-0000-0000-00007D020000}"/>
    <cellStyle name="Comma 2 10 2" xfId="435" xr:uid="{00000000-0005-0000-0000-00007E020000}"/>
    <cellStyle name="Comma 2 10 2 2" xfId="436" xr:uid="{00000000-0005-0000-0000-00007F020000}"/>
    <cellStyle name="Comma 2 10 2 3" xfId="437" xr:uid="{00000000-0005-0000-0000-000080020000}"/>
    <cellStyle name="Comma 2 10 3" xfId="438" xr:uid="{00000000-0005-0000-0000-000081020000}"/>
    <cellStyle name="Comma 2 100" xfId="439" xr:uid="{00000000-0005-0000-0000-000082020000}"/>
    <cellStyle name="Comma 2 101" xfId="440" xr:uid="{00000000-0005-0000-0000-000083020000}"/>
    <cellStyle name="Comma 2 102" xfId="441" xr:uid="{00000000-0005-0000-0000-000084020000}"/>
    <cellStyle name="Comma 2 103" xfId="442" xr:uid="{00000000-0005-0000-0000-000085020000}"/>
    <cellStyle name="Comma 2 104" xfId="443" xr:uid="{00000000-0005-0000-0000-000086020000}"/>
    <cellStyle name="Comma 2 105" xfId="444" xr:uid="{00000000-0005-0000-0000-000087020000}"/>
    <cellStyle name="Comma 2 106" xfId="445" xr:uid="{00000000-0005-0000-0000-000088020000}"/>
    <cellStyle name="Comma 2 107" xfId="446" xr:uid="{00000000-0005-0000-0000-000089020000}"/>
    <cellStyle name="Comma 2 108" xfId="447" xr:uid="{00000000-0005-0000-0000-00008A020000}"/>
    <cellStyle name="Comma 2 109" xfId="448" xr:uid="{00000000-0005-0000-0000-00008B020000}"/>
    <cellStyle name="Comma 2 11" xfId="449" xr:uid="{00000000-0005-0000-0000-00008C020000}"/>
    <cellStyle name="Comma 2 11 2" xfId="450" xr:uid="{00000000-0005-0000-0000-00008D020000}"/>
    <cellStyle name="Comma 2 11 2 2" xfId="451" xr:uid="{00000000-0005-0000-0000-00008E020000}"/>
    <cellStyle name="Comma 2 11 2 3" xfId="452" xr:uid="{00000000-0005-0000-0000-00008F020000}"/>
    <cellStyle name="Comma 2 11 3" xfId="453" xr:uid="{00000000-0005-0000-0000-000090020000}"/>
    <cellStyle name="Comma 2 110" xfId="454" xr:uid="{00000000-0005-0000-0000-000091020000}"/>
    <cellStyle name="Comma 2 111" xfId="455" xr:uid="{00000000-0005-0000-0000-000092020000}"/>
    <cellStyle name="Comma 2 112" xfId="456" xr:uid="{00000000-0005-0000-0000-000093020000}"/>
    <cellStyle name="Comma 2 113" xfId="457" xr:uid="{00000000-0005-0000-0000-000094020000}"/>
    <cellStyle name="Comma 2 114" xfId="458" xr:uid="{00000000-0005-0000-0000-000095020000}"/>
    <cellStyle name="Comma 2 115" xfId="459" xr:uid="{00000000-0005-0000-0000-000096020000}"/>
    <cellStyle name="Comma 2 116" xfId="460" xr:uid="{00000000-0005-0000-0000-000097020000}"/>
    <cellStyle name="Comma 2 117" xfId="461" xr:uid="{00000000-0005-0000-0000-000098020000}"/>
    <cellStyle name="Comma 2 118" xfId="462" xr:uid="{00000000-0005-0000-0000-000099020000}"/>
    <cellStyle name="Comma 2 119" xfId="463" xr:uid="{00000000-0005-0000-0000-00009A020000}"/>
    <cellStyle name="Comma 2 12" xfId="464" xr:uid="{00000000-0005-0000-0000-00009B020000}"/>
    <cellStyle name="Comma 2 12 2" xfId="465" xr:uid="{00000000-0005-0000-0000-00009C020000}"/>
    <cellStyle name="Comma 2 12 2 2" xfId="466" xr:uid="{00000000-0005-0000-0000-00009D020000}"/>
    <cellStyle name="Comma 2 12 2 3" xfId="467" xr:uid="{00000000-0005-0000-0000-00009E020000}"/>
    <cellStyle name="Comma 2 12 3" xfId="468" xr:uid="{00000000-0005-0000-0000-00009F020000}"/>
    <cellStyle name="Comma 2 120" xfId="469" xr:uid="{00000000-0005-0000-0000-0000A0020000}"/>
    <cellStyle name="Comma 2 121" xfId="470" xr:uid="{00000000-0005-0000-0000-0000A1020000}"/>
    <cellStyle name="Comma 2 122" xfId="471" xr:uid="{00000000-0005-0000-0000-0000A2020000}"/>
    <cellStyle name="Comma 2 123" xfId="472" xr:uid="{00000000-0005-0000-0000-0000A3020000}"/>
    <cellStyle name="Comma 2 124" xfId="473" xr:uid="{00000000-0005-0000-0000-0000A4020000}"/>
    <cellStyle name="Comma 2 125" xfId="474" xr:uid="{00000000-0005-0000-0000-0000A5020000}"/>
    <cellStyle name="Comma 2 126" xfId="475" xr:uid="{00000000-0005-0000-0000-0000A6020000}"/>
    <cellStyle name="Comma 2 127" xfId="476" xr:uid="{00000000-0005-0000-0000-0000A7020000}"/>
    <cellStyle name="Comma 2 128" xfId="477" xr:uid="{00000000-0005-0000-0000-0000A8020000}"/>
    <cellStyle name="Comma 2 129" xfId="478" xr:uid="{00000000-0005-0000-0000-0000A9020000}"/>
    <cellStyle name="Comma 2 13" xfId="479" xr:uid="{00000000-0005-0000-0000-0000AA020000}"/>
    <cellStyle name="Comma 2 13 2" xfId="480" xr:uid="{00000000-0005-0000-0000-0000AB020000}"/>
    <cellStyle name="Comma 2 13 2 2" xfId="481" xr:uid="{00000000-0005-0000-0000-0000AC020000}"/>
    <cellStyle name="Comma 2 13 2 3" xfId="482" xr:uid="{00000000-0005-0000-0000-0000AD020000}"/>
    <cellStyle name="Comma 2 13 3" xfId="483" xr:uid="{00000000-0005-0000-0000-0000AE020000}"/>
    <cellStyle name="Comma 2 130" xfId="484" xr:uid="{00000000-0005-0000-0000-0000AF020000}"/>
    <cellStyle name="Comma 2 131" xfId="485" xr:uid="{00000000-0005-0000-0000-0000B0020000}"/>
    <cellStyle name="Comma 2 132" xfId="486" xr:uid="{00000000-0005-0000-0000-0000B1020000}"/>
    <cellStyle name="Comma 2 133" xfId="487" xr:uid="{00000000-0005-0000-0000-0000B2020000}"/>
    <cellStyle name="Comma 2 134" xfId="488" xr:uid="{00000000-0005-0000-0000-0000B3020000}"/>
    <cellStyle name="Comma 2 135" xfId="489" xr:uid="{00000000-0005-0000-0000-0000B4020000}"/>
    <cellStyle name="Comma 2 136" xfId="490" xr:uid="{00000000-0005-0000-0000-0000B5020000}"/>
    <cellStyle name="Comma 2 137" xfId="491" xr:uid="{00000000-0005-0000-0000-0000B6020000}"/>
    <cellStyle name="Comma 2 138" xfId="492" xr:uid="{00000000-0005-0000-0000-0000B7020000}"/>
    <cellStyle name="Comma 2 139" xfId="493" xr:uid="{00000000-0005-0000-0000-0000B8020000}"/>
    <cellStyle name="Comma 2 14" xfId="494" xr:uid="{00000000-0005-0000-0000-0000B9020000}"/>
    <cellStyle name="Comma 2 14 2" xfId="495" xr:uid="{00000000-0005-0000-0000-0000BA020000}"/>
    <cellStyle name="Comma 2 14 2 2" xfId="496" xr:uid="{00000000-0005-0000-0000-0000BB020000}"/>
    <cellStyle name="Comma 2 14 2 3" xfId="497" xr:uid="{00000000-0005-0000-0000-0000BC020000}"/>
    <cellStyle name="Comma 2 14 3" xfId="498" xr:uid="{00000000-0005-0000-0000-0000BD020000}"/>
    <cellStyle name="Comma 2 140" xfId="499" xr:uid="{00000000-0005-0000-0000-0000BE020000}"/>
    <cellStyle name="Comma 2 141" xfId="500" xr:uid="{00000000-0005-0000-0000-0000BF020000}"/>
    <cellStyle name="Comma 2 142" xfId="501" xr:uid="{00000000-0005-0000-0000-0000C0020000}"/>
    <cellStyle name="Comma 2 143" xfId="502" xr:uid="{00000000-0005-0000-0000-0000C1020000}"/>
    <cellStyle name="Comma 2 144" xfId="503" xr:uid="{00000000-0005-0000-0000-0000C2020000}"/>
    <cellStyle name="Comma 2 145" xfId="504" xr:uid="{00000000-0005-0000-0000-0000C3020000}"/>
    <cellStyle name="Comma 2 146" xfId="505" xr:uid="{00000000-0005-0000-0000-0000C4020000}"/>
    <cellStyle name="Comma 2 147" xfId="506" xr:uid="{00000000-0005-0000-0000-0000C5020000}"/>
    <cellStyle name="Comma 2 148" xfId="507" xr:uid="{00000000-0005-0000-0000-0000C6020000}"/>
    <cellStyle name="Comma 2 149" xfId="508" xr:uid="{00000000-0005-0000-0000-0000C7020000}"/>
    <cellStyle name="Comma 2 15" xfId="509" xr:uid="{00000000-0005-0000-0000-0000C8020000}"/>
    <cellStyle name="Comma 2 15 2" xfId="510" xr:uid="{00000000-0005-0000-0000-0000C9020000}"/>
    <cellStyle name="Comma 2 15 2 2" xfId="511" xr:uid="{00000000-0005-0000-0000-0000CA020000}"/>
    <cellStyle name="Comma 2 15 2 3" xfId="512" xr:uid="{00000000-0005-0000-0000-0000CB020000}"/>
    <cellStyle name="Comma 2 15 3" xfId="513" xr:uid="{00000000-0005-0000-0000-0000CC020000}"/>
    <cellStyle name="Comma 2 150" xfId="514" xr:uid="{00000000-0005-0000-0000-0000CD020000}"/>
    <cellStyle name="Comma 2 151" xfId="515" xr:uid="{00000000-0005-0000-0000-0000CE020000}"/>
    <cellStyle name="Comma 2 152" xfId="516" xr:uid="{00000000-0005-0000-0000-0000CF020000}"/>
    <cellStyle name="Comma 2 153" xfId="517" xr:uid="{00000000-0005-0000-0000-0000D0020000}"/>
    <cellStyle name="Comma 2 154" xfId="59" xr:uid="{00000000-0005-0000-0000-0000D1020000}"/>
    <cellStyle name="Comma 2 154 2" xfId="9604" xr:uid="{00000000-0005-0000-0000-0000D2020000}"/>
    <cellStyle name="Comma 2 154 3" xfId="9511" xr:uid="{00000000-0005-0000-0000-0000D3020000}"/>
    <cellStyle name="Comma 2 16" xfId="518" xr:uid="{00000000-0005-0000-0000-0000D4020000}"/>
    <cellStyle name="Comma 2 16 2" xfId="519" xr:uid="{00000000-0005-0000-0000-0000D5020000}"/>
    <cellStyle name="Comma 2 16 2 2" xfId="520" xr:uid="{00000000-0005-0000-0000-0000D6020000}"/>
    <cellStyle name="Comma 2 16 2 3" xfId="521" xr:uid="{00000000-0005-0000-0000-0000D7020000}"/>
    <cellStyle name="Comma 2 16 3" xfId="522" xr:uid="{00000000-0005-0000-0000-0000D8020000}"/>
    <cellStyle name="Comma 2 17" xfId="523" xr:uid="{00000000-0005-0000-0000-0000D9020000}"/>
    <cellStyle name="Comma 2 17 2" xfId="524" xr:uid="{00000000-0005-0000-0000-0000DA020000}"/>
    <cellStyle name="Comma 2 18" xfId="525" xr:uid="{00000000-0005-0000-0000-0000DB020000}"/>
    <cellStyle name="Comma 2 18 2" xfId="526" xr:uid="{00000000-0005-0000-0000-0000DC020000}"/>
    <cellStyle name="Comma 2 19" xfId="527" xr:uid="{00000000-0005-0000-0000-0000DD020000}"/>
    <cellStyle name="Comma 2 19 2" xfId="528" xr:uid="{00000000-0005-0000-0000-0000DE020000}"/>
    <cellStyle name="Comma 2 2" xfId="529" xr:uid="{00000000-0005-0000-0000-0000DF020000}"/>
    <cellStyle name="Comma 2 2 10" xfId="530" xr:uid="{00000000-0005-0000-0000-0000E0020000}"/>
    <cellStyle name="Comma 2 2 10 2" xfId="531" xr:uid="{00000000-0005-0000-0000-0000E1020000}"/>
    <cellStyle name="Comma 2 2 11" xfId="532" xr:uid="{00000000-0005-0000-0000-0000E2020000}"/>
    <cellStyle name="Comma 2 2 11 2" xfId="533" xr:uid="{00000000-0005-0000-0000-0000E3020000}"/>
    <cellStyle name="Comma 2 2 12" xfId="534" xr:uid="{00000000-0005-0000-0000-0000E4020000}"/>
    <cellStyle name="Comma 2 2 12 2" xfId="535" xr:uid="{00000000-0005-0000-0000-0000E5020000}"/>
    <cellStyle name="Comma 2 2 12 2 2" xfId="536" xr:uid="{00000000-0005-0000-0000-0000E6020000}"/>
    <cellStyle name="Comma 2 2 12 3" xfId="537" xr:uid="{00000000-0005-0000-0000-0000E7020000}"/>
    <cellStyle name="Comma 2 2 13" xfId="538" xr:uid="{00000000-0005-0000-0000-0000E8020000}"/>
    <cellStyle name="Comma 2 2 13 2" xfId="539" xr:uid="{00000000-0005-0000-0000-0000E9020000}"/>
    <cellStyle name="Comma 2 2 14" xfId="540" xr:uid="{00000000-0005-0000-0000-0000EA020000}"/>
    <cellStyle name="Comma 2 2 14 2" xfId="541" xr:uid="{00000000-0005-0000-0000-0000EB020000}"/>
    <cellStyle name="Comma 2 2 14 2 2" xfId="542" xr:uid="{00000000-0005-0000-0000-0000EC020000}"/>
    <cellStyle name="Comma 2 2 14 3" xfId="543" xr:uid="{00000000-0005-0000-0000-0000ED020000}"/>
    <cellStyle name="Comma 2 2 15" xfId="544" xr:uid="{00000000-0005-0000-0000-0000EE020000}"/>
    <cellStyle name="Comma 2 2 15 2" xfId="545" xr:uid="{00000000-0005-0000-0000-0000EF020000}"/>
    <cellStyle name="Comma 2 2 15 2 2" xfId="546" xr:uid="{00000000-0005-0000-0000-0000F0020000}"/>
    <cellStyle name="Comma 2 2 15 3" xfId="547" xr:uid="{00000000-0005-0000-0000-0000F1020000}"/>
    <cellStyle name="Comma 2 2 16" xfId="548" xr:uid="{00000000-0005-0000-0000-0000F2020000}"/>
    <cellStyle name="Comma 2 2 16 2" xfId="549" xr:uid="{00000000-0005-0000-0000-0000F3020000}"/>
    <cellStyle name="Comma 2 2 16 2 2" xfId="550" xr:uid="{00000000-0005-0000-0000-0000F4020000}"/>
    <cellStyle name="Comma 2 2 16 3" xfId="551" xr:uid="{00000000-0005-0000-0000-0000F5020000}"/>
    <cellStyle name="Comma 2 2 17" xfId="552" xr:uid="{00000000-0005-0000-0000-0000F6020000}"/>
    <cellStyle name="Comma 2 2 17 2" xfId="553" xr:uid="{00000000-0005-0000-0000-0000F7020000}"/>
    <cellStyle name="Comma 2 2 17 2 2" xfId="554" xr:uid="{00000000-0005-0000-0000-0000F8020000}"/>
    <cellStyle name="Comma 2 2 17 3" xfId="555" xr:uid="{00000000-0005-0000-0000-0000F9020000}"/>
    <cellStyle name="Comma 2 2 18" xfId="556" xr:uid="{00000000-0005-0000-0000-0000FA020000}"/>
    <cellStyle name="Comma 2 2 18 2" xfId="557" xr:uid="{00000000-0005-0000-0000-0000FB020000}"/>
    <cellStyle name="Comma 2 2 19" xfId="558" xr:uid="{00000000-0005-0000-0000-0000FC020000}"/>
    <cellStyle name="Comma 2 2 2" xfId="559" xr:uid="{00000000-0005-0000-0000-0000FD020000}"/>
    <cellStyle name="Comma 2 2 2 10" xfId="560" xr:uid="{00000000-0005-0000-0000-0000FE020000}"/>
    <cellStyle name="Comma 2 2 2 11" xfId="561" xr:uid="{00000000-0005-0000-0000-0000FF020000}"/>
    <cellStyle name="Comma 2 2 2 12" xfId="562" xr:uid="{00000000-0005-0000-0000-000000030000}"/>
    <cellStyle name="Comma 2 2 2 13" xfId="563" xr:uid="{00000000-0005-0000-0000-000001030000}"/>
    <cellStyle name="Comma 2 2 2 14" xfId="564" xr:uid="{00000000-0005-0000-0000-000002030000}"/>
    <cellStyle name="Comma 2 2 2 15" xfId="565" xr:uid="{00000000-0005-0000-0000-000003030000}"/>
    <cellStyle name="Comma 2 2 2 16" xfId="566" xr:uid="{00000000-0005-0000-0000-000004030000}"/>
    <cellStyle name="Comma 2 2 2 17" xfId="567" xr:uid="{00000000-0005-0000-0000-000005030000}"/>
    <cellStyle name="Comma 2 2 2 18" xfId="568" xr:uid="{00000000-0005-0000-0000-000006030000}"/>
    <cellStyle name="Comma 2 2 2 18 2" xfId="569" xr:uid="{00000000-0005-0000-0000-000007030000}"/>
    <cellStyle name="Comma 2 2 2 19" xfId="570" xr:uid="{00000000-0005-0000-0000-000008030000}"/>
    <cellStyle name="Comma 2 2 2 2" xfId="571" xr:uid="{00000000-0005-0000-0000-000009030000}"/>
    <cellStyle name="Comma 2 2 2 2 10" xfId="572" xr:uid="{00000000-0005-0000-0000-00000A030000}"/>
    <cellStyle name="Comma 2 2 2 2 10 2" xfId="573" xr:uid="{00000000-0005-0000-0000-00000B030000}"/>
    <cellStyle name="Comma 2 2 2 2 10 2 2" xfId="574" xr:uid="{00000000-0005-0000-0000-00000C030000}"/>
    <cellStyle name="Comma 2 2 2 2 10 3" xfId="575" xr:uid="{00000000-0005-0000-0000-00000D030000}"/>
    <cellStyle name="Comma 2 2 2 2 11" xfId="576" xr:uid="{00000000-0005-0000-0000-00000E030000}"/>
    <cellStyle name="Comma 2 2 2 2 11 2" xfId="577" xr:uid="{00000000-0005-0000-0000-00000F030000}"/>
    <cellStyle name="Comma 2 2 2 2 11 2 2" xfId="578" xr:uid="{00000000-0005-0000-0000-000010030000}"/>
    <cellStyle name="Comma 2 2 2 2 11 3" xfId="579" xr:uid="{00000000-0005-0000-0000-000011030000}"/>
    <cellStyle name="Comma 2 2 2 2 12" xfId="580" xr:uid="{00000000-0005-0000-0000-000012030000}"/>
    <cellStyle name="Comma 2 2 2 2 12 2" xfId="581" xr:uid="{00000000-0005-0000-0000-000013030000}"/>
    <cellStyle name="Comma 2 2 2 2 12 2 2" xfId="582" xr:uid="{00000000-0005-0000-0000-000014030000}"/>
    <cellStyle name="Comma 2 2 2 2 12 3" xfId="583" xr:uid="{00000000-0005-0000-0000-000015030000}"/>
    <cellStyle name="Comma 2 2 2 2 13" xfId="584" xr:uid="{00000000-0005-0000-0000-000016030000}"/>
    <cellStyle name="Comma 2 2 2 2 13 2" xfId="585" xr:uid="{00000000-0005-0000-0000-000017030000}"/>
    <cellStyle name="Comma 2 2 2 2 13 2 2" xfId="586" xr:uid="{00000000-0005-0000-0000-000018030000}"/>
    <cellStyle name="Comma 2 2 2 2 13 3" xfId="587" xr:uid="{00000000-0005-0000-0000-000019030000}"/>
    <cellStyle name="Comma 2 2 2 2 14" xfId="588" xr:uid="{00000000-0005-0000-0000-00001A030000}"/>
    <cellStyle name="Comma 2 2 2 2 14 2" xfId="589" xr:uid="{00000000-0005-0000-0000-00001B030000}"/>
    <cellStyle name="Comma 2 2 2 2 14 2 2" xfId="590" xr:uid="{00000000-0005-0000-0000-00001C030000}"/>
    <cellStyle name="Comma 2 2 2 2 14 3" xfId="591" xr:uid="{00000000-0005-0000-0000-00001D030000}"/>
    <cellStyle name="Comma 2 2 2 2 15" xfId="592" xr:uid="{00000000-0005-0000-0000-00001E030000}"/>
    <cellStyle name="Comma 2 2 2 2 15 2" xfId="593" xr:uid="{00000000-0005-0000-0000-00001F030000}"/>
    <cellStyle name="Comma 2 2 2 2 15 2 2" xfId="594" xr:uid="{00000000-0005-0000-0000-000020030000}"/>
    <cellStyle name="Comma 2 2 2 2 15 3" xfId="595" xr:uid="{00000000-0005-0000-0000-000021030000}"/>
    <cellStyle name="Comma 2 2 2 2 16" xfId="596" xr:uid="{00000000-0005-0000-0000-000022030000}"/>
    <cellStyle name="Comma 2 2 2 2 16 2" xfId="597" xr:uid="{00000000-0005-0000-0000-000023030000}"/>
    <cellStyle name="Comma 2 2 2 2 16 2 2" xfId="598" xr:uid="{00000000-0005-0000-0000-000024030000}"/>
    <cellStyle name="Comma 2 2 2 2 16 3" xfId="599" xr:uid="{00000000-0005-0000-0000-000025030000}"/>
    <cellStyle name="Comma 2 2 2 2 17" xfId="600" xr:uid="{00000000-0005-0000-0000-000026030000}"/>
    <cellStyle name="Comma 2 2 2 2 17 2" xfId="601" xr:uid="{00000000-0005-0000-0000-000027030000}"/>
    <cellStyle name="Comma 2 2 2 2 17 2 2" xfId="602" xr:uid="{00000000-0005-0000-0000-000028030000}"/>
    <cellStyle name="Comma 2 2 2 2 17 3" xfId="603" xr:uid="{00000000-0005-0000-0000-000029030000}"/>
    <cellStyle name="Comma 2 2 2 2 2" xfId="604" xr:uid="{00000000-0005-0000-0000-00002A030000}"/>
    <cellStyle name="Comma 2 2 2 2 2 2" xfId="605" xr:uid="{00000000-0005-0000-0000-00002B030000}"/>
    <cellStyle name="Comma 2 2 2 2 2 2 2" xfId="606" xr:uid="{00000000-0005-0000-0000-00002C030000}"/>
    <cellStyle name="Comma 2 2 2 2 2 2 2 2" xfId="607" xr:uid="{00000000-0005-0000-0000-00002D030000}"/>
    <cellStyle name="Comma 2 2 2 2 2 2 2 2 2" xfId="608" xr:uid="{00000000-0005-0000-0000-00002E030000}"/>
    <cellStyle name="Comma 2 2 2 2 2 2 2 3" xfId="609" xr:uid="{00000000-0005-0000-0000-00002F030000}"/>
    <cellStyle name="Comma 2 2 2 2 2 2 3" xfId="610" xr:uid="{00000000-0005-0000-0000-000030030000}"/>
    <cellStyle name="Comma 2 2 2 2 2 2 3 2" xfId="611" xr:uid="{00000000-0005-0000-0000-000031030000}"/>
    <cellStyle name="Comma 2 2 2 2 2 2 3 2 2" xfId="612" xr:uid="{00000000-0005-0000-0000-000032030000}"/>
    <cellStyle name="Comma 2 2 2 2 2 2 3 3" xfId="613" xr:uid="{00000000-0005-0000-0000-000033030000}"/>
    <cellStyle name="Comma 2 2 2 2 2 2 4" xfId="614" xr:uid="{00000000-0005-0000-0000-000034030000}"/>
    <cellStyle name="Comma 2 2 2 2 2 2 4 2" xfId="615" xr:uid="{00000000-0005-0000-0000-000035030000}"/>
    <cellStyle name="Comma 2 2 2 2 2 2 4 2 2" xfId="616" xr:uid="{00000000-0005-0000-0000-000036030000}"/>
    <cellStyle name="Comma 2 2 2 2 2 2 4 3" xfId="617" xr:uid="{00000000-0005-0000-0000-000037030000}"/>
    <cellStyle name="Comma 2 2 2 2 2 2 5" xfId="618" xr:uid="{00000000-0005-0000-0000-000038030000}"/>
    <cellStyle name="Comma 2 2 2 2 2 2 5 2" xfId="619" xr:uid="{00000000-0005-0000-0000-000039030000}"/>
    <cellStyle name="Comma 2 2 2 2 2 2 5 2 2" xfId="620" xr:uid="{00000000-0005-0000-0000-00003A030000}"/>
    <cellStyle name="Comma 2 2 2 2 2 2 5 3" xfId="621" xr:uid="{00000000-0005-0000-0000-00003B030000}"/>
    <cellStyle name="Comma 2 2 2 2 2 3" xfId="622" xr:uid="{00000000-0005-0000-0000-00003C030000}"/>
    <cellStyle name="Comma 2 2 2 2 2 4" xfId="623" xr:uid="{00000000-0005-0000-0000-00003D030000}"/>
    <cellStyle name="Comma 2 2 2 2 2 5" xfId="624" xr:uid="{00000000-0005-0000-0000-00003E030000}"/>
    <cellStyle name="Comma 2 2 2 2 2 6" xfId="625" xr:uid="{00000000-0005-0000-0000-00003F030000}"/>
    <cellStyle name="Comma 2 2 2 2 2 6 2" xfId="626" xr:uid="{00000000-0005-0000-0000-000040030000}"/>
    <cellStyle name="Comma 2 2 2 2 2 7" xfId="627" xr:uid="{00000000-0005-0000-0000-000041030000}"/>
    <cellStyle name="Comma 2 2 2 2 3" xfId="628" xr:uid="{00000000-0005-0000-0000-000042030000}"/>
    <cellStyle name="Comma 2 2 2 2 3 2" xfId="629" xr:uid="{00000000-0005-0000-0000-000043030000}"/>
    <cellStyle name="Comma 2 2 2 2 3 2 2" xfId="630" xr:uid="{00000000-0005-0000-0000-000044030000}"/>
    <cellStyle name="Comma 2 2 2 2 3 3" xfId="631" xr:uid="{00000000-0005-0000-0000-000045030000}"/>
    <cellStyle name="Comma 2 2 2 2 4" xfId="632" xr:uid="{00000000-0005-0000-0000-000046030000}"/>
    <cellStyle name="Comma 2 2 2 2 4 2" xfId="633" xr:uid="{00000000-0005-0000-0000-000047030000}"/>
    <cellStyle name="Comma 2 2 2 2 4 2 2" xfId="634" xr:uid="{00000000-0005-0000-0000-000048030000}"/>
    <cellStyle name="Comma 2 2 2 2 4 3" xfId="635" xr:uid="{00000000-0005-0000-0000-000049030000}"/>
    <cellStyle name="Comma 2 2 2 2 5" xfId="636" xr:uid="{00000000-0005-0000-0000-00004A030000}"/>
    <cellStyle name="Comma 2 2 2 2 5 2" xfId="637" xr:uid="{00000000-0005-0000-0000-00004B030000}"/>
    <cellStyle name="Comma 2 2 2 2 5 2 2" xfId="638" xr:uid="{00000000-0005-0000-0000-00004C030000}"/>
    <cellStyle name="Comma 2 2 2 2 5 3" xfId="639" xr:uid="{00000000-0005-0000-0000-00004D030000}"/>
    <cellStyle name="Comma 2 2 2 2 6" xfId="640" xr:uid="{00000000-0005-0000-0000-00004E030000}"/>
    <cellStyle name="Comma 2 2 2 2 6 2" xfId="641" xr:uid="{00000000-0005-0000-0000-00004F030000}"/>
    <cellStyle name="Comma 2 2 2 2 6 2 2" xfId="642" xr:uid="{00000000-0005-0000-0000-000050030000}"/>
    <cellStyle name="Comma 2 2 2 2 6 3" xfId="643" xr:uid="{00000000-0005-0000-0000-000051030000}"/>
    <cellStyle name="Comma 2 2 2 2 7" xfId="644" xr:uid="{00000000-0005-0000-0000-000052030000}"/>
    <cellStyle name="Comma 2 2 2 2 7 2" xfId="645" xr:uid="{00000000-0005-0000-0000-000053030000}"/>
    <cellStyle name="Comma 2 2 2 2 7 2 2" xfId="646" xr:uid="{00000000-0005-0000-0000-000054030000}"/>
    <cellStyle name="Comma 2 2 2 2 7 3" xfId="647" xr:uid="{00000000-0005-0000-0000-000055030000}"/>
    <cellStyle name="Comma 2 2 2 2 8" xfId="648" xr:uid="{00000000-0005-0000-0000-000056030000}"/>
    <cellStyle name="Comma 2 2 2 2 8 2" xfId="649" xr:uid="{00000000-0005-0000-0000-000057030000}"/>
    <cellStyle name="Comma 2 2 2 2 8 2 2" xfId="650" xr:uid="{00000000-0005-0000-0000-000058030000}"/>
    <cellStyle name="Comma 2 2 2 2 8 3" xfId="651" xr:uid="{00000000-0005-0000-0000-000059030000}"/>
    <cellStyle name="Comma 2 2 2 2 9" xfId="652" xr:uid="{00000000-0005-0000-0000-00005A030000}"/>
    <cellStyle name="Comma 2 2 2 2 9 2" xfId="653" xr:uid="{00000000-0005-0000-0000-00005B030000}"/>
    <cellStyle name="Comma 2 2 2 2 9 2 2" xfId="654" xr:uid="{00000000-0005-0000-0000-00005C030000}"/>
    <cellStyle name="Comma 2 2 2 2 9 3" xfId="655" xr:uid="{00000000-0005-0000-0000-00005D030000}"/>
    <cellStyle name="Comma 2 2 2 3" xfId="656" xr:uid="{00000000-0005-0000-0000-00005E030000}"/>
    <cellStyle name="Comma 2 2 2 4" xfId="657" xr:uid="{00000000-0005-0000-0000-00005F030000}"/>
    <cellStyle name="Comma 2 2 2 5" xfId="658" xr:uid="{00000000-0005-0000-0000-000060030000}"/>
    <cellStyle name="Comma 2 2 2 6" xfId="659" xr:uid="{00000000-0005-0000-0000-000061030000}"/>
    <cellStyle name="Comma 2 2 2 7" xfId="660" xr:uid="{00000000-0005-0000-0000-000062030000}"/>
    <cellStyle name="Comma 2 2 2 8" xfId="661" xr:uid="{00000000-0005-0000-0000-000063030000}"/>
    <cellStyle name="Comma 2 2 2 9" xfId="662" xr:uid="{00000000-0005-0000-0000-000064030000}"/>
    <cellStyle name="Comma 2 2 20" xfId="663" xr:uid="{00000000-0005-0000-0000-000065030000}"/>
    <cellStyle name="Comma 2 2 20 2" xfId="664" xr:uid="{00000000-0005-0000-0000-000066030000}"/>
    <cellStyle name="Comma 2 2 20 3" xfId="665" xr:uid="{00000000-0005-0000-0000-000067030000}"/>
    <cellStyle name="Comma 2 2 21" xfId="9545" xr:uid="{00000000-0005-0000-0000-000068030000}"/>
    <cellStyle name="Comma 2 2 3" xfId="666" xr:uid="{00000000-0005-0000-0000-000069030000}"/>
    <cellStyle name="Comma 2 2 3 2" xfId="667" xr:uid="{00000000-0005-0000-0000-00006A030000}"/>
    <cellStyle name="Comma 2 2 3 2 2" xfId="668" xr:uid="{00000000-0005-0000-0000-00006B030000}"/>
    <cellStyle name="Comma 2 2 3 2 3" xfId="669" xr:uid="{00000000-0005-0000-0000-00006C030000}"/>
    <cellStyle name="Comma 2 2 3 3" xfId="670" xr:uid="{00000000-0005-0000-0000-00006D030000}"/>
    <cellStyle name="Comma 2 2 4" xfId="671" xr:uid="{00000000-0005-0000-0000-00006E030000}"/>
    <cellStyle name="Comma 2 2 4 2" xfId="672" xr:uid="{00000000-0005-0000-0000-00006F030000}"/>
    <cellStyle name="Comma 2 2 4 2 2" xfId="673" xr:uid="{00000000-0005-0000-0000-000070030000}"/>
    <cellStyle name="Comma 2 2 4 2 3" xfId="674" xr:uid="{00000000-0005-0000-0000-000071030000}"/>
    <cellStyle name="Comma 2 2 4 3" xfId="675" xr:uid="{00000000-0005-0000-0000-000072030000}"/>
    <cellStyle name="Comma 2 2 5" xfId="676" xr:uid="{00000000-0005-0000-0000-000073030000}"/>
    <cellStyle name="Comma 2 2 5 2" xfId="677" xr:uid="{00000000-0005-0000-0000-000074030000}"/>
    <cellStyle name="Comma 2 2 5 2 2" xfId="678" xr:uid="{00000000-0005-0000-0000-000075030000}"/>
    <cellStyle name="Comma 2 2 5 2 3" xfId="679" xr:uid="{00000000-0005-0000-0000-000076030000}"/>
    <cellStyle name="Comma 2 2 5 3" xfId="680" xr:uid="{00000000-0005-0000-0000-000077030000}"/>
    <cellStyle name="Comma 2 2 6" xfId="681" xr:uid="{00000000-0005-0000-0000-000078030000}"/>
    <cellStyle name="Comma 2 2 6 2" xfId="682" xr:uid="{00000000-0005-0000-0000-000079030000}"/>
    <cellStyle name="Comma 2 2 6 2 2" xfId="683" xr:uid="{00000000-0005-0000-0000-00007A030000}"/>
    <cellStyle name="Comma 2 2 6 2 3" xfId="684" xr:uid="{00000000-0005-0000-0000-00007B030000}"/>
    <cellStyle name="Comma 2 2 6 3" xfId="685" xr:uid="{00000000-0005-0000-0000-00007C030000}"/>
    <cellStyle name="Comma 2 2 7" xfId="686" xr:uid="{00000000-0005-0000-0000-00007D030000}"/>
    <cellStyle name="Comma 2 2 7 2" xfId="687" xr:uid="{00000000-0005-0000-0000-00007E030000}"/>
    <cellStyle name="Comma 2 2 7 2 2" xfId="688" xr:uid="{00000000-0005-0000-0000-00007F030000}"/>
    <cellStyle name="Comma 2 2 7 2 3" xfId="689" xr:uid="{00000000-0005-0000-0000-000080030000}"/>
    <cellStyle name="Comma 2 2 7 3" xfId="690" xr:uid="{00000000-0005-0000-0000-000081030000}"/>
    <cellStyle name="Comma 2 2 8" xfId="691" xr:uid="{00000000-0005-0000-0000-000082030000}"/>
    <cellStyle name="Comma 2 2 8 2" xfId="692" xr:uid="{00000000-0005-0000-0000-000083030000}"/>
    <cellStyle name="Comma 2 2 8 2 2" xfId="693" xr:uid="{00000000-0005-0000-0000-000084030000}"/>
    <cellStyle name="Comma 2 2 8 2 3" xfId="694" xr:uid="{00000000-0005-0000-0000-000085030000}"/>
    <cellStyle name="Comma 2 2 8 3" xfId="695" xr:uid="{00000000-0005-0000-0000-000086030000}"/>
    <cellStyle name="Comma 2 2 9" xfId="696" xr:uid="{00000000-0005-0000-0000-000087030000}"/>
    <cellStyle name="Comma 2 2 9 2" xfId="697" xr:uid="{00000000-0005-0000-0000-000088030000}"/>
    <cellStyle name="Comma 2 20" xfId="698" xr:uid="{00000000-0005-0000-0000-000089030000}"/>
    <cellStyle name="Comma 2 20 2" xfId="699" xr:uid="{00000000-0005-0000-0000-00008A030000}"/>
    <cellStyle name="Comma 2 21" xfId="700" xr:uid="{00000000-0005-0000-0000-00008B030000}"/>
    <cellStyle name="Comma 2 21 2" xfId="701" xr:uid="{00000000-0005-0000-0000-00008C030000}"/>
    <cellStyle name="Comma 2 22" xfId="702" xr:uid="{00000000-0005-0000-0000-00008D030000}"/>
    <cellStyle name="Comma 2 22 2" xfId="703" xr:uid="{00000000-0005-0000-0000-00008E030000}"/>
    <cellStyle name="Comma 2 23" xfId="704" xr:uid="{00000000-0005-0000-0000-00008F030000}"/>
    <cellStyle name="Comma 2 23 2" xfId="705" xr:uid="{00000000-0005-0000-0000-000090030000}"/>
    <cellStyle name="Comma 2 24" xfId="706" xr:uid="{00000000-0005-0000-0000-000091030000}"/>
    <cellStyle name="Comma 2 24 2" xfId="707" xr:uid="{00000000-0005-0000-0000-000092030000}"/>
    <cellStyle name="Comma 2 25" xfId="708" xr:uid="{00000000-0005-0000-0000-000093030000}"/>
    <cellStyle name="Comma 2 25 2" xfId="709" xr:uid="{00000000-0005-0000-0000-000094030000}"/>
    <cellStyle name="Comma 2 26" xfId="710" xr:uid="{00000000-0005-0000-0000-000095030000}"/>
    <cellStyle name="Comma 2 26 2" xfId="711" xr:uid="{00000000-0005-0000-0000-000096030000}"/>
    <cellStyle name="Comma 2 27" xfId="712" xr:uid="{00000000-0005-0000-0000-000097030000}"/>
    <cellStyle name="Comma 2 27 2" xfId="713" xr:uid="{00000000-0005-0000-0000-000098030000}"/>
    <cellStyle name="Comma 2 28" xfId="714" xr:uid="{00000000-0005-0000-0000-000099030000}"/>
    <cellStyle name="Comma 2 28 2" xfId="715" xr:uid="{00000000-0005-0000-0000-00009A030000}"/>
    <cellStyle name="Comma 2 29" xfId="716" xr:uid="{00000000-0005-0000-0000-00009B030000}"/>
    <cellStyle name="Comma 2 29 2" xfId="717" xr:uid="{00000000-0005-0000-0000-00009C030000}"/>
    <cellStyle name="Comma 2 3" xfId="718" xr:uid="{00000000-0005-0000-0000-00009D030000}"/>
    <cellStyle name="Comma 2 3 2" xfId="719" xr:uid="{00000000-0005-0000-0000-00009E030000}"/>
    <cellStyle name="Comma 2 3 2 2" xfId="720" xr:uid="{00000000-0005-0000-0000-00009F030000}"/>
    <cellStyle name="Comma 2 3 2 3" xfId="721" xr:uid="{00000000-0005-0000-0000-0000A0030000}"/>
    <cellStyle name="Comma 2 3 3" xfId="722" xr:uid="{00000000-0005-0000-0000-0000A1030000}"/>
    <cellStyle name="Comma 2 30" xfId="723" xr:uid="{00000000-0005-0000-0000-0000A2030000}"/>
    <cellStyle name="Comma 2 30 2" xfId="724" xr:uid="{00000000-0005-0000-0000-0000A3030000}"/>
    <cellStyle name="Comma 2 31" xfId="725" xr:uid="{00000000-0005-0000-0000-0000A4030000}"/>
    <cellStyle name="Comma 2 31 2" xfId="726" xr:uid="{00000000-0005-0000-0000-0000A5030000}"/>
    <cellStyle name="Comma 2 32" xfId="727" xr:uid="{00000000-0005-0000-0000-0000A6030000}"/>
    <cellStyle name="Comma 2 32 2" xfId="728" xr:uid="{00000000-0005-0000-0000-0000A7030000}"/>
    <cellStyle name="Comma 2 33" xfId="729" xr:uid="{00000000-0005-0000-0000-0000A8030000}"/>
    <cellStyle name="Comma 2 33 2" xfId="730" xr:uid="{00000000-0005-0000-0000-0000A9030000}"/>
    <cellStyle name="Comma 2 34" xfId="731" xr:uid="{00000000-0005-0000-0000-0000AA030000}"/>
    <cellStyle name="Comma 2 34 2" xfId="732" xr:uid="{00000000-0005-0000-0000-0000AB030000}"/>
    <cellStyle name="Comma 2 35" xfId="733" xr:uid="{00000000-0005-0000-0000-0000AC030000}"/>
    <cellStyle name="Comma 2 35 2" xfId="734" xr:uid="{00000000-0005-0000-0000-0000AD030000}"/>
    <cellStyle name="Comma 2 36" xfId="735" xr:uid="{00000000-0005-0000-0000-0000AE030000}"/>
    <cellStyle name="Comma 2 36 2" xfId="736" xr:uid="{00000000-0005-0000-0000-0000AF030000}"/>
    <cellStyle name="Comma 2 37" xfId="737" xr:uid="{00000000-0005-0000-0000-0000B0030000}"/>
    <cellStyle name="Comma 2 37 2" xfId="738" xr:uid="{00000000-0005-0000-0000-0000B1030000}"/>
    <cellStyle name="Comma 2 38" xfId="739" xr:uid="{00000000-0005-0000-0000-0000B2030000}"/>
    <cellStyle name="Comma 2 38 2" xfId="740" xr:uid="{00000000-0005-0000-0000-0000B3030000}"/>
    <cellStyle name="Comma 2 39" xfId="741" xr:uid="{00000000-0005-0000-0000-0000B4030000}"/>
    <cellStyle name="Comma 2 39 2" xfId="742" xr:uid="{00000000-0005-0000-0000-0000B5030000}"/>
    <cellStyle name="Comma 2 4" xfId="743" xr:uid="{00000000-0005-0000-0000-0000B6030000}"/>
    <cellStyle name="Comma 2 4 2" xfId="744" xr:uid="{00000000-0005-0000-0000-0000B7030000}"/>
    <cellStyle name="Comma 2 4 2 2" xfId="745" xr:uid="{00000000-0005-0000-0000-0000B8030000}"/>
    <cellStyle name="Comma 2 4 2 3" xfId="746" xr:uid="{00000000-0005-0000-0000-0000B9030000}"/>
    <cellStyle name="Comma 2 4 3" xfId="747" xr:uid="{00000000-0005-0000-0000-0000BA030000}"/>
    <cellStyle name="Comma 2 40" xfId="748" xr:uid="{00000000-0005-0000-0000-0000BB030000}"/>
    <cellStyle name="Comma 2 40 2" xfId="749" xr:uid="{00000000-0005-0000-0000-0000BC030000}"/>
    <cellStyle name="Comma 2 41" xfId="750" xr:uid="{00000000-0005-0000-0000-0000BD030000}"/>
    <cellStyle name="Comma 2 41 2" xfId="751" xr:uid="{00000000-0005-0000-0000-0000BE030000}"/>
    <cellStyle name="Comma 2 42" xfId="752" xr:uid="{00000000-0005-0000-0000-0000BF030000}"/>
    <cellStyle name="Comma 2 42 2" xfId="753" xr:uid="{00000000-0005-0000-0000-0000C0030000}"/>
    <cellStyle name="Comma 2 43" xfId="754" xr:uid="{00000000-0005-0000-0000-0000C1030000}"/>
    <cellStyle name="Comma 2 43 2" xfId="755" xr:uid="{00000000-0005-0000-0000-0000C2030000}"/>
    <cellStyle name="Comma 2 44" xfId="756" xr:uid="{00000000-0005-0000-0000-0000C3030000}"/>
    <cellStyle name="Comma 2 44 2" xfId="757" xr:uid="{00000000-0005-0000-0000-0000C4030000}"/>
    <cellStyle name="Comma 2 45" xfId="758" xr:uid="{00000000-0005-0000-0000-0000C5030000}"/>
    <cellStyle name="Comma 2 45 2" xfId="759" xr:uid="{00000000-0005-0000-0000-0000C6030000}"/>
    <cellStyle name="Comma 2 46" xfId="760" xr:uid="{00000000-0005-0000-0000-0000C7030000}"/>
    <cellStyle name="Comma 2 46 2" xfId="761" xr:uid="{00000000-0005-0000-0000-0000C8030000}"/>
    <cellStyle name="Comma 2 47" xfId="762" xr:uid="{00000000-0005-0000-0000-0000C9030000}"/>
    <cellStyle name="Comma 2 47 2" xfId="763" xr:uid="{00000000-0005-0000-0000-0000CA030000}"/>
    <cellStyle name="Comma 2 48" xfId="764" xr:uid="{00000000-0005-0000-0000-0000CB030000}"/>
    <cellStyle name="Comma 2 48 2" xfId="765" xr:uid="{00000000-0005-0000-0000-0000CC030000}"/>
    <cellStyle name="Comma 2 49" xfId="766" xr:uid="{00000000-0005-0000-0000-0000CD030000}"/>
    <cellStyle name="Comma 2 49 2" xfId="767" xr:uid="{00000000-0005-0000-0000-0000CE030000}"/>
    <cellStyle name="Comma 2 5" xfId="768" xr:uid="{00000000-0005-0000-0000-0000CF030000}"/>
    <cellStyle name="Comma 2 5 2" xfId="769" xr:uid="{00000000-0005-0000-0000-0000D0030000}"/>
    <cellStyle name="Comma 2 5 2 2" xfId="770" xr:uid="{00000000-0005-0000-0000-0000D1030000}"/>
    <cellStyle name="Comma 2 5 2 3" xfId="771" xr:uid="{00000000-0005-0000-0000-0000D2030000}"/>
    <cellStyle name="Comma 2 5 3" xfId="772" xr:uid="{00000000-0005-0000-0000-0000D3030000}"/>
    <cellStyle name="Comma 2 50" xfId="773" xr:uid="{00000000-0005-0000-0000-0000D4030000}"/>
    <cellStyle name="Comma 2 50 2" xfId="774" xr:uid="{00000000-0005-0000-0000-0000D5030000}"/>
    <cellStyle name="Comma 2 51" xfId="775" xr:uid="{00000000-0005-0000-0000-0000D6030000}"/>
    <cellStyle name="Comma 2 51 2" xfId="776" xr:uid="{00000000-0005-0000-0000-0000D7030000}"/>
    <cellStyle name="Comma 2 52" xfId="777" xr:uid="{00000000-0005-0000-0000-0000D8030000}"/>
    <cellStyle name="Comma 2 52 2" xfId="778" xr:uid="{00000000-0005-0000-0000-0000D9030000}"/>
    <cellStyle name="Comma 2 53" xfId="779" xr:uid="{00000000-0005-0000-0000-0000DA030000}"/>
    <cellStyle name="Comma 2 53 2" xfId="780" xr:uid="{00000000-0005-0000-0000-0000DB030000}"/>
    <cellStyle name="Comma 2 54" xfId="781" xr:uid="{00000000-0005-0000-0000-0000DC030000}"/>
    <cellStyle name="Comma 2 54 2" xfId="782" xr:uid="{00000000-0005-0000-0000-0000DD030000}"/>
    <cellStyle name="Comma 2 55" xfId="783" xr:uid="{00000000-0005-0000-0000-0000DE030000}"/>
    <cellStyle name="Comma 2 55 2" xfId="784" xr:uid="{00000000-0005-0000-0000-0000DF030000}"/>
    <cellStyle name="Comma 2 56" xfId="785" xr:uid="{00000000-0005-0000-0000-0000E0030000}"/>
    <cellStyle name="Comma 2 56 2" xfId="786" xr:uid="{00000000-0005-0000-0000-0000E1030000}"/>
    <cellStyle name="Comma 2 57" xfId="787" xr:uid="{00000000-0005-0000-0000-0000E2030000}"/>
    <cellStyle name="Comma 2 57 2" xfId="788" xr:uid="{00000000-0005-0000-0000-0000E3030000}"/>
    <cellStyle name="Comma 2 58" xfId="789" xr:uid="{00000000-0005-0000-0000-0000E4030000}"/>
    <cellStyle name="Comma 2 58 2" xfId="790" xr:uid="{00000000-0005-0000-0000-0000E5030000}"/>
    <cellStyle name="Comma 2 59" xfId="791" xr:uid="{00000000-0005-0000-0000-0000E6030000}"/>
    <cellStyle name="Comma 2 59 2" xfId="792" xr:uid="{00000000-0005-0000-0000-0000E7030000}"/>
    <cellStyle name="Comma 2 6" xfId="793" xr:uid="{00000000-0005-0000-0000-0000E8030000}"/>
    <cellStyle name="Comma 2 6 2" xfId="794" xr:uid="{00000000-0005-0000-0000-0000E9030000}"/>
    <cellStyle name="Comma 2 6 2 2" xfId="795" xr:uid="{00000000-0005-0000-0000-0000EA030000}"/>
    <cellStyle name="Comma 2 6 2 3" xfId="796" xr:uid="{00000000-0005-0000-0000-0000EB030000}"/>
    <cellStyle name="Comma 2 6 3" xfId="797" xr:uid="{00000000-0005-0000-0000-0000EC030000}"/>
    <cellStyle name="Comma 2 60" xfId="798" xr:uid="{00000000-0005-0000-0000-0000ED030000}"/>
    <cellStyle name="Comma 2 60 2" xfId="799" xr:uid="{00000000-0005-0000-0000-0000EE030000}"/>
    <cellStyle name="Comma 2 61" xfId="800" xr:uid="{00000000-0005-0000-0000-0000EF030000}"/>
    <cellStyle name="Comma 2 61 2" xfId="801" xr:uid="{00000000-0005-0000-0000-0000F0030000}"/>
    <cellStyle name="Comma 2 62" xfId="802" xr:uid="{00000000-0005-0000-0000-0000F1030000}"/>
    <cellStyle name="Comma 2 63" xfId="803" xr:uid="{00000000-0005-0000-0000-0000F2030000}"/>
    <cellStyle name="Comma 2 64" xfId="804" xr:uid="{00000000-0005-0000-0000-0000F3030000}"/>
    <cellStyle name="Comma 2 65" xfId="805" xr:uid="{00000000-0005-0000-0000-0000F4030000}"/>
    <cellStyle name="Comma 2 66" xfId="806" xr:uid="{00000000-0005-0000-0000-0000F5030000}"/>
    <cellStyle name="Comma 2 67" xfId="807" xr:uid="{00000000-0005-0000-0000-0000F6030000}"/>
    <cellStyle name="Comma 2 68" xfId="808" xr:uid="{00000000-0005-0000-0000-0000F7030000}"/>
    <cellStyle name="Comma 2 68 2" xfId="809" xr:uid="{00000000-0005-0000-0000-0000F8030000}"/>
    <cellStyle name="Comma 2 68 3" xfId="810" xr:uid="{00000000-0005-0000-0000-0000F9030000}"/>
    <cellStyle name="Comma 2 69" xfId="811" xr:uid="{00000000-0005-0000-0000-0000FA030000}"/>
    <cellStyle name="Comma 2 7" xfId="812" xr:uid="{00000000-0005-0000-0000-0000FB030000}"/>
    <cellStyle name="Comma 2 7 2" xfId="813" xr:uid="{00000000-0005-0000-0000-0000FC030000}"/>
    <cellStyle name="Comma 2 7 2 2" xfId="814" xr:uid="{00000000-0005-0000-0000-0000FD030000}"/>
    <cellStyle name="Comma 2 7 2 3" xfId="815" xr:uid="{00000000-0005-0000-0000-0000FE030000}"/>
    <cellStyle name="Comma 2 7 3" xfId="816" xr:uid="{00000000-0005-0000-0000-0000FF030000}"/>
    <cellStyle name="Comma 2 70" xfId="817" xr:uid="{00000000-0005-0000-0000-000000040000}"/>
    <cellStyle name="Comma 2 71" xfId="818" xr:uid="{00000000-0005-0000-0000-000001040000}"/>
    <cellStyle name="Comma 2 72" xfId="819" xr:uid="{00000000-0005-0000-0000-000002040000}"/>
    <cellStyle name="Comma 2 73" xfId="820" xr:uid="{00000000-0005-0000-0000-000003040000}"/>
    <cellStyle name="Comma 2 74" xfId="821" xr:uid="{00000000-0005-0000-0000-000004040000}"/>
    <cellStyle name="Comma 2 75" xfId="822" xr:uid="{00000000-0005-0000-0000-000005040000}"/>
    <cellStyle name="Comma 2 76" xfId="823" xr:uid="{00000000-0005-0000-0000-000006040000}"/>
    <cellStyle name="Comma 2 77" xfId="824" xr:uid="{00000000-0005-0000-0000-000007040000}"/>
    <cellStyle name="Comma 2 78" xfId="825" xr:uid="{00000000-0005-0000-0000-000008040000}"/>
    <cellStyle name="Comma 2 79" xfId="826" xr:uid="{00000000-0005-0000-0000-000009040000}"/>
    <cellStyle name="Comma 2 8" xfId="827" xr:uid="{00000000-0005-0000-0000-00000A040000}"/>
    <cellStyle name="Comma 2 8 2" xfId="828" xr:uid="{00000000-0005-0000-0000-00000B040000}"/>
    <cellStyle name="Comma 2 8 2 2" xfId="829" xr:uid="{00000000-0005-0000-0000-00000C040000}"/>
    <cellStyle name="Comma 2 8 2 3" xfId="830" xr:uid="{00000000-0005-0000-0000-00000D040000}"/>
    <cellStyle name="Comma 2 8 3" xfId="831" xr:uid="{00000000-0005-0000-0000-00000E040000}"/>
    <cellStyle name="Comma 2 80" xfId="832" xr:uid="{00000000-0005-0000-0000-00000F040000}"/>
    <cellStyle name="Comma 2 81" xfId="833" xr:uid="{00000000-0005-0000-0000-000010040000}"/>
    <cellStyle name="Comma 2 82" xfId="834" xr:uid="{00000000-0005-0000-0000-000011040000}"/>
    <cellStyle name="Comma 2 83" xfId="835" xr:uid="{00000000-0005-0000-0000-000012040000}"/>
    <cellStyle name="Comma 2 84" xfId="836" xr:uid="{00000000-0005-0000-0000-000013040000}"/>
    <cellStyle name="Comma 2 85" xfId="837" xr:uid="{00000000-0005-0000-0000-000014040000}"/>
    <cellStyle name="Comma 2 86" xfId="838" xr:uid="{00000000-0005-0000-0000-000015040000}"/>
    <cellStyle name="Comma 2 87" xfId="839" xr:uid="{00000000-0005-0000-0000-000016040000}"/>
    <cellStyle name="Comma 2 88" xfId="840" xr:uid="{00000000-0005-0000-0000-000017040000}"/>
    <cellStyle name="Comma 2 89" xfId="841" xr:uid="{00000000-0005-0000-0000-000018040000}"/>
    <cellStyle name="Comma 2 9" xfId="842" xr:uid="{00000000-0005-0000-0000-000019040000}"/>
    <cellStyle name="Comma 2 9 2" xfId="843" xr:uid="{00000000-0005-0000-0000-00001A040000}"/>
    <cellStyle name="Comma 2 9 2 2" xfId="844" xr:uid="{00000000-0005-0000-0000-00001B040000}"/>
    <cellStyle name="Comma 2 9 2 3" xfId="845" xr:uid="{00000000-0005-0000-0000-00001C040000}"/>
    <cellStyle name="Comma 2 9 3" xfId="846" xr:uid="{00000000-0005-0000-0000-00001D040000}"/>
    <cellStyle name="Comma 2 90" xfId="847" xr:uid="{00000000-0005-0000-0000-00001E040000}"/>
    <cellStyle name="Comma 2 91" xfId="848" xr:uid="{00000000-0005-0000-0000-00001F040000}"/>
    <cellStyle name="Comma 2 92" xfId="849" xr:uid="{00000000-0005-0000-0000-000020040000}"/>
    <cellStyle name="Comma 2 93" xfId="850" xr:uid="{00000000-0005-0000-0000-000021040000}"/>
    <cellStyle name="Comma 2 94" xfId="851" xr:uid="{00000000-0005-0000-0000-000022040000}"/>
    <cellStyle name="Comma 2 95" xfId="852" xr:uid="{00000000-0005-0000-0000-000023040000}"/>
    <cellStyle name="Comma 2 96" xfId="853" xr:uid="{00000000-0005-0000-0000-000024040000}"/>
    <cellStyle name="Comma 2 97" xfId="854" xr:uid="{00000000-0005-0000-0000-000025040000}"/>
    <cellStyle name="Comma 2 98" xfId="855" xr:uid="{00000000-0005-0000-0000-000026040000}"/>
    <cellStyle name="Comma 2 99" xfId="856" xr:uid="{00000000-0005-0000-0000-000027040000}"/>
    <cellStyle name="Comma 20" xfId="857" xr:uid="{00000000-0005-0000-0000-000028040000}"/>
    <cellStyle name="Comma 21" xfId="858" xr:uid="{00000000-0005-0000-0000-000029040000}"/>
    <cellStyle name="Comma 22" xfId="859" xr:uid="{00000000-0005-0000-0000-00002A040000}"/>
    <cellStyle name="Comma 23" xfId="860" xr:uid="{00000000-0005-0000-0000-00002B040000}"/>
    <cellStyle name="Comma 24" xfId="861" xr:uid="{00000000-0005-0000-0000-00002C040000}"/>
    <cellStyle name="Comma 25" xfId="862" xr:uid="{00000000-0005-0000-0000-00002D040000}"/>
    <cellStyle name="Comma 26" xfId="863" xr:uid="{00000000-0005-0000-0000-00002E040000}"/>
    <cellStyle name="Comma 27" xfId="864" xr:uid="{00000000-0005-0000-0000-00002F040000}"/>
    <cellStyle name="Comma 28" xfId="865" xr:uid="{00000000-0005-0000-0000-000030040000}"/>
    <cellStyle name="Comma 29" xfId="866" xr:uid="{00000000-0005-0000-0000-000031040000}"/>
    <cellStyle name="Comma 3" xfId="867" xr:uid="{00000000-0005-0000-0000-000032040000}"/>
    <cellStyle name="Comma 3 10" xfId="868" xr:uid="{00000000-0005-0000-0000-000033040000}"/>
    <cellStyle name="Comma 3 10 2" xfId="869" xr:uid="{00000000-0005-0000-0000-000034040000}"/>
    <cellStyle name="Comma 3 10 2 2" xfId="870" xr:uid="{00000000-0005-0000-0000-000035040000}"/>
    <cellStyle name="Comma 3 10 2 3" xfId="871" xr:uid="{00000000-0005-0000-0000-000036040000}"/>
    <cellStyle name="Comma 3 10 3" xfId="872" xr:uid="{00000000-0005-0000-0000-000037040000}"/>
    <cellStyle name="Comma 3 100" xfId="873" xr:uid="{00000000-0005-0000-0000-000038040000}"/>
    <cellStyle name="Comma 3 101" xfId="874" xr:uid="{00000000-0005-0000-0000-000039040000}"/>
    <cellStyle name="Comma 3 102" xfId="875" xr:uid="{00000000-0005-0000-0000-00003A040000}"/>
    <cellStyle name="Comma 3 103" xfId="876" xr:uid="{00000000-0005-0000-0000-00003B040000}"/>
    <cellStyle name="Comma 3 104" xfId="877" xr:uid="{00000000-0005-0000-0000-00003C040000}"/>
    <cellStyle name="Comma 3 105" xfId="878" xr:uid="{00000000-0005-0000-0000-00003D040000}"/>
    <cellStyle name="Comma 3 106" xfId="879" xr:uid="{00000000-0005-0000-0000-00003E040000}"/>
    <cellStyle name="Comma 3 107" xfId="880" xr:uid="{00000000-0005-0000-0000-00003F040000}"/>
    <cellStyle name="Comma 3 108" xfId="881" xr:uid="{00000000-0005-0000-0000-000040040000}"/>
    <cellStyle name="Comma 3 109" xfId="882" xr:uid="{00000000-0005-0000-0000-000041040000}"/>
    <cellStyle name="Comma 3 11" xfId="883" xr:uid="{00000000-0005-0000-0000-000042040000}"/>
    <cellStyle name="Comma 3 11 2" xfId="884" xr:uid="{00000000-0005-0000-0000-000043040000}"/>
    <cellStyle name="Comma 3 11 2 2" xfId="885" xr:uid="{00000000-0005-0000-0000-000044040000}"/>
    <cellStyle name="Comma 3 11 2 3" xfId="886" xr:uid="{00000000-0005-0000-0000-000045040000}"/>
    <cellStyle name="Comma 3 11 3" xfId="887" xr:uid="{00000000-0005-0000-0000-000046040000}"/>
    <cellStyle name="Comma 3 110" xfId="888" xr:uid="{00000000-0005-0000-0000-000047040000}"/>
    <cellStyle name="Comma 3 111" xfId="889" xr:uid="{00000000-0005-0000-0000-000048040000}"/>
    <cellStyle name="Comma 3 112" xfId="890" xr:uid="{00000000-0005-0000-0000-000049040000}"/>
    <cellStyle name="Comma 3 113" xfId="891" xr:uid="{00000000-0005-0000-0000-00004A040000}"/>
    <cellStyle name="Comma 3 114" xfId="892" xr:uid="{00000000-0005-0000-0000-00004B040000}"/>
    <cellStyle name="Comma 3 115" xfId="893" xr:uid="{00000000-0005-0000-0000-00004C040000}"/>
    <cellStyle name="Comma 3 116" xfId="894" xr:uid="{00000000-0005-0000-0000-00004D040000}"/>
    <cellStyle name="Comma 3 117" xfId="895" xr:uid="{00000000-0005-0000-0000-00004E040000}"/>
    <cellStyle name="Comma 3 118" xfId="896" xr:uid="{00000000-0005-0000-0000-00004F040000}"/>
    <cellStyle name="Comma 3 119" xfId="897" xr:uid="{00000000-0005-0000-0000-000050040000}"/>
    <cellStyle name="Comma 3 12" xfId="898" xr:uid="{00000000-0005-0000-0000-000051040000}"/>
    <cellStyle name="Comma 3 12 2" xfId="899" xr:uid="{00000000-0005-0000-0000-000052040000}"/>
    <cellStyle name="Comma 3 12 2 2" xfId="900" xr:uid="{00000000-0005-0000-0000-000053040000}"/>
    <cellStyle name="Comma 3 12 2 3" xfId="901" xr:uid="{00000000-0005-0000-0000-000054040000}"/>
    <cellStyle name="Comma 3 12 3" xfId="902" xr:uid="{00000000-0005-0000-0000-000055040000}"/>
    <cellStyle name="Comma 3 120" xfId="903" xr:uid="{00000000-0005-0000-0000-000056040000}"/>
    <cellStyle name="Comma 3 121" xfId="904" xr:uid="{00000000-0005-0000-0000-000057040000}"/>
    <cellStyle name="Comma 3 122" xfId="905" xr:uid="{00000000-0005-0000-0000-000058040000}"/>
    <cellStyle name="Comma 3 123" xfId="906" xr:uid="{00000000-0005-0000-0000-000059040000}"/>
    <cellStyle name="Comma 3 124" xfId="907" xr:uid="{00000000-0005-0000-0000-00005A040000}"/>
    <cellStyle name="Comma 3 125" xfId="908" xr:uid="{00000000-0005-0000-0000-00005B040000}"/>
    <cellStyle name="Comma 3 126" xfId="909" xr:uid="{00000000-0005-0000-0000-00005C040000}"/>
    <cellStyle name="Comma 3 127" xfId="910" xr:uid="{00000000-0005-0000-0000-00005D040000}"/>
    <cellStyle name="Comma 3 128" xfId="911" xr:uid="{00000000-0005-0000-0000-00005E040000}"/>
    <cellStyle name="Comma 3 129" xfId="912" xr:uid="{00000000-0005-0000-0000-00005F040000}"/>
    <cellStyle name="Comma 3 13" xfId="913" xr:uid="{00000000-0005-0000-0000-000060040000}"/>
    <cellStyle name="Comma 3 13 2" xfId="914" xr:uid="{00000000-0005-0000-0000-000061040000}"/>
    <cellStyle name="Comma 3 13 2 2" xfId="915" xr:uid="{00000000-0005-0000-0000-000062040000}"/>
    <cellStyle name="Comma 3 13 2 3" xfId="916" xr:uid="{00000000-0005-0000-0000-000063040000}"/>
    <cellStyle name="Comma 3 13 3" xfId="917" xr:uid="{00000000-0005-0000-0000-000064040000}"/>
    <cellStyle name="Comma 3 130" xfId="918" xr:uid="{00000000-0005-0000-0000-000065040000}"/>
    <cellStyle name="Comma 3 131" xfId="919" xr:uid="{00000000-0005-0000-0000-000066040000}"/>
    <cellStyle name="Comma 3 132" xfId="920" xr:uid="{00000000-0005-0000-0000-000067040000}"/>
    <cellStyle name="Comma 3 133" xfId="921" xr:uid="{00000000-0005-0000-0000-000068040000}"/>
    <cellStyle name="Comma 3 134" xfId="922" xr:uid="{00000000-0005-0000-0000-000069040000}"/>
    <cellStyle name="Comma 3 135" xfId="923" xr:uid="{00000000-0005-0000-0000-00006A040000}"/>
    <cellStyle name="Comma 3 136" xfId="924" xr:uid="{00000000-0005-0000-0000-00006B040000}"/>
    <cellStyle name="Comma 3 137" xfId="925" xr:uid="{00000000-0005-0000-0000-00006C040000}"/>
    <cellStyle name="Comma 3 138" xfId="926" xr:uid="{00000000-0005-0000-0000-00006D040000}"/>
    <cellStyle name="Comma 3 139" xfId="927" xr:uid="{00000000-0005-0000-0000-00006E040000}"/>
    <cellStyle name="Comma 3 14" xfId="928" xr:uid="{00000000-0005-0000-0000-00006F040000}"/>
    <cellStyle name="Comma 3 14 2" xfId="929" xr:uid="{00000000-0005-0000-0000-000070040000}"/>
    <cellStyle name="Comma 3 14 2 2" xfId="930" xr:uid="{00000000-0005-0000-0000-000071040000}"/>
    <cellStyle name="Comma 3 14 2 3" xfId="931" xr:uid="{00000000-0005-0000-0000-000072040000}"/>
    <cellStyle name="Comma 3 14 3" xfId="932" xr:uid="{00000000-0005-0000-0000-000073040000}"/>
    <cellStyle name="Comma 3 140" xfId="933" xr:uid="{00000000-0005-0000-0000-000074040000}"/>
    <cellStyle name="Comma 3 141" xfId="934" xr:uid="{00000000-0005-0000-0000-000075040000}"/>
    <cellStyle name="Comma 3 142" xfId="935" xr:uid="{00000000-0005-0000-0000-000076040000}"/>
    <cellStyle name="Comma 3 143" xfId="936" xr:uid="{00000000-0005-0000-0000-000077040000}"/>
    <cellStyle name="Comma 3 144" xfId="937" xr:uid="{00000000-0005-0000-0000-000078040000}"/>
    <cellStyle name="Comma 3 145" xfId="938" xr:uid="{00000000-0005-0000-0000-000079040000}"/>
    <cellStyle name="Comma 3 146" xfId="939" xr:uid="{00000000-0005-0000-0000-00007A040000}"/>
    <cellStyle name="Comma 3 147" xfId="940" xr:uid="{00000000-0005-0000-0000-00007B040000}"/>
    <cellStyle name="Comma 3 148" xfId="941" xr:uid="{00000000-0005-0000-0000-00007C040000}"/>
    <cellStyle name="Comma 3 149" xfId="942" xr:uid="{00000000-0005-0000-0000-00007D040000}"/>
    <cellStyle name="Comma 3 15" xfId="943" xr:uid="{00000000-0005-0000-0000-00007E040000}"/>
    <cellStyle name="Comma 3 15 2" xfId="944" xr:uid="{00000000-0005-0000-0000-00007F040000}"/>
    <cellStyle name="Comma 3 15 2 2" xfId="945" xr:uid="{00000000-0005-0000-0000-000080040000}"/>
    <cellStyle name="Comma 3 15 2 3" xfId="946" xr:uid="{00000000-0005-0000-0000-000081040000}"/>
    <cellStyle name="Comma 3 15 3" xfId="947" xr:uid="{00000000-0005-0000-0000-000082040000}"/>
    <cellStyle name="Comma 3 150" xfId="948" xr:uid="{00000000-0005-0000-0000-000083040000}"/>
    <cellStyle name="Comma 3 151" xfId="949" xr:uid="{00000000-0005-0000-0000-000084040000}"/>
    <cellStyle name="Comma 3 152" xfId="950" xr:uid="{00000000-0005-0000-0000-000085040000}"/>
    <cellStyle name="Comma 3 16" xfId="951" xr:uid="{00000000-0005-0000-0000-000086040000}"/>
    <cellStyle name="Comma 3 16 2" xfId="952" xr:uid="{00000000-0005-0000-0000-000087040000}"/>
    <cellStyle name="Comma 3 16 2 2" xfId="953" xr:uid="{00000000-0005-0000-0000-000088040000}"/>
    <cellStyle name="Comma 3 16 2 3" xfId="954" xr:uid="{00000000-0005-0000-0000-000089040000}"/>
    <cellStyle name="Comma 3 16 3" xfId="955" xr:uid="{00000000-0005-0000-0000-00008A040000}"/>
    <cellStyle name="Comma 3 17" xfId="956" xr:uid="{00000000-0005-0000-0000-00008B040000}"/>
    <cellStyle name="Comma 3 17 2" xfId="957" xr:uid="{00000000-0005-0000-0000-00008C040000}"/>
    <cellStyle name="Comma 3 17 2 2" xfId="958" xr:uid="{00000000-0005-0000-0000-00008D040000}"/>
    <cellStyle name="Comma 3 17 2 3" xfId="959" xr:uid="{00000000-0005-0000-0000-00008E040000}"/>
    <cellStyle name="Comma 3 17 3" xfId="960" xr:uid="{00000000-0005-0000-0000-00008F040000}"/>
    <cellStyle name="Comma 3 18" xfId="961" xr:uid="{00000000-0005-0000-0000-000090040000}"/>
    <cellStyle name="Comma 3 18 2" xfId="962" xr:uid="{00000000-0005-0000-0000-000091040000}"/>
    <cellStyle name="Comma 3 18 2 2" xfId="963" xr:uid="{00000000-0005-0000-0000-000092040000}"/>
    <cellStyle name="Comma 3 18 2 3" xfId="964" xr:uid="{00000000-0005-0000-0000-000093040000}"/>
    <cellStyle name="Comma 3 18 3" xfId="965" xr:uid="{00000000-0005-0000-0000-000094040000}"/>
    <cellStyle name="Comma 3 19" xfId="966" xr:uid="{00000000-0005-0000-0000-000095040000}"/>
    <cellStyle name="Comma 3 19 2" xfId="967" xr:uid="{00000000-0005-0000-0000-000096040000}"/>
    <cellStyle name="Comma 3 19 3" xfId="968" xr:uid="{00000000-0005-0000-0000-000097040000}"/>
    <cellStyle name="Comma 3 19 4" xfId="969" xr:uid="{00000000-0005-0000-0000-000098040000}"/>
    <cellStyle name="Comma 3 2" xfId="970" xr:uid="{00000000-0005-0000-0000-000099040000}"/>
    <cellStyle name="Comma 3 2 10" xfId="971" xr:uid="{00000000-0005-0000-0000-00009A040000}"/>
    <cellStyle name="Comma 3 2 10 2" xfId="972" xr:uid="{00000000-0005-0000-0000-00009B040000}"/>
    <cellStyle name="Comma 3 2 11" xfId="973" xr:uid="{00000000-0005-0000-0000-00009C040000}"/>
    <cellStyle name="Comma 3 2 11 2" xfId="974" xr:uid="{00000000-0005-0000-0000-00009D040000}"/>
    <cellStyle name="Comma 3 2 12" xfId="975" xr:uid="{00000000-0005-0000-0000-00009E040000}"/>
    <cellStyle name="Comma 3 2 12 2" xfId="976" xr:uid="{00000000-0005-0000-0000-00009F040000}"/>
    <cellStyle name="Comma 3 2 12 2 2" xfId="977" xr:uid="{00000000-0005-0000-0000-0000A0040000}"/>
    <cellStyle name="Comma 3 2 12 3" xfId="978" xr:uid="{00000000-0005-0000-0000-0000A1040000}"/>
    <cellStyle name="Comma 3 2 13" xfId="979" xr:uid="{00000000-0005-0000-0000-0000A2040000}"/>
    <cellStyle name="Comma 3 2 13 2" xfId="980" xr:uid="{00000000-0005-0000-0000-0000A3040000}"/>
    <cellStyle name="Comma 3 2 14" xfId="981" xr:uid="{00000000-0005-0000-0000-0000A4040000}"/>
    <cellStyle name="Comma 3 2 14 2" xfId="982" xr:uid="{00000000-0005-0000-0000-0000A5040000}"/>
    <cellStyle name="Comma 3 2 14 2 2" xfId="983" xr:uid="{00000000-0005-0000-0000-0000A6040000}"/>
    <cellStyle name="Comma 3 2 14 3" xfId="984" xr:uid="{00000000-0005-0000-0000-0000A7040000}"/>
    <cellStyle name="Comma 3 2 15" xfId="985" xr:uid="{00000000-0005-0000-0000-0000A8040000}"/>
    <cellStyle name="Comma 3 2 15 2" xfId="986" xr:uid="{00000000-0005-0000-0000-0000A9040000}"/>
    <cellStyle name="Comma 3 2 15 2 2" xfId="987" xr:uid="{00000000-0005-0000-0000-0000AA040000}"/>
    <cellStyle name="Comma 3 2 15 3" xfId="988" xr:uid="{00000000-0005-0000-0000-0000AB040000}"/>
    <cellStyle name="Comma 3 2 16" xfId="989" xr:uid="{00000000-0005-0000-0000-0000AC040000}"/>
    <cellStyle name="Comma 3 2 16 2" xfId="990" xr:uid="{00000000-0005-0000-0000-0000AD040000}"/>
    <cellStyle name="Comma 3 2 16 2 2" xfId="991" xr:uid="{00000000-0005-0000-0000-0000AE040000}"/>
    <cellStyle name="Comma 3 2 16 3" xfId="992" xr:uid="{00000000-0005-0000-0000-0000AF040000}"/>
    <cellStyle name="Comma 3 2 17" xfId="993" xr:uid="{00000000-0005-0000-0000-0000B0040000}"/>
    <cellStyle name="Comma 3 2 17 2" xfId="994" xr:uid="{00000000-0005-0000-0000-0000B1040000}"/>
    <cellStyle name="Comma 3 2 17 2 2" xfId="995" xr:uid="{00000000-0005-0000-0000-0000B2040000}"/>
    <cellStyle name="Comma 3 2 17 3" xfId="996" xr:uid="{00000000-0005-0000-0000-0000B3040000}"/>
    <cellStyle name="Comma 3 2 18" xfId="997" xr:uid="{00000000-0005-0000-0000-0000B4040000}"/>
    <cellStyle name="Comma 3 2 19" xfId="998" xr:uid="{00000000-0005-0000-0000-0000B5040000}"/>
    <cellStyle name="Comma 3 2 2" xfId="999" xr:uid="{00000000-0005-0000-0000-0000B6040000}"/>
    <cellStyle name="Comma 3 2 2 10" xfId="1000" xr:uid="{00000000-0005-0000-0000-0000B7040000}"/>
    <cellStyle name="Comma 3 2 2 11" xfId="1001" xr:uid="{00000000-0005-0000-0000-0000B8040000}"/>
    <cellStyle name="Comma 3 2 2 12" xfId="1002" xr:uid="{00000000-0005-0000-0000-0000B9040000}"/>
    <cellStyle name="Comma 3 2 2 13" xfId="1003" xr:uid="{00000000-0005-0000-0000-0000BA040000}"/>
    <cellStyle name="Comma 3 2 2 14" xfId="1004" xr:uid="{00000000-0005-0000-0000-0000BB040000}"/>
    <cellStyle name="Comma 3 2 2 15" xfId="1005" xr:uid="{00000000-0005-0000-0000-0000BC040000}"/>
    <cellStyle name="Comma 3 2 2 16" xfId="1006" xr:uid="{00000000-0005-0000-0000-0000BD040000}"/>
    <cellStyle name="Comma 3 2 2 17" xfId="1007" xr:uid="{00000000-0005-0000-0000-0000BE040000}"/>
    <cellStyle name="Comma 3 2 2 18" xfId="1008" xr:uid="{00000000-0005-0000-0000-0000BF040000}"/>
    <cellStyle name="Comma 3 2 2 18 2" xfId="1009" xr:uid="{00000000-0005-0000-0000-0000C0040000}"/>
    <cellStyle name="Comma 3 2 2 19" xfId="1010" xr:uid="{00000000-0005-0000-0000-0000C1040000}"/>
    <cellStyle name="Comma 3 2 2 2" xfId="1011" xr:uid="{00000000-0005-0000-0000-0000C2040000}"/>
    <cellStyle name="Comma 3 2 2 2 10" xfId="1012" xr:uid="{00000000-0005-0000-0000-0000C3040000}"/>
    <cellStyle name="Comma 3 2 2 2 10 2" xfId="1013" xr:uid="{00000000-0005-0000-0000-0000C4040000}"/>
    <cellStyle name="Comma 3 2 2 2 10 2 2" xfId="1014" xr:uid="{00000000-0005-0000-0000-0000C5040000}"/>
    <cellStyle name="Comma 3 2 2 2 10 3" xfId="1015" xr:uid="{00000000-0005-0000-0000-0000C6040000}"/>
    <cellStyle name="Comma 3 2 2 2 11" xfId="1016" xr:uid="{00000000-0005-0000-0000-0000C7040000}"/>
    <cellStyle name="Comma 3 2 2 2 11 2" xfId="1017" xr:uid="{00000000-0005-0000-0000-0000C8040000}"/>
    <cellStyle name="Comma 3 2 2 2 11 2 2" xfId="1018" xr:uid="{00000000-0005-0000-0000-0000C9040000}"/>
    <cellStyle name="Comma 3 2 2 2 11 3" xfId="1019" xr:uid="{00000000-0005-0000-0000-0000CA040000}"/>
    <cellStyle name="Comma 3 2 2 2 12" xfId="1020" xr:uid="{00000000-0005-0000-0000-0000CB040000}"/>
    <cellStyle name="Comma 3 2 2 2 12 2" xfId="1021" xr:uid="{00000000-0005-0000-0000-0000CC040000}"/>
    <cellStyle name="Comma 3 2 2 2 12 2 2" xfId="1022" xr:uid="{00000000-0005-0000-0000-0000CD040000}"/>
    <cellStyle name="Comma 3 2 2 2 12 3" xfId="1023" xr:uid="{00000000-0005-0000-0000-0000CE040000}"/>
    <cellStyle name="Comma 3 2 2 2 13" xfId="1024" xr:uid="{00000000-0005-0000-0000-0000CF040000}"/>
    <cellStyle name="Comma 3 2 2 2 13 2" xfId="1025" xr:uid="{00000000-0005-0000-0000-0000D0040000}"/>
    <cellStyle name="Comma 3 2 2 2 13 2 2" xfId="1026" xr:uid="{00000000-0005-0000-0000-0000D1040000}"/>
    <cellStyle name="Comma 3 2 2 2 13 3" xfId="1027" xr:uid="{00000000-0005-0000-0000-0000D2040000}"/>
    <cellStyle name="Comma 3 2 2 2 14" xfId="1028" xr:uid="{00000000-0005-0000-0000-0000D3040000}"/>
    <cellStyle name="Comma 3 2 2 2 14 2" xfId="1029" xr:uid="{00000000-0005-0000-0000-0000D4040000}"/>
    <cellStyle name="Comma 3 2 2 2 14 2 2" xfId="1030" xr:uid="{00000000-0005-0000-0000-0000D5040000}"/>
    <cellStyle name="Comma 3 2 2 2 14 3" xfId="1031" xr:uid="{00000000-0005-0000-0000-0000D6040000}"/>
    <cellStyle name="Comma 3 2 2 2 15" xfId="1032" xr:uid="{00000000-0005-0000-0000-0000D7040000}"/>
    <cellStyle name="Comma 3 2 2 2 15 2" xfId="1033" xr:uid="{00000000-0005-0000-0000-0000D8040000}"/>
    <cellStyle name="Comma 3 2 2 2 15 2 2" xfId="1034" xr:uid="{00000000-0005-0000-0000-0000D9040000}"/>
    <cellStyle name="Comma 3 2 2 2 15 3" xfId="1035" xr:uid="{00000000-0005-0000-0000-0000DA040000}"/>
    <cellStyle name="Comma 3 2 2 2 16" xfId="1036" xr:uid="{00000000-0005-0000-0000-0000DB040000}"/>
    <cellStyle name="Comma 3 2 2 2 16 2" xfId="1037" xr:uid="{00000000-0005-0000-0000-0000DC040000}"/>
    <cellStyle name="Comma 3 2 2 2 16 2 2" xfId="1038" xr:uid="{00000000-0005-0000-0000-0000DD040000}"/>
    <cellStyle name="Comma 3 2 2 2 16 3" xfId="1039" xr:uid="{00000000-0005-0000-0000-0000DE040000}"/>
    <cellStyle name="Comma 3 2 2 2 17" xfId="1040" xr:uid="{00000000-0005-0000-0000-0000DF040000}"/>
    <cellStyle name="Comma 3 2 2 2 17 2" xfId="1041" xr:uid="{00000000-0005-0000-0000-0000E0040000}"/>
    <cellStyle name="Comma 3 2 2 2 17 2 2" xfId="1042" xr:uid="{00000000-0005-0000-0000-0000E1040000}"/>
    <cellStyle name="Comma 3 2 2 2 17 3" xfId="1043" xr:uid="{00000000-0005-0000-0000-0000E2040000}"/>
    <cellStyle name="Comma 3 2 2 2 2" xfId="1044" xr:uid="{00000000-0005-0000-0000-0000E3040000}"/>
    <cellStyle name="Comma 3 2 2 2 2 2" xfId="1045" xr:uid="{00000000-0005-0000-0000-0000E4040000}"/>
    <cellStyle name="Comma 3 2 2 2 2 2 2" xfId="1046" xr:uid="{00000000-0005-0000-0000-0000E5040000}"/>
    <cellStyle name="Comma 3 2 2 2 2 2 2 2" xfId="1047" xr:uid="{00000000-0005-0000-0000-0000E6040000}"/>
    <cellStyle name="Comma 3 2 2 2 2 2 2 2 2" xfId="1048" xr:uid="{00000000-0005-0000-0000-0000E7040000}"/>
    <cellStyle name="Comma 3 2 2 2 2 2 2 3" xfId="1049" xr:uid="{00000000-0005-0000-0000-0000E8040000}"/>
    <cellStyle name="Comma 3 2 2 2 2 2 3" xfId="1050" xr:uid="{00000000-0005-0000-0000-0000E9040000}"/>
    <cellStyle name="Comma 3 2 2 2 2 2 3 2" xfId="1051" xr:uid="{00000000-0005-0000-0000-0000EA040000}"/>
    <cellStyle name="Comma 3 2 2 2 2 2 3 2 2" xfId="1052" xr:uid="{00000000-0005-0000-0000-0000EB040000}"/>
    <cellStyle name="Comma 3 2 2 2 2 2 3 3" xfId="1053" xr:uid="{00000000-0005-0000-0000-0000EC040000}"/>
    <cellStyle name="Comma 3 2 2 2 2 2 4" xfId="1054" xr:uid="{00000000-0005-0000-0000-0000ED040000}"/>
    <cellStyle name="Comma 3 2 2 2 2 2 4 2" xfId="1055" xr:uid="{00000000-0005-0000-0000-0000EE040000}"/>
    <cellStyle name="Comma 3 2 2 2 2 2 4 2 2" xfId="1056" xr:uid="{00000000-0005-0000-0000-0000EF040000}"/>
    <cellStyle name="Comma 3 2 2 2 2 2 4 3" xfId="1057" xr:uid="{00000000-0005-0000-0000-0000F0040000}"/>
    <cellStyle name="Comma 3 2 2 2 2 2 5" xfId="1058" xr:uid="{00000000-0005-0000-0000-0000F1040000}"/>
    <cellStyle name="Comma 3 2 2 2 2 2 5 2" xfId="1059" xr:uid="{00000000-0005-0000-0000-0000F2040000}"/>
    <cellStyle name="Comma 3 2 2 2 2 2 5 2 2" xfId="1060" xr:uid="{00000000-0005-0000-0000-0000F3040000}"/>
    <cellStyle name="Comma 3 2 2 2 2 2 5 3" xfId="1061" xr:uid="{00000000-0005-0000-0000-0000F4040000}"/>
    <cellStyle name="Comma 3 2 2 2 2 3" xfId="1062" xr:uid="{00000000-0005-0000-0000-0000F5040000}"/>
    <cellStyle name="Comma 3 2 2 2 2 4" xfId="1063" xr:uid="{00000000-0005-0000-0000-0000F6040000}"/>
    <cellStyle name="Comma 3 2 2 2 2 5" xfId="1064" xr:uid="{00000000-0005-0000-0000-0000F7040000}"/>
    <cellStyle name="Comma 3 2 2 2 2 6" xfId="1065" xr:uid="{00000000-0005-0000-0000-0000F8040000}"/>
    <cellStyle name="Comma 3 2 2 2 2 6 2" xfId="1066" xr:uid="{00000000-0005-0000-0000-0000F9040000}"/>
    <cellStyle name="Comma 3 2 2 2 2 7" xfId="1067" xr:uid="{00000000-0005-0000-0000-0000FA040000}"/>
    <cellStyle name="Comma 3 2 2 2 3" xfId="1068" xr:uid="{00000000-0005-0000-0000-0000FB040000}"/>
    <cellStyle name="Comma 3 2 2 2 3 2" xfId="1069" xr:uid="{00000000-0005-0000-0000-0000FC040000}"/>
    <cellStyle name="Comma 3 2 2 2 3 2 2" xfId="1070" xr:uid="{00000000-0005-0000-0000-0000FD040000}"/>
    <cellStyle name="Comma 3 2 2 2 3 3" xfId="1071" xr:uid="{00000000-0005-0000-0000-0000FE040000}"/>
    <cellStyle name="Comma 3 2 2 2 4" xfId="1072" xr:uid="{00000000-0005-0000-0000-0000FF040000}"/>
    <cellStyle name="Comma 3 2 2 2 4 2" xfId="1073" xr:uid="{00000000-0005-0000-0000-000000050000}"/>
    <cellStyle name="Comma 3 2 2 2 4 2 2" xfId="1074" xr:uid="{00000000-0005-0000-0000-000001050000}"/>
    <cellStyle name="Comma 3 2 2 2 4 3" xfId="1075" xr:uid="{00000000-0005-0000-0000-000002050000}"/>
    <cellStyle name="Comma 3 2 2 2 5" xfId="1076" xr:uid="{00000000-0005-0000-0000-000003050000}"/>
    <cellStyle name="Comma 3 2 2 2 5 2" xfId="1077" xr:uid="{00000000-0005-0000-0000-000004050000}"/>
    <cellStyle name="Comma 3 2 2 2 5 2 2" xfId="1078" xr:uid="{00000000-0005-0000-0000-000005050000}"/>
    <cellStyle name="Comma 3 2 2 2 5 3" xfId="1079" xr:uid="{00000000-0005-0000-0000-000006050000}"/>
    <cellStyle name="Comma 3 2 2 2 6" xfId="1080" xr:uid="{00000000-0005-0000-0000-000007050000}"/>
    <cellStyle name="Comma 3 2 2 2 6 2" xfId="1081" xr:uid="{00000000-0005-0000-0000-000008050000}"/>
    <cellStyle name="Comma 3 2 2 2 6 2 2" xfId="1082" xr:uid="{00000000-0005-0000-0000-000009050000}"/>
    <cellStyle name="Comma 3 2 2 2 6 3" xfId="1083" xr:uid="{00000000-0005-0000-0000-00000A050000}"/>
    <cellStyle name="Comma 3 2 2 2 7" xfId="1084" xr:uid="{00000000-0005-0000-0000-00000B050000}"/>
    <cellStyle name="Comma 3 2 2 2 7 2" xfId="1085" xr:uid="{00000000-0005-0000-0000-00000C050000}"/>
    <cellStyle name="Comma 3 2 2 2 7 2 2" xfId="1086" xr:uid="{00000000-0005-0000-0000-00000D050000}"/>
    <cellStyle name="Comma 3 2 2 2 7 3" xfId="1087" xr:uid="{00000000-0005-0000-0000-00000E050000}"/>
    <cellStyle name="Comma 3 2 2 2 8" xfId="1088" xr:uid="{00000000-0005-0000-0000-00000F050000}"/>
    <cellStyle name="Comma 3 2 2 2 8 2" xfId="1089" xr:uid="{00000000-0005-0000-0000-000010050000}"/>
    <cellStyle name="Comma 3 2 2 2 8 2 2" xfId="1090" xr:uid="{00000000-0005-0000-0000-000011050000}"/>
    <cellStyle name="Comma 3 2 2 2 8 3" xfId="1091" xr:uid="{00000000-0005-0000-0000-000012050000}"/>
    <cellStyle name="Comma 3 2 2 2 9" xfId="1092" xr:uid="{00000000-0005-0000-0000-000013050000}"/>
    <cellStyle name="Comma 3 2 2 2 9 2" xfId="1093" xr:uid="{00000000-0005-0000-0000-000014050000}"/>
    <cellStyle name="Comma 3 2 2 2 9 2 2" xfId="1094" xr:uid="{00000000-0005-0000-0000-000015050000}"/>
    <cellStyle name="Comma 3 2 2 2 9 3" xfId="1095" xr:uid="{00000000-0005-0000-0000-000016050000}"/>
    <cellStyle name="Comma 3 2 2 3" xfId="1096" xr:uid="{00000000-0005-0000-0000-000017050000}"/>
    <cellStyle name="Comma 3 2 2 4" xfId="1097" xr:uid="{00000000-0005-0000-0000-000018050000}"/>
    <cellStyle name="Comma 3 2 2 5" xfId="1098" xr:uid="{00000000-0005-0000-0000-000019050000}"/>
    <cellStyle name="Comma 3 2 2 6" xfId="1099" xr:uid="{00000000-0005-0000-0000-00001A050000}"/>
    <cellStyle name="Comma 3 2 2 7" xfId="1100" xr:uid="{00000000-0005-0000-0000-00001B050000}"/>
    <cellStyle name="Comma 3 2 2 8" xfId="1101" xr:uid="{00000000-0005-0000-0000-00001C050000}"/>
    <cellStyle name="Comma 3 2 2 9" xfId="1102" xr:uid="{00000000-0005-0000-0000-00001D050000}"/>
    <cellStyle name="Comma 3 2 20" xfId="1103" xr:uid="{00000000-0005-0000-0000-00001E050000}"/>
    <cellStyle name="Comma 3 2 3" xfId="1104" xr:uid="{00000000-0005-0000-0000-00001F050000}"/>
    <cellStyle name="Comma 3 2 3 2" xfId="1105" xr:uid="{00000000-0005-0000-0000-000020050000}"/>
    <cellStyle name="Comma 3 2 4" xfId="1106" xr:uid="{00000000-0005-0000-0000-000021050000}"/>
    <cellStyle name="Comma 3 2 4 2" xfId="1107" xr:uid="{00000000-0005-0000-0000-000022050000}"/>
    <cellStyle name="Comma 3 2 5" xfId="1108" xr:uid="{00000000-0005-0000-0000-000023050000}"/>
    <cellStyle name="Comma 3 2 5 2" xfId="1109" xr:uid="{00000000-0005-0000-0000-000024050000}"/>
    <cellStyle name="Comma 3 2 6" xfId="1110" xr:uid="{00000000-0005-0000-0000-000025050000}"/>
    <cellStyle name="Comma 3 2 6 2" xfId="1111" xr:uid="{00000000-0005-0000-0000-000026050000}"/>
    <cellStyle name="Comma 3 2 7" xfId="1112" xr:uid="{00000000-0005-0000-0000-000027050000}"/>
    <cellStyle name="Comma 3 2 7 2" xfId="1113" xr:uid="{00000000-0005-0000-0000-000028050000}"/>
    <cellStyle name="Comma 3 2 8" xfId="1114" xr:uid="{00000000-0005-0000-0000-000029050000}"/>
    <cellStyle name="Comma 3 2 8 2" xfId="1115" xr:uid="{00000000-0005-0000-0000-00002A050000}"/>
    <cellStyle name="Comma 3 2 9" xfId="1116" xr:uid="{00000000-0005-0000-0000-00002B050000}"/>
    <cellStyle name="Comma 3 2 9 2" xfId="1117" xr:uid="{00000000-0005-0000-0000-00002C050000}"/>
    <cellStyle name="Comma 3 20" xfId="1118" xr:uid="{00000000-0005-0000-0000-00002D050000}"/>
    <cellStyle name="Comma 3 20 2" xfId="1119" xr:uid="{00000000-0005-0000-0000-00002E050000}"/>
    <cellStyle name="Comma 3 21" xfId="1120" xr:uid="{00000000-0005-0000-0000-00002F050000}"/>
    <cellStyle name="Comma 3 21 2" xfId="1121" xr:uid="{00000000-0005-0000-0000-000030050000}"/>
    <cellStyle name="Comma 3 22" xfId="1122" xr:uid="{00000000-0005-0000-0000-000031050000}"/>
    <cellStyle name="Comma 3 22 2" xfId="1123" xr:uid="{00000000-0005-0000-0000-000032050000}"/>
    <cellStyle name="Comma 3 23" xfId="1124" xr:uid="{00000000-0005-0000-0000-000033050000}"/>
    <cellStyle name="Comma 3 23 2" xfId="1125" xr:uid="{00000000-0005-0000-0000-000034050000}"/>
    <cellStyle name="Comma 3 24" xfId="1126" xr:uid="{00000000-0005-0000-0000-000035050000}"/>
    <cellStyle name="Comma 3 24 2" xfId="1127" xr:uid="{00000000-0005-0000-0000-000036050000}"/>
    <cellStyle name="Comma 3 25" xfId="1128" xr:uid="{00000000-0005-0000-0000-000037050000}"/>
    <cellStyle name="Comma 3 25 2" xfId="1129" xr:uid="{00000000-0005-0000-0000-000038050000}"/>
    <cellStyle name="Comma 3 26" xfId="1130" xr:uid="{00000000-0005-0000-0000-000039050000}"/>
    <cellStyle name="Comma 3 26 2" xfId="1131" xr:uid="{00000000-0005-0000-0000-00003A050000}"/>
    <cellStyle name="Comma 3 27" xfId="1132" xr:uid="{00000000-0005-0000-0000-00003B050000}"/>
    <cellStyle name="Comma 3 27 2" xfId="1133" xr:uid="{00000000-0005-0000-0000-00003C050000}"/>
    <cellStyle name="Comma 3 28" xfId="1134" xr:uid="{00000000-0005-0000-0000-00003D050000}"/>
    <cellStyle name="Comma 3 28 2" xfId="1135" xr:uid="{00000000-0005-0000-0000-00003E050000}"/>
    <cellStyle name="Comma 3 29" xfId="1136" xr:uid="{00000000-0005-0000-0000-00003F050000}"/>
    <cellStyle name="Comma 3 29 2" xfId="1137" xr:uid="{00000000-0005-0000-0000-000040050000}"/>
    <cellStyle name="Comma 3 3" xfId="1138" xr:uid="{00000000-0005-0000-0000-000041050000}"/>
    <cellStyle name="Comma 3 3 2" xfId="1139" xr:uid="{00000000-0005-0000-0000-000042050000}"/>
    <cellStyle name="Comma 3 3 2 2" xfId="1140" xr:uid="{00000000-0005-0000-0000-000043050000}"/>
    <cellStyle name="Comma 3 3 2 2 2" xfId="1141" xr:uid="{00000000-0005-0000-0000-000044050000}"/>
    <cellStyle name="Comma 3 3 2 3" xfId="1142" xr:uid="{00000000-0005-0000-0000-000045050000}"/>
    <cellStyle name="Comma 3 3 2 4" xfId="1143" xr:uid="{00000000-0005-0000-0000-000046050000}"/>
    <cellStyle name="Comma 3 3 2 5" xfId="1144" xr:uid="{00000000-0005-0000-0000-000047050000}"/>
    <cellStyle name="Comma 3 3 3" xfId="1145" xr:uid="{00000000-0005-0000-0000-000048050000}"/>
    <cellStyle name="Comma 3 3 4" xfId="1146" xr:uid="{00000000-0005-0000-0000-000049050000}"/>
    <cellStyle name="Comma 3 3 5" xfId="1147" xr:uid="{00000000-0005-0000-0000-00004A050000}"/>
    <cellStyle name="Comma 3 3 6" xfId="1148" xr:uid="{00000000-0005-0000-0000-00004B050000}"/>
    <cellStyle name="Comma 3 30" xfId="1149" xr:uid="{00000000-0005-0000-0000-00004C050000}"/>
    <cellStyle name="Comma 3 30 2" xfId="1150" xr:uid="{00000000-0005-0000-0000-00004D050000}"/>
    <cellStyle name="Comma 3 31" xfId="1151" xr:uid="{00000000-0005-0000-0000-00004E050000}"/>
    <cellStyle name="Comma 3 31 2" xfId="1152" xr:uid="{00000000-0005-0000-0000-00004F050000}"/>
    <cellStyle name="Comma 3 32" xfId="1153" xr:uid="{00000000-0005-0000-0000-000050050000}"/>
    <cellStyle name="Comma 3 32 2" xfId="1154" xr:uid="{00000000-0005-0000-0000-000051050000}"/>
    <cellStyle name="Comma 3 33" xfId="1155" xr:uid="{00000000-0005-0000-0000-000052050000}"/>
    <cellStyle name="Comma 3 33 2" xfId="1156" xr:uid="{00000000-0005-0000-0000-000053050000}"/>
    <cellStyle name="Comma 3 34" xfId="1157" xr:uid="{00000000-0005-0000-0000-000054050000}"/>
    <cellStyle name="Comma 3 34 2" xfId="1158" xr:uid="{00000000-0005-0000-0000-000055050000}"/>
    <cellStyle name="Comma 3 35" xfId="1159" xr:uid="{00000000-0005-0000-0000-000056050000}"/>
    <cellStyle name="Comma 3 35 2" xfId="1160" xr:uid="{00000000-0005-0000-0000-000057050000}"/>
    <cellStyle name="Comma 3 36" xfId="1161" xr:uid="{00000000-0005-0000-0000-000058050000}"/>
    <cellStyle name="Comma 3 36 2" xfId="1162" xr:uid="{00000000-0005-0000-0000-000059050000}"/>
    <cellStyle name="Comma 3 37" xfId="1163" xr:uid="{00000000-0005-0000-0000-00005A050000}"/>
    <cellStyle name="Comma 3 37 2" xfId="1164" xr:uid="{00000000-0005-0000-0000-00005B050000}"/>
    <cellStyle name="Comma 3 38" xfId="1165" xr:uid="{00000000-0005-0000-0000-00005C050000}"/>
    <cellStyle name="Comma 3 38 2" xfId="1166" xr:uid="{00000000-0005-0000-0000-00005D050000}"/>
    <cellStyle name="Comma 3 39" xfId="1167" xr:uid="{00000000-0005-0000-0000-00005E050000}"/>
    <cellStyle name="Comma 3 39 2" xfId="1168" xr:uid="{00000000-0005-0000-0000-00005F050000}"/>
    <cellStyle name="Comma 3 4" xfId="1169" xr:uid="{00000000-0005-0000-0000-000060050000}"/>
    <cellStyle name="Comma 3 4 2" xfId="1170" xr:uid="{00000000-0005-0000-0000-000061050000}"/>
    <cellStyle name="Comma 3 4 2 2" xfId="1171" xr:uid="{00000000-0005-0000-0000-000062050000}"/>
    <cellStyle name="Comma 3 4 2 3" xfId="1172" xr:uid="{00000000-0005-0000-0000-000063050000}"/>
    <cellStyle name="Comma 3 4 3" xfId="1173" xr:uid="{00000000-0005-0000-0000-000064050000}"/>
    <cellStyle name="Comma 3 40" xfId="1174" xr:uid="{00000000-0005-0000-0000-000065050000}"/>
    <cellStyle name="Comma 3 40 2" xfId="1175" xr:uid="{00000000-0005-0000-0000-000066050000}"/>
    <cellStyle name="Comma 3 41" xfId="1176" xr:uid="{00000000-0005-0000-0000-000067050000}"/>
    <cellStyle name="Comma 3 41 2" xfId="1177" xr:uid="{00000000-0005-0000-0000-000068050000}"/>
    <cellStyle name="Comma 3 42" xfId="1178" xr:uid="{00000000-0005-0000-0000-000069050000}"/>
    <cellStyle name="Comma 3 42 2" xfId="1179" xr:uid="{00000000-0005-0000-0000-00006A050000}"/>
    <cellStyle name="Comma 3 43" xfId="1180" xr:uid="{00000000-0005-0000-0000-00006B050000}"/>
    <cellStyle name="Comma 3 43 2" xfId="1181" xr:uid="{00000000-0005-0000-0000-00006C050000}"/>
    <cellStyle name="Comma 3 44" xfId="1182" xr:uid="{00000000-0005-0000-0000-00006D050000}"/>
    <cellStyle name="Comma 3 44 2" xfId="1183" xr:uid="{00000000-0005-0000-0000-00006E050000}"/>
    <cellStyle name="Comma 3 45" xfId="1184" xr:uid="{00000000-0005-0000-0000-00006F050000}"/>
    <cellStyle name="Comma 3 45 2" xfId="1185" xr:uid="{00000000-0005-0000-0000-000070050000}"/>
    <cellStyle name="Comma 3 46" xfId="1186" xr:uid="{00000000-0005-0000-0000-000071050000}"/>
    <cellStyle name="Comma 3 46 2" xfId="1187" xr:uid="{00000000-0005-0000-0000-000072050000}"/>
    <cellStyle name="Comma 3 47" xfId="1188" xr:uid="{00000000-0005-0000-0000-000073050000}"/>
    <cellStyle name="Comma 3 47 2" xfId="1189" xr:uid="{00000000-0005-0000-0000-000074050000}"/>
    <cellStyle name="Comma 3 48" xfId="1190" xr:uid="{00000000-0005-0000-0000-000075050000}"/>
    <cellStyle name="Comma 3 48 2" xfId="1191" xr:uid="{00000000-0005-0000-0000-000076050000}"/>
    <cellStyle name="Comma 3 49" xfId="1192" xr:uid="{00000000-0005-0000-0000-000077050000}"/>
    <cellStyle name="Comma 3 49 2" xfId="1193" xr:uid="{00000000-0005-0000-0000-000078050000}"/>
    <cellStyle name="Comma 3 5" xfId="1194" xr:uid="{00000000-0005-0000-0000-000079050000}"/>
    <cellStyle name="Comma 3 5 2" xfId="1195" xr:uid="{00000000-0005-0000-0000-00007A050000}"/>
    <cellStyle name="Comma 3 5 2 2" xfId="1196" xr:uid="{00000000-0005-0000-0000-00007B050000}"/>
    <cellStyle name="Comma 3 5 2 3" xfId="1197" xr:uid="{00000000-0005-0000-0000-00007C050000}"/>
    <cellStyle name="Comma 3 5 3" xfId="1198" xr:uid="{00000000-0005-0000-0000-00007D050000}"/>
    <cellStyle name="Comma 3 50" xfId="1199" xr:uid="{00000000-0005-0000-0000-00007E050000}"/>
    <cellStyle name="Comma 3 50 2" xfId="1200" xr:uid="{00000000-0005-0000-0000-00007F050000}"/>
    <cellStyle name="Comma 3 51" xfId="1201" xr:uid="{00000000-0005-0000-0000-000080050000}"/>
    <cellStyle name="Comma 3 51 2" xfId="1202" xr:uid="{00000000-0005-0000-0000-000081050000}"/>
    <cellStyle name="Comma 3 52" xfId="1203" xr:uid="{00000000-0005-0000-0000-000082050000}"/>
    <cellStyle name="Comma 3 52 2" xfId="1204" xr:uid="{00000000-0005-0000-0000-000083050000}"/>
    <cellStyle name="Comma 3 53" xfId="1205" xr:uid="{00000000-0005-0000-0000-000084050000}"/>
    <cellStyle name="Comma 3 53 2" xfId="1206" xr:uid="{00000000-0005-0000-0000-000085050000}"/>
    <cellStyle name="Comma 3 54" xfId="1207" xr:uid="{00000000-0005-0000-0000-000086050000}"/>
    <cellStyle name="Comma 3 54 2" xfId="1208" xr:uid="{00000000-0005-0000-0000-000087050000}"/>
    <cellStyle name="Comma 3 55" xfId="1209" xr:uid="{00000000-0005-0000-0000-000088050000}"/>
    <cellStyle name="Comma 3 55 2" xfId="1210" xr:uid="{00000000-0005-0000-0000-000089050000}"/>
    <cellStyle name="Comma 3 56" xfId="1211" xr:uid="{00000000-0005-0000-0000-00008A050000}"/>
    <cellStyle name="Comma 3 56 2" xfId="1212" xr:uid="{00000000-0005-0000-0000-00008B050000}"/>
    <cellStyle name="Comma 3 57" xfId="1213" xr:uid="{00000000-0005-0000-0000-00008C050000}"/>
    <cellStyle name="Comma 3 57 2" xfId="1214" xr:uid="{00000000-0005-0000-0000-00008D050000}"/>
    <cellStyle name="Comma 3 58" xfId="1215" xr:uid="{00000000-0005-0000-0000-00008E050000}"/>
    <cellStyle name="Comma 3 58 2" xfId="1216" xr:uid="{00000000-0005-0000-0000-00008F050000}"/>
    <cellStyle name="Comma 3 59" xfId="1217" xr:uid="{00000000-0005-0000-0000-000090050000}"/>
    <cellStyle name="Comma 3 59 2" xfId="1218" xr:uid="{00000000-0005-0000-0000-000091050000}"/>
    <cellStyle name="Comma 3 6" xfId="1219" xr:uid="{00000000-0005-0000-0000-000092050000}"/>
    <cellStyle name="Comma 3 6 2" xfId="1220" xr:uid="{00000000-0005-0000-0000-000093050000}"/>
    <cellStyle name="Comma 3 6 2 2" xfId="1221" xr:uid="{00000000-0005-0000-0000-000094050000}"/>
    <cellStyle name="Comma 3 6 2 3" xfId="1222" xr:uid="{00000000-0005-0000-0000-000095050000}"/>
    <cellStyle name="Comma 3 6 3" xfId="1223" xr:uid="{00000000-0005-0000-0000-000096050000}"/>
    <cellStyle name="Comma 3 60" xfId="1224" xr:uid="{00000000-0005-0000-0000-000097050000}"/>
    <cellStyle name="Comma 3 60 2" xfId="1225" xr:uid="{00000000-0005-0000-0000-000098050000}"/>
    <cellStyle name="Comma 3 61" xfId="1226" xr:uid="{00000000-0005-0000-0000-000099050000}"/>
    <cellStyle name="Comma 3 61 2" xfId="1227" xr:uid="{00000000-0005-0000-0000-00009A050000}"/>
    <cellStyle name="Comma 3 62" xfId="1228" xr:uid="{00000000-0005-0000-0000-00009B050000}"/>
    <cellStyle name="Comma 3 63" xfId="1229" xr:uid="{00000000-0005-0000-0000-00009C050000}"/>
    <cellStyle name="Comma 3 64" xfId="1230" xr:uid="{00000000-0005-0000-0000-00009D050000}"/>
    <cellStyle name="Comma 3 65" xfId="1231" xr:uid="{00000000-0005-0000-0000-00009E050000}"/>
    <cellStyle name="Comma 3 66" xfId="1232" xr:uid="{00000000-0005-0000-0000-00009F050000}"/>
    <cellStyle name="Comma 3 67" xfId="1233" xr:uid="{00000000-0005-0000-0000-0000A0050000}"/>
    <cellStyle name="Comma 3 68" xfId="1234" xr:uid="{00000000-0005-0000-0000-0000A1050000}"/>
    <cellStyle name="Comma 3 69" xfId="1235" xr:uid="{00000000-0005-0000-0000-0000A2050000}"/>
    <cellStyle name="Comma 3 7" xfId="1236" xr:uid="{00000000-0005-0000-0000-0000A3050000}"/>
    <cellStyle name="Comma 3 7 2" xfId="1237" xr:uid="{00000000-0005-0000-0000-0000A4050000}"/>
    <cellStyle name="Comma 3 7 2 2" xfId="1238" xr:uid="{00000000-0005-0000-0000-0000A5050000}"/>
    <cellStyle name="Comma 3 7 2 3" xfId="1239" xr:uid="{00000000-0005-0000-0000-0000A6050000}"/>
    <cellStyle name="Comma 3 7 3" xfId="1240" xr:uid="{00000000-0005-0000-0000-0000A7050000}"/>
    <cellStyle name="Comma 3 70" xfId="1241" xr:uid="{00000000-0005-0000-0000-0000A8050000}"/>
    <cellStyle name="Comma 3 71" xfId="1242" xr:uid="{00000000-0005-0000-0000-0000A9050000}"/>
    <cellStyle name="Comma 3 72" xfId="1243" xr:uid="{00000000-0005-0000-0000-0000AA050000}"/>
    <cellStyle name="Comma 3 73" xfId="1244" xr:uid="{00000000-0005-0000-0000-0000AB050000}"/>
    <cellStyle name="Comma 3 74" xfId="1245" xr:uid="{00000000-0005-0000-0000-0000AC050000}"/>
    <cellStyle name="Comma 3 75" xfId="1246" xr:uid="{00000000-0005-0000-0000-0000AD050000}"/>
    <cellStyle name="Comma 3 76" xfId="1247" xr:uid="{00000000-0005-0000-0000-0000AE050000}"/>
    <cellStyle name="Comma 3 77" xfId="1248" xr:uid="{00000000-0005-0000-0000-0000AF050000}"/>
    <cellStyle name="Comma 3 78" xfId="1249" xr:uid="{00000000-0005-0000-0000-0000B0050000}"/>
    <cellStyle name="Comma 3 79" xfId="1250" xr:uid="{00000000-0005-0000-0000-0000B1050000}"/>
    <cellStyle name="Comma 3 8" xfId="1251" xr:uid="{00000000-0005-0000-0000-0000B2050000}"/>
    <cellStyle name="Comma 3 8 2" xfId="1252" xr:uid="{00000000-0005-0000-0000-0000B3050000}"/>
    <cellStyle name="Comma 3 8 2 2" xfId="1253" xr:uid="{00000000-0005-0000-0000-0000B4050000}"/>
    <cellStyle name="Comma 3 8 2 3" xfId="1254" xr:uid="{00000000-0005-0000-0000-0000B5050000}"/>
    <cellStyle name="Comma 3 8 3" xfId="1255" xr:uid="{00000000-0005-0000-0000-0000B6050000}"/>
    <cellStyle name="Comma 3 80" xfId="1256" xr:uid="{00000000-0005-0000-0000-0000B7050000}"/>
    <cellStyle name="Comma 3 81" xfId="1257" xr:uid="{00000000-0005-0000-0000-0000B8050000}"/>
    <cellStyle name="Comma 3 82" xfId="1258" xr:uid="{00000000-0005-0000-0000-0000B9050000}"/>
    <cellStyle name="Comma 3 83" xfId="1259" xr:uid="{00000000-0005-0000-0000-0000BA050000}"/>
    <cellStyle name="Comma 3 84" xfId="1260" xr:uid="{00000000-0005-0000-0000-0000BB050000}"/>
    <cellStyle name="Comma 3 85" xfId="1261" xr:uid="{00000000-0005-0000-0000-0000BC050000}"/>
    <cellStyle name="Comma 3 86" xfId="1262" xr:uid="{00000000-0005-0000-0000-0000BD050000}"/>
    <cellStyle name="Comma 3 87" xfId="1263" xr:uid="{00000000-0005-0000-0000-0000BE050000}"/>
    <cellStyle name="Comma 3 88" xfId="1264" xr:uid="{00000000-0005-0000-0000-0000BF050000}"/>
    <cellStyle name="Comma 3 89" xfId="1265" xr:uid="{00000000-0005-0000-0000-0000C0050000}"/>
    <cellStyle name="Comma 3 9" xfId="1266" xr:uid="{00000000-0005-0000-0000-0000C1050000}"/>
    <cellStyle name="Comma 3 9 2" xfId="1267" xr:uid="{00000000-0005-0000-0000-0000C2050000}"/>
    <cellStyle name="Comma 3 9 2 2" xfId="1268" xr:uid="{00000000-0005-0000-0000-0000C3050000}"/>
    <cellStyle name="Comma 3 9 2 3" xfId="1269" xr:uid="{00000000-0005-0000-0000-0000C4050000}"/>
    <cellStyle name="Comma 3 9 3" xfId="1270" xr:uid="{00000000-0005-0000-0000-0000C5050000}"/>
    <cellStyle name="Comma 3 90" xfId="1271" xr:uid="{00000000-0005-0000-0000-0000C6050000}"/>
    <cellStyle name="Comma 3 91" xfId="1272" xr:uid="{00000000-0005-0000-0000-0000C7050000}"/>
    <cellStyle name="Comma 3 92" xfId="1273" xr:uid="{00000000-0005-0000-0000-0000C8050000}"/>
    <cellStyle name="Comma 3 93" xfId="1274" xr:uid="{00000000-0005-0000-0000-0000C9050000}"/>
    <cellStyle name="Comma 3 94" xfId="1275" xr:uid="{00000000-0005-0000-0000-0000CA050000}"/>
    <cellStyle name="Comma 3 95" xfId="1276" xr:uid="{00000000-0005-0000-0000-0000CB050000}"/>
    <cellStyle name="Comma 3 96" xfId="1277" xr:uid="{00000000-0005-0000-0000-0000CC050000}"/>
    <cellStyle name="Comma 3 97" xfId="1278" xr:uid="{00000000-0005-0000-0000-0000CD050000}"/>
    <cellStyle name="Comma 3 98" xfId="1279" xr:uid="{00000000-0005-0000-0000-0000CE050000}"/>
    <cellStyle name="Comma 3 99" xfId="1280" xr:uid="{00000000-0005-0000-0000-0000CF050000}"/>
    <cellStyle name="Comma 30" xfId="1281" xr:uid="{00000000-0005-0000-0000-0000D0050000}"/>
    <cellStyle name="Comma 30 2" xfId="1282" xr:uid="{00000000-0005-0000-0000-0000D1050000}"/>
    <cellStyle name="Comma 30 2 2" xfId="9868" xr:uid="{00000000-0005-0000-0000-0000D2050000}"/>
    <cellStyle name="Comma 30 3" xfId="9867" xr:uid="{00000000-0005-0000-0000-0000D3050000}"/>
    <cellStyle name="Comma 31" xfId="1283" xr:uid="{00000000-0005-0000-0000-0000D4050000}"/>
    <cellStyle name="Comma 32" xfId="1284" xr:uid="{00000000-0005-0000-0000-0000D5050000}"/>
    <cellStyle name="Comma 33" xfId="1285" xr:uid="{00000000-0005-0000-0000-0000D6050000}"/>
    <cellStyle name="Comma 34" xfId="1286" xr:uid="{00000000-0005-0000-0000-0000D7050000}"/>
    <cellStyle name="Comma 35" xfId="1287" xr:uid="{00000000-0005-0000-0000-0000D8050000}"/>
    <cellStyle name="Comma 36" xfId="1288" xr:uid="{00000000-0005-0000-0000-0000D9050000}"/>
    <cellStyle name="Comma 37" xfId="1289" xr:uid="{00000000-0005-0000-0000-0000DA050000}"/>
    <cellStyle name="Comma 38" xfId="1290" xr:uid="{00000000-0005-0000-0000-0000DB050000}"/>
    <cellStyle name="Comma 39" xfId="1291" xr:uid="{00000000-0005-0000-0000-0000DC050000}"/>
    <cellStyle name="Comma 39 2" xfId="1292" xr:uid="{00000000-0005-0000-0000-0000DD050000}"/>
    <cellStyle name="Comma 39 2 2" xfId="9870" xr:uid="{00000000-0005-0000-0000-0000DE050000}"/>
    <cellStyle name="Comma 39 3" xfId="9869" xr:uid="{00000000-0005-0000-0000-0000DF050000}"/>
    <cellStyle name="Comma 4" xfId="1293" xr:uid="{00000000-0005-0000-0000-0000E0050000}"/>
    <cellStyle name="Comma 4 10" xfId="1294" xr:uid="{00000000-0005-0000-0000-0000E1050000}"/>
    <cellStyle name="Comma 4 11" xfId="1295" xr:uid="{00000000-0005-0000-0000-0000E2050000}"/>
    <cellStyle name="Comma 4 12" xfId="1296" xr:uid="{00000000-0005-0000-0000-0000E3050000}"/>
    <cellStyle name="Comma 4 13" xfId="1297" xr:uid="{00000000-0005-0000-0000-0000E4050000}"/>
    <cellStyle name="Comma 4 13 2" xfId="1298" xr:uid="{00000000-0005-0000-0000-0000E5050000}"/>
    <cellStyle name="Comma 4 13 2 2" xfId="1299" xr:uid="{00000000-0005-0000-0000-0000E6050000}"/>
    <cellStyle name="Comma 4 13 2 2 2" xfId="9873" xr:uid="{00000000-0005-0000-0000-0000E7050000}"/>
    <cellStyle name="Comma 4 13 2 3" xfId="9872" xr:uid="{00000000-0005-0000-0000-0000E8050000}"/>
    <cellStyle name="Comma 4 13 3" xfId="1300" xr:uid="{00000000-0005-0000-0000-0000E9050000}"/>
    <cellStyle name="Comma 4 13 4" xfId="1301" xr:uid="{00000000-0005-0000-0000-0000EA050000}"/>
    <cellStyle name="Comma 4 14" xfId="1302" xr:uid="{00000000-0005-0000-0000-0000EB050000}"/>
    <cellStyle name="Comma 4 15" xfId="1303" xr:uid="{00000000-0005-0000-0000-0000EC050000}"/>
    <cellStyle name="Comma 4 16" xfId="1304" xr:uid="{00000000-0005-0000-0000-0000ED050000}"/>
    <cellStyle name="Comma 4 16 2" xfId="9874" xr:uid="{00000000-0005-0000-0000-0000EE050000}"/>
    <cellStyle name="Comma 4 17" xfId="1305" xr:uid="{00000000-0005-0000-0000-0000EF050000}"/>
    <cellStyle name="Comma 4 17 2" xfId="9445" xr:uid="{00000000-0005-0000-0000-0000F0050000}"/>
    <cellStyle name="Comma 4 17 2 2" xfId="9554" xr:uid="{00000000-0005-0000-0000-0000F1050000}"/>
    <cellStyle name="Comma 4 17 2 3" xfId="12944" xr:uid="{00000000-0005-0000-0000-0000F2050000}"/>
    <cellStyle name="Comma 4 17 3" xfId="9875" xr:uid="{00000000-0005-0000-0000-0000F3050000}"/>
    <cellStyle name="Comma 4 18" xfId="9871" xr:uid="{00000000-0005-0000-0000-0000F4050000}"/>
    <cellStyle name="Comma 4 2" xfId="1306" xr:uid="{00000000-0005-0000-0000-0000F5050000}"/>
    <cellStyle name="Comma 4 2 10" xfId="1307" xr:uid="{00000000-0005-0000-0000-0000F6050000}"/>
    <cellStyle name="Comma 4 2 10 2" xfId="1308" xr:uid="{00000000-0005-0000-0000-0000F7050000}"/>
    <cellStyle name="Comma 4 2 10 2 2" xfId="1309" xr:uid="{00000000-0005-0000-0000-0000F8050000}"/>
    <cellStyle name="Comma 4 2 10 2 2 2" xfId="9878" xr:uid="{00000000-0005-0000-0000-0000F9050000}"/>
    <cellStyle name="Comma 4 2 10 2 3" xfId="9877" xr:uid="{00000000-0005-0000-0000-0000FA050000}"/>
    <cellStyle name="Comma 4 2 10 3" xfId="1310" xr:uid="{00000000-0005-0000-0000-0000FB050000}"/>
    <cellStyle name="Comma 4 2 10 3 2" xfId="9879" xr:uid="{00000000-0005-0000-0000-0000FC050000}"/>
    <cellStyle name="Comma 4 2 10 4" xfId="9876" xr:uid="{00000000-0005-0000-0000-0000FD050000}"/>
    <cellStyle name="Comma 4 2 11" xfId="1311" xr:uid="{00000000-0005-0000-0000-0000FE050000}"/>
    <cellStyle name="Comma 4 2 11 2" xfId="1312" xr:uid="{00000000-0005-0000-0000-0000FF050000}"/>
    <cellStyle name="Comma 4 2 11 2 2" xfId="1313" xr:uid="{00000000-0005-0000-0000-000000060000}"/>
    <cellStyle name="Comma 4 2 11 2 2 2" xfId="9882" xr:uid="{00000000-0005-0000-0000-000001060000}"/>
    <cellStyle name="Comma 4 2 11 2 3" xfId="9881" xr:uid="{00000000-0005-0000-0000-000002060000}"/>
    <cellStyle name="Comma 4 2 11 3" xfId="1314" xr:uid="{00000000-0005-0000-0000-000003060000}"/>
    <cellStyle name="Comma 4 2 11 3 2" xfId="9883" xr:uid="{00000000-0005-0000-0000-000004060000}"/>
    <cellStyle name="Comma 4 2 11 4" xfId="9880" xr:uid="{00000000-0005-0000-0000-000005060000}"/>
    <cellStyle name="Comma 4 2 12" xfId="1315" xr:uid="{00000000-0005-0000-0000-000006060000}"/>
    <cellStyle name="Comma 4 2 12 2" xfId="1316" xr:uid="{00000000-0005-0000-0000-000007060000}"/>
    <cellStyle name="Comma 4 2 12 2 2" xfId="9885" xr:uid="{00000000-0005-0000-0000-000008060000}"/>
    <cellStyle name="Comma 4 2 12 3" xfId="9884" xr:uid="{00000000-0005-0000-0000-000009060000}"/>
    <cellStyle name="Comma 4 2 13" xfId="1317" xr:uid="{00000000-0005-0000-0000-00000A060000}"/>
    <cellStyle name="Comma 4 2 13 2" xfId="1318" xr:uid="{00000000-0005-0000-0000-00000B060000}"/>
    <cellStyle name="Comma 4 2 13 2 2" xfId="9887" xr:uid="{00000000-0005-0000-0000-00000C060000}"/>
    <cellStyle name="Comma 4 2 13 3" xfId="9886" xr:uid="{00000000-0005-0000-0000-00000D060000}"/>
    <cellStyle name="Comma 4 2 14" xfId="1319" xr:uid="{00000000-0005-0000-0000-00000E060000}"/>
    <cellStyle name="Comma 4 2 2" xfId="1320" xr:uid="{00000000-0005-0000-0000-00000F060000}"/>
    <cellStyle name="Comma 4 2 2 2" xfId="1321" xr:uid="{00000000-0005-0000-0000-000010060000}"/>
    <cellStyle name="Comma 4 2 2 2 2" xfId="1322" xr:uid="{00000000-0005-0000-0000-000011060000}"/>
    <cellStyle name="Comma 4 2 2 2 2 2" xfId="9890" xr:uid="{00000000-0005-0000-0000-000012060000}"/>
    <cellStyle name="Comma 4 2 2 2 3" xfId="9889" xr:uid="{00000000-0005-0000-0000-000013060000}"/>
    <cellStyle name="Comma 4 2 2 3" xfId="1323" xr:uid="{00000000-0005-0000-0000-000014060000}"/>
    <cellStyle name="Comma 4 2 2 3 2" xfId="9891" xr:uid="{00000000-0005-0000-0000-000015060000}"/>
    <cellStyle name="Comma 4 2 2 4" xfId="9888" xr:uid="{00000000-0005-0000-0000-000016060000}"/>
    <cellStyle name="Comma 4 2 3" xfId="1324" xr:uid="{00000000-0005-0000-0000-000017060000}"/>
    <cellStyle name="Comma 4 2 3 2" xfId="1325" xr:uid="{00000000-0005-0000-0000-000018060000}"/>
    <cellStyle name="Comma 4 2 3 2 2" xfId="1326" xr:uid="{00000000-0005-0000-0000-000019060000}"/>
    <cellStyle name="Comma 4 2 3 2 2 2" xfId="9894" xr:uid="{00000000-0005-0000-0000-00001A060000}"/>
    <cellStyle name="Comma 4 2 3 2 3" xfId="9893" xr:uid="{00000000-0005-0000-0000-00001B060000}"/>
    <cellStyle name="Comma 4 2 3 3" xfId="1327" xr:uid="{00000000-0005-0000-0000-00001C060000}"/>
    <cellStyle name="Comma 4 2 3 3 2" xfId="9895" xr:uid="{00000000-0005-0000-0000-00001D060000}"/>
    <cellStyle name="Comma 4 2 3 4" xfId="9892" xr:uid="{00000000-0005-0000-0000-00001E060000}"/>
    <cellStyle name="Comma 4 2 4" xfId="1328" xr:uid="{00000000-0005-0000-0000-00001F060000}"/>
    <cellStyle name="Comma 4 2 4 2" xfId="1329" xr:uid="{00000000-0005-0000-0000-000020060000}"/>
    <cellStyle name="Comma 4 2 4 2 2" xfId="1330" xr:uid="{00000000-0005-0000-0000-000021060000}"/>
    <cellStyle name="Comma 4 2 4 2 2 2" xfId="9898" xr:uid="{00000000-0005-0000-0000-000022060000}"/>
    <cellStyle name="Comma 4 2 4 2 3" xfId="9897" xr:uid="{00000000-0005-0000-0000-000023060000}"/>
    <cellStyle name="Comma 4 2 4 3" xfId="1331" xr:uid="{00000000-0005-0000-0000-000024060000}"/>
    <cellStyle name="Comma 4 2 4 3 2" xfId="9899" xr:uid="{00000000-0005-0000-0000-000025060000}"/>
    <cellStyle name="Comma 4 2 4 4" xfId="9896" xr:uid="{00000000-0005-0000-0000-000026060000}"/>
    <cellStyle name="Comma 4 2 5" xfId="1332" xr:uid="{00000000-0005-0000-0000-000027060000}"/>
    <cellStyle name="Comma 4 2 5 2" xfId="1333" xr:uid="{00000000-0005-0000-0000-000028060000}"/>
    <cellStyle name="Comma 4 2 5 2 2" xfId="1334" xr:uid="{00000000-0005-0000-0000-000029060000}"/>
    <cellStyle name="Comma 4 2 5 2 2 2" xfId="9902" xr:uid="{00000000-0005-0000-0000-00002A060000}"/>
    <cellStyle name="Comma 4 2 5 2 3" xfId="9901" xr:uid="{00000000-0005-0000-0000-00002B060000}"/>
    <cellStyle name="Comma 4 2 5 3" xfId="1335" xr:uid="{00000000-0005-0000-0000-00002C060000}"/>
    <cellStyle name="Comma 4 2 5 3 2" xfId="9903" xr:uid="{00000000-0005-0000-0000-00002D060000}"/>
    <cellStyle name="Comma 4 2 5 4" xfId="9900" xr:uid="{00000000-0005-0000-0000-00002E060000}"/>
    <cellStyle name="Comma 4 2 6" xfId="1336" xr:uid="{00000000-0005-0000-0000-00002F060000}"/>
    <cellStyle name="Comma 4 2 6 2" xfId="1337" xr:uid="{00000000-0005-0000-0000-000030060000}"/>
    <cellStyle name="Comma 4 2 6 2 2" xfId="1338" xr:uid="{00000000-0005-0000-0000-000031060000}"/>
    <cellStyle name="Comma 4 2 6 2 2 2" xfId="9906" xr:uid="{00000000-0005-0000-0000-000032060000}"/>
    <cellStyle name="Comma 4 2 6 2 3" xfId="9905" xr:uid="{00000000-0005-0000-0000-000033060000}"/>
    <cellStyle name="Comma 4 2 6 3" xfId="1339" xr:uid="{00000000-0005-0000-0000-000034060000}"/>
    <cellStyle name="Comma 4 2 6 3 2" xfId="9907" xr:uid="{00000000-0005-0000-0000-000035060000}"/>
    <cellStyle name="Comma 4 2 6 4" xfId="9904" xr:uid="{00000000-0005-0000-0000-000036060000}"/>
    <cellStyle name="Comma 4 2 7" xfId="1340" xr:uid="{00000000-0005-0000-0000-000037060000}"/>
    <cellStyle name="Comma 4 2 7 2" xfId="1341" xr:uid="{00000000-0005-0000-0000-000038060000}"/>
    <cellStyle name="Comma 4 2 7 2 2" xfId="1342" xr:uid="{00000000-0005-0000-0000-000039060000}"/>
    <cellStyle name="Comma 4 2 7 2 2 2" xfId="9910" xr:uid="{00000000-0005-0000-0000-00003A060000}"/>
    <cellStyle name="Comma 4 2 7 2 3" xfId="9909" xr:uid="{00000000-0005-0000-0000-00003B060000}"/>
    <cellStyle name="Comma 4 2 7 3" xfId="1343" xr:uid="{00000000-0005-0000-0000-00003C060000}"/>
    <cellStyle name="Comma 4 2 7 3 2" xfId="9911" xr:uid="{00000000-0005-0000-0000-00003D060000}"/>
    <cellStyle name="Comma 4 2 7 4" xfId="9908" xr:uid="{00000000-0005-0000-0000-00003E060000}"/>
    <cellStyle name="Comma 4 2 8" xfId="1344" xr:uid="{00000000-0005-0000-0000-00003F060000}"/>
    <cellStyle name="Comma 4 2 8 2" xfId="1345" xr:uid="{00000000-0005-0000-0000-000040060000}"/>
    <cellStyle name="Comma 4 2 8 2 2" xfId="1346" xr:uid="{00000000-0005-0000-0000-000041060000}"/>
    <cellStyle name="Comma 4 2 8 2 2 2" xfId="9914" xr:uid="{00000000-0005-0000-0000-000042060000}"/>
    <cellStyle name="Comma 4 2 8 2 3" xfId="9913" xr:uid="{00000000-0005-0000-0000-000043060000}"/>
    <cellStyle name="Comma 4 2 8 3" xfId="1347" xr:uid="{00000000-0005-0000-0000-000044060000}"/>
    <cellStyle name="Comma 4 2 8 3 2" xfId="9915" xr:uid="{00000000-0005-0000-0000-000045060000}"/>
    <cellStyle name="Comma 4 2 8 4" xfId="9912" xr:uid="{00000000-0005-0000-0000-000046060000}"/>
    <cellStyle name="Comma 4 2 9" xfId="1348" xr:uid="{00000000-0005-0000-0000-000047060000}"/>
    <cellStyle name="Comma 4 2 9 2" xfId="1349" xr:uid="{00000000-0005-0000-0000-000048060000}"/>
    <cellStyle name="Comma 4 2 9 2 2" xfId="1350" xr:uid="{00000000-0005-0000-0000-000049060000}"/>
    <cellStyle name="Comma 4 2 9 2 2 2" xfId="9918" xr:uid="{00000000-0005-0000-0000-00004A060000}"/>
    <cellStyle name="Comma 4 2 9 2 3" xfId="9917" xr:uid="{00000000-0005-0000-0000-00004B060000}"/>
    <cellStyle name="Comma 4 2 9 3" xfId="1351" xr:uid="{00000000-0005-0000-0000-00004C060000}"/>
    <cellStyle name="Comma 4 2 9 3 2" xfId="9919" xr:uid="{00000000-0005-0000-0000-00004D060000}"/>
    <cellStyle name="Comma 4 2 9 4" xfId="9916" xr:uid="{00000000-0005-0000-0000-00004E060000}"/>
    <cellStyle name="Comma 4 3" xfId="1352" xr:uid="{00000000-0005-0000-0000-00004F060000}"/>
    <cellStyle name="Comma 4 3 2" xfId="1353" xr:uid="{00000000-0005-0000-0000-000050060000}"/>
    <cellStyle name="Comma 4 3 2 2" xfId="1354" xr:uid="{00000000-0005-0000-0000-000051060000}"/>
    <cellStyle name="Comma 4 3 2 2 2" xfId="9921" xr:uid="{00000000-0005-0000-0000-000052060000}"/>
    <cellStyle name="Comma 4 3 2 3" xfId="9920" xr:uid="{00000000-0005-0000-0000-000053060000}"/>
    <cellStyle name="Comma 4 3 3" xfId="1355" xr:uid="{00000000-0005-0000-0000-000054060000}"/>
    <cellStyle name="Comma 4 3 4" xfId="1356" xr:uid="{00000000-0005-0000-0000-000055060000}"/>
    <cellStyle name="Comma 4 4" xfId="1357" xr:uid="{00000000-0005-0000-0000-000056060000}"/>
    <cellStyle name="Comma 4 5" xfId="1358" xr:uid="{00000000-0005-0000-0000-000057060000}"/>
    <cellStyle name="Comma 4 6" xfId="1359" xr:uid="{00000000-0005-0000-0000-000058060000}"/>
    <cellStyle name="Comma 4 7" xfId="1360" xr:uid="{00000000-0005-0000-0000-000059060000}"/>
    <cellStyle name="Comma 4 8" xfId="1361" xr:uid="{00000000-0005-0000-0000-00005A060000}"/>
    <cellStyle name="Comma 4 9" xfId="1362" xr:uid="{00000000-0005-0000-0000-00005B060000}"/>
    <cellStyle name="Comma 40" xfId="1363" xr:uid="{00000000-0005-0000-0000-00005C060000}"/>
    <cellStyle name="Comma 41" xfId="1364" xr:uid="{00000000-0005-0000-0000-00005D060000}"/>
    <cellStyle name="Comma 42" xfId="1365" xr:uid="{00000000-0005-0000-0000-00005E060000}"/>
    <cellStyle name="Comma 43" xfId="1366" xr:uid="{00000000-0005-0000-0000-00005F060000}"/>
    <cellStyle name="Comma 44" xfId="1367" xr:uid="{00000000-0005-0000-0000-000060060000}"/>
    <cellStyle name="Comma 45" xfId="1368" xr:uid="{00000000-0005-0000-0000-000061060000}"/>
    <cellStyle name="Comma 46" xfId="1369" xr:uid="{00000000-0005-0000-0000-000062060000}"/>
    <cellStyle name="Comma 47" xfId="1370" xr:uid="{00000000-0005-0000-0000-000063060000}"/>
    <cellStyle name="Comma 48" xfId="1371" xr:uid="{00000000-0005-0000-0000-000064060000}"/>
    <cellStyle name="Comma 49" xfId="1372" xr:uid="{00000000-0005-0000-0000-000065060000}"/>
    <cellStyle name="Comma 5" xfId="1373" xr:uid="{00000000-0005-0000-0000-000066060000}"/>
    <cellStyle name="Comma 5 10" xfId="1374" xr:uid="{00000000-0005-0000-0000-000067060000}"/>
    <cellStyle name="Comma 5 10 2" xfId="1375" xr:uid="{00000000-0005-0000-0000-000068060000}"/>
    <cellStyle name="Comma 5 10 2 2" xfId="1376" xr:uid="{00000000-0005-0000-0000-000069060000}"/>
    <cellStyle name="Comma 5 10 2 3" xfId="1377" xr:uid="{00000000-0005-0000-0000-00006A060000}"/>
    <cellStyle name="Comma 5 10 3" xfId="1378" xr:uid="{00000000-0005-0000-0000-00006B060000}"/>
    <cellStyle name="Comma 5 100" xfId="1379" xr:uid="{00000000-0005-0000-0000-00006C060000}"/>
    <cellStyle name="Comma 5 101" xfId="1380" xr:uid="{00000000-0005-0000-0000-00006D060000}"/>
    <cellStyle name="Comma 5 102" xfId="1381" xr:uid="{00000000-0005-0000-0000-00006E060000}"/>
    <cellStyle name="Comma 5 103" xfId="1382" xr:uid="{00000000-0005-0000-0000-00006F060000}"/>
    <cellStyle name="Comma 5 104" xfId="1383" xr:uid="{00000000-0005-0000-0000-000070060000}"/>
    <cellStyle name="Comma 5 105" xfId="1384" xr:uid="{00000000-0005-0000-0000-000071060000}"/>
    <cellStyle name="Comma 5 106" xfId="1385" xr:uid="{00000000-0005-0000-0000-000072060000}"/>
    <cellStyle name="Comma 5 107" xfId="1386" xr:uid="{00000000-0005-0000-0000-000073060000}"/>
    <cellStyle name="Comma 5 108" xfId="1387" xr:uid="{00000000-0005-0000-0000-000074060000}"/>
    <cellStyle name="Comma 5 109" xfId="1388" xr:uid="{00000000-0005-0000-0000-000075060000}"/>
    <cellStyle name="Comma 5 11" xfId="1389" xr:uid="{00000000-0005-0000-0000-000076060000}"/>
    <cellStyle name="Comma 5 11 2" xfId="1390" xr:uid="{00000000-0005-0000-0000-000077060000}"/>
    <cellStyle name="Comma 5 11 2 2" xfId="1391" xr:uid="{00000000-0005-0000-0000-000078060000}"/>
    <cellStyle name="Comma 5 11 2 3" xfId="1392" xr:uid="{00000000-0005-0000-0000-000079060000}"/>
    <cellStyle name="Comma 5 11 3" xfId="1393" xr:uid="{00000000-0005-0000-0000-00007A060000}"/>
    <cellStyle name="Comma 5 110" xfId="1394" xr:uid="{00000000-0005-0000-0000-00007B060000}"/>
    <cellStyle name="Comma 5 111" xfId="1395" xr:uid="{00000000-0005-0000-0000-00007C060000}"/>
    <cellStyle name="Comma 5 112" xfId="1396" xr:uid="{00000000-0005-0000-0000-00007D060000}"/>
    <cellStyle name="Comma 5 113" xfId="1397" xr:uid="{00000000-0005-0000-0000-00007E060000}"/>
    <cellStyle name="Comma 5 114" xfId="1398" xr:uid="{00000000-0005-0000-0000-00007F060000}"/>
    <cellStyle name="Comma 5 115" xfId="1399" xr:uid="{00000000-0005-0000-0000-000080060000}"/>
    <cellStyle name="Comma 5 116" xfId="1400" xr:uid="{00000000-0005-0000-0000-000081060000}"/>
    <cellStyle name="Comma 5 117" xfId="1401" xr:uid="{00000000-0005-0000-0000-000082060000}"/>
    <cellStyle name="Comma 5 118" xfId="1402" xr:uid="{00000000-0005-0000-0000-000083060000}"/>
    <cellStyle name="Comma 5 119" xfId="1403" xr:uid="{00000000-0005-0000-0000-000084060000}"/>
    <cellStyle name="Comma 5 12" xfId="1404" xr:uid="{00000000-0005-0000-0000-000085060000}"/>
    <cellStyle name="Comma 5 12 2" xfId="1405" xr:uid="{00000000-0005-0000-0000-000086060000}"/>
    <cellStyle name="Comma 5 12 2 2" xfId="1406" xr:uid="{00000000-0005-0000-0000-000087060000}"/>
    <cellStyle name="Comma 5 12 2 3" xfId="1407" xr:uid="{00000000-0005-0000-0000-000088060000}"/>
    <cellStyle name="Comma 5 12 3" xfId="1408" xr:uid="{00000000-0005-0000-0000-000089060000}"/>
    <cellStyle name="Comma 5 120" xfId="1409" xr:uid="{00000000-0005-0000-0000-00008A060000}"/>
    <cellStyle name="Comma 5 121" xfId="1410" xr:uid="{00000000-0005-0000-0000-00008B060000}"/>
    <cellStyle name="Comma 5 122" xfId="1411" xr:uid="{00000000-0005-0000-0000-00008C060000}"/>
    <cellStyle name="Comma 5 123" xfId="1412" xr:uid="{00000000-0005-0000-0000-00008D060000}"/>
    <cellStyle name="Comma 5 124" xfId="1413" xr:uid="{00000000-0005-0000-0000-00008E060000}"/>
    <cellStyle name="Comma 5 125" xfId="1414" xr:uid="{00000000-0005-0000-0000-00008F060000}"/>
    <cellStyle name="Comma 5 126" xfId="1415" xr:uid="{00000000-0005-0000-0000-000090060000}"/>
    <cellStyle name="Comma 5 127" xfId="1416" xr:uid="{00000000-0005-0000-0000-000091060000}"/>
    <cellStyle name="Comma 5 128" xfId="1417" xr:uid="{00000000-0005-0000-0000-000092060000}"/>
    <cellStyle name="Comma 5 129" xfId="1418" xr:uid="{00000000-0005-0000-0000-000093060000}"/>
    <cellStyle name="Comma 5 13" xfId="1419" xr:uid="{00000000-0005-0000-0000-000094060000}"/>
    <cellStyle name="Comma 5 13 2" xfId="1420" xr:uid="{00000000-0005-0000-0000-000095060000}"/>
    <cellStyle name="Comma 5 13 2 2" xfId="1421" xr:uid="{00000000-0005-0000-0000-000096060000}"/>
    <cellStyle name="Comma 5 13 2 3" xfId="1422" xr:uid="{00000000-0005-0000-0000-000097060000}"/>
    <cellStyle name="Comma 5 13 3" xfId="1423" xr:uid="{00000000-0005-0000-0000-000098060000}"/>
    <cellStyle name="Comma 5 13 3 2" xfId="1424" xr:uid="{00000000-0005-0000-0000-000099060000}"/>
    <cellStyle name="Comma 5 13 3 2 2" xfId="9924" xr:uid="{00000000-0005-0000-0000-00009A060000}"/>
    <cellStyle name="Comma 5 13 3 3" xfId="9923" xr:uid="{00000000-0005-0000-0000-00009B060000}"/>
    <cellStyle name="Comma 5 130" xfId="1425" xr:uid="{00000000-0005-0000-0000-00009C060000}"/>
    <cellStyle name="Comma 5 131" xfId="1426" xr:uid="{00000000-0005-0000-0000-00009D060000}"/>
    <cellStyle name="Comma 5 132" xfId="1427" xr:uid="{00000000-0005-0000-0000-00009E060000}"/>
    <cellStyle name="Comma 5 133" xfId="1428" xr:uid="{00000000-0005-0000-0000-00009F060000}"/>
    <cellStyle name="Comma 5 134" xfId="1429" xr:uid="{00000000-0005-0000-0000-0000A0060000}"/>
    <cellStyle name="Comma 5 135" xfId="1430" xr:uid="{00000000-0005-0000-0000-0000A1060000}"/>
    <cellStyle name="Comma 5 136" xfId="1431" xr:uid="{00000000-0005-0000-0000-0000A2060000}"/>
    <cellStyle name="Comma 5 137" xfId="1432" xr:uid="{00000000-0005-0000-0000-0000A3060000}"/>
    <cellStyle name="Comma 5 137 2" xfId="9925" xr:uid="{00000000-0005-0000-0000-0000A4060000}"/>
    <cellStyle name="Comma 5 138" xfId="9922" xr:uid="{00000000-0005-0000-0000-0000A5060000}"/>
    <cellStyle name="Comma 5 14" xfId="1433" xr:uid="{00000000-0005-0000-0000-0000A6060000}"/>
    <cellStyle name="Comma 5 14 2" xfId="1434" xr:uid="{00000000-0005-0000-0000-0000A7060000}"/>
    <cellStyle name="Comma 5 14 3" xfId="1435" xr:uid="{00000000-0005-0000-0000-0000A8060000}"/>
    <cellStyle name="Comma 5 14 4" xfId="1436" xr:uid="{00000000-0005-0000-0000-0000A9060000}"/>
    <cellStyle name="Comma 5 15" xfId="1437" xr:uid="{00000000-0005-0000-0000-0000AA060000}"/>
    <cellStyle name="Comma 5 15 2" xfId="1438" xr:uid="{00000000-0005-0000-0000-0000AB060000}"/>
    <cellStyle name="Comma 5 16" xfId="1439" xr:uid="{00000000-0005-0000-0000-0000AC060000}"/>
    <cellStyle name="Comma 5 16 2" xfId="1440" xr:uid="{00000000-0005-0000-0000-0000AD060000}"/>
    <cellStyle name="Comma 5 17" xfId="1441" xr:uid="{00000000-0005-0000-0000-0000AE060000}"/>
    <cellStyle name="Comma 5 17 2" xfId="1442" xr:uid="{00000000-0005-0000-0000-0000AF060000}"/>
    <cellStyle name="Comma 5 18" xfId="1443" xr:uid="{00000000-0005-0000-0000-0000B0060000}"/>
    <cellStyle name="Comma 5 18 2" xfId="1444" xr:uid="{00000000-0005-0000-0000-0000B1060000}"/>
    <cellStyle name="Comma 5 19" xfId="1445" xr:uid="{00000000-0005-0000-0000-0000B2060000}"/>
    <cellStyle name="Comma 5 19 2" xfId="1446" xr:uid="{00000000-0005-0000-0000-0000B3060000}"/>
    <cellStyle name="Comma 5 2" xfId="1447" xr:uid="{00000000-0005-0000-0000-0000B4060000}"/>
    <cellStyle name="Comma 5 2 10" xfId="1448" xr:uid="{00000000-0005-0000-0000-0000B5060000}"/>
    <cellStyle name="Comma 5 2 10 2" xfId="1449" xr:uid="{00000000-0005-0000-0000-0000B6060000}"/>
    <cellStyle name="Comma 5 2 11" xfId="1450" xr:uid="{00000000-0005-0000-0000-0000B7060000}"/>
    <cellStyle name="Comma 5 2 11 2" xfId="1451" xr:uid="{00000000-0005-0000-0000-0000B8060000}"/>
    <cellStyle name="Comma 5 2 12" xfId="1452" xr:uid="{00000000-0005-0000-0000-0000B9060000}"/>
    <cellStyle name="Comma 5 2 13" xfId="1453" xr:uid="{00000000-0005-0000-0000-0000BA060000}"/>
    <cellStyle name="Comma 5 2 14" xfId="1454" xr:uid="{00000000-0005-0000-0000-0000BB060000}"/>
    <cellStyle name="Comma 5 2 14 2" xfId="1455" xr:uid="{00000000-0005-0000-0000-0000BC060000}"/>
    <cellStyle name="Comma 5 2 15" xfId="1456" xr:uid="{00000000-0005-0000-0000-0000BD060000}"/>
    <cellStyle name="Comma 5 2 2" xfId="1457" xr:uid="{00000000-0005-0000-0000-0000BE060000}"/>
    <cellStyle name="Comma 5 2 2 10" xfId="1458" xr:uid="{00000000-0005-0000-0000-0000BF060000}"/>
    <cellStyle name="Comma 5 2 2 10 2" xfId="1459" xr:uid="{00000000-0005-0000-0000-0000C0060000}"/>
    <cellStyle name="Comma 5 2 2 10 2 2" xfId="1460" xr:uid="{00000000-0005-0000-0000-0000C1060000}"/>
    <cellStyle name="Comma 5 2 2 10 3" xfId="1461" xr:uid="{00000000-0005-0000-0000-0000C2060000}"/>
    <cellStyle name="Comma 5 2 2 11" xfId="1462" xr:uid="{00000000-0005-0000-0000-0000C3060000}"/>
    <cellStyle name="Comma 5 2 2 11 2" xfId="1463" xr:uid="{00000000-0005-0000-0000-0000C4060000}"/>
    <cellStyle name="Comma 5 2 2 11 2 2" xfId="1464" xr:uid="{00000000-0005-0000-0000-0000C5060000}"/>
    <cellStyle name="Comma 5 2 2 11 3" xfId="1465" xr:uid="{00000000-0005-0000-0000-0000C6060000}"/>
    <cellStyle name="Comma 5 2 2 12" xfId="1466" xr:uid="{00000000-0005-0000-0000-0000C7060000}"/>
    <cellStyle name="Comma 5 2 2 12 2" xfId="1467" xr:uid="{00000000-0005-0000-0000-0000C8060000}"/>
    <cellStyle name="Comma 5 2 2 12 2 2" xfId="1468" xr:uid="{00000000-0005-0000-0000-0000C9060000}"/>
    <cellStyle name="Comma 5 2 2 12 3" xfId="1469" xr:uid="{00000000-0005-0000-0000-0000CA060000}"/>
    <cellStyle name="Comma 5 2 2 12 4" xfId="1470" xr:uid="{00000000-0005-0000-0000-0000CB060000}"/>
    <cellStyle name="Comma 5 2 2 13" xfId="1471" xr:uid="{00000000-0005-0000-0000-0000CC060000}"/>
    <cellStyle name="Comma 5 2 2 13 2" xfId="1472" xr:uid="{00000000-0005-0000-0000-0000CD060000}"/>
    <cellStyle name="Comma 5 2 2 13 2 2" xfId="1473" xr:uid="{00000000-0005-0000-0000-0000CE060000}"/>
    <cellStyle name="Comma 5 2 2 13 3" xfId="1474" xr:uid="{00000000-0005-0000-0000-0000CF060000}"/>
    <cellStyle name="Comma 5 2 2 14" xfId="1475" xr:uid="{00000000-0005-0000-0000-0000D0060000}"/>
    <cellStyle name="Comma 5 2 2 15" xfId="1476" xr:uid="{00000000-0005-0000-0000-0000D1060000}"/>
    <cellStyle name="Comma 5 2 2 2" xfId="1477" xr:uid="{00000000-0005-0000-0000-0000D2060000}"/>
    <cellStyle name="Comma 5 2 2 2 2" xfId="1478" xr:uid="{00000000-0005-0000-0000-0000D3060000}"/>
    <cellStyle name="Comma 5 2 2 2 2 2" xfId="1479" xr:uid="{00000000-0005-0000-0000-0000D4060000}"/>
    <cellStyle name="Comma 5 2 2 2 3" xfId="1480" xr:uid="{00000000-0005-0000-0000-0000D5060000}"/>
    <cellStyle name="Comma 5 2 2 3" xfId="1481" xr:uid="{00000000-0005-0000-0000-0000D6060000}"/>
    <cellStyle name="Comma 5 2 2 3 2" xfId="1482" xr:uid="{00000000-0005-0000-0000-0000D7060000}"/>
    <cellStyle name="Comma 5 2 2 3 2 2" xfId="1483" xr:uid="{00000000-0005-0000-0000-0000D8060000}"/>
    <cellStyle name="Comma 5 2 2 3 3" xfId="1484" xr:uid="{00000000-0005-0000-0000-0000D9060000}"/>
    <cellStyle name="Comma 5 2 2 4" xfId="1485" xr:uid="{00000000-0005-0000-0000-0000DA060000}"/>
    <cellStyle name="Comma 5 2 2 4 2" xfId="1486" xr:uid="{00000000-0005-0000-0000-0000DB060000}"/>
    <cellStyle name="Comma 5 2 2 4 2 2" xfId="1487" xr:uid="{00000000-0005-0000-0000-0000DC060000}"/>
    <cellStyle name="Comma 5 2 2 4 3" xfId="1488" xr:uid="{00000000-0005-0000-0000-0000DD060000}"/>
    <cellStyle name="Comma 5 2 2 5" xfId="1489" xr:uid="{00000000-0005-0000-0000-0000DE060000}"/>
    <cellStyle name="Comma 5 2 2 5 2" xfId="1490" xr:uid="{00000000-0005-0000-0000-0000DF060000}"/>
    <cellStyle name="Comma 5 2 2 5 2 2" xfId="1491" xr:uid="{00000000-0005-0000-0000-0000E0060000}"/>
    <cellStyle name="Comma 5 2 2 5 3" xfId="1492" xr:uid="{00000000-0005-0000-0000-0000E1060000}"/>
    <cellStyle name="Comma 5 2 2 6" xfId="1493" xr:uid="{00000000-0005-0000-0000-0000E2060000}"/>
    <cellStyle name="Comma 5 2 2 6 2" xfId="1494" xr:uid="{00000000-0005-0000-0000-0000E3060000}"/>
    <cellStyle name="Comma 5 2 2 6 2 2" xfId="1495" xr:uid="{00000000-0005-0000-0000-0000E4060000}"/>
    <cellStyle name="Comma 5 2 2 6 3" xfId="1496" xr:uid="{00000000-0005-0000-0000-0000E5060000}"/>
    <cellStyle name="Comma 5 2 2 7" xfId="1497" xr:uid="{00000000-0005-0000-0000-0000E6060000}"/>
    <cellStyle name="Comma 5 2 2 7 2" xfId="1498" xr:uid="{00000000-0005-0000-0000-0000E7060000}"/>
    <cellStyle name="Comma 5 2 2 7 2 2" xfId="1499" xr:uid="{00000000-0005-0000-0000-0000E8060000}"/>
    <cellStyle name="Comma 5 2 2 7 3" xfId="1500" xr:uid="{00000000-0005-0000-0000-0000E9060000}"/>
    <cellStyle name="Comma 5 2 2 8" xfId="1501" xr:uid="{00000000-0005-0000-0000-0000EA060000}"/>
    <cellStyle name="Comma 5 2 2 8 2" xfId="1502" xr:uid="{00000000-0005-0000-0000-0000EB060000}"/>
    <cellStyle name="Comma 5 2 2 8 2 2" xfId="1503" xr:uid="{00000000-0005-0000-0000-0000EC060000}"/>
    <cellStyle name="Comma 5 2 2 8 3" xfId="1504" xr:uid="{00000000-0005-0000-0000-0000ED060000}"/>
    <cellStyle name="Comma 5 2 2 9" xfId="1505" xr:uid="{00000000-0005-0000-0000-0000EE060000}"/>
    <cellStyle name="Comma 5 2 2 9 2" xfId="1506" xr:uid="{00000000-0005-0000-0000-0000EF060000}"/>
    <cellStyle name="Comma 5 2 2 9 2 2" xfId="1507" xr:uid="{00000000-0005-0000-0000-0000F0060000}"/>
    <cellStyle name="Comma 5 2 2 9 3" xfId="1508" xr:uid="{00000000-0005-0000-0000-0000F1060000}"/>
    <cellStyle name="Comma 5 2 3" xfId="1509" xr:uid="{00000000-0005-0000-0000-0000F2060000}"/>
    <cellStyle name="Comma 5 2 3 2" xfId="1510" xr:uid="{00000000-0005-0000-0000-0000F3060000}"/>
    <cellStyle name="Comma 5 2 4" xfId="1511" xr:uid="{00000000-0005-0000-0000-0000F4060000}"/>
    <cellStyle name="Comma 5 2 4 2" xfId="1512" xr:uid="{00000000-0005-0000-0000-0000F5060000}"/>
    <cellStyle name="Comma 5 2 5" xfId="1513" xr:uid="{00000000-0005-0000-0000-0000F6060000}"/>
    <cellStyle name="Comma 5 2 5 2" xfId="1514" xr:uid="{00000000-0005-0000-0000-0000F7060000}"/>
    <cellStyle name="Comma 5 2 6" xfId="1515" xr:uid="{00000000-0005-0000-0000-0000F8060000}"/>
    <cellStyle name="Comma 5 2 6 2" xfId="1516" xr:uid="{00000000-0005-0000-0000-0000F9060000}"/>
    <cellStyle name="Comma 5 2 7" xfId="1517" xr:uid="{00000000-0005-0000-0000-0000FA060000}"/>
    <cellStyle name="Comma 5 2 7 2" xfId="1518" xr:uid="{00000000-0005-0000-0000-0000FB060000}"/>
    <cellStyle name="Comma 5 2 8" xfId="1519" xr:uid="{00000000-0005-0000-0000-0000FC060000}"/>
    <cellStyle name="Comma 5 2 8 2" xfId="1520" xr:uid="{00000000-0005-0000-0000-0000FD060000}"/>
    <cellStyle name="Comma 5 2 9" xfId="1521" xr:uid="{00000000-0005-0000-0000-0000FE060000}"/>
    <cellStyle name="Comma 5 2 9 2" xfId="1522" xr:uid="{00000000-0005-0000-0000-0000FF060000}"/>
    <cellStyle name="Comma 5 20" xfId="1523" xr:uid="{00000000-0005-0000-0000-000000070000}"/>
    <cellStyle name="Comma 5 20 2" xfId="1524" xr:uid="{00000000-0005-0000-0000-000001070000}"/>
    <cellStyle name="Comma 5 21" xfId="1525" xr:uid="{00000000-0005-0000-0000-000002070000}"/>
    <cellStyle name="Comma 5 21 2" xfId="1526" xr:uid="{00000000-0005-0000-0000-000003070000}"/>
    <cellStyle name="Comma 5 22" xfId="1527" xr:uid="{00000000-0005-0000-0000-000004070000}"/>
    <cellStyle name="Comma 5 22 2" xfId="1528" xr:uid="{00000000-0005-0000-0000-000005070000}"/>
    <cellStyle name="Comma 5 23" xfId="1529" xr:uid="{00000000-0005-0000-0000-000006070000}"/>
    <cellStyle name="Comma 5 23 2" xfId="1530" xr:uid="{00000000-0005-0000-0000-000007070000}"/>
    <cellStyle name="Comma 5 24" xfId="1531" xr:uid="{00000000-0005-0000-0000-000008070000}"/>
    <cellStyle name="Comma 5 24 2" xfId="1532" xr:uid="{00000000-0005-0000-0000-000009070000}"/>
    <cellStyle name="Comma 5 25" xfId="1533" xr:uid="{00000000-0005-0000-0000-00000A070000}"/>
    <cellStyle name="Comma 5 25 2" xfId="1534" xr:uid="{00000000-0005-0000-0000-00000B070000}"/>
    <cellStyle name="Comma 5 26" xfId="1535" xr:uid="{00000000-0005-0000-0000-00000C070000}"/>
    <cellStyle name="Comma 5 26 2" xfId="1536" xr:uid="{00000000-0005-0000-0000-00000D070000}"/>
    <cellStyle name="Comma 5 27" xfId="1537" xr:uid="{00000000-0005-0000-0000-00000E070000}"/>
    <cellStyle name="Comma 5 27 2" xfId="1538" xr:uid="{00000000-0005-0000-0000-00000F070000}"/>
    <cellStyle name="Comma 5 28" xfId="1539" xr:uid="{00000000-0005-0000-0000-000010070000}"/>
    <cellStyle name="Comma 5 28 2" xfId="1540" xr:uid="{00000000-0005-0000-0000-000011070000}"/>
    <cellStyle name="Comma 5 29" xfId="1541" xr:uid="{00000000-0005-0000-0000-000012070000}"/>
    <cellStyle name="Comma 5 29 2" xfId="1542" xr:uid="{00000000-0005-0000-0000-000013070000}"/>
    <cellStyle name="Comma 5 3" xfId="1543" xr:uid="{00000000-0005-0000-0000-000014070000}"/>
    <cellStyle name="Comma 5 3 10" xfId="1544" xr:uid="{00000000-0005-0000-0000-000015070000}"/>
    <cellStyle name="Comma 5 3 10 2" xfId="1545" xr:uid="{00000000-0005-0000-0000-000016070000}"/>
    <cellStyle name="Comma 5 3 10 2 2" xfId="1546" xr:uid="{00000000-0005-0000-0000-000017070000}"/>
    <cellStyle name="Comma 5 3 10 2 2 2" xfId="9928" xr:uid="{00000000-0005-0000-0000-000018070000}"/>
    <cellStyle name="Comma 5 3 10 2 3" xfId="9927" xr:uid="{00000000-0005-0000-0000-000019070000}"/>
    <cellStyle name="Comma 5 3 10 3" xfId="1547" xr:uid="{00000000-0005-0000-0000-00001A070000}"/>
    <cellStyle name="Comma 5 3 10 3 2" xfId="9929" xr:uid="{00000000-0005-0000-0000-00001B070000}"/>
    <cellStyle name="Comma 5 3 10 4" xfId="9926" xr:uid="{00000000-0005-0000-0000-00001C070000}"/>
    <cellStyle name="Comma 5 3 11" xfId="1548" xr:uid="{00000000-0005-0000-0000-00001D070000}"/>
    <cellStyle name="Comma 5 3 11 2" xfId="1549" xr:uid="{00000000-0005-0000-0000-00001E070000}"/>
    <cellStyle name="Comma 5 3 11 2 2" xfId="1550" xr:uid="{00000000-0005-0000-0000-00001F070000}"/>
    <cellStyle name="Comma 5 3 11 2 2 2" xfId="9932" xr:uid="{00000000-0005-0000-0000-000020070000}"/>
    <cellStyle name="Comma 5 3 11 2 3" xfId="9931" xr:uid="{00000000-0005-0000-0000-000021070000}"/>
    <cellStyle name="Comma 5 3 11 3" xfId="1551" xr:uid="{00000000-0005-0000-0000-000022070000}"/>
    <cellStyle name="Comma 5 3 11 3 2" xfId="9933" xr:uid="{00000000-0005-0000-0000-000023070000}"/>
    <cellStyle name="Comma 5 3 11 4" xfId="9930" xr:uid="{00000000-0005-0000-0000-000024070000}"/>
    <cellStyle name="Comma 5 3 12" xfId="1552" xr:uid="{00000000-0005-0000-0000-000025070000}"/>
    <cellStyle name="Comma 5 3 12 2" xfId="1553" xr:uid="{00000000-0005-0000-0000-000026070000}"/>
    <cellStyle name="Comma 5 3 12 3" xfId="1554" xr:uid="{00000000-0005-0000-0000-000027070000}"/>
    <cellStyle name="Comma 5 3 12 3 2" xfId="9934" xr:uid="{00000000-0005-0000-0000-000028070000}"/>
    <cellStyle name="Comma 5 3 13" xfId="1555" xr:uid="{00000000-0005-0000-0000-000029070000}"/>
    <cellStyle name="Comma 5 3 13 2" xfId="1556" xr:uid="{00000000-0005-0000-0000-00002A070000}"/>
    <cellStyle name="Comma 5 3 13 3" xfId="1557" xr:uid="{00000000-0005-0000-0000-00002B070000}"/>
    <cellStyle name="Comma 5 3 13 3 2" xfId="9936" xr:uid="{00000000-0005-0000-0000-00002C070000}"/>
    <cellStyle name="Comma 5 3 13 4" xfId="9935" xr:uid="{00000000-0005-0000-0000-00002D070000}"/>
    <cellStyle name="Comma 5 3 14" xfId="1558" xr:uid="{00000000-0005-0000-0000-00002E070000}"/>
    <cellStyle name="Comma 5 3 15" xfId="1559" xr:uid="{00000000-0005-0000-0000-00002F070000}"/>
    <cellStyle name="Comma 5 3 2" xfId="1560" xr:uid="{00000000-0005-0000-0000-000030070000}"/>
    <cellStyle name="Comma 5 3 2 2" xfId="1561" xr:uid="{00000000-0005-0000-0000-000031070000}"/>
    <cellStyle name="Comma 5 3 2 2 2" xfId="1562" xr:uid="{00000000-0005-0000-0000-000032070000}"/>
    <cellStyle name="Comma 5 3 2 2 2 2" xfId="9939" xr:uid="{00000000-0005-0000-0000-000033070000}"/>
    <cellStyle name="Comma 5 3 2 2 3" xfId="9938" xr:uid="{00000000-0005-0000-0000-000034070000}"/>
    <cellStyle name="Comma 5 3 2 3" xfId="1563" xr:uid="{00000000-0005-0000-0000-000035070000}"/>
    <cellStyle name="Comma 5 3 2 3 2" xfId="9940" xr:uid="{00000000-0005-0000-0000-000036070000}"/>
    <cellStyle name="Comma 5 3 2 4" xfId="9937" xr:uid="{00000000-0005-0000-0000-000037070000}"/>
    <cellStyle name="Comma 5 3 3" xfId="1564" xr:uid="{00000000-0005-0000-0000-000038070000}"/>
    <cellStyle name="Comma 5 3 3 2" xfId="1565" xr:uid="{00000000-0005-0000-0000-000039070000}"/>
    <cellStyle name="Comma 5 3 3 2 2" xfId="1566" xr:uid="{00000000-0005-0000-0000-00003A070000}"/>
    <cellStyle name="Comma 5 3 3 2 2 2" xfId="9943" xr:uid="{00000000-0005-0000-0000-00003B070000}"/>
    <cellStyle name="Comma 5 3 3 2 3" xfId="9942" xr:uid="{00000000-0005-0000-0000-00003C070000}"/>
    <cellStyle name="Comma 5 3 3 3" xfId="1567" xr:uid="{00000000-0005-0000-0000-00003D070000}"/>
    <cellStyle name="Comma 5 3 3 3 2" xfId="9944" xr:uid="{00000000-0005-0000-0000-00003E070000}"/>
    <cellStyle name="Comma 5 3 3 4" xfId="9941" xr:uid="{00000000-0005-0000-0000-00003F070000}"/>
    <cellStyle name="Comma 5 3 4" xfId="1568" xr:uid="{00000000-0005-0000-0000-000040070000}"/>
    <cellStyle name="Comma 5 3 4 2" xfId="1569" xr:uid="{00000000-0005-0000-0000-000041070000}"/>
    <cellStyle name="Comma 5 3 4 2 2" xfId="1570" xr:uid="{00000000-0005-0000-0000-000042070000}"/>
    <cellStyle name="Comma 5 3 4 2 2 2" xfId="9947" xr:uid="{00000000-0005-0000-0000-000043070000}"/>
    <cellStyle name="Comma 5 3 4 2 3" xfId="9946" xr:uid="{00000000-0005-0000-0000-000044070000}"/>
    <cellStyle name="Comma 5 3 4 3" xfId="1571" xr:uid="{00000000-0005-0000-0000-000045070000}"/>
    <cellStyle name="Comma 5 3 4 3 2" xfId="9948" xr:uid="{00000000-0005-0000-0000-000046070000}"/>
    <cellStyle name="Comma 5 3 4 4" xfId="9945" xr:uid="{00000000-0005-0000-0000-000047070000}"/>
    <cellStyle name="Comma 5 3 5" xfId="1572" xr:uid="{00000000-0005-0000-0000-000048070000}"/>
    <cellStyle name="Comma 5 3 5 2" xfId="1573" xr:uid="{00000000-0005-0000-0000-000049070000}"/>
    <cellStyle name="Comma 5 3 5 2 2" xfId="1574" xr:uid="{00000000-0005-0000-0000-00004A070000}"/>
    <cellStyle name="Comma 5 3 5 2 2 2" xfId="9951" xr:uid="{00000000-0005-0000-0000-00004B070000}"/>
    <cellStyle name="Comma 5 3 5 2 3" xfId="9950" xr:uid="{00000000-0005-0000-0000-00004C070000}"/>
    <cellStyle name="Comma 5 3 5 3" xfId="1575" xr:uid="{00000000-0005-0000-0000-00004D070000}"/>
    <cellStyle name="Comma 5 3 5 3 2" xfId="9952" xr:uid="{00000000-0005-0000-0000-00004E070000}"/>
    <cellStyle name="Comma 5 3 5 4" xfId="9949" xr:uid="{00000000-0005-0000-0000-00004F070000}"/>
    <cellStyle name="Comma 5 3 6" xfId="1576" xr:uid="{00000000-0005-0000-0000-000050070000}"/>
    <cellStyle name="Comma 5 3 6 2" xfId="1577" xr:uid="{00000000-0005-0000-0000-000051070000}"/>
    <cellStyle name="Comma 5 3 6 2 2" xfId="1578" xr:uid="{00000000-0005-0000-0000-000052070000}"/>
    <cellStyle name="Comma 5 3 6 2 2 2" xfId="9955" xr:uid="{00000000-0005-0000-0000-000053070000}"/>
    <cellStyle name="Comma 5 3 6 2 3" xfId="9954" xr:uid="{00000000-0005-0000-0000-000054070000}"/>
    <cellStyle name="Comma 5 3 6 3" xfId="1579" xr:uid="{00000000-0005-0000-0000-000055070000}"/>
    <cellStyle name="Comma 5 3 6 3 2" xfId="9956" xr:uid="{00000000-0005-0000-0000-000056070000}"/>
    <cellStyle name="Comma 5 3 6 4" xfId="9953" xr:uid="{00000000-0005-0000-0000-000057070000}"/>
    <cellStyle name="Comma 5 3 7" xfId="1580" xr:uid="{00000000-0005-0000-0000-000058070000}"/>
    <cellStyle name="Comma 5 3 7 2" xfId="1581" xr:uid="{00000000-0005-0000-0000-000059070000}"/>
    <cellStyle name="Comma 5 3 7 2 2" xfId="1582" xr:uid="{00000000-0005-0000-0000-00005A070000}"/>
    <cellStyle name="Comma 5 3 7 2 2 2" xfId="9959" xr:uid="{00000000-0005-0000-0000-00005B070000}"/>
    <cellStyle name="Comma 5 3 7 2 3" xfId="9958" xr:uid="{00000000-0005-0000-0000-00005C070000}"/>
    <cellStyle name="Comma 5 3 7 3" xfId="1583" xr:uid="{00000000-0005-0000-0000-00005D070000}"/>
    <cellStyle name="Comma 5 3 7 3 2" xfId="9960" xr:uid="{00000000-0005-0000-0000-00005E070000}"/>
    <cellStyle name="Comma 5 3 7 4" xfId="9957" xr:uid="{00000000-0005-0000-0000-00005F070000}"/>
    <cellStyle name="Comma 5 3 8" xfId="1584" xr:uid="{00000000-0005-0000-0000-000060070000}"/>
    <cellStyle name="Comma 5 3 8 2" xfId="1585" xr:uid="{00000000-0005-0000-0000-000061070000}"/>
    <cellStyle name="Comma 5 3 8 2 2" xfId="1586" xr:uid="{00000000-0005-0000-0000-000062070000}"/>
    <cellStyle name="Comma 5 3 8 2 2 2" xfId="9963" xr:uid="{00000000-0005-0000-0000-000063070000}"/>
    <cellStyle name="Comma 5 3 8 2 3" xfId="9962" xr:uid="{00000000-0005-0000-0000-000064070000}"/>
    <cellStyle name="Comma 5 3 8 3" xfId="1587" xr:uid="{00000000-0005-0000-0000-000065070000}"/>
    <cellStyle name="Comma 5 3 8 3 2" xfId="9964" xr:uid="{00000000-0005-0000-0000-000066070000}"/>
    <cellStyle name="Comma 5 3 8 4" xfId="9961" xr:uid="{00000000-0005-0000-0000-000067070000}"/>
    <cellStyle name="Comma 5 3 9" xfId="1588" xr:uid="{00000000-0005-0000-0000-000068070000}"/>
    <cellStyle name="Comma 5 3 9 2" xfId="1589" xr:uid="{00000000-0005-0000-0000-000069070000}"/>
    <cellStyle name="Comma 5 3 9 2 2" xfId="1590" xr:uid="{00000000-0005-0000-0000-00006A070000}"/>
    <cellStyle name="Comma 5 3 9 2 2 2" xfId="9967" xr:uid="{00000000-0005-0000-0000-00006B070000}"/>
    <cellStyle name="Comma 5 3 9 2 3" xfId="9966" xr:uid="{00000000-0005-0000-0000-00006C070000}"/>
    <cellStyle name="Comma 5 3 9 3" xfId="1591" xr:uid="{00000000-0005-0000-0000-00006D070000}"/>
    <cellStyle name="Comma 5 3 9 3 2" xfId="9968" xr:uid="{00000000-0005-0000-0000-00006E070000}"/>
    <cellStyle name="Comma 5 3 9 4" xfId="9965" xr:uid="{00000000-0005-0000-0000-00006F070000}"/>
    <cellStyle name="Comma 5 30" xfId="1592" xr:uid="{00000000-0005-0000-0000-000070070000}"/>
    <cellStyle name="Comma 5 30 2" xfId="1593" xr:uid="{00000000-0005-0000-0000-000071070000}"/>
    <cellStyle name="Comma 5 31" xfId="1594" xr:uid="{00000000-0005-0000-0000-000072070000}"/>
    <cellStyle name="Comma 5 31 2" xfId="1595" xr:uid="{00000000-0005-0000-0000-000073070000}"/>
    <cellStyle name="Comma 5 32" xfId="1596" xr:uid="{00000000-0005-0000-0000-000074070000}"/>
    <cellStyle name="Comma 5 32 2" xfId="1597" xr:uid="{00000000-0005-0000-0000-000075070000}"/>
    <cellStyle name="Comma 5 33" xfId="1598" xr:uid="{00000000-0005-0000-0000-000076070000}"/>
    <cellStyle name="Comma 5 33 2" xfId="1599" xr:uid="{00000000-0005-0000-0000-000077070000}"/>
    <cellStyle name="Comma 5 34" xfId="1600" xr:uid="{00000000-0005-0000-0000-000078070000}"/>
    <cellStyle name="Comma 5 34 2" xfId="1601" xr:uid="{00000000-0005-0000-0000-000079070000}"/>
    <cellStyle name="Comma 5 35" xfId="1602" xr:uid="{00000000-0005-0000-0000-00007A070000}"/>
    <cellStyle name="Comma 5 35 2" xfId="1603" xr:uid="{00000000-0005-0000-0000-00007B070000}"/>
    <cellStyle name="Comma 5 36" xfId="1604" xr:uid="{00000000-0005-0000-0000-00007C070000}"/>
    <cellStyle name="Comma 5 36 2" xfId="1605" xr:uid="{00000000-0005-0000-0000-00007D070000}"/>
    <cellStyle name="Comma 5 37" xfId="1606" xr:uid="{00000000-0005-0000-0000-00007E070000}"/>
    <cellStyle name="Comma 5 37 2" xfId="1607" xr:uid="{00000000-0005-0000-0000-00007F070000}"/>
    <cellStyle name="Comma 5 38" xfId="1608" xr:uid="{00000000-0005-0000-0000-000080070000}"/>
    <cellStyle name="Comma 5 38 2" xfId="1609" xr:uid="{00000000-0005-0000-0000-000081070000}"/>
    <cellStyle name="Comma 5 39" xfId="1610" xr:uid="{00000000-0005-0000-0000-000082070000}"/>
    <cellStyle name="Comma 5 39 2" xfId="1611" xr:uid="{00000000-0005-0000-0000-000083070000}"/>
    <cellStyle name="Comma 5 4" xfId="1612" xr:uid="{00000000-0005-0000-0000-000084070000}"/>
    <cellStyle name="Comma 5 4 2" xfId="1613" xr:uid="{00000000-0005-0000-0000-000085070000}"/>
    <cellStyle name="Comma 5 4 2 2" xfId="1614" xr:uid="{00000000-0005-0000-0000-000086070000}"/>
    <cellStyle name="Comma 5 4 2 3" xfId="1615" xr:uid="{00000000-0005-0000-0000-000087070000}"/>
    <cellStyle name="Comma 5 4 3" xfId="1616" xr:uid="{00000000-0005-0000-0000-000088070000}"/>
    <cellStyle name="Comma 5 40" xfId="1617" xr:uid="{00000000-0005-0000-0000-000089070000}"/>
    <cellStyle name="Comma 5 40 2" xfId="1618" xr:uid="{00000000-0005-0000-0000-00008A070000}"/>
    <cellStyle name="Comma 5 41" xfId="1619" xr:uid="{00000000-0005-0000-0000-00008B070000}"/>
    <cellStyle name="Comma 5 41 2" xfId="1620" xr:uid="{00000000-0005-0000-0000-00008C070000}"/>
    <cellStyle name="Comma 5 42" xfId="1621" xr:uid="{00000000-0005-0000-0000-00008D070000}"/>
    <cellStyle name="Comma 5 42 2" xfId="1622" xr:uid="{00000000-0005-0000-0000-00008E070000}"/>
    <cellStyle name="Comma 5 43" xfId="1623" xr:uid="{00000000-0005-0000-0000-00008F070000}"/>
    <cellStyle name="Comma 5 43 2" xfId="1624" xr:uid="{00000000-0005-0000-0000-000090070000}"/>
    <cellStyle name="Comma 5 44" xfId="1625" xr:uid="{00000000-0005-0000-0000-000091070000}"/>
    <cellStyle name="Comma 5 44 2" xfId="1626" xr:uid="{00000000-0005-0000-0000-000092070000}"/>
    <cellStyle name="Comma 5 45" xfId="1627" xr:uid="{00000000-0005-0000-0000-000093070000}"/>
    <cellStyle name="Comma 5 45 2" xfId="1628" xr:uid="{00000000-0005-0000-0000-000094070000}"/>
    <cellStyle name="Comma 5 46" xfId="1629" xr:uid="{00000000-0005-0000-0000-000095070000}"/>
    <cellStyle name="Comma 5 46 2" xfId="1630" xr:uid="{00000000-0005-0000-0000-000096070000}"/>
    <cellStyle name="Comma 5 47" xfId="1631" xr:uid="{00000000-0005-0000-0000-000097070000}"/>
    <cellStyle name="Comma 5 47 2" xfId="1632" xr:uid="{00000000-0005-0000-0000-000098070000}"/>
    <cellStyle name="Comma 5 48" xfId="1633" xr:uid="{00000000-0005-0000-0000-000099070000}"/>
    <cellStyle name="Comma 5 48 2" xfId="1634" xr:uid="{00000000-0005-0000-0000-00009A070000}"/>
    <cellStyle name="Comma 5 49" xfId="1635" xr:uid="{00000000-0005-0000-0000-00009B070000}"/>
    <cellStyle name="Comma 5 49 2" xfId="1636" xr:uid="{00000000-0005-0000-0000-00009C070000}"/>
    <cellStyle name="Comma 5 5" xfId="1637" xr:uid="{00000000-0005-0000-0000-00009D070000}"/>
    <cellStyle name="Comma 5 5 2" xfId="1638" xr:uid="{00000000-0005-0000-0000-00009E070000}"/>
    <cellStyle name="Comma 5 5 2 2" xfId="1639" xr:uid="{00000000-0005-0000-0000-00009F070000}"/>
    <cellStyle name="Comma 5 5 2 3" xfId="1640" xr:uid="{00000000-0005-0000-0000-0000A0070000}"/>
    <cellStyle name="Comma 5 5 3" xfId="1641" xr:uid="{00000000-0005-0000-0000-0000A1070000}"/>
    <cellStyle name="Comma 5 50" xfId="1642" xr:uid="{00000000-0005-0000-0000-0000A2070000}"/>
    <cellStyle name="Comma 5 50 2" xfId="1643" xr:uid="{00000000-0005-0000-0000-0000A3070000}"/>
    <cellStyle name="Comma 5 51" xfId="1644" xr:uid="{00000000-0005-0000-0000-0000A4070000}"/>
    <cellStyle name="Comma 5 51 2" xfId="1645" xr:uid="{00000000-0005-0000-0000-0000A5070000}"/>
    <cellStyle name="Comma 5 52" xfId="1646" xr:uid="{00000000-0005-0000-0000-0000A6070000}"/>
    <cellStyle name="Comma 5 52 2" xfId="1647" xr:uid="{00000000-0005-0000-0000-0000A7070000}"/>
    <cellStyle name="Comma 5 53" xfId="1648" xr:uid="{00000000-0005-0000-0000-0000A8070000}"/>
    <cellStyle name="Comma 5 53 2" xfId="1649" xr:uid="{00000000-0005-0000-0000-0000A9070000}"/>
    <cellStyle name="Comma 5 54" xfId="1650" xr:uid="{00000000-0005-0000-0000-0000AA070000}"/>
    <cellStyle name="Comma 5 54 2" xfId="1651" xr:uid="{00000000-0005-0000-0000-0000AB070000}"/>
    <cellStyle name="Comma 5 55" xfId="1652" xr:uid="{00000000-0005-0000-0000-0000AC070000}"/>
    <cellStyle name="Comma 5 55 2" xfId="1653" xr:uid="{00000000-0005-0000-0000-0000AD070000}"/>
    <cellStyle name="Comma 5 56" xfId="1654" xr:uid="{00000000-0005-0000-0000-0000AE070000}"/>
    <cellStyle name="Comma 5 56 2" xfId="1655" xr:uid="{00000000-0005-0000-0000-0000AF070000}"/>
    <cellStyle name="Comma 5 57" xfId="1656" xr:uid="{00000000-0005-0000-0000-0000B0070000}"/>
    <cellStyle name="Comma 5 57 2" xfId="1657" xr:uid="{00000000-0005-0000-0000-0000B1070000}"/>
    <cellStyle name="Comma 5 58" xfId="1658" xr:uid="{00000000-0005-0000-0000-0000B2070000}"/>
    <cellStyle name="Comma 5 58 2" xfId="1659" xr:uid="{00000000-0005-0000-0000-0000B3070000}"/>
    <cellStyle name="Comma 5 59" xfId="1660" xr:uid="{00000000-0005-0000-0000-0000B4070000}"/>
    <cellStyle name="Comma 5 59 2" xfId="1661" xr:uid="{00000000-0005-0000-0000-0000B5070000}"/>
    <cellStyle name="Comma 5 6" xfId="1662" xr:uid="{00000000-0005-0000-0000-0000B6070000}"/>
    <cellStyle name="Comma 5 6 2" xfId="1663" xr:uid="{00000000-0005-0000-0000-0000B7070000}"/>
    <cellStyle name="Comma 5 6 2 2" xfId="1664" xr:uid="{00000000-0005-0000-0000-0000B8070000}"/>
    <cellStyle name="Comma 5 6 2 3" xfId="1665" xr:uid="{00000000-0005-0000-0000-0000B9070000}"/>
    <cellStyle name="Comma 5 6 3" xfId="1666" xr:uid="{00000000-0005-0000-0000-0000BA070000}"/>
    <cellStyle name="Comma 5 60" xfId="1667" xr:uid="{00000000-0005-0000-0000-0000BB070000}"/>
    <cellStyle name="Comma 5 60 2" xfId="1668" xr:uid="{00000000-0005-0000-0000-0000BC070000}"/>
    <cellStyle name="Comma 5 61" xfId="1669" xr:uid="{00000000-0005-0000-0000-0000BD070000}"/>
    <cellStyle name="Comma 5 61 2" xfId="1670" xr:uid="{00000000-0005-0000-0000-0000BE070000}"/>
    <cellStyle name="Comma 5 62" xfId="1671" xr:uid="{00000000-0005-0000-0000-0000BF070000}"/>
    <cellStyle name="Comma 5 63" xfId="1672" xr:uid="{00000000-0005-0000-0000-0000C0070000}"/>
    <cellStyle name="Comma 5 64" xfId="1673" xr:uid="{00000000-0005-0000-0000-0000C1070000}"/>
    <cellStyle name="Comma 5 65" xfId="1674" xr:uid="{00000000-0005-0000-0000-0000C2070000}"/>
    <cellStyle name="Comma 5 66" xfId="1675" xr:uid="{00000000-0005-0000-0000-0000C3070000}"/>
    <cellStyle name="Comma 5 67" xfId="1676" xr:uid="{00000000-0005-0000-0000-0000C4070000}"/>
    <cellStyle name="Comma 5 68" xfId="1677" xr:uid="{00000000-0005-0000-0000-0000C5070000}"/>
    <cellStyle name="Comma 5 69" xfId="1678" xr:uid="{00000000-0005-0000-0000-0000C6070000}"/>
    <cellStyle name="Comma 5 7" xfId="1679" xr:uid="{00000000-0005-0000-0000-0000C7070000}"/>
    <cellStyle name="Comma 5 7 2" xfId="1680" xr:uid="{00000000-0005-0000-0000-0000C8070000}"/>
    <cellStyle name="Comma 5 7 2 2" xfId="1681" xr:uid="{00000000-0005-0000-0000-0000C9070000}"/>
    <cellStyle name="Comma 5 7 2 3" xfId="1682" xr:uid="{00000000-0005-0000-0000-0000CA070000}"/>
    <cellStyle name="Comma 5 7 3" xfId="1683" xr:uid="{00000000-0005-0000-0000-0000CB070000}"/>
    <cellStyle name="Comma 5 70" xfId="1684" xr:uid="{00000000-0005-0000-0000-0000CC070000}"/>
    <cellStyle name="Comma 5 71" xfId="1685" xr:uid="{00000000-0005-0000-0000-0000CD070000}"/>
    <cellStyle name="Comma 5 72" xfId="1686" xr:uid="{00000000-0005-0000-0000-0000CE070000}"/>
    <cellStyle name="Comma 5 73" xfId="1687" xr:uid="{00000000-0005-0000-0000-0000CF070000}"/>
    <cellStyle name="Comma 5 74" xfId="1688" xr:uid="{00000000-0005-0000-0000-0000D0070000}"/>
    <cellStyle name="Comma 5 75" xfId="1689" xr:uid="{00000000-0005-0000-0000-0000D1070000}"/>
    <cellStyle name="Comma 5 76" xfId="1690" xr:uid="{00000000-0005-0000-0000-0000D2070000}"/>
    <cellStyle name="Comma 5 77" xfId="1691" xr:uid="{00000000-0005-0000-0000-0000D3070000}"/>
    <cellStyle name="Comma 5 78" xfId="1692" xr:uid="{00000000-0005-0000-0000-0000D4070000}"/>
    <cellStyle name="Comma 5 79" xfId="1693" xr:uid="{00000000-0005-0000-0000-0000D5070000}"/>
    <cellStyle name="Comma 5 8" xfId="1694" xr:uid="{00000000-0005-0000-0000-0000D6070000}"/>
    <cellStyle name="Comma 5 8 2" xfId="1695" xr:uid="{00000000-0005-0000-0000-0000D7070000}"/>
    <cellStyle name="Comma 5 8 2 2" xfId="1696" xr:uid="{00000000-0005-0000-0000-0000D8070000}"/>
    <cellStyle name="Comma 5 8 2 3" xfId="1697" xr:uid="{00000000-0005-0000-0000-0000D9070000}"/>
    <cellStyle name="Comma 5 8 3" xfId="1698" xr:uid="{00000000-0005-0000-0000-0000DA070000}"/>
    <cellStyle name="Comma 5 80" xfId="1699" xr:uid="{00000000-0005-0000-0000-0000DB070000}"/>
    <cellStyle name="Comma 5 81" xfId="1700" xr:uid="{00000000-0005-0000-0000-0000DC070000}"/>
    <cellStyle name="Comma 5 82" xfId="1701" xr:uid="{00000000-0005-0000-0000-0000DD070000}"/>
    <cellStyle name="Comma 5 83" xfId="1702" xr:uid="{00000000-0005-0000-0000-0000DE070000}"/>
    <cellStyle name="Comma 5 84" xfId="1703" xr:uid="{00000000-0005-0000-0000-0000DF070000}"/>
    <cellStyle name="Comma 5 85" xfId="1704" xr:uid="{00000000-0005-0000-0000-0000E0070000}"/>
    <cellStyle name="Comma 5 86" xfId="1705" xr:uid="{00000000-0005-0000-0000-0000E1070000}"/>
    <cellStyle name="Comma 5 87" xfId="1706" xr:uid="{00000000-0005-0000-0000-0000E2070000}"/>
    <cellStyle name="Comma 5 88" xfId="1707" xr:uid="{00000000-0005-0000-0000-0000E3070000}"/>
    <cellStyle name="Comma 5 89" xfId="1708" xr:uid="{00000000-0005-0000-0000-0000E4070000}"/>
    <cellStyle name="Comma 5 9" xfId="1709" xr:uid="{00000000-0005-0000-0000-0000E5070000}"/>
    <cellStyle name="Comma 5 9 2" xfId="1710" xr:uid="{00000000-0005-0000-0000-0000E6070000}"/>
    <cellStyle name="Comma 5 9 2 2" xfId="1711" xr:uid="{00000000-0005-0000-0000-0000E7070000}"/>
    <cellStyle name="Comma 5 9 2 3" xfId="1712" xr:uid="{00000000-0005-0000-0000-0000E8070000}"/>
    <cellStyle name="Comma 5 9 3" xfId="1713" xr:uid="{00000000-0005-0000-0000-0000E9070000}"/>
    <cellStyle name="Comma 5 90" xfId="1714" xr:uid="{00000000-0005-0000-0000-0000EA070000}"/>
    <cellStyle name="Comma 5 91" xfId="1715" xr:uid="{00000000-0005-0000-0000-0000EB070000}"/>
    <cellStyle name="Comma 5 92" xfId="1716" xr:uid="{00000000-0005-0000-0000-0000EC070000}"/>
    <cellStyle name="Comma 5 92 2" xfId="1717" xr:uid="{00000000-0005-0000-0000-0000ED070000}"/>
    <cellStyle name="Comma 5 92 2 2" xfId="9969" xr:uid="{00000000-0005-0000-0000-0000EE070000}"/>
    <cellStyle name="Comma 5 93" xfId="1718" xr:uid="{00000000-0005-0000-0000-0000EF070000}"/>
    <cellStyle name="Comma 5 94" xfId="1719" xr:uid="{00000000-0005-0000-0000-0000F0070000}"/>
    <cellStyle name="Comma 5 95" xfId="1720" xr:uid="{00000000-0005-0000-0000-0000F1070000}"/>
    <cellStyle name="Comma 5 96" xfId="1721" xr:uid="{00000000-0005-0000-0000-0000F2070000}"/>
    <cellStyle name="Comma 5 97" xfId="1722" xr:uid="{00000000-0005-0000-0000-0000F3070000}"/>
    <cellStyle name="Comma 5 98" xfId="1723" xr:uid="{00000000-0005-0000-0000-0000F4070000}"/>
    <cellStyle name="Comma 5 99" xfId="1724" xr:uid="{00000000-0005-0000-0000-0000F5070000}"/>
    <cellStyle name="Comma 50" xfId="1725" xr:uid="{00000000-0005-0000-0000-0000F6070000}"/>
    <cellStyle name="Comma 51" xfId="1726" xr:uid="{00000000-0005-0000-0000-0000F7070000}"/>
    <cellStyle name="Comma 52" xfId="1727" xr:uid="{00000000-0005-0000-0000-0000F8070000}"/>
    <cellStyle name="Comma 53" xfId="1728" xr:uid="{00000000-0005-0000-0000-0000F9070000}"/>
    <cellStyle name="Comma 54" xfId="1729" xr:uid="{00000000-0005-0000-0000-0000FA070000}"/>
    <cellStyle name="Comma 55" xfId="1730" xr:uid="{00000000-0005-0000-0000-0000FB070000}"/>
    <cellStyle name="Comma 56" xfId="1731" xr:uid="{00000000-0005-0000-0000-0000FC070000}"/>
    <cellStyle name="Comma 57" xfId="1732" xr:uid="{00000000-0005-0000-0000-0000FD070000}"/>
    <cellStyle name="Comma 58" xfId="1733" xr:uid="{00000000-0005-0000-0000-0000FE070000}"/>
    <cellStyle name="Comma 59" xfId="1734" xr:uid="{00000000-0005-0000-0000-0000FF070000}"/>
    <cellStyle name="Comma 6" xfId="1735" xr:uid="{00000000-0005-0000-0000-000000080000}"/>
    <cellStyle name="Comma 6 2" xfId="1736" xr:uid="{00000000-0005-0000-0000-000001080000}"/>
    <cellStyle name="Comma 60" xfId="1737" xr:uid="{00000000-0005-0000-0000-000002080000}"/>
    <cellStyle name="Comma 61" xfId="1738" xr:uid="{00000000-0005-0000-0000-000003080000}"/>
    <cellStyle name="Comma 62" xfId="1739" xr:uid="{00000000-0005-0000-0000-000004080000}"/>
    <cellStyle name="Comma 63" xfId="1740" xr:uid="{00000000-0005-0000-0000-000005080000}"/>
    <cellStyle name="Comma 64" xfId="1741" xr:uid="{00000000-0005-0000-0000-000006080000}"/>
    <cellStyle name="Comma 65" xfId="1742" xr:uid="{00000000-0005-0000-0000-000007080000}"/>
    <cellStyle name="Comma 66" xfId="1743" xr:uid="{00000000-0005-0000-0000-000008080000}"/>
    <cellStyle name="Comma 67" xfId="1744" xr:uid="{00000000-0005-0000-0000-000009080000}"/>
    <cellStyle name="Comma 68" xfId="1745" xr:uid="{00000000-0005-0000-0000-00000A080000}"/>
    <cellStyle name="Comma 69" xfId="1746" xr:uid="{00000000-0005-0000-0000-00000B080000}"/>
    <cellStyle name="Comma 7" xfId="1747" xr:uid="{00000000-0005-0000-0000-00000C080000}"/>
    <cellStyle name="Comma 7 10" xfId="1748" xr:uid="{00000000-0005-0000-0000-00000D080000}"/>
    <cellStyle name="Comma 7 11" xfId="1749" xr:uid="{00000000-0005-0000-0000-00000E080000}"/>
    <cellStyle name="Comma 7 12" xfId="1750" xr:uid="{00000000-0005-0000-0000-00000F080000}"/>
    <cellStyle name="Comma 7 12 2" xfId="1751" xr:uid="{00000000-0005-0000-0000-000010080000}"/>
    <cellStyle name="Comma 7 12 2 2" xfId="9971" xr:uid="{00000000-0005-0000-0000-000011080000}"/>
    <cellStyle name="Comma 7 13" xfId="1752" xr:uid="{00000000-0005-0000-0000-000012080000}"/>
    <cellStyle name="Comma 7 14" xfId="1753" xr:uid="{00000000-0005-0000-0000-000013080000}"/>
    <cellStyle name="Comma 7 14 2" xfId="9972" xr:uid="{00000000-0005-0000-0000-000014080000}"/>
    <cellStyle name="Comma 7 15" xfId="9970" xr:uid="{00000000-0005-0000-0000-000015080000}"/>
    <cellStyle name="Comma 7 2" xfId="1754" xr:uid="{00000000-0005-0000-0000-000016080000}"/>
    <cellStyle name="Comma 7 2 10" xfId="1755" xr:uid="{00000000-0005-0000-0000-000017080000}"/>
    <cellStyle name="Comma 7 2 10 2" xfId="1756" xr:uid="{00000000-0005-0000-0000-000018080000}"/>
    <cellStyle name="Comma 7 2 10 2 2" xfId="1757" xr:uid="{00000000-0005-0000-0000-000019080000}"/>
    <cellStyle name="Comma 7 2 10 2 2 2" xfId="9975" xr:uid="{00000000-0005-0000-0000-00001A080000}"/>
    <cellStyle name="Comma 7 2 10 2 3" xfId="9974" xr:uid="{00000000-0005-0000-0000-00001B080000}"/>
    <cellStyle name="Comma 7 2 10 3" xfId="1758" xr:uid="{00000000-0005-0000-0000-00001C080000}"/>
    <cellStyle name="Comma 7 2 10 3 2" xfId="9976" xr:uid="{00000000-0005-0000-0000-00001D080000}"/>
    <cellStyle name="Comma 7 2 10 4" xfId="9973" xr:uid="{00000000-0005-0000-0000-00001E080000}"/>
    <cellStyle name="Comma 7 2 11" xfId="1759" xr:uid="{00000000-0005-0000-0000-00001F080000}"/>
    <cellStyle name="Comma 7 2 11 2" xfId="1760" xr:uid="{00000000-0005-0000-0000-000020080000}"/>
    <cellStyle name="Comma 7 2 11 2 2" xfId="1761" xr:uid="{00000000-0005-0000-0000-000021080000}"/>
    <cellStyle name="Comma 7 2 11 2 2 2" xfId="9979" xr:uid="{00000000-0005-0000-0000-000022080000}"/>
    <cellStyle name="Comma 7 2 11 2 3" xfId="9978" xr:uid="{00000000-0005-0000-0000-000023080000}"/>
    <cellStyle name="Comma 7 2 11 3" xfId="1762" xr:uid="{00000000-0005-0000-0000-000024080000}"/>
    <cellStyle name="Comma 7 2 11 3 2" xfId="9980" xr:uid="{00000000-0005-0000-0000-000025080000}"/>
    <cellStyle name="Comma 7 2 11 4" xfId="9977" xr:uid="{00000000-0005-0000-0000-000026080000}"/>
    <cellStyle name="Comma 7 2 12" xfId="1763" xr:uid="{00000000-0005-0000-0000-000027080000}"/>
    <cellStyle name="Comma 7 2 12 2" xfId="1764" xr:uid="{00000000-0005-0000-0000-000028080000}"/>
    <cellStyle name="Comma 7 2 12 3" xfId="1765" xr:uid="{00000000-0005-0000-0000-000029080000}"/>
    <cellStyle name="Comma 7 2 12 3 2" xfId="9981" xr:uid="{00000000-0005-0000-0000-00002A080000}"/>
    <cellStyle name="Comma 7 2 13" xfId="1766" xr:uid="{00000000-0005-0000-0000-00002B080000}"/>
    <cellStyle name="Comma 7 2 13 2" xfId="1767" xr:uid="{00000000-0005-0000-0000-00002C080000}"/>
    <cellStyle name="Comma 7 2 13 3" xfId="1768" xr:uid="{00000000-0005-0000-0000-00002D080000}"/>
    <cellStyle name="Comma 7 2 13 3 2" xfId="9983" xr:uid="{00000000-0005-0000-0000-00002E080000}"/>
    <cellStyle name="Comma 7 2 13 4" xfId="9982" xr:uid="{00000000-0005-0000-0000-00002F080000}"/>
    <cellStyle name="Comma 7 2 14" xfId="1769" xr:uid="{00000000-0005-0000-0000-000030080000}"/>
    <cellStyle name="Comma 7 2 2" xfId="1770" xr:uid="{00000000-0005-0000-0000-000031080000}"/>
    <cellStyle name="Comma 7 2 2 2" xfId="1771" xr:uid="{00000000-0005-0000-0000-000032080000}"/>
    <cellStyle name="Comma 7 2 2 2 2" xfId="1772" xr:uid="{00000000-0005-0000-0000-000033080000}"/>
    <cellStyle name="Comma 7 2 2 2 2 2" xfId="9986" xr:uid="{00000000-0005-0000-0000-000034080000}"/>
    <cellStyle name="Comma 7 2 2 2 3" xfId="9985" xr:uid="{00000000-0005-0000-0000-000035080000}"/>
    <cellStyle name="Comma 7 2 2 3" xfId="1773" xr:uid="{00000000-0005-0000-0000-000036080000}"/>
    <cellStyle name="Comma 7 2 2 3 2" xfId="9987" xr:uid="{00000000-0005-0000-0000-000037080000}"/>
    <cellStyle name="Comma 7 2 2 4" xfId="9984" xr:uid="{00000000-0005-0000-0000-000038080000}"/>
    <cellStyle name="Comma 7 2 3" xfId="1774" xr:uid="{00000000-0005-0000-0000-000039080000}"/>
    <cellStyle name="Comma 7 2 3 2" xfId="1775" xr:uid="{00000000-0005-0000-0000-00003A080000}"/>
    <cellStyle name="Comma 7 2 3 2 2" xfId="1776" xr:uid="{00000000-0005-0000-0000-00003B080000}"/>
    <cellStyle name="Comma 7 2 3 2 2 2" xfId="9990" xr:uid="{00000000-0005-0000-0000-00003C080000}"/>
    <cellStyle name="Comma 7 2 3 2 3" xfId="9989" xr:uid="{00000000-0005-0000-0000-00003D080000}"/>
    <cellStyle name="Comma 7 2 3 3" xfId="1777" xr:uid="{00000000-0005-0000-0000-00003E080000}"/>
    <cellStyle name="Comma 7 2 3 3 2" xfId="9991" xr:uid="{00000000-0005-0000-0000-00003F080000}"/>
    <cellStyle name="Comma 7 2 3 4" xfId="9988" xr:uid="{00000000-0005-0000-0000-000040080000}"/>
    <cellStyle name="Comma 7 2 4" xfId="1778" xr:uid="{00000000-0005-0000-0000-000041080000}"/>
    <cellStyle name="Comma 7 2 4 2" xfId="1779" xr:uid="{00000000-0005-0000-0000-000042080000}"/>
    <cellStyle name="Comma 7 2 4 2 2" xfId="1780" xr:uid="{00000000-0005-0000-0000-000043080000}"/>
    <cellStyle name="Comma 7 2 4 2 2 2" xfId="9994" xr:uid="{00000000-0005-0000-0000-000044080000}"/>
    <cellStyle name="Comma 7 2 4 2 3" xfId="9993" xr:uid="{00000000-0005-0000-0000-000045080000}"/>
    <cellStyle name="Comma 7 2 4 3" xfId="1781" xr:uid="{00000000-0005-0000-0000-000046080000}"/>
    <cellStyle name="Comma 7 2 4 3 2" xfId="9995" xr:uid="{00000000-0005-0000-0000-000047080000}"/>
    <cellStyle name="Comma 7 2 4 4" xfId="9992" xr:uid="{00000000-0005-0000-0000-000048080000}"/>
    <cellStyle name="Comma 7 2 5" xfId="1782" xr:uid="{00000000-0005-0000-0000-000049080000}"/>
    <cellStyle name="Comma 7 2 5 2" xfId="1783" xr:uid="{00000000-0005-0000-0000-00004A080000}"/>
    <cellStyle name="Comma 7 2 5 2 2" xfId="1784" xr:uid="{00000000-0005-0000-0000-00004B080000}"/>
    <cellStyle name="Comma 7 2 5 2 2 2" xfId="9998" xr:uid="{00000000-0005-0000-0000-00004C080000}"/>
    <cellStyle name="Comma 7 2 5 2 3" xfId="9997" xr:uid="{00000000-0005-0000-0000-00004D080000}"/>
    <cellStyle name="Comma 7 2 5 3" xfId="1785" xr:uid="{00000000-0005-0000-0000-00004E080000}"/>
    <cellStyle name="Comma 7 2 5 3 2" xfId="9999" xr:uid="{00000000-0005-0000-0000-00004F080000}"/>
    <cellStyle name="Comma 7 2 5 4" xfId="9996" xr:uid="{00000000-0005-0000-0000-000050080000}"/>
    <cellStyle name="Comma 7 2 6" xfId="1786" xr:uid="{00000000-0005-0000-0000-000051080000}"/>
    <cellStyle name="Comma 7 2 6 2" xfId="1787" xr:uid="{00000000-0005-0000-0000-000052080000}"/>
    <cellStyle name="Comma 7 2 6 2 2" xfId="1788" xr:uid="{00000000-0005-0000-0000-000053080000}"/>
    <cellStyle name="Comma 7 2 6 2 2 2" xfId="10002" xr:uid="{00000000-0005-0000-0000-000054080000}"/>
    <cellStyle name="Comma 7 2 6 2 3" xfId="10001" xr:uid="{00000000-0005-0000-0000-000055080000}"/>
    <cellStyle name="Comma 7 2 6 3" xfId="1789" xr:uid="{00000000-0005-0000-0000-000056080000}"/>
    <cellStyle name="Comma 7 2 6 3 2" xfId="10003" xr:uid="{00000000-0005-0000-0000-000057080000}"/>
    <cellStyle name="Comma 7 2 6 4" xfId="10000" xr:uid="{00000000-0005-0000-0000-000058080000}"/>
    <cellStyle name="Comma 7 2 7" xfId="1790" xr:uid="{00000000-0005-0000-0000-000059080000}"/>
    <cellStyle name="Comma 7 2 7 2" xfId="1791" xr:uid="{00000000-0005-0000-0000-00005A080000}"/>
    <cellStyle name="Comma 7 2 7 2 2" xfId="1792" xr:uid="{00000000-0005-0000-0000-00005B080000}"/>
    <cellStyle name="Comma 7 2 7 2 2 2" xfId="10006" xr:uid="{00000000-0005-0000-0000-00005C080000}"/>
    <cellStyle name="Comma 7 2 7 2 3" xfId="10005" xr:uid="{00000000-0005-0000-0000-00005D080000}"/>
    <cellStyle name="Comma 7 2 7 3" xfId="1793" xr:uid="{00000000-0005-0000-0000-00005E080000}"/>
    <cellStyle name="Comma 7 2 7 3 2" xfId="10007" xr:uid="{00000000-0005-0000-0000-00005F080000}"/>
    <cellStyle name="Comma 7 2 7 4" xfId="10004" xr:uid="{00000000-0005-0000-0000-000060080000}"/>
    <cellStyle name="Comma 7 2 8" xfId="1794" xr:uid="{00000000-0005-0000-0000-000061080000}"/>
    <cellStyle name="Comma 7 2 8 2" xfId="1795" xr:uid="{00000000-0005-0000-0000-000062080000}"/>
    <cellStyle name="Comma 7 2 8 2 2" xfId="1796" xr:uid="{00000000-0005-0000-0000-000063080000}"/>
    <cellStyle name="Comma 7 2 8 2 2 2" xfId="10010" xr:uid="{00000000-0005-0000-0000-000064080000}"/>
    <cellStyle name="Comma 7 2 8 2 3" xfId="10009" xr:uid="{00000000-0005-0000-0000-000065080000}"/>
    <cellStyle name="Comma 7 2 8 3" xfId="1797" xr:uid="{00000000-0005-0000-0000-000066080000}"/>
    <cellStyle name="Comma 7 2 8 3 2" xfId="10011" xr:uid="{00000000-0005-0000-0000-000067080000}"/>
    <cellStyle name="Comma 7 2 8 4" xfId="10008" xr:uid="{00000000-0005-0000-0000-000068080000}"/>
    <cellStyle name="Comma 7 2 9" xfId="1798" xr:uid="{00000000-0005-0000-0000-000069080000}"/>
    <cellStyle name="Comma 7 2 9 2" xfId="1799" xr:uid="{00000000-0005-0000-0000-00006A080000}"/>
    <cellStyle name="Comma 7 2 9 2 2" xfId="1800" xr:uid="{00000000-0005-0000-0000-00006B080000}"/>
    <cellStyle name="Comma 7 2 9 2 2 2" xfId="10014" xr:uid="{00000000-0005-0000-0000-00006C080000}"/>
    <cellStyle name="Comma 7 2 9 2 3" xfId="10013" xr:uid="{00000000-0005-0000-0000-00006D080000}"/>
    <cellStyle name="Comma 7 2 9 3" xfId="1801" xr:uid="{00000000-0005-0000-0000-00006E080000}"/>
    <cellStyle name="Comma 7 2 9 3 2" xfId="10015" xr:uid="{00000000-0005-0000-0000-00006F080000}"/>
    <cellStyle name="Comma 7 2 9 4" xfId="10012" xr:uid="{00000000-0005-0000-0000-000070080000}"/>
    <cellStyle name="Comma 7 3" xfId="1802" xr:uid="{00000000-0005-0000-0000-000071080000}"/>
    <cellStyle name="Comma 7 4" xfId="1803" xr:uid="{00000000-0005-0000-0000-000072080000}"/>
    <cellStyle name="Comma 7 5" xfId="1804" xr:uid="{00000000-0005-0000-0000-000073080000}"/>
    <cellStyle name="Comma 7 6" xfId="1805" xr:uid="{00000000-0005-0000-0000-000074080000}"/>
    <cellStyle name="Comma 7 7" xfId="1806" xr:uid="{00000000-0005-0000-0000-000075080000}"/>
    <cellStyle name="Comma 7 8" xfId="1807" xr:uid="{00000000-0005-0000-0000-000076080000}"/>
    <cellStyle name="Comma 7 9" xfId="1808" xr:uid="{00000000-0005-0000-0000-000077080000}"/>
    <cellStyle name="Comma 70" xfId="1809" xr:uid="{00000000-0005-0000-0000-000078080000}"/>
    <cellStyle name="Comma 71" xfId="1810" xr:uid="{00000000-0005-0000-0000-000079080000}"/>
    <cellStyle name="Comma 72" xfId="1811" xr:uid="{00000000-0005-0000-0000-00007A080000}"/>
    <cellStyle name="Comma 73" xfId="1812" xr:uid="{00000000-0005-0000-0000-00007B080000}"/>
    <cellStyle name="Comma 74" xfId="1813" xr:uid="{00000000-0005-0000-0000-00007C080000}"/>
    <cellStyle name="Comma 75" xfId="1814" xr:uid="{00000000-0005-0000-0000-00007D080000}"/>
    <cellStyle name="Comma 76" xfId="1815" xr:uid="{00000000-0005-0000-0000-00007E080000}"/>
    <cellStyle name="Comma 77" xfId="1816" xr:uid="{00000000-0005-0000-0000-00007F080000}"/>
    <cellStyle name="Comma 78" xfId="1817" xr:uid="{00000000-0005-0000-0000-000080080000}"/>
    <cellStyle name="Comma 79" xfId="1818" xr:uid="{00000000-0005-0000-0000-000081080000}"/>
    <cellStyle name="Comma 8" xfId="1819" xr:uid="{00000000-0005-0000-0000-000082080000}"/>
    <cellStyle name="Comma 8 2" xfId="1820" xr:uid="{00000000-0005-0000-0000-000083080000}"/>
    <cellStyle name="Comma 8 2 2" xfId="1821" xr:uid="{00000000-0005-0000-0000-000084080000}"/>
    <cellStyle name="Comma 8 2 3" xfId="1822" xr:uid="{00000000-0005-0000-0000-000085080000}"/>
    <cellStyle name="Comma 8 2 3 2" xfId="10017" xr:uid="{00000000-0005-0000-0000-000086080000}"/>
    <cellStyle name="Comma 8 3" xfId="1823" xr:uid="{00000000-0005-0000-0000-000087080000}"/>
    <cellStyle name="Comma 8 3 2" xfId="10018" xr:uid="{00000000-0005-0000-0000-000088080000}"/>
    <cellStyle name="Comma 8 4" xfId="10016" xr:uid="{00000000-0005-0000-0000-000089080000}"/>
    <cellStyle name="Comma 80" xfId="1824" xr:uid="{00000000-0005-0000-0000-00008A080000}"/>
    <cellStyle name="Comma 81" xfId="1825" xr:uid="{00000000-0005-0000-0000-00008B080000}"/>
    <cellStyle name="Comma 82" xfId="1826" xr:uid="{00000000-0005-0000-0000-00008C080000}"/>
    <cellStyle name="Comma 83" xfId="1827" xr:uid="{00000000-0005-0000-0000-00008D080000}"/>
    <cellStyle name="Comma 84" xfId="1828" xr:uid="{00000000-0005-0000-0000-00008E080000}"/>
    <cellStyle name="Comma 85" xfId="1829" xr:uid="{00000000-0005-0000-0000-00008F080000}"/>
    <cellStyle name="Comma 86" xfId="1830" xr:uid="{00000000-0005-0000-0000-000090080000}"/>
    <cellStyle name="Comma 87" xfId="1831" xr:uid="{00000000-0005-0000-0000-000091080000}"/>
    <cellStyle name="Comma 88" xfId="1832" xr:uid="{00000000-0005-0000-0000-000092080000}"/>
    <cellStyle name="Comma 88 2" xfId="9490" xr:uid="{00000000-0005-0000-0000-000093080000}"/>
    <cellStyle name="Comma 88 2 2" xfId="34" xr:uid="{00000000-0005-0000-0000-000094080000}"/>
    <cellStyle name="Comma 88 2 2 2" xfId="12967" xr:uid="{00000000-0005-0000-0000-000095080000}"/>
    <cellStyle name="Comma 89" xfId="1833" xr:uid="{00000000-0005-0000-0000-000096080000}"/>
    <cellStyle name="Comma 9" xfId="1834" xr:uid="{00000000-0005-0000-0000-000097080000}"/>
    <cellStyle name="Comma 9 2" xfId="1835" xr:uid="{00000000-0005-0000-0000-000098080000}"/>
    <cellStyle name="Comma 9 3" xfId="1836" xr:uid="{00000000-0005-0000-0000-000099080000}"/>
    <cellStyle name="Comma 9 4" xfId="1837" xr:uid="{00000000-0005-0000-0000-00009A080000}"/>
    <cellStyle name="Comma 90" xfId="1838" xr:uid="{00000000-0005-0000-0000-00009B080000}"/>
    <cellStyle name="Comma 91" xfId="1839" xr:uid="{00000000-0005-0000-0000-00009C080000}"/>
    <cellStyle name="Comma 92" xfId="1840" xr:uid="{00000000-0005-0000-0000-00009D080000}"/>
    <cellStyle name="Comma 93" xfId="1841" xr:uid="{00000000-0005-0000-0000-00009E080000}"/>
    <cellStyle name="Comma 94" xfId="1842" xr:uid="{00000000-0005-0000-0000-00009F080000}"/>
    <cellStyle name="Comma 94 2" xfId="1843" xr:uid="{00000000-0005-0000-0000-0000A0080000}"/>
    <cellStyle name="Comma 95" xfId="1844" xr:uid="{00000000-0005-0000-0000-0000A1080000}"/>
    <cellStyle name="Comma 96" xfId="1845" xr:uid="{00000000-0005-0000-0000-0000A2080000}"/>
    <cellStyle name="Comma 96 2" xfId="10019" xr:uid="{00000000-0005-0000-0000-0000A3080000}"/>
    <cellStyle name="Comma 97" xfId="1846" xr:uid="{00000000-0005-0000-0000-0000A4080000}"/>
    <cellStyle name="Comma 98" xfId="27" xr:uid="{00000000-0005-0000-0000-0000A5080000}"/>
    <cellStyle name="Comma 98 2" xfId="9588" xr:uid="{00000000-0005-0000-0000-0000A6080000}"/>
    <cellStyle name="Comma 98 3" xfId="9517" xr:uid="{00000000-0005-0000-0000-0000A7080000}"/>
    <cellStyle name="Comma 99" xfId="9527" xr:uid="{00000000-0005-0000-0000-0000A8080000}"/>
    <cellStyle name="Comma0" xfId="1847" xr:uid="{00000000-0005-0000-0000-0000A9080000}"/>
    <cellStyle name="corpload" xfId="1848" xr:uid="{00000000-0005-0000-0000-0000AA080000}"/>
    <cellStyle name="Currency [0] 2" xfId="1849" xr:uid="{00000000-0005-0000-0000-0000AC080000}"/>
    <cellStyle name="Currency [0] 2 2" xfId="1850" xr:uid="{00000000-0005-0000-0000-0000AD080000}"/>
    <cellStyle name="Currency [0] 2 2 2" xfId="9442" xr:uid="{00000000-0005-0000-0000-0000AE080000}"/>
    <cellStyle name="Currency [0] 3" xfId="1851" xr:uid="{00000000-0005-0000-0000-0000AF080000}"/>
    <cellStyle name="Currency 10" xfId="28" xr:uid="{00000000-0005-0000-0000-0000B0080000}"/>
    <cellStyle name="Currency 11" xfId="1852" xr:uid="{00000000-0005-0000-0000-0000B1080000}"/>
    <cellStyle name="Currency 12" xfId="1853" xr:uid="{00000000-0005-0000-0000-0000B2080000}"/>
    <cellStyle name="Currency 12 2" xfId="1854" xr:uid="{00000000-0005-0000-0000-0000B3080000}"/>
    <cellStyle name="Currency 13" xfId="1855" xr:uid="{00000000-0005-0000-0000-0000B4080000}"/>
    <cellStyle name="Currency 14" xfId="1856" xr:uid="{00000000-0005-0000-0000-0000B5080000}"/>
    <cellStyle name="Currency 15" xfId="1857" xr:uid="{00000000-0005-0000-0000-0000B6080000}"/>
    <cellStyle name="Currency 16" xfId="1858" xr:uid="{00000000-0005-0000-0000-0000B7080000}"/>
    <cellStyle name="Currency 17" xfId="1859" xr:uid="{00000000-0005-0000-0000-0000B8080000}"/>
    <cellStyle name="Currency 18" xfId="1860" xr:uid="{00000000-0005-0000-0000-0000B9080000}"/>
    <cellStyle name="Currency 19" xfId="1861" xr:uid="{00000000-0005-0000-0000-0000BA080000}"/>
    <cellStyle name="Currency 2" xfId="1862" xr:uid="{00000000-0005-0000-0000-0000BB080000}"/>
    <cellStyle name="Currency 2 10" xfId="37" xr:uid="{00000000-0005-0000-0000-0000BC080000}"/>
    <cellStyle name="Currency 2 10 2" xfId="1863" xr:uid="{00000000-0005-0000-0000-0000BD080000}"/>
    <cellStyle name="Currency 2 10 2 2" xfId="1864" xr:uid="{00000000-0005-0000-0000-0000BE080000}"/>
    <cellStyle name="Currency 2 10 2 3" xfId="1865" xr:uid="{00000000-0005-0000-0000-0000BF080000}"/>
    <cellStyle name="Currency 2 10 3" xfId="1866" xr:uid="{00000000-0005-0000-0000-0000C0080000}"/>
    <cellStyle name="Currency 2 100" xfId="1867" xr:uid="{00000000-0005-0000-0000-0000C1080000}"/>
    <cellStyle name="Currency 2 101" xfId="1868" xr:uid="{00000000-0005-0000-0000-0000C2080000}"/>
    <cellStyle name="Currency 2 102" xfId="1869" xr:uid="{00000000-0005-0000-0000-0000C3080000}"/>
    <cellStyle name="Currency 2 103" xfId="1870" xr:uid="{00000000-0005-0000-0000-0000C4080000}"/>
    <cellStyle name="Currency 2 104" xfId="1871" xr:uid="{00000000-0005-0000-0000-0000C5080000}"/>
    <cellStyle name="Currency 2 105" xfId="1872" xr:uid="{00000000-0005-0000-0000-0000C6080000}"/>
    <cellStyle name="Currency 2 106" xfId="1873" xr:uid="{00000000-0005-0000-0000-0000C7080000}"/>
    <cellStyle name="Currency 2 107" xfId="1874" xr:uid="{00000000-0005-0000-0000-0000C8080000}"/>
    <cellStyle name="Currency 2 108" xfId="1875" xr:uid="{00000000-0005-0000-0000-0000C9080000}"/>
    <cellStyle name="Currency 2 109" xfId="1876" xr:uid="{00000000-0005-0000-0000-0000CA080000}"/>
    <cellStyle name="Currency 2 11" xfId="1877" xr:uid="{00000000-0005-0000-0000-0000CB080000}"/>
    <cellStyle name="Currency 2 11 2" xfId="1878" xr:uid="{00000000-0005-0000-0000-0000CC080000}"/>
    <cellStyle name="Currency 2 11 2 2" xfId="1879" xr:uid="{00000000-0005-0000-0000-0000CD080000}"/>
    <cellStyle name="Currency 2 11 2 3" xfId="1880" xr:uid="{00000000-0005-0000-0000-0000CE080000}"/>
    <cellStyle name="Currency 2 11 3" xfId="1881" xr:uid="{00000000-0005-0000-0000-0000CF080000}"/>
    <cellStyle name="Currency 2 110" xfId="1882" xr:uid="{00000000-0005-0000-0000-0000D0080000}"/>
    <cellStyle name="Currency 2 111" xfId="1883" xr:uid="{00000000-0005-0000-0000-0000D1080000}"/>
    <cellStyle name="Currency 2 112" xfId="1884" xr:uid="{00000000-0005-0000-0000-0000D2080000}"/>
    <cellStyle name="Currency 2 113" xfId="1885" xr:uid="{00000000-0005-0000-0000-0000D3080000}"/>
    <cellStyle name="Currency 2 114" xfId="1886" xr:uid="{00000000-0005-0000-0000-0000D4080000}"/>
    <cellStyle name="Currency 2 115" xfId="1887" xr:uid="{00000000-0005-0000-0000-0000D5080000}"/>
    <cellStyle name="Currency 2 116" xfId="1888" xr:uid="{00000000-0005-0000-0000-0000D6080000}"/>
    <cellStyle name="Currency 2 117" xfId="1889" xr:uid="{00000000-0005-0000-0000-0000D7080000}"/>
    <cellStyle name="Currency 2 118" xfId="1890" xr:uid="{00000000-0005-0000-0000-0000D8080000}"/>
    <cellStyle name="Currency 2 119" xfId="1891" xr:uid="{00000000-0005-0000-0000-0000D9080000}"/>
    <cellStyle name="Currency 2 12" xfId="1892" xr:uid="{00000000-0005-0000-0000-0000DA080000}"/>
    <cellStyle name="Currency 2 12 2" xfId="1893" xr:uid="{00000000-0005-0000-0000-0000DB080000}"/>
    <cellStyle name="Currency 2 12 2 2" xfId="1894" xr:uid="{00000000-0005-0000-0000-0000DC080000}"/>
    <cellStyle name="Currency 2 12 2 3" xfId="1895" xr:uid="{00000000-0005-0000-0000-0000DD080000}"/>
    <cellStyle name="Currency 2 12 3" xfId="1896" xr:uid="{00000000-0005-0000-0000-0000DE080000}"/>
    <cellStyle name="Currency 2 120" xfId="1897" xr:uid="{00000000-0005-0000-0000-0000DF080000}"/>
    <cellStyle name="Currency 2 121" xfId="1898" xr:uid="{00000000-0005-0000-0000-0000E0080000}"/>
    <cellStyle name="Currency 2 122" xfId="1899" xr:uid="{00000000-0005-0000-0000-0000E1080000}"/>
    <cellStyle name="Currency 2 123" xfId="1900" xr:uid="{00000000-0005-0000-0000-0000E2080000}"/>
    <cellStyle name="Currency 2 124" xfId="1901" xr:uid="{00000000-0005-0000-0000-0000E3080000}"/>
    <cellStyle name="Currency 2 125" xfId="1902" xr:uid="{00000000-0005-0000-0000-0000E4080000}"/>
    <cellStyle name="Currency 2 126" xfId="1903" xr:uid="{00000000-0005-0000-0000-0000E5080000}"/>
    <cellStyle name="Currency 2 127" xfId="1904" xr:uid="{00000000-0005-0000-0000-0000E6080000}"/>
    <cellStyle name="Currency 2 128" xfId="1905" xr:uid="{00000000-0005-0000-0000-0000E7080000}"/>
    <cellStyle name="Currency 2 129" xfId="1906" xr:uid="{00000000-0005-0000-0000-0000E8080000}"/>
    <cellStyle name="Currency 2 13" xfId="1907" xr:uid="{00000000-0005-0000-0000-0000E9080000}"/>
    <cellStyle name="Currency 2 13 2" xfId="1908" xr:uid="{00000000-0005-0000-0000-0000EA080000}"/>
    <cellStyle name="Currency 2 13 2 2" xfId="1909" xr:uid="{00000000-0005-0000-0000-0000EB080000}"/>
    <cellStyle name="Currency 2 13 2 3" xfId="1910" xr:uid="{00000000-0005-0000-0000-0000EC080000}"/>
    <cellStyle name="Currency 2 13 3" xfId="1911" xr:uid="{00000000-0005-0000-0000-0000ED080000}"/>
    <cellStyle name="Currency 2 130" xfId="1912" xr:uid="{00000000-0005-0000-0000-0000EE080000}"/>
    <cellStyle name="Currency 2 131" xfId="1913" xr:uid="{00000000-0005-0000-0000-0000EF080000}"/>
    <cellStyle name="Currency 2 132" xfId="1914" xr:uid="{00000000-0005-0000-0000-0000F0080000}"/>
    <cellStyle name="Currency 2 133" xfId="1915" xr:uid="{00000000-0005-0000-0000-0000F1080000}"/>
    <cellStyle name="Currency 2 134" xfId="1916" xr:uid="{00000000-0005-0000-0000-0000F2080000}"/>
    <cellStyle name="Currency 2 135" xfId="1917" xr:uid="{00000000-0005-0000-0000-0000F3080000}"/>
    <cellStyle name="Currency 2 136" xfId="1918" xr:uid="{00000000-0005-0000-0000-0000F4080000}"/>
    <cellStyle name="Currency 2 137" xfId="1919" xr:uid="{00000000-0005-0000-0000-0000F5080000}"/>
    <cellStyle name="Currency 2 138" xfId="1920" xr:uid="{00000000-0005-0000-0000-0000F6080000}"/>
    <cellStyle name="Currency 2 14" xfId="1921" xr:uid="{00000000-0005-0000-0000-0000F7080000}"/>
    <cellStyle name="Currency 2 14 2" xfId="1922" xr:uid="{00000000-0005-0000-0000-0000F8080000}"/>
    <cellStyle name="Currency 2 14 2 2" xfId="1923" xr:uid="{00000000-0005-0000-0000-0000F9080000}"/>
    <cellStyle name="Currency 2 14 2 3" xfId="1924" xr:uid="{00000000-0005-0000-0000-0000FA080000}"/>
    <cellStyle name="Currency 2 14 3" xfId="1925" xr:uid="{00000000-0005-0000-0000-0000FB080000}"/>
    <cellStyle name="Currency 2 15" xfId="1926" xr:uid="{00000000-0005-0000-0000-0000FC080000}"/>
    <cellStyle name="Currency 2 15 2" xfId="1927" xr:uid="{00000000-0005-0000-0000-0000FD080000}"/>
    <cellStyle name="Currency 2 15 2 2" xfId="1928" xr:uid="{00000000-0005-0000-0000-0000FE080000}"/>
    <cellStyle name="Currency 2 15 2 3" xfId="1929" xr:uid="{00000000-0005-0000-0000-0000FF080000}"/>
    <cellStyle name="Currency 2 15 3" xfId="1930" xr:uid="{00000000-0005-0000-0000-000000090000}"/>
    <cellStyle name="Currency 2 16" xfId="1931" xr:uid="{00000000-0005-0000-0000-000001090000}"/>
    <cellStyle name="Currency 2 16 2" xfId="1932" xr:uid="{00000000-0005-0000-0000-000002090000}"/>
    <cellStyle name="Currency 2 16 2 2" xfId="1933" xr:uid="{00000000-0005-0000-0000-000003090000}"/>
    <cellStyle name="Currency 2 16 2 3" xfId="1934" xr:uid="{00000000-0005-0000-0000-000004090000}"/>
    <cellStyle name="Currency 2 16 3" xfId="1935" xr:uid="{00000000-0005-0000-0000-000005090000}"/>
    <cellStyle name="Currency 2 17" xfId="1936" xr:uid="{00000000-0005-0000-0000-000006090000}"/>
    <cellStyle name="Currency 2 17 2" xfId="1937" xr:uid="{00000000-0005-0000-0000-000007090000}"/>
    <cellStyle name="Currency 2 18" xfId="1938" xr:uid="{00000000-0005-0000-0000-000008090000}"/>
    <cellStyle name="Currency 2 18 2" xfId="1939" xr:uid="{00000000-0005-0000-0000-000009090000}"/>
    <cellStyle name="Currency 2 19" xfId="1940" xr:uid="{00000000-0005-0000-0000-00000A090000}"/>
    <cellStyle name="Currency 2 19 2" xfId="1941" xr:uid="{00000000-0005-0000-0000-00000B090000}"/>
    <cellStyle name="Currency 2 2" xfId="1942" xr:uid="{00000000-0005-0000-0000-00000C090000}"/>
    <cellStyle name="Currency 2 2 10" xfId="1943" xr:uid="{00000000-0005-0000-0000-00000D090000}"/>
    <cellStyle name="Currency 2 2 10 2" xfId="1944" xr:uid="{00000000-0005-0000-0000-00000E090000}"/>
    <cellStyle name="Currency 2 2 11" xfId="1945" xr:uid="{00000000-0005-0000-0000-00000F090000}"/>
    <cellStyle name="Currency 2 2 11 2" xfId="1946" xr:uid="{00000000-0005-0000-0000-000010090000}"/>
    <cellStyle name="Currency 2 2 12" xfId="1947" xr:uid="{00000000-0005-0000-0000-000011090000}"/>
    <cellStyle name="Currency 2 2 12 2" xfId="1948" xr:uid="{00000000-0005-0000-0000-000012090000}"/>
    <cellStyle name="Currency 2 2 12 2 2" xfId="1949" xr:uid="{00000000-0005-0000-0000-000013090000}"/>
    <cellStyle name="Currency 2 2 12 3" xfId="1950" xr:uid="{00000000-0005-0000-0000-000014090000}"/>
    <cellStyle name="Currency 2 2 13" xfId="1951" xr:uid="{00000000-0005-0000-0000-000015090000}"/>
    <cellStyle name="Currency 2 2 13 2" xfId="1952" xr:uid="{00000000-0005-0000-0000-000016090000}"/>
    <cellStyle name="Currency 2 2 14" xfId="1953" xr:uid="{00000000-0005-0000-0000-000017090000}"/>
    <cellStyle name="Currency 2 2 14 2" xfId="1954" xr:uid="{00000000-0005-0000-0000-000018090000}"/>
    <cellStyle name="Currency 2 2 14 2 2" xfId="1955" xr:uid="{00000000-0005-0000-0000-000019090000}"/>
    <cellStyle name="Currency 2 2 14 3" xfId="1956" xr:uid="{00000000-0005-0000-0000-00001A090000}"/>
    <cellStyle name="Currency 2 2 15" xfId="1957" xr:uid="{00000000-0005-0000-0000-00001B090000}"/>
    <cellStyle name="Currency 2 2 15 2" xfId="1958" xr:uid="{00000000-0005-0000-0000-00001C090000}"/>
    <cellStyle name="Currency 2 2 15 2 2" xfId="1959" xr:uid="{00000000-0005-0000-0000-00001D090000}"/>
    <cellStyle name="Currency 2 2 15 3" xfId="1960" xr:uid="{00000000-0005-0000-0000-00001E090000}"/>
    <cellStyle name="Currency 2 2 16" xfId="1961" xr:uid="{00000000-0005-0000-0000-00001F090000}"/>
    <cellStyle name="Currency 2 2 16 2" xfId="1962" xr:uid="{00000000-0005-0000-0000-000020090000}"/>
    <cellStyle name="Currency 2 2 16 2 2" xfId="1963" xr:uid="{00000000-0005-0000-0000-000021090000}"/>
    <cellStyle name="Currency 2 2 16 3" xfId="1964" xr:uid="{00000000-0005-0000-0000-000022090000}"/>
    <cellStyle name="Currency 2 2 17" xfId="1965" xr:uid="{00000000-0005-0000-0000-000023090000}"/>
    <cellStyle name="Currency 2 2 17 2" xfId="1966" xr:uid="{00000000-0005-0000-0000-000024090000}"/>
    <cellStyle name="Currency 2 2 17 2 2" xfId="1967" xr:uid="{00000000-0005-0000-0000-000025090000}"/>
    <cellStyle name="Currency 2 2 17 3" xfId="1968" xr:uid="{00000000-0005-0000-0000-000026090000}"/>
    <cellStyle name="Currency 2 2 18" xfId="1969" xr:uid="{00000000-0005-0000-0000-000027090000}"/>
    <cellStyle name="Currency 2 2 19" xfId="1970" xr:uid="{00000000-0005-0000-0000-000028090000}"/>
    <cellStyle name="Currency 2 2 2" xfId="1971" xr:uid="{00000000-0005-0000-0000-000029090000}"/>
    <cellStyle name="Currency 2 2 2 10" xfId="1972" xr:uid="{00000000-0005-0000-0000-00002A090000}"/>
    <cellStyle name="Currency 2 2 2 11" xfId="1973" xr:uid="{00000000-0005-0000-0000-00002B090000}"/>
    <cellStyle name="Currency 2 2 2 12" xfId="1974" xr:uid="{00000000-0005-0000-0000-00002C090000}"/>
    <cellStyle name="Currency 2 2 2 13" xfId="1975" xr:uid="{00000000-0005-0000-0000-00002D090000}"/>
    <cellStyle name="Currency 2 2 2 14" xfId="1976" xr:uid="{00000000-0005-0000-0000-00002E090000}"/>
    <cellStyle name="Currency 2 2 2 15" xfId="1977" xr:uid="{00000000-0005-0000-0000-00002F090000}"/>
    <cellStyle name="Currency 2 2 2 16" xfId="1978" xr:uid="{00000000-0005-0000-0000-000030090000}"/>
    <cellStyle name="Currency 2 2 2 17" xfId="1979" xr:uid="{00000000-0005-0000-0000-000031090000}"/>
    <cellStyle name="Currency 2 2 2 18" xfId="1980" xr:uid="{00000000-0005-0000-0000-000032090000}"/>
    <cellStyle name="Currency 2 2 2 18 2" xfId="1981" xr:uid="{00000000-0005-0000-0000-000033090000}"/>
    <cellStyle name="Currency 2 2 2 19" xfId="1982" xr:uid="{00000000-0005-0000-0000-000034090000}"/>
    <cellStyle name="Currency 2 2 2 2" xfId="1983" xr:uid="{00000000-0005-0000-0000-000035090000}"/>
    <cellStyle name="Currency 2 2 2 2 10" xfId="1984" xr:uid="{00000000-0005-0000-0000-000036090000}"/>
    <cellStyle name="Currency 2 2 2 2 10 2" xfId="1985" xr:uid="{00000000-0005-0000-0000-000037090000}"/>
    <cellStyle name="Currency 2 2 2 2 10 2 2" xfId="1986" xr:uid="{00000000-0005-0000-0000-000038090000}"/>
    <cellStyle name="Currency 2 2 2 2 10 3" xfId="1987" xr:uid="{00000000-0005-0000-0000-000039090000}"/>
    <cellStyle name="Currency 2 2 2 2 11" xfId="1988" xr:uid="{00000000-0005-0000-0000-00003A090000}"/>
    <cellStyle name="Currency 2 2 2 2 11 2" xfId="1989" xr:uid="{00000000-0005-0000-0000-00003B090000}"/>
    <cellStyle name="Currency 2 2 2 2 11 2 2" xfId="1990" xr:uid="{00000000-0005-0000-0000-00003C090000}"/>
    <cellStyle name="Currency 2 2 2 2 11 3" xfId="1991" xr:uid="{00000000-0005-0000-0000-00003D090000}"/>
    <cellStyle name="Currency 2 2 2 2 12" xfId="1992" xr:uid="{00000000-0005-0000-0000-00003E090000}"/>
    <cellStyle name="Currency 2 2 2 2 12 2" xfId="1993" xr:uid="{00000000-0005-0000-0000-00003F090000}"/>
    <cellStyle name="Currency 2 2 2 2 12 2 2" xfId="1994" xr:uid="{00000000-0005-0000-0000-000040090000}"/>
    <cellStyle name="Currency 2 2 2 2 12 3" xfId="1995" xr:uid="{00000000-0005-0000-0000-000041090000}"/>
    <cellStyle name="Currency 2 2 2 2 13" xfId="1996" xr:uid="{00000000-0005-0000-0000-000042090000}"/>
    <cellStyle name="Currency 2 2 2 2 13 2" xfId="1997" xr:uid="{00000000-0005-0000-0000-000043090000}"/>
    <cellStyle name="Currency 2 2 2 2 13 2 2" xfId="1998" xr:uid="{00000000-0005-0000-0000-000044090000}"/>
    <cellStyle name="Currency 2 2 2 2 13 3" xfId="1999" xr:uid="{00000000-0005-0000-0000-000045090000}"/>
    <cellStyle name="Currency 2 2 2 2 14" xfId="2000" xr:uid="{00000000-0005-0000-0000-000046090000}"/>
    <cellStyle name="Currency 2 2 2 2 14 2" xfId="2001" xr:uid="{00000000-0005-0000-0000-000047090000}"/>
    <cellStyle name="Currency 2 2 2 2 14 2 2" xfId="2002" xr:uid="{00000000-0005-0000-0000-000048090000}"/>
    <cellStyle name="Currency 2 2 2 2 14 3" xfId="2003" xr:uid="{00000000-0005-0000-0000-000049090000}"/>
    <cellStyle name="Currency 2 2 2 2 15" xfId="2004" xr:uid="{00000000-0005-0000-0000-00004A090000}"/>
    <cellStyle name="Currency 2 2 2 2 15 2" xfId="2005" xr:uid="{00000000-0005-0000-0000-00004B090000}"/>
    <cellStyle name="Currency 2 2 2 2 15 2 2" xfId="2006" xr:uid="{00000000-0005-0000-0000-00004C090000}"/>
    <cellStyle name="Currency 2 2 2 2 15 3" xfId="2007" xr:uid="{00000000-0005-0000-0000-00004D090000}"/>
    <cellStyle name="Currency 2 2 2 2 16" xfId="2008" xr:uid="{00000000-0005-0000-0000-00004E090000}"/>
    <cellStyle name="Currency 2 2 2 2 16 2" xfId="2009" xr:uid="{00000000-0005-0000-0000-00004F090000}"/>
    <cellStyle name="Currency 2 2 2 2 16 2 2" xfId="2010" xr:uid="{00000000-0005-0000-0000-000050090000}"/>
    <cellStyle name="Currency 2 2 2 2 16 3" xfId="2011" xr:uid="{00000000-0005-0000-0000-000051090000}"/>
    <cellStyle name="Currency 2 2 2 2 17" xfId="2012" xr:uid="{00000000-0005-0000-0000-000052090000}"/>
    <cellStyle name="Currency 2 2 2 2 17 2" xfId="2013" xr:uid="{00000000-0005-0000-0000-000053090000}"/>
    <cellStyle name="Currency 2 2 2 2 17 2 2" xfId="2014" xr:uid="{00000000-0005-0000-0000-000054090000}"/>
    <cellStyle name="Currency 2 2 2 2 17 3" xfId="2015" xr:uid="{00000000-0005-0000-0000-000055090000}"/>
    <cellStyle name="Currency 2 2 2 2 2" xfId="2016" xr:uid="{00000000-0005-0000-0000-000056090000}"/>
    <cellStyle name="Currency 2 2 2 2 2 2" xfId="2017" xr:uid="{00000000-0005-0000-0000-000057090000}"/>
    <cellStyle name="Currency 2 2 2 2 2 2 2" xfId="2018" xr:uid="{00000000-0005-0000-0000-000058090000}"/>
    <cellStyle name="Currency 2 2 2 2 2 2 2 2" xfId="2019" xr:uid="{00000000-0005-0000-0000-000059090000}"/>
    <cellStyle name="Currency 2 2 2 2 2 2 2 2 2" xfId="2020" xr:uid="{00000000-0005-0000-0000-00005A090000}"/>
    <cellStyle name="Currency 2 2 2 2 2 2 2 3" xfId="2021" xr:uid="{00000000-0005-0000-0000-00005B090000}"/>
    <cellStyle name="Currency 2 2 2 2 2 2 3" xfId="2022" xr:uid="{00000000-0005-0000-0000-00005C090000}"/>
    <cellStyle name="Currency 2 2 2 2 2 2 3 2" xfId="2023" xr:uid="{00000000-0005-0000-0000-00005D090000}"/>
    <cellStyle name="Currency 2 2 2 2 2 2 3 2 2" xfId="2024" xr:uid="{00000000-0005-0000-0000-00005E090000}"/>
    <cellStyle name="Currency 2 2 2 2 2 2 3 3" xfId="2025" xr:uid="{00000000-0005-0000-0000-00005F090000}"/>
    <cellStyle name="Currency 2 2 2 2 2 2 4" xfId="2026" xr:uid="{00000000-0005-0000-0000-000060090000}"/>
    <cellStyle name="Currency 2 2 2 2 2 2 4 2" xfId="2027" xr:uid="{00000000-0005-0000-0000-000061090000}"/>
    <cellStyle name="Currency 2 2 2 2 2 2 4 2 2" xfId="2028" xr:uid="{00000000-0005-0000-0000-000062090000}"/>
    <cellStyle name="Currency 2 2 2 2 2 2 4 3" xfId="2029" xr:uid="{00000000-0005-0000-0000-000063090000}"/>
    <cellStyle name="Currency 2 2 2 2 2 2 5" xfId="2030" xr:uid="{00000000-0005-0000-0000-000064090000}"/>
    <cellStyle name="Currency 2 2 2 2 2 2 5 2" xfId="2031" xr:uid="{00000000-0005-0000-0000-000065090000}"/>
    <cellStyle name="Currency 2 2 2 2 2 2 5 2 2" xfId="2032" xr:uid="{00000000-0005-0000-0000-000066090000}"/>
    <cellStyle name="Currency 2 2 2 2 2 2 5 3" xfId="2033" xr:uid="{00000000-0005-0000-0000-000067090000}"/>
    <cellStyle name="Currency 2 2 2 2 2 3" xfId="2034" xr:uid="{00000000-0005-0000-0000-000068090000}"/>
    <cellStyle name="Currency 2 2 2 2 2 4" xfId="2035" xr:uid="{00000000-0005-0000-0000-000069090000}"/>
    <cellStyle name="Currency 2 2 2 2 2 5" xfId="2036" xr:uid="{00000000-0005-0000-0000-00006A090000}"/>
    <cellStyle name="Currency 2 2 2 2 2 6" xfId="2037" xr:uid="{00000000-0005-0000-0000-00006B090000}"/>
    <cellStyle name="Currency 2 2 2 2 2 6 2" xfId="2038" xr:uid="{00000000-0005-0000-0000-00006C090000}"/>
    <cellStyle name="Currency 2 2 2 2 2 7" xfId="2039" xr:uid="{00000000-0005-0000-0000-00006D090000}"/>
    <cellStyle name="Currency 2 2 2 2 3" xfId="2040" xr:uid="{00000000-0005-0000-0000-00006E090000}"/>
    <cellStyle name="Currency 2 2 2 2 3 2" xfId="2041" xr:uid="{00000000-0005-0000-0000-00006F090000}"/>
    <cellStyle name="Currency 2 2 2 2 3 2 2" xfId="2042" xr:uid="{00000000-0005-0000-0000-000070090000}"/>
    <cellStyle name="Currency 2 2 2 2 3 3" xfId="2043" xr:uid="{00000000-0005-0000-0000-000071090000}"/>
    <cellStyle name="Currency 2 2 2 2 4" xfId="2044" xr:uid="{00000000-0005-0000-0000-000072090000}"/>
    <cellStyle name="Currency 2 2 2 2 4 2" xfId="2045" xr:uid="{00000000-0005-0000-0000-000073090000}"/>
    <cellStyle name="Currency 2 2 2 2 4 2 2" xfId="2046" xr:uid="{00000000-0005-0000-0000-000074090000}"/>
    <cellStyle name="Currency 2 2 2 2 4 3" xfId="2047" xr:uid="{00000000-0005-0000-0000-000075090000}"/>
    <cellStyle name="Currency 2 2 2 2 5" xfId="2048" xr:uid="{00000000-0005-0000-0000-000076090000}"/>
    <cellStyle name="Currency 2 2 2 2 5 2" xfId="2049" xr:uid="{00000000-0005-0000-0000-000077090000}"/>
    <cellStyle name="Currency 2 2 2 2 5 2 2" xfId="2050" xr:uid="{00000000-0005-0000-0000-000078090000}"/>
    <cellStyle name="Currency 2 2 2 2 5 3" xfId="2051" xr:uid="{00000000-0005-0000-0000-000079090000}"/>
    <cellStyle name="Currency 2 2 2 2 6" xfId="2052" xr:uid="{00000000-0005-0000-0000-00007A090000}"/>
    <cellStyle name="Currency 2 2 2 2 6 2" xfId="2053" xr:uid="{00000000-0005-0000-0000-00007B090000}"/>
    <cellStyle name="Currency 2 2 2 2 6 2 2" xfId="2054" xr:uid="{00000000-0005-0000-0000-00007C090000}"/>
    <cellStyle name="Currency 2 2 2 2 6 3" xfId="2055" xr:uid="{00000000-0005-0000-0000-00007D090000}"/>
    <cellStyle name="Currency 2 2 2 2 7" xfId="2056" xr:uid="{00000000-0005-0000-0000-00007E090000}"/>
    <cellStyle name="Currency 2 2 2 2 7 2" xfId="2057" xr:uid="{00000000-0005-0000-0000-00007F090000}"/>
    <cellStyle name="Currency 2 2 2 2 7 2 2" xfId="2058" xr:uid="{00000000-0005-0000-0000-000080090000}"/>
    <cellStyle name="Currency 2 2 2 2 7 3" xfId="2059" xr:uid="{00000000-0005-0000-0000-000081090000}"/>
    <cellStyle name="Currency 2 2 2 2 8" xfId="2060" xr:uid="{00000000-0005-0000-0000-000082090000}"/>
    <cellStyle name="Currency 2 2 2 2 8 2" xfId="2061" xr:uid="{00000000-0005-0000-0000-000083090000}"/>
    <cellStyle name="Currency 2 2 2 2 8 2 2" xfId="2062" xr:uid="{00000000-0005-0000-0000-000084090000}"/>
    <cellStyle name="Currency 2 2 2 2 8 3" xfId="2063" xr:uid="{00000000-0005-0000-0000-000085090000}"/>
    <cellStyle name="Currency 2 2 2 2 9" xfId="2064" xr:uid="{00000000-0005-0000-0000-000086090000}"/>
    <cellStyle name="Currency 2 2 2 2 9 2" xfId="2065" xr:uid="{00000000-0005-0000-0000-000087090000}"/>
    <cellStyle name="Currency 2 2 2 2 9 2 2" xfId="2066" xr:uid="{00000000-0005-0000-0000-000088090000}"/>
    <cellStyle name="Currency 2 2 2 2 9 3" xfId="2067" xr:uid="{00000000-0005-0000-0000-000089090000}"/>
    <cellStyle name="Currency 2 2 2 3" xfId="2068" xr:uid="{00000000-0005-0000-0000-00008A090000}"/>
    <cellStyle name="Currency 2 2 2 4" xfId="2069" xr:uid="{00000000-0005-0000-0000-00008B090000}"/>
    <cellStyle name="Currency 2 2 2 5" xfId="2070" xr:uid="{00000000-0005-0000-0000-00008C090000}"/>
    <cellStyle name="Currency 2 2 2 6" xfId="2071" xr:uid="{00000000-0005-0000-0000-00008D090000}"/>
    <cellStyle name="Currency 2 2 2 7" xfId="2072" xr:uid="{00000000-0005-0000-0000-00008E090000}"/>
    <cellStyle name="Currency 2 2 2 8" xfId="2073" xr:uid="{00000000-0005-0000-0000-00008F090000}"/>
    <cellStyle name="Currency 2 2 2 9" xfId="2074" xr:uid="{00000000-0005-0000-0000-000090090000}"/>
    <cellStyle name="Currency 2 2 20" xfId="2075" xr:uid="{00000000-0005-0000-0000-000091090000}"/>
    <cellStyle name="Currency 2 2 3" xfId="2076" xr:uid="{00000000-0005-0000-0000-000092090000}"/>
    <cellStyle name="Currency 2 2 3 2" xfId="2077" xr:uid="{00000000-0005-0000-0000-000093090000}"/>
    <cellStyle name="Currency 2 2 4" xfId="2078" xr:uid="{00000000-0005-0000-0000-000094090000}"/>
    <cellStyle name="Currency 2 2 4 2" xfId="2079" xr:uid="{00000000-0005-0000-0000-000095090000}"/>
    <cellStyle name="Currency 2 2 5" xfId="2080" xr:uid="{00000000-0005-0000-0000-000096090000}"/>
    <cellStyle name="Currency 2 2 5 2" xfId="2081" xr:uid="{00000000-0005-0000-0000-000097090000}"/>
    <cellStyle name="Currency 2 2 6" xfId="2082" xr:uid="{00000000-0005-0000-0000-000098090000}"/>
    <cellStyle name="Currency 2 2 6 2" xfId="2083" xr:uid="{00000000-0005-0000-0000-000099090000}"/>
    <cellStyle name="Currency 2 2 7" xfId="2084" xr:uid="{00000000-0005-0000-0000-00009A090000}"/>
    <cellStyle name="Currency 2 2 7 2" xfId="2085" xr:uid="{00000000-0005-0000-0000-00009B090000}"/>
    <cellStyle name="Currency 2 2 8" xfId="2086" xr:uid="{00000000-0005-0000-0000-00009C090000}"/>
    <cellStyle name="Currency 2 2 8 2" xfId="2087" xr:uid="{00000000-0005-0000-0000-00009D090000}"/>
    <cellStyle name="Currency 2 2 9" xfId="2088" xr:uid="{00000000-0005-0000-0000-00009E090000}"/>
    <cellStyle name="Currency 2 2 9 2" xfId="2089" xr:uid="{00000000-0005-0000-0000-00009F090000}"/>
    <cellStyle name="Currency 2 20" xfId="2090" xr:uid="{00000000-0005-0000-0000-0000A0090000}"/>
    <cellStyle name="Currency 2 20 2" xfId="2091" xr:uid="{00000000-0005-0000-0000-0000A1090000}"/>
    <cellStyle name="Currency 2 21" xfId="2092" xr:uid="{00000000-0005-0000-0000-0000A2090000}"/>
    <cellStyle name="Currency 2 21 2" xfId="2093" xr:uid="{00000000-0005-0000-0000-0000A3090000}"/>
    <cellStyle name="Currency 2 22" xfId="2094" xr:uid="{00000000-0005-0000-0000-0000A4090000}"/>
    <cellStyle name="Currency 2 22 2" xfId="2095" xr:uid="{00000000-0005-0000-0000-0000A5090000}"/>
    <cellStyle name="Currency 2 23" xfId="2096" xr:uid="{00000000-0005-0000-0000-0000A6090000}"/>
    <cellStyle name="Currency 2 23 2" xfId="2097" xr:uid="{00000000-0005-0000-0000-0000A7090000}"/>
    <cellStyle name="Currency 2 24" xfId="2098" xr:uid="{00000000-0005-0000-0000-0000A8090000}"/>
    <cellStyle name="Currency 2 24 2" xfId="2099" xr:uid="{00000000-0005-0000-0000-0000A9090000}"/>
    <cellStyle name="Currency 2 25" xfId="2100" xr:uid="{00000000-0005-0000-0000-0000AA090000}"/>
    <cellStyle name="Currency 2 25 2" xfId="2101" xr:uid="{00000000-0005-0000-0000-0000AB090000}"/>
    <cellStyle name="Currency 2 26" xfId="2102" xr:uid="{00000000-0005-0000-0000-0000AC090000}"/>
    <cellStyle name="Currency 2 26 2" xfId="2103" xr:uid="{00000000-0005-0000-0000-0000AD090000}"/>
    <cellStyle name="Currency 2 27" xfId="2104" xr:uid="{00000000-0005-0000-0000-0000AE090000}"/>
    <cellStyle name="Currency 2 27 2" xfId="2105" xr:uid="{00000000-0005-0000-0000-0000AF090000}"/>
    <cellStyle name="Currency 2 28" xfId="2106" xr:uid="{00000000-0005-0000-0000-0000B0090000}"/>
    <cellStyle name="Currency 2 28 2" xfId="2107" xr:uid="{00000000-0005-0000-0000-0000B1090000}"/>
    <cellStyle name="Currency 2 29" xfId="2108" xr:uid="{00000000-0005-0000-0000-0000B2090000}"/>
    <cellStyle name="Currency 2 29 2" xfId="2109" xr:uid="{00000000-0005-0000-0000-0000B3090000}"/>
    <cellStyle name="Currency 2 3" xfId="2110" xr:uid="{00000000-0005-0000-0000-0000B4090000}"/>
    <cellStyle name="Currency 2 3 2" xfId="2111" xr:uid="{00000000-0005-0000-0000-0000B5090000}"/>
    <cellStyle name="Currency 2 3 2 2" xfId="2112" xr:uid="{00000000-0005-0000-0000-0000B6090000}"/>
    <cellStyle name="Currency 2 3 2 3" xfId="2113" xr:uid="{00000000-0005-0000-0000-0000B7090000}"/>
    <cellStyle name="Currency 2 3 3" xfId="2114" xr:uid="{00000000-0005-0000-0000-0000B8090000}"/>
    <cellStyle name="Currency 2 30" xfId="2115" xr:uid="{00000000-0005-0000-0000-0000B9090000}"/>
    <cellStyle name="Currency 2 30 2" xfId="2116" xr:uid="{00000000-0005-0000-0000-0000BA090000}"/>
    <cellStyle name="Currency 2 31" xfId="2117" xr:uid="{00000000-0005-0000-0000-0000BB090000}"/>
    <cellStyle name="Currency 2 31 2" xfId="2118" xr:uid="{00000000-0005-0000-0000-0000BC090000}"/>
    <cellStyle name="Currency 2 32" xfId="2119" xr:uid="{00000000-0005-0000-0000-0000BD090000}"/>
    <cellStyle name="Currency 2 32 2" xfId="2120" xr:uid="{00000000-0005-0000-0000-0000BE090000}"/>
    <cellStyle name="Currency 2 33" xfId="2121" xr:uid="{00000000-0005-0000-0000-0000BF090000}"/>
    <cellStyle name="Currency 2 33 2" xfId="2122" xr:uid="{00000000-0005-0000-0000-0000C0090000}"/>
    <cellStyle name="Currency 2 34" xfId="2123" xr:uid="{00000000-0005-0000-0000-0000C1090000}"/>
    <cellStyle name="Currency 2 34 2" xfId="2124" xr:uid="{00000000-0005-0000-0000-0000C2090000}"/>
    <cellStyle name="Currency 2 35" xfId="2125" xr:uid="{00000000-0005-0000-0000-0000C3090000}"/>
    <cellStyle name="Currency 2 35 2" xfId="2126" xr:uid="{00000000-0005-0000-0000-0000C4090000}"/>
    <cellStyle name="Currency 2 36" xfId="2127" xr:uid="{00000000-0005-0000-0000-0000C5090000}"/>
    <cellStyle name="Currency 2 36 2" xfId="2128" xr:uid="{00000000-0005-0000-0000-0000C6090000}"/>
    <cellStyle name="Currency 2 37" xfId="2129" xr:uid="{00000000-0005-0000-0000-0000C7090000}"/>
    <cellStyle name="Currency 2 37 2" xfId="2130" xr:uid="{00000000-0005-0000-0000-0000C8090000}"/>
    <cellStyle name="Currency 2 38" xfId="2131" xr:uid="{00000000-0005-0000-0000-0000C9090000}"/>
    <cellStyle name="Currency 2 38 2" xfId="2132" xr:uid="{00000000-0005-0000-0000-0000CA090000}"/>
    <cellStyle name="Currency 2 39" xfId="2133" xr:uid="{00000000-0005-0000-0000-0000CB090000}"/>
    <cellStyle name="Currency 2 39 2" xfId="2134" xr:uid="{00000000-0005-0000-0000-0000CC090000}"/>
    <cellStyle name="Currency 2 4" xfId="2135" xr:uid="{00000000-0005-0000-0000-0000CD090000}"/>
    <cellStyle name="Currency 2 4 2" xfId="2136" xr:uid="{00000000-0005-0000-0000-0000CE090000}"/>
    <cellStyle name="Currency 2 4 2 2" xfId="2137" xr:uid="{00000000-0005-0000-0000-0000CF090000}"/>
    <cellStyle name="Currency 2 4 2 3" xfId="2138" xr:uid="{00000000-0005-0000-0000-0000D0090000}"/>
    <cellStyle name="Currency 2 4 3" xfId="2139" xr:uid="{00000000-0005-0000-0000-0000D1090000}"/>
    <cellStyle name="Currency 2 40" xfId="2140" xr:uid="{00000000-0005-0000-0000-0000D2090000}"/>
    <cellStyle name="Currency 2 40 2" xfId="2141" xr:uid="{00000000-0005-0000-0000-0000D3090000}"/>
    <cellStyle name="Currency 2 41" xfId="2142" xr:uid="{00000000-0005-0000-0000-0000D4090000}"/>
    <cellStyle name="Currency 2 41 2" xfId="2143" xr:uid="{00000000-0005-0000-0000-0000D5090000}"/>
    <cellStyle name="Currency 2 42" xfId="2144" xr:uid="{00000000-0005-0000-0000-0000D6090000}"/>
    <cellStyle name="Currency 2 42 2" xfId="2145" xr:uid="{00000000-0005-0000-0000-0000D7090000}"/>
    <cellStyle name="Currency 2 43" xfId="2146" xr:uid="{00000000-0005-0000-0000-0000D8090000}"/>
    <cellStyle name="Currency 2 43 2" xfId="2147" xr:uid="{00000000-0005-0000-0000-0000D9090000}"/>
    <cellStyle name="Currency 2 44" xfId="2148" xr:uid="{00000000-0005-0000-0000-0000DA090000}"/>
    <cellStyle name="Currency 2 44 2" xfId="2149" xr:uid="{00000000-0005-0000-0000-0000DB090000}"/>
    <cellStyle name="Currency 2 45" xfId="2150" xr:uid="{00000000-0005-0000-0000-0000DC090000}"/>
    <cellStyle name="Currency 2 45 2" xfId="2151" xr:uid="{00000000-0005-0000-0000-0000DD090000}"/>
    <cellStyle name="Currency 2 46" xfId="2152" xr:uid="{00000000-0005-0000-0000-0000DE090000}"/>
    <cellStyle name="Currency 2 46 2" xfId="2153" xr:uid="{00000000-0005-0000-0000-0000DF090000}"/>
    <cellStyle name="Currency 2 47" xfId="2154" xr:uid="{00000000-0005-0000-0000-0000E0090000}"/>
    <cellStyle name="Currency 2 47 2" xfId="2155" xr:uid="{00000000-0005-0000-0000-0000E1090000}"/>
    <cellStyle name="Currency 2 48" xfId="2156" xr:uid="{00000000-0005-0000-0000-0000E2090000}"/>
    <cellStyle name="Currency 2 48 2" xfId="2157" xr:uid="{00000000-0005-0000-0000-0000E3090000}"/>
    <cellStyle name="Currency 2 49" xfId="2158" xr:uid="{00000000-0005-0000-0000-0000E4090000}"/>
    <cellStyle name="Currency 2 49 2" xfId="2159" xr:uid="{00000000-0005-0000-0000-0000E5090000}"/>
    <cellStyle name="Currency 2 5" xfId="2160" xr:uid="{00000000-0005-0000-0000-0000E6090000}"/>
    <cellStyle name="Currency 2 5 2" xfId="2161" xr:uid="{00000000-0005-0000-0000-0000E7090000}"/>
    <cellStyle name="Currency 2 5 2 2" xfId="2162" xr:uid="{00000000-0005-0000-0000-0000E8090000}"/>
    <cellStyle name="Currency 2 5 2 3" xfId="2163" xr:uid="{00000000-0005-0000-0000-0000E9090000}"/>
    <cellStyle name="Currency 2 5 3" xfId="2164" xr:uid="{00000000-0005-0000-0000-0000EA090000}"/>
    <cellStyle name="Currency 2 50" xfId="2165" xr:uid="{00000000-0005-0000-0000-0000EB090000}"/>
    <cellStyle name="Currency 2 50 2" xfId="2166" xr:uid="{00000000-0005-0000-0000-0000EC090000}"/>
    <cellStyle name="Currency 2 51" xfId="2167" xr:uid="{00000000-0005-0000-0000-0000ED090000}"/>
    <cellStyle name="Currency 2 51 2" xfId="2168" xr:uid="{00000000-0005-0000-0000-0000EE090000}"/>
    <cellStyle name="Currency 2 52" xfId="2169" xr:uid="{00000000-0005-0000-0000-0000EF090000}"/>
    <cellStyle name="Currency 2 52 2" xfId="2170" xr:uid="{00000000-0005-0000-0000-0000F0090000}"/>
    <cellStyle name="Currency 2 53" xfId="2171" xr:uid="{00000000-0005-0000-0000-0000F1090000}"/>
    <cellStyle name="Currency 2 53 2" xfId="2172" xr:uid="{00000000-0005-0000-0000-0000F2090000}"/>
    <cellStyle name="Currency 2 54" xfId="2173" xr:uid="{00000000-0005-0000-0000-0000F3090000}"/>
    <cellStyle name="Currency 2 54 2" xfId="2174" xr:uid="{00000000-0005-0000-0000-0000F4090000}"/>
    <cellStyle name="Currency 2 55" xfId="2175" xr:uid="{00000000-0005-0000-0000-0000F5090000}"/>
    <cellStyle name="Currency 2 55 2" xfId="2176" xr:uid="{00000000-0005-0000-0000-0000F6090000}"/>
    <cellStyle name="Currency 2 56" xfId="2177" xr:uid="{00000000-0005-0000-0000-0000F7090000}"/>
    <cellStyle name="Currency 2 56 2" xfId="2178" xr:uid="{00000000-0005-0000-0000-0000F8090000}"/>
    <cellStyle name="Currency 2 57" xfId="2179" xr:uid="{00000000-0005-0000-0000-0000F9090000}"/>
    <cellStyle name="Currency 2 57 2" xfId="2180" xr:uid="{00000000-0005-0000-0000-0000FA090000}"/>
    <cellStyle name="Currency 2 58" xfId="2181" xr:uid="{00000000-0005-0000-0000-0000FB090000}"/>
    <cellStyle name="Currency 2 58 2" xfId="2182" xr:uid="{00000000-0005-0000-0000-0000FC090000}"/>
    <cellStyle name="Currency 2 59" xfId="2183" xr:uid="{00000000-0005-0000-0000-0000FD090000}"/>
    <cellStyle name="Currency 2 59 2" xfId="2184" xr:uid="{00000000-0005-0000-0000-0000FE090000}"/>
    <cellStyle name="Currency 2 6" xfId="2185" xr:uid="{00000000-0005-0000-0000-0000FF090000}"/>
    <cellStyle name="Currency 2 6 2" xfId="2186" xr:uid="{00000000-0005-0000-0000-0000000A0000}"/>
    <cellStyle name="Currency 2 6 2 2" xfId="2187" xr:uid="{00000000-0005-0000-0000-0000010A0000}"/>
    <cellStyle name="Currency 2 6 2 3" xfId="2188" xr:uid="{00000000-0005-0000-0000-0000020A0000}"/>
    <cellStyle name="Currency 2 6 3" xfId="2189" xr:uid="{00000000-0005-0000-0000-0000030A0000}"/>
    <cellStyle name="Currency 2 60" xfId="2190" xr:uid="{00000000-0005-0000-0000-0000040A0000}"/>
    <cellStyle name="Currency 2 60 2" xfId="2191" xr:uid="{00000000-0005-0000-0000-0000050A0000}"/>
    <cellStyle name="Currency 2 61" xfId="2192" xr:uid="{00000000-0005-0000-0000-0000060A0000}"/>
    <cellStyle name="Currency 2 61 2" xfId="2193" xr:uid="{00000000-0005-0000-0000-0000070A0000}"/>
    <cellStyle name="Currency 2 62" xfId="2194" xr:uid="{00000000-0005-0000-0000-0000080A0000}"/>
    <cellStyle name="Currency 2 63" xfId="2195" xr:uid="{00000000-0005-0000-0000-0000090A0000}"/>
    <cellStyle name="Currency 2 64" xfId="2196" xr:uid="{00000000-0005-0000-0000-00000A0A0000}"/>
    <cellStyle name="Currency 2 65" xfId="2197" xr:uid="{00000000-0005-0000-0000-00000B0A0000}"/>
    <cellStyle name="Currency 2 66" xfId="2198" xr:uid="{00000000-0005-0000-0000-00000C0A0000}"/>
    <cellStyle name="Currency 2 67" xfId="2199" xr:uid="{00000000-0005-0000-0000-00000D0A0000}"/>
    <cellStyle name="Currency 2 68" xfId="2200" xr:uid="{00000000-0005-0000-0000-00000E0A0000}"/>
    <cellStyle name="Currency 2 69" xfId="2201" xr:uid="{00000000-0005-0000-0000-00000F0A0000}"/>
    <cellStyle name="Currency 2 7" xfId="2202" xr:uid="{00000000-0005-0000-0000-0000100A0000}"/>
    <cellStyle name="Currency 2 7 2" xfId="2203" xr:uid="{00000000-0005-0000-0000-0000110A0000}"/>
    <cellStyle name="Currency 2 7 2 2" xfId="2204" xr:uid="{00000000-0005-0000-0000-0000120A0000}"/>
    <cellStyle name="Currency 2 7 2 3" xfId="2205" xr:uid="{00000000-0005-0000-0000-0000130A0000}"/>
    <cellStyle name="Currency 2 7 3" xfId="2206" xr:uid="{00000000-0005-0000-0000-0000140A0000}"/>
    <cellStyle name="Currency 2 70" xfId="2207" xr:uid="{00000000-0005-0000-0000-0000150A0000}"/>
    <cellStyle name="Currency 2 71" xfId="2208" xr:uid="{00000000-0005-0000-0000-0000160A0000}"/>
    <cellStyle name="Currency 2 72" xfId="2209" xr:uid="{00000000-0005-0000-0000-0000170A0000}"/>
    <cellStyle name="Currency 2 73" xfId="2210" xr:uid="{00000000-0005-0000-0000-0000180A0000}"/>
    <cellStyle name="Currency 2 74" xfId="2211" xr:uid="{00000000-0005-0000-0000-0000190A0000}"/>
    <cellStyle name="Currency 2 75" xfId="2212" xr:uid="{00000000-0005-0000-0000-00001A0A0000}"/>
    <cellStyle name="Currency 2 76" xfId="2213" xr:uid="{00000000-0005-0000-0000-00001B0A0000}"/>
    <cellStyle name="Currency 2 77" xfId="2214" xr:uid="{00000000-0005-0000-0000-00001C0A0000}"/>
    <cellStyle name="Currency 2 78" xfId="2215" xr:uid="{00000000-0005-0000-0000-00001D0A0000}"/>
    <cellStyle name="Currency 2 79" xfId="2216" xr:uid="{00000000-0005-0000-0000-00001E0A0000}"/>
    <cellStyle name="Currency 2 8" xfId="2217" xr:uid="{00000000-0005-0000-0000-00001F0A0000}"/>
    <cellStyle name="Currency 2 8 2" xfId="2218" xr:uid="{00000000-0005-0000-0000-0000200A0000}"/>
    <cellStyle name="Currency 2 8 2 2" xfId="2219" xr:uid="{00000000-0005-0000-0000-0000210A0000}"/>
    <cellStyle name="Currency 2 8 2 3" xfId="2220" xr:uid="{00000000-0005-0000-0000-0000220A0000}"/>
    <cellStyle name="Currency 2 8 3" xfId="2221" xr:uid="{00000000-0005-0000-0000-0000230A0000}"/>
    <cellStyle name="Currency 2 80" xfId="2222" xr:uid="{00000000-0005-0000-0000-0000240A0000}"/>
    <cellStyle name="Currency 2 81" xfId="2223" xr:uid="{00000000-0005-0000-0000-0000250A0000}"/>
    <cellStyle name="Currency 2 82" xfId="2224" xr:uid="{00000000-0005-0000-0000-0000260A0000}"/>
    <cellStyle name="Currency 2 83" xfId="2225" xr:uid="{00000000-0005-0000-0000-0000270A0000}"/>
    <cellStyle name="Currency 2 84" xfId="2226" xr:uid="{00000000-0005-0000-0000-0000280A0000}"/>
    <cellStyle name="Currency 2 85" xfId="2227" xr:uid="{00000000-0005-0000-0000-0000290A0000}"/>
    <cellStyle name="Currency 2 86" xfId="2228" xr:uid="{00000000-0005-0000-0000-00002A0A0000}"/>
    <cellStyle name="Currency 2 87" xfId="2229" xr:uid="{00000000-0005-0000-0000-00002B0A0000}"/>
    <cellStyle name="Currency 2 88" xfId="2230" xr:uid="{00000000-0005-0000-0000-00002C0A0000}"/>
    <cellStyle name="Currency 2 89" xfId="2231" xr:uid="{00000000-0005-0000-0000-00002D0A0000}"/>
    <cellStyle name="Currency 2 9" xfId="2232" xr:uid="{00000000-0005-0000-0000-00002E0A0000}"/>
    <cellStyle name="Currency 2 9 2" xfId="2233" xr:uid="{00000000-0005-0000-0000-00002F0A0000}"/>
    <cellStyle name="Currency 2 9 2 2" xfId="2234" xr:uid="{00000000-0005-0000-0000-0000300A0000}"/>
    <cellStyle name="Currency 2 9 2 3" xfId="2235" xr:uid="{00000000-0005-0000-0000-0000310A0000}"/>
    <cellStyle name="Currency 2 9 3" xfId="2236" xr:uid="{00000000-0005-0000-0000-0000320A0000}"/>
    <cellStyle name="Currency 2 90" xfId="2237" xr:uid="{00000000-0005-0000-0000-0000330A0000}"/>
    <cellStyle name="Currency 2 91" xfId="2238" xr:uid="{00000000-0005-0000-0000-0000340A0000}"/>
    <cellStyle name="Currency 2 92" xfId="2239" xr:uid="{00000000-0005-0000-0000-0000350A0000}"/>
    <cellStyle name="Currency 2 93" xfId="2240" xr:uid="{00000000-0005-0000-0000-0000360A0000}"/>
    <cellStyle name="Currency 2 94" xfId="2241" xr:uid="{00000000-0005-0000-0000-0000370A0000}"/>
    <cellStyle name="Currency 2 95" xfId="2242" xr:uid="{00000000-0005-0000-0000-0000380A0000}"/>
    <cellStyle name="Currency 2 96" xfId="2243" xr:uid="{00000000-0005-0000-0000-0000390A0000}"/>
    <cellStyle name="Currency 2 97" xfId="2244" xr:uid="{00000000-0005-0000-0000-00003A0A0000}"/>
    <cellStyle name="Currency 2 98" xfId="2245" xr:uid="{00000000-0005-0000-0000-00003B0A0000}"/>
    <cellStyle name="Currency 2 99" xfId="2246" xr:uid="{00000000-0005-0000-0000-00003C0A0000}"/>
    <cellStyle name="Currency 20" xfId="2247" xr:uid="{00000000-0005-0000-0000-00003D0A0000}"/>
    <cellStyle name="Currency 21" xfId="2248" xr:uid="{00000000-0005-0000-0000-00003E0A0000}"/>
    <cellStyle name="Currency 22" xfId="2249" xr:uid="{00000000-0005-0000-0000-00003F0A0000}"/>
    <cellStyle name="Currency 23" xfId="2250" xr:uid="{00000000-0005-0000-0000-0000400A0000}"/>
    <cellStyle name="Currency 24" xfId="2251" xr:uid="{00000000-0005-0000-0000-0000410A0000}"/>
    <cellStyle name="Currency 25" xfId="2252" xr:uid="{00000000-0005-0000-0000-0000420A0000}"/>
    <cellStyle name="Currency 25 2" xfId="2253" xr:uid="{00000000-0005-0000-0000-0000430A0000}"/>
    <cellStyle name="Currency 25 2 2" xfId="10021" xr:uid="{00000000-0005-0000-0000-0000440A0000}"/>
    <cellStyle name="Currency 25 3" xfId="2254" xr:uid="{00000000-0005-0000-0000-0000450A0000}"/>
    <cellStyle name="Currency 25 3 2" xfId="10022" xr:uid="{00000000-0005-0000-0000-0000460A0000}"/>
    <cellStyle name="Currency 25 4" xfId="10020" xr:uid="{00000000-0005-0000-0000-0000470A0000}"/>
    <cellStyle name="Currency 26" xfId="2255" xr:uid="{00000000-0005-0000-0000-0000480A0000}"/>
    <cellStyle name="Currency 27" xfId="2256" xr:uid="{00000000-0005-0000-0000-0000490A0000}"/>
    <cellStyle name="Currency 28" xfId="2257" xr:uid="{00000000-0005-0000-0000-00004A0A0000}"/>
    <cellStyle name="Currency 29" xfId="2258" xr:uid="{00000000-0005-0000-0000-00004B0A0000}"/>
    <cellStyle name="Currency 3" xfId="2259" xr:uid="{00000000-0005-0000-0000-00004C0A0000}"/>
    <cellStyle name="Currency 3 10" xfId="2260" xr:uid="{00000000-0005-0000-0000-00004D0A0000}"/>
    <cellStyle name="Currency 3 10 2" xfId="2261" xr:uid="{00000000-0005-0000-0000-00004E0A0000}"/>
    <cellStyle name="Currency 3 10 2 2" xfId="2262" xr:uid="{00000000-0005-0000-0000-00004F0A0000}"/>
    <cellStyle name="Currency 3 10 2 3" xfId="2263" xr:uid="{00000000-0005-0000-0000-0000500A0000}"/>
    <cellStyle name="Currency 3 10 3" xfId="2264" xr:uid="{00000000-0005-0000-0000-0000510A0000}"/>
    <cellStyle name="Currency 3 100" xfId="2265" xr:uid="{00000000-0005-0000-0000-0000520A0000}"/>
    <cellStyle name="Currency 3 101" xfId="2266" xr:uid="{00000000-0005-0000-0000-0000530A0000}"/>
    <cellStyle name="Currency 3 102" xfId="2267" xr:uid="{00000000-0005-0000-0000-0000540A0000}"/>
    <cellStyle name="Currency 3 103" xfId="2268" xr:uid="{00000000-0005-0000-0000-0000550A0000}"/>
    <cellStyle name="Currency 3 104" xfId="2269" xr:uid="{00000000-0005-0000-0000-0000560A0000}"/>
    <cellStyle name="Currency 3 105" xfId="2270" xr:uid="{00000000-0005-0000-0000-0000570A0000}"/>
    <cellStyle name="Currency 3 106" xfId="2271" xr:uid="{00000000-0005-0000-0000-0000580A0000}"/>
    <cellStyle name="Currency 3 107" xfId="2272" xr:uid="{00000000-0005-0000-0000-0000590A0000}"/>
    <cellStyle name="Currency 3 108" xfId="2273" xr:uid="{00000000-0005-0000-0000-00005A0A0000}"/>
    <cellStyle name="Currency 3 109" xfId="2274" xr:uid="{00000000-0005-0000-0000-00005B0A0000}"/>
    <cellStyle name="Currency 3 11" xfId="2275" xr:uid="{00000000-0005-0000-0000-00005C0A0000}"/>
    <cellStyle name="Currency 3 11 2" xfId="2276" xr:uid="{00000000-0005-0000-0000-00005D0A0000}"/>
    <cellStyle name="Currency 3 11 2 2" xfId="2277" xr:uid="{00000000-0005-0000-0000-00005E0A0000}"/>
    <cellStyle name="Currency 3 11 2 3" xfId="2278" xr:uid="{00000000-0005-0000-0000-00005F0A0000}"/>
    <cellStyle name="Currency 3 11 3" xfId="2279" xr:uid="{00000000-0005-0000-0000-0000600A0000}"/>
    <cellStyle name="Currency 3 110" xfId="2280" xr:uid="{00000000-0005-0000-0000-0000610A0000}"/>
    <cellStyle name="Currency 3 111" xfId="2281" xr:uid="{00000000-0005-0000-0000-0000620A0000}"/>
    <cellStyle name="Currency 3 112" xfId="2282" xr:uid="{00000000-0005-0000-0000-0000630A0000}"/>
    <cellStyle name="Currency 3 113" xfId="2283" xr:uid="{00000000-0005-0000-0000-0000640A0000}"/>
    <cellStyle name="Currency 3 114" xfId="2284" xr:uid="{00000000-0005-0000-0000-0000650A0000}"/>
    <cellStyle name="Currency 3 115" xfId="2285" xr:uid="{00000000-0005-0000-0000-0000660A0000}"/>
    <cellStyle name="Currency 3 116" xfId="2286" xr:uid="{00000000-0005-0000-0000-0000670A0000}"/>
    <cellStyle name="Currency 3 117" xfId="2287" xr:uid="{00000000-0005-0000-0000-0000680A0000}"/>
    <cellStyle name="Currency 3 118" xfId="2288" xr:uid="{00000000-0005-0000-0000-0000690A0000}"/>
    <cellStyle name="Currency 3 119" xfId="2289" xr:uid="{00000000-0005-0000-0000-00006A0A0000}"/>
    <cellStyle name="Currency 3 12" xfId="2290" xr:uid="{00000000-0005-0000-0000-00006B0A0000}"/>
    <cellStyle name="Currency 3 12 2" xfId="2291" xr:uid="{00000000-0005-0000-0000-00006C0A0000}"/>
    <cellStyle name="Currency 3 12 2 2" xfId="2292" xr:uid="{00000000-0005-0000-0000-00006D0A0000}"/>
    <cellStyle name="Currency 3 12 2 3" xfId="2293" xr:uid="{00000000-0005-0000-0000-00006E0A0000}"/>
    <cellStyle name="Currency 3 12 3" xfId="2294" xr:uid="{00000000-0005-0000-0000-00006F0A0000}"/>
    <cellStyle name="Currency 3 120" xfId="2295" xr:uid="{00000000-0005-0000-0000-0000700A0000}"/>
    <cellStyle name="Currency 3 121" xfId="2296" xr:uid="{00000000-0005-0000-0000-0000710A0000}"/>
    <cellStyle name="Currency 3 122" xfId="2297" xr:uid="{00000000-0005-0000-0000-0000720A0000}"/>
    <cellStyle name="Currency 3 123" xfId="2298" xr:uid="{00000000-0005-0000-0000-0000730A0000}"/>
    <cellStyle name="Currency 3 124" xfId="2299" xr:uid="{00000000-0005-0000-0000-0000740A0000}"/>
    <cellStyle name="Currency 3 125" xfId="2300" xr:uid="{00000000-0005-0000-0000-0000750A0000}"/>
    <cellStyle name="Currency 3 126" xfId="2301" xr:uid="{00000000-0005-0000-0000-0000760A0000}"/>
    <cellStyle name="Currency 3 127" xfId="2302" xr:uid="{00000000-0005-0000-0000-0000770A0000}"/>
    <cellStyle name="Currency 3 128" xfId="2303" xr:uid="{00000000-0005-0000-0000-0000780A0000}"/>
    <cellStyle name="Currency 3 129" xfId="2304" xr:uid="{00000000-0005-0000-0000-0000790A0000}"/>
    <cellStyle name="Currency 3 13" xfId="2305" xr:uid="{00000000-0005-0000-0000-00007A0A0000}"/>
    <cellStyle name="Currency 3 13 2" xfId="2306" xr:uid="{00000000-0005-0000-0000-00007B0A0000}"/>
    <cellStyle name="Currency 3 13 2 2" xfId="2307" xr:uid="{00000000-0005-0000-0000-00007C0A0000}"/>
    <cellStyle name="Currency 3 13 2 3" xfId="2308" xr:uid="{00000000-0005-0000-0000-00007D0A0000}"/>
    <cellStyle name="Currency 3 13 3" xfId="2309" xr:uid="{00000000-0005-0000-0000-00007E0A0000}"/>
    <cellStyle name="Currency 3 130" xfId="2310" xr:uid="{00000000-0005-0000-0000-00007F0A0000}"/>
    <cellStyle name="Currency 3 131" xfId="2311" xr:uid="{00000000-0005-0000-0000-0000800A0000}"/>
    <cellStyle name="Currency 3 132" xfId="2312" xr:uid="{00000000-0005-0000-0000-0000810A0000}"/>
    <cellStyle name="Currency 3 133" xfId="2313" xr:uid="{00000000-0005-0000-0000-0000820A0000}"/>
    <cellStyle name="Currency 3 134" xfId="2314" xr:uid="{00000000-0005-0000-0000-0000830A0000}"/>
    <cellStyle name="Currency 3 135" xfId="2315" xr:uid="{00000000-0005-0000-0000-0000840A0000}"/>
    <cellStyle name="Currency 3 136" xfId="2316" xr:uid="{00000000-0005-0000-0000-0000850A0000}"/>
    <cellStyle name="Currency 3 137" xfId="2317" xr:uid="{00000000-0005-0000-0000-0000860A0000}"/>
    <cellStyle name="Currency 3 138" xfId="2318" xr:uid="{00000000-0005-0000-0000-0000870A0000}"/>
    <cellStyle name="Currency 3 139" xfId="2319" xr:uid="{00000000-0005-0000-0000-0000880A0000}"/>
    <cellStyle name="Currency 3 14" xfId="2320" xr:uid="{00000000-0005-0000-0000-0000890A0000}"/>
    <cellStyle name="Currency 3 14 2" xfId="2321" xr:uid="{00000000-0005-0000-0000-00008A0A0000}"/>
    <cellStyle name="Currency 3 14 2 2" xfId="2322" xr:uid="{00000000-0005-0000-0000-00008B0A0000}"/>
    <cellStyle name="Currency 3 14 2 3" xfId="2323" xr:uid="{00000000-0005-0000-0000-00008C0A0000}"/>
    <cellStyle name="Currency 3 14 3" xfId="2324" xr:uid="{00000000-0005-0000-0000-00008D0A0000}"/>
    <cellStyle name="Currency 3 15" xfId="2325" xr:uid="{00000000-0005-0000-0000-00008E0A0000}"/>
    <cellStyle name="Currency 3 15 2" xfId="2326" xr:uid="{00000000-0005-0000-0000-00008F0A0000}"/>
    <cellStyle name="Currency 3 15 2 2" xfId="2327" xr:uid="{00000000-0005-0000-0000-0000900A0000}"/>
    <cellStyle name="Currency 3 15 2 3" xfId="2328" xr:uid="{00000000-0005-0000-0000-0000910A0000}"/>
    <cellStyle name="Currency 3 15 3" xfId="2329" xr:uid="{00000000-0005-0000-0000-0000920A0000}"/>
    <cellStyle name="Currency 3 16" xfId="2330" xr:uid="{00000000-0005-0000-0000-0000930A0000}"/>
    <cellStyle name="Currency 3 16 2" xfId="2331" xr:uid="{00000000-0005-0000-0000-0000940A0000}"/>
    <cellStyle name="Currency 3 16 2 2" xfId="2332" xr:uid="{00000000-0005-0000-0000-0000950A0000}"/>
    <cellStyle name="Currency 3 16 2 3" xfId="2333" xr:uid="{00000000-0005-0000-0000-0000960A0000}"/>
    <cellStyle name="Currency 3 16 3" xfId="2334" xr:uid="{00000000-0005-0000-0000-0000970A0000}"/>
    <cellStyle name="Currency 3 17" xfId="2335" xr:uid="{00000000-0005-0000-0000-0000980A0000}"/>
    <cellStyle name="Currency 3 17 2" xfId="2336" xr:uid="{00000000-0005-0000-0000-0000990A0000}"/>
    <cellStyle name="Currency 3 17 2 2" xfId="2337" xr:uid="{00000000-0005-0000-0000-00009A0A0000}"/>
    <cellStyle name="Currency 3 17 2 3" xfId="2338" xr:uid="{00000000-0005-0000-0000-00009B0A0000}"/>
    <cellStyle name="Currency 3 17 3" xfId="2339" xr:uid="{00000000-0005-0000-0000-00009C0A0000}"/>
    <cellStyle name="Currency 3 18" xfId="2340" xr:uid="{00000000-0005-0000-0000-00009D0A0000}"/>
    <cellStyle name="Currency 3 18 2" xfId="2341" xr:uid="{00000000-0005-0000-0000-00009E0A0000}"/>
    <cellStyle name="Currency 3 18 2 2" xfId="2342" xr:uid="{00000000-0005-0000-0000-00009F0A0000}"/>
    <cellStyle name="Currency 3 18 2 3" xfId="2343" xr:uid="{00000000-0005-0000-0000-0000A00A0000}"/>
    <cellStyle name="Currency 3 18 3" xfId="2344" xr:uid="{00000000-0005-0000-0000-0000A10A0000}"/>
    <cellStyle name="Currency 3 19" xfId="2345" xr:uid="{00000000-0005-0000-0000-0000A20A0000}"/>
    <cellStyle name="Currency 3 19 2" xfId="2346" xr:uid="{00000000-0005-0000-0000-0000A30A0000}"/>
    <cellStyle name="Currency 3 19 2 2" xfId="2347" xr:uid="{00000000-0005-0000-0000-0000A40A0000}"/>
    <cellStyle name="Currency 3 19 2 3" xfId="2348" xr:uid="{00000000-0005-0000-0000-0000A50A0000}"/>
    <cellStyle name="Currency 3 19 3" xfId="2349" xr:uid="{00000000-0005-0000-0000-0000A60A0000}"/>
    <cellStyle name="Currency 3 2" xfId="2350" xr:uid="{00000000-0005-0000-0000-0000A70A0000}"/>
    <cellStyle name="Currency 3 2 10" xfId="2351" xr:uid="{00000000-0005-0000-0000-0000A80A0000}"/>
    <cellStyle name="Currency 3 2 11" xfId="2352" xr:uid="{00000000-0005-0000-0000-0000A90A0000}"/>
    <cellStyle name="Currency 3 2 12" xfId="2353" xr:uid="{00000000-0005-0000-0000-0000AA0A0000}"/>
    <cellStyle name="Currency 3 2 13" xfId="2354" xr:uid="{00000000-0005-0000-0000-0000AB0A0000}"/>
    <cellStyle name="Currency 3 2 14" xfId="2355" xr:uid="{00000000-0005-0000-0000-0000AC0A0000}"/>
    <cellStyle name="Currency 3 2 15" xfId="2356" xr:uid="{00000000-0005-0000-0000-0000AD0A0000}"/>
    <cellStyle name="Currency 3 2 15 2" xfId="2357" xr:uid="{00000000-0005-0000-0000-0000AE0A0000}"/>
    <cellStyle name="Currency 3 2 16" xfId="2358" xr:uid="{00000000-0005-0000-0000-0000AF0A0000}"/>
    <cellStyle name="Currency 3 2 17" xfId="2359" xr:uid="{00000000-0005-0000-0000-0000B00A0000}"/>
    <cellStyle name="Currency 3 2 18" xfId="2360" xr:uid="{00000000-0005-0000-0000-0000B10A0000}"/>
    <cellStyle name="Currency 3 2 18 2" xfId="2361" xr:uid="{00000000-0005-0000-0000-0000B20A0000}"/>
    <cellStyle name="Currency 3 2 19" xfId="2362" xr:uid="{00000000-0005-0000-0000-0000B30A0000}"/>
    <cellStyle name="Currency 3 2 2" xfId="2363" xr:uid="{00000000-0005-0000-0000-0000B40A0000}"/>
    <cellStyle name="Currency 3 2 2 10" xfId="2364" xr:uid="{00000000-0005-0000-0000-0000B50A0000}"/>
    <cellStyle name="Currency 3 2 2 11" xfId="2365" xr:uid="{00000000-0005-0000-0000-0000B60A0000}"/>
    <cellStyle name="Currency 3 2 2 12" xfId="2366" xr:uid="{00000000-0005-0000-0000-0000B70A0000}"/>
    <cellStyle name="Currency 3 2 2 13" xfId="2367" xr:uid="{00000000-0005-0000-0000-0000B80A0000}"/>
    <cellStyle name="Currency 3 2 2 14" xfId="2368" xr:uid="{00000000-0005-0000-0000-0000B90A0000}"/>
    <cellStyle name="Currency 3 2 2 15" xfId="2369" xr:uid="{00000000-0005-0000-0000-0000BA0A0000}"/>
    <cellStyle name="Currency 3 2 2 16" xfId="2370" xr:uid="{00000000-0005-0000-0000-0000BB0A0000}"/>
    <cellStyle name="Currency 3 2 2 17" xfId="2371" xr:uid="{00000000-0005-0000-0000-0000BC0A0000}"/>
    <cellStyle name="Currency 3 2 2 18" xfId="2372" xr:uid="{00000000-0005-0000-0000-0000BD0A0000}"/>
    <cellStyle name="Currency 3 2 2 2" xfId="2373" xr:uid="{00000000-0005-0000-0000-0000BE0A0000}"/>
    <cellStyle name="Currency 3 2 2 2 10" xfId="2374" xr:uid="{00000000-0005-0000-0000-0000BF0A0000}"/>
    <cellStyle name="Currency 3 2 2 2 11" xfId="2375" xr:uid="{00000000-0005-0000-0000-0000C00A0000}"/>
    <cellStyle name="Currency 3 2 2 2 12" xfId="2376" xr:uid="{00000000-0005-0000-0000-0000C10A0000}"/>
    <cellStyle name="Currency 3 2 2 2 13" xfId="2377" xr:uid="{00000000-0005-0000-0000-0000C20A0000}"/>
    <cellStyle name="Currency 3 2 2 2 14" xfId="2378" xr:uid="{00000000-0005-0000-0000-0000C30A0000}"/>
    <cellStyle name="Currency 3 2 2 2 15" xfId="2379" xr:uid="{00000000-0005-0000-0000-0000C40A0000}"/>
    <cellStyle name="Currency 3 2 2 2 16" xfId="2380" xr:uid="{00000000-0005-0000-0000-0000C50A0000}"/>
    <cellStyle name="Currency 3 2 2 2 17" xfId="2381" xr:uid="{00000000-0005-0000-0000-0000C60A0000}"/>
    <cellStyle name="Currency 3 2 2 2 2" xfId="2382" xr:uid="{00000000-0005-0000-0000-0000C70A0000}"/>
    <cellStyle name="Currency 3 2 2 2 2 2" xfId="2383" xr:uid="{00000000-0005-0000-0000-0000C80A0000}"/>
    <cellStyle name="Currency 3 2 2 2 2 2 2" xfId="2384" xr:uid="{00000000-0005-0000-0000-0000C90A0000}"/>
    <cellStyle name="Currency 3 2 2 2 2 2 3" xfId="2385" xr:uid="{00000000-0005-0000-0000-0000CA0A0000}"/>
    <cellStyle name="Currency 3 2 2 2 2 2 4" xfId="2386" xr:uid="{00000000-0005-0000-0000-0000CB0A0000}"/>
    <cellStyle name="Currency 3 2 2 2 2 2 5" xfId="2387" xr:uid="{00000000-0005-0000-0000-0000CC0A0000}"/>
    <cellStyle name="Currency 3 2 2 2 2 3" xfId="2388" xr:uid="{00000000-0005-0000-0000-0000CD0A0000}"/>
    <cellStyle name="Currency 3 2 2 2 2 4" xfId="2389" xr:uid="{00000000-0005-0000-0000-0000CE0A0000}"/>
    <cellStyle name="Currency 3 2 2 2 2 5" xfId="2390" xr:uid="{00000000-0005-0000-0000-0000CF0A0000}"/>
    <cellStyle name="Currency 3 2 2 2 3" xfId="2391" xr:uid="{00000000-0005-0000-0000-0000D00A0000}"/>
    <cellStyle name="Currency 3 2 2 2 4" xfId="2392" xr:uid="{00000000-0005-0000-0000-0000D10A0000}"/>
    <cellStyle name="Currency 3 2 2 2 5" xfId="2393" xr:uid="{00000000-0005-0000-0000-0000D20A0000}"/>
    <cellStyle name="Currency 3 2 2 2 6" xfId="2394" xr:uid="{00000000-0005-0000-0000-0000D30A0000}"/>
    <cellStyle name="Currency 3 2 2 2 7" xfId="2395" xr:uid="{00000000-0005-0000-0000-0000D40A0000}"/>
    <cellStyle name="Currency 3 2 2 2 8" xfId="2396" xr:uid="{00000000-0005-0000-0000-0000D50A0000}"/>
    <cellStyle name="Currency 3 2 2 2 9" xfId="2397" xr:uid="{00000000-0005-0000-0000-0000D60A0000}"/>
    <cellStyle name="Currency 3 2 2 3" xfId="2398" xr:uid="{00000000-0005-0000-0000-0000D70A0000}"/>
    <cellStyle name="Currency 3 2 2 4" xfId="2399" xr:uid="{00000000-0005-0000-0000-0000D80A0000}"/>
    <cellStyle name="Currency 3 2 2 5" xfId="2400" xr:uid="{00000000-0005-0000-0000-0000D90A0000}"/>
    <cellStyle name="Currency 3 2 2 6" xfId="2401" xr:uid="{00000000-0005-0000-0000-0000DA0A0000}"/>
    <cellStyle name="Currency 3 2 2 7" xfId="2402" xr:uid="{00000000-0005-0000-0000-0000DB0A0000}"/>
    <cellStyle name="Currency 3 2 2 8" xfId="2403" xr:uid="{00000000-0005-0000-0000-0000DC0A0000}"/>
    <cellStyle name="Currency 3 2 2 9" xfId="2404" xr:uid="{00000000-0005-0000-0000-0000DD0A0000}"/>
    <cellStyle name="Currency 3 2 20" xfId="2405" xr:uid="{00000000-0005-0000-0000-0000DE0A0000}"/>
    <cellStyle name="Currency 3 2 21" xfId="2406" xr:uid="{00000000-0005-0000-0000-0000DF0A0000}"/>
    <cellStyle name="Currency 3 2 3" xfId="2407" xr:uid="{00000000-0005-0000-0000-0000E00A0000}"/>
    <cellStyle name="Currency 3 2 4" xfId="2408" xr:uid="{00000000-0005-0000-0000-0000E10A0000}"/>
    <cellStyle name="Currency 3 2 5" xfId="2409" xr:uid="{00000000-0005-0000-0000-0000E20A0000}"/>
    <cellStyle name="Currency 3 2 6" xfId="2410" xr:uid="{00000000-0005-0000-0000-0000E30A0000}"/>
    <cellStyle name="Currency 3 2 7" xfId="2411" xr:uid="{00000000-0005-0000-0000-0000E40A0000}"/>
    <cellStyle name="Currency 3 2 8" xfId="2412" xr:uid="{00000000-0005-0000-0000-0000E50A0000}"/>
    <cellStyle name="Currency 3 2 9" xfId="2413" xr:uid="{00000000-0005-0000-0000-0000E60A0000}"/>
    <cellStyle name="Currency 3 20" xfId="2414" xr:uid="{00000000-0005-0000-0000-0000E70A0000}"/>
    <cellStyle name="Currency 3 20 2" xfId="2415" xr:uid="{00000000-0005-0000-0000-0000E80A0000}"/>
    <cellStyle name="Currency 3 20 3" xfId="2416" xr:uid="{00000000-0005-0000-0000-0000E90A0000}"/>
    <cellStyle name="Currency 3 20 4" xfId="2417" xr:uid="{00000000-0005-0000-0000-0000EA0A0000}"/>
    <cellStyle name="Currency 3 21" xfId="2418" xr:uid="{00000000-0005-0000-0000-0000EB0A0000}"/>
    <cellStyle name="Currency 3 21 2" xfId="2419" xr:uid="{00000000-0005-0000-0000-0000EC0A0000}"/>
    <cellStyle name="Currency 3 22" xfId="2420" xr:uid="{00000000-0005-0000-0000-0000ED0A0000}"/>
    <cellStyle name="Currency 3 22 2" xfId="2421" xr:uid="{00000000-0005-0000-0000-0000EE0A0000}"/>
    <cellStyle name="Currency 3 23" xfId="2422" xr:uid="{00000000-0005-0000-0000-0000EF0A0000}"/>
    <cellStyle name="Currency 3 23 2" xfId="2423" xr:uid="{00000000-0005-0000-0000-0000F00A0000}"/>
    <cellStyle name="Currency 3 24" xfId="2424" xr:uid="{00000000-0005-0000-0000-0000F10A0000}"/>
    <cellStyle name="Currency 3 24 2" xfId="2425" xr:uid="{00000000-0005-0000-0000-0000F20A0000}"/>
    <cellStyle name="Currency 3 25" xfId="2426" xr:uid="{00000000-0005-0000-0000-0000F30A0000}"/>
    <cellStyle name="Currency 3 25 2" xfId="2427" xr:uid="{00000000-0005-0000-0000-0000F40A0000}"/>
    <cellStyle name="Currency 3 26" xfId="2428" xr:uid="{00000000-0005-0000-0000-0000F50A0000}"/>
    <cellStyle name="Currency 3 26 2" xfId="2429" xr:uid="{00000000-0005-0000-0000-0000F60A0000}"/>
    <cellStyle name="Currency 3 27" xfId="2430" xr:uid="{00000000-0005-0000-0000-0000F70A0000}"/>
    <cellStyle name="Currency 3 27 2" xfId="2431" xr:uid="{00000000-0005-0000-0000-0000F80A0000}"/>
    <cellStyle name="Currency 3 28" xfId="2432" xr:uid="{00000000-0005-0000-0000-0000F90A0000}"/>
    <cellStyle name="Currency 3 28 2" xfId="2433" xr:uid="{00000000-0005-0000-0000-0000FA0A0000}"/>
    <cellStyle name="Currency 3 29" xfId="2434" xr:uid="{00000000-0005-0000-0000-0000FB0A0000}"/>
    <cellStyle name="Currency 3 29 2" xfId="2435" xr:uid="{00000000-0005-0000-0000-0000FC0A0000}"/>
    <cellStyle name="Currency 3 3" xfId="2436" xr:uid="{00000000-0005-0000-0000-0000FD0A0000}"/>
    <cellStyle name="Currency 3 3 10" xfId="2437" xr:uid="{00000000-0005-0000-0000-0000FE0A0000}"/>
    <cellStyle name="Currency 3 3 10 2" xfId="2438" xr:uid="{00000000-0005-0000-0000-0000FF0A0000}"/>
    <cellStyle name="Currency 3 3 11" xfId="2439" xr:uid="{00000000-0005-0000-0000-0000000B0000}"/>
    <cellStyle name="Currency 3 3 11 2" xfId="2440" xr:uid="{00000000-0005-0000-0000-0000010B0000}"/>
    <cellStyle name="Currency 3 3 12" xfId="2441" xr:uid="{00000000-0005-0000-0000-0000020B0000}"/>
    <cellStyle name="Currency 3 3 13" xfId="2442" xr:uid="{00000000-0005-0000-0000-0000030B0000}"/>
    <cellStyle name="Currency 3 3 14" xfId="2443" xr:uid="{00000000-0005-0000-0000-0000040B0000}"/>
    <cellStyle name="Currency 3 3 14 2" xfId="2444" xr:uid="{00000000-0005-0000-0000-0000050B0000}"/>
    <cellStyle name="Currency 3 3 15" xfId="2445" xr:uid="{00000000-0005-0000-0000-0000060B0000}"/>
    <cellStyle name="Currency 3 3 2" xfId="2446" xr:uid="{00000000-0005-0000-0000-0000070B0000}"/>
    <cellStyle name="Currency 3 3 2 10" xfId="2447" xr:uid="{00000000-0005-0000-0000-0000080B0000}"/>
    <cellStyle name="Currency 3 3 2 10 2" xfId="2448" xr:uid="{00000000-0005-0000-0000-0000090B0000}"/>
    <cellStyle name="Currency 3 3 2 10 2 2" xfId="2449" xr:uid="{00000000-0005-0000-0000-00000A0B0000}"/>
    <cellStyle name="Currency 3 3 2 10 3" xfId="2450" xr:uid="{00000000-0005-0000-0000-00000B0B0000}"/>
    <cellStyle name="Currency 3 3 2 11" xfId="2451" xr:uid="{00000000-0005-0000-0000-00000C0B0000}"/>
    <cellStyle name="Currency 3 3 2 11 2" xfId="2452" xr:uid="{00000000-0005-0000-0000-00000D0B0000}"/>
    <cellStyle name="Currency 3 3 2 11 2 2" xfId="2453" xr:uid="{00000000-0005-0000-0000-00000E0B0000}"/>
    <cellStyle name="Currency 3 3 2 11 3" xfId="2454" xr:uid="{00000000-0005-0000-0000-00000F0B0000}"/>
    <cellStyle name="Currency 3 3 2 12" xfId="2455" xr:uid="{00000000-0005-0000-0000-0000100B0000}"/>
    <cellStyle name="Currency 3 3 2 12 2" xfId="2456" xr:uid="{00000000-0005-0000-0000-0000110B0000}"/>
    <cellStyle name="Currency 3 3 2 12 2 2" xfId="2457" xr:uid="{00000000-0005-0000-0000-0000120B0000}"/>
    <cellStyle name="Currency 3 3 2 12 3" xfId="2458" xr:uid="{00000000-0005-0000-0000-0000130B0000}"/>
    <cellStyle name="Currency 3 3 2 12 4" xfId="2459" xr:uid="{00000000-0005-0000-0000-0000140B0000}"/>
    <cellStyle name="Currency 3 3 2 13" xfId="2460" xr:uid="{00000000-0005-0000-0000-0000150B0000}"/>
    <cellStyle name="Currency 3 3 2 13 2" xfId="2461" xr:uid="{00000000-0005-0000-0000-0000160B0000}"/>
    <cellStyle name="Currency 3 3 2 13 2 2" xfId="2462" xr:uid="{00000000-0005-0000-0000-0000170B0000}"/>
    <cellStyle name="Currency 3 3 2 13 3" xfId="2463" xr:uid="{00000000-0005-0000-0000-0000180B0000}"/>
    <cellStyle name="Currency 3 3 2 14" xfId="2464" xr:uid="{00000000-0005-0000-0000-0000190B0000}"/>
    <cellStyle name="Currency 3 3 2 15" xfId="2465" xr:uid="{00000000-0005-0000-0000-00001A0B0000}"/>
    <cellStyle name="Currency 3 3 2 2" xfId="2466" xr:uid="{00000000-0005-0000-0000-00001B0B0000}"/>
    <cellStyle name="Currency 3 3 2 2 2" xfId="2467" xr:uid="{00000000-0005-0000-0000-00001C0B0000}"/>
    <cellStyle name="Currency 3 3 2 2 2 2" xfId="2468" xr:uid="{00000000-0005-0000-0000-00001D0B0000}"/>
    <cellStyle name="Currency 3 3 2 2 3" xfId="2469" xr:uid="{00000000-0005-0000-0000-00001E0B0000}"/>
    <cellStyle name="Currency 3 3 2 3" xfId="2470" xr:uid="{00000000-0005-0000-0000-00001F0B0000}"/>
    <cellStyle name="Currency 3 3 2 3 2" xfId="2471" xr:uid="{00000000-0005-0000-0000-0000200B0000}"/>
    <cellStyle name="Currency 3 3 2 3 2 2" xfId="2472" xr:uid="{00000000-0005-0000-0000-0000210B0000}"/>
    <cellStyle name="Currency 3 3 2 3 3" xfId="2473" xr:uid="{00000000-0005-0000-0000-0000220B0000}"/>
    <cellStyle name="Currency 3 3 2 4" xfId="2474" xr:uid="{00000000-0005-0000-0000-0000230B0000}"/>
    <cellStyle name="Currency 3 3 2 4 2" xfId="2475" xr:uid="{00000000-0005-0000-0000-0000240B0000}"/>
    <cellStyle name="Currency 3 3 2 4 2 2" xfId="2476" xr:uid="{00000000-0005-0000-0000-0000250B0000}"/>
    <cellStyle name="Currency 3 3 2 4 3" xfId="2477" xr:uid="{00000000-0005-0000-0000-0000260B0000}"/>
    <cellStyle name="Currency 3 3 2 5" xfId="2478" xr:uid="{00000000-0005-0000-0000-0000270B0000}"/>
    <cellStyle name="Currency 3 3 2 5 2" xfId="2479" xr:uid="{00000000-0005-0000-0000-0000280B0000}"/>
    <cellStyle name="Currency 3 3 2 5 2 2" xfId="2480" xr:uid="{00000000-0005-0000-0000-0000290B0000}"/>
    <cellStyle name="Currency 3 3 2 5 3" xfId="2481" xr:uid="{00000000-0005-0000-0000-00002A0B0000}"/>
    <cellStyle name="Currency 3 3 2 6" xfId="2482" xr:uid="{00000000-0005-0000-0000-00002B0B0000}"/>
    <cellStyle name="Currency 3 3 2 6 2" xfId="2483" xr:uid="{00000000-0005-0000-0000-00002C0B0000}"/>
    <cellStyle name="Currency 3 3 2 6 2 2" xfId="2484" xr:uid="{00000000-0005-0000-0000-00002D0B0000}"/>
    <cellStyle name="Currency 3 3 2 6 3" xfId="2485" xr:uid="{00000000-0005-0000-0000-00002E0B0000}"/>
    <cellStyle name="Currency 3 3 2 7" xfId="2486" xr:uid="{00000000-0005-0000-0000-00002F0B0000}"/>
    <cellStyle name="Currency 3 3 2 7 2" xfId="2487" xr:uid="{00000000-0005-0000-0000-0000300B0000}"/>
    <cellStyle name="Currency 3 3 2 7 2 2" xfId="2488" xr:uid="{00000000-0005-0000-0000-0000310B0000}"/>
    <cellStyle name="Currency 3 3 2 7 3" xfId="2489" xr:uid="{00000000-0005-0000-0000-0000320B0000}"/>
    <cellStyle name="Currency 3 3 2 8" xfId="2490" xr:uid="{00000000-0005-0000-0000-0000330B0000}"/>
    <cellStyle name="Currency 3 3 2 8 2" xfId="2491" xr:uid="{00000000-0005-0000-0000-0000340B0000}"/>
    <cellStyle name="Currency 3 3 2 8 2 2" xfId="2492" xr:uid="{00000000-0005-0000-0000-0000350B0000}"/>
    <cellStyle name="Currency 3 3 2 8 3" xfId="2493" xr:uid="{00000000-0005-0000-0000-0000360B0000}"/>
    <cellStyle name="Currency 3 3 2 9" xfId="2494" xr:uid="{00000000-0005-0000-0000-0000370B0000}"/>
    <cellStyle name="Currency 3 3 2 9 2" xfId="2495" xr:uid="{00000000-0005-0000-0000-0000380B0000}"/>
    <cellStyle name="Currency 3 3 2 9 2 2" xfId="2496" xr:uid="{00000000-0005-0000-0000-0000390B0000}"/>
    <cellStyle name="Currency 3 3 2 9 3" xfId="2497" xr:uid="{00000000-0005-0000-0000-00003A0B0000}"/>
    <cellStyle name="Currency 3 3 3" xfId="2498" xr:uid="{00000000-0005-0000-0000-00003B0B0000}"/>
    <cellStyle name="Currency 3 3 3 2" xfId="2499" xr:uid="{00000000-0005-0000-0000-00003C0B0000}"/>
    <cellStyle name="Currency 3 3 4" xfId="2500" xr:uid="{00000000-0005-0000-0000-00003D0B0000}"/>
    <cellStyle name="Currency 3 3 4 2" xfId="2501" xr:uid="{00000000-0005-0000-0000-00003E0B0000}"/>
    <cellStyle name="Currency 3 3 5" xfId="2502" xr:uid="{00000000-0005-0000-0000-00003F0B0000}"/>
    <cellStyle name="Currency 3 3 5 2" xfId="2503" xr:uid="{00000000-0005-0000-0000-0000400B0000}"/>
    <cellStyle name="Currency 3 3 6" xfId="2504" xr:uid="{00000000-0005-0000-0000-0000410B0000}"/>
    <cellStyle name="Currency 3 3 6 2" xfId="2505" xr:uid="{00000000-0005-0000-0000-0000420B0000}"/>
    <cellStyle name="Currency 3 3 7" xfId="2506" xr:uid="{00000000-0005-0000-0000-0000430B0000}"/>
    <cellStyle name="Currency 3 3 7 2" xfId="2507" xr:uid="{00000000-0005-0000-0000-0000440B0000}"/>
    <cellStyle name="Currency 3 3 8" xfId="2508" xr:uid="{00000000-0005-0000-0000-0000450B0000}"/>
    <cellStyle name="Currency 3 3 8 2" xfId="2509" xr:uid="{00000000-0005-0000-0000-0000460B0000}"/>
    <cellStyle name="Currency 3 3 9" xfId="2510" xr:uid="{00000000-0005-0000-0000-0000470B0000}"/>
    <cellStyle name="Currency 3 3 9 2" xfId="2511" xr:uid="{00000000-0005-0000-0000-0000480B0000}"/>
    <cellStyle name="Currency 3 30" xfId="2512" xr:uid="{00000000-0005-0000-0000-0000490B0000}"/>
    <cellStyle name="Currency 3 30 2" xfId="2513" xr:uid="{00000000-0005-0000-0000-00004A0B0000}"/>
    <cellStyle name="Currency 3 31" xfId="2514" xr:uid="{00000000-0005-0000-0000-00004B0B0000}"/>
    <cellStyle name="Currency 3 31 2" xfId="2515" xr:uid="{00000000-0005-0000-0000-00004C0B0000}"/>
    <cellStyle name="Currency 3 32" xfId="2516" xr:uid="{00000000-0005-0000-0000-00004D0B0000}"/>
    <cellStyle name="Currency 3 32 2" xfId="2517" xr:uid="{00000000-0005-0000-0000-00004E0B0000}"/>
    <cellStyle name="Currency 3 33" xfId="2518" xr:uid="{00000000-0005-0000-0000-00004F0B0000}"/>
    <cellStyle name="Currency 3 33 2" xfId="2519" xr:uid="{00000000-0005-0000-0000-0000500B0000}"/>
    <cellStyle name="Currency 3 34" xfId="2520" xr:uid="{00000000-0005-0000-0000-0000510B0000}"/>
    <cellStyle name="Currency 3 34 2" xfId="2521" xr:uid="{00000000-0005-0000-0000-0000520B0000}"/>
    <cellStyle name="Currency 3 35" xfId="2522" xr:uid="{00000000-0005-0000-0000-0000530B0000}"/>
    <cellStyle name="Currency 3 35 2" xfId="2523" xr:uid="{00000000-0005-0000-0000-0000540B0000}"/>
    <cellStyle name="Currency 3 36" xfId="2524" xr:uid="{00000000-0005-0000-0000-0000550B0000}"/>
    <cellStyle name="Currency 3 36 2" xfId="2525" xr:uid="{00000000-0005-0000-0000-0000560B0000}"/>
    <cellStyle name="Currency 3 37" xfId="2526" xr:uid="{00000000-0005-0000-0000-0000570B0000}"/>
    <cellStyle name="Currency 3 37 2" xfId="2527" xr:uid="{00000000-0005-0000-0000-0000580B0000}"/>
    <cellStyle name="Currency 3 38" xfId="2528" xr:uid="{00000000-0005-0000-0000-0000590B0000}"/>
    <cellStyle name="Currency 3 38 2" xfId="2529" xr:uid="{00000000-0005-0000-0000-00005A0B0000}"/>
    <cellStyle name="Currency 3 39" xfId="2530" xr:uid="{00000000-0005-0000-0000-00005B0B0000}"/>
    <cellStyle name="Currency 3 39 2" xfId="2531" xr:uid="{00000000-0005-0000-0000-00005C0B0000}"/>
    <cellStyle name="Currency 3 4" xfId="2532" xr:uid="{00000000-0005-0000-0000-00005D0B0000}"/>
    <cellStyle name="Currency 3 4 2" xfId="2533" xr:uid="{00000000-0005-0000-0000-00005E0B0000}"/>
    <cellStyle name="Currency 3 4 2 2" xfId="2534" xr:uid="{00000000-0005-0000-0000-00005F0B0000}"/>
    <cellStyle name="Currency 3 4 2 2 2" xfId="2535" xr:uid="{00000000-0005-0000-0000-0000600B0000}"/>
    <cellStyle name="Currency 3 4 2 3" xfId="2536" xr:uid="{00000000-0005-0000-0000-0000610B0000}"/>
    <cellStyle name="Currency 3 4 2 4" xfId="2537" xr:uid="{00000000-0005-0000-0000-0000620B0000}"/>
    <cellStyle name="Currency 3 4 2 5" xfId="2538" xr:uid="{00000000-0005-0000-0000-0000630B0000}"/>
    <cellStyle name="Currency 3 4 3" xfId="2539" xr:uid="{00000000-0005-0000-0000-0000640B0000}"/>
    <cellStyle name="Currency 3 4 4" xfId="2540" xr:uid="{00000000-0005-0000-0000-0000650B0000}"/>
    <cellStyle name="Currency 3 4 5" xfId="2541" xr:uid="{00000000-0005-0000-0000-0000660B0000}"/>
    <cellStyle name="Currency 3 4 6" xfId="2542" xr:uid="{00000000-0005-0000-0000-0000670B0000}"/>
    <cellStyle name="Currency 3 40" xfId="2543" xr:uid="{00000000-0005-0000-0000-0000680B0000}"/>
    <cellStyle name="Currency 3 40 2" xfId="2544" xr:uid="{00000000-0005-0000-0000-0000690B0000}"/>
    <cellStyle name="Currency 3 41" xfId="2545" xr:uid="{00000000-0005-0000-0000-00006A0B0000}"/>
    <cellStyle name="Currency 3 41 2" xfId="2546" xr:uid="{00000000-0005-0000-0000-00006B0B0000}"/>
    <cellStyle name="Currency 3 42" xfId="2547" xr:uid="{00000000-0005-0000-0000-00006C0B0000}"/>
    <cellStyle name="Currency 3 42 2" xfId="2548" xr:uid="{00000000-0005-0000-0000-00006D0B0000}"/>
    <cellStyle name="Currency 3 43" xfId="2549" xr:uid="{00000000-0005-0000-0000-00006E0B0000}"/>
    <cellStyle name="Currency 3 43 2" xfId="2550" xr:uid="{00000000-0005-0000-0000-00006F0B0000}"/>
    <cellStyle name="Currency 3 44" xfId="2551" xr:uid="{00000000-0005-0000-0000-0000700B0000}"/>
    <cellStyle name="Currency 3 44 2" xfId="2552" xr:uid="{00000000-0005-0000-0000-0000710B0000}"/>
    <cellStyle name="Currency 3 45" xfId="2553" xr:uid="{00000000-0005-0000-0000-0000720B0000}"/>
    <cellStyle name="Currency 3 45 2" xfId="2554" xr:uid="{00000000-0005-0000-0000-0000730B0000}"/>
    <cellStyle name="Currency 3 46" xfId="2555" xr:uid="{00000000-0005-0000-0000-0000740B0000}"/>
    <cellStyle name="Currency 3 46 2" xfId="2556" xr:uid="{00000000-0005-0000-0000-0000750B0000}"/>
    <cellStyle name="Currency 3 47" xfId="2557" xr:uid="{00000000-0005-0000-0000-0000760B0000}"/>
    <cellStyle name="Currency 3 47 2" xfId="2558" xr:uid="{00000000-0005-0000-0000-0000770B0000}"/>
    <cellStyle name="Currency 3 48" xfId="2559" xr:uid="{00000000-0005-0000-0000-0000780B0000}"/>
    <cellStyle name="Currency 3 48 2" xfId="2560" xr:uid="{00000000-0005-0000-0000-0000790B0000}"/>
    <cellStyle name="Currency 3 49" xfId="2561" xr:uid="{00000000-0005-0000-0000-00007A0B0000}"/>
    <cellStyle name="Currency 3 49 2" xfId="2562" xr:uid="{00000000-0005-0000-0000-00007B0B0000}"/>
    <cellStyle name="Currency 3 5" xfId="2563" xr:uid="{00000000-0005-0000-0000-00007C0B0000}"/>
    <cellStyle name="Currency 3 5 2" xfId="2564" xr:uid="{00000000-0005-0000-0000-00007D0B0000}"/>
    <cellStyle name="Currency 3 5 2 2" xfId="2565" xr:uid="{00000000-0005-0000-0000-00007E0B0000}"/>
    <cellStyle name="Currency 3 5 2 3" xfId="2566" xr:uid="{00000000-0005-0000-0000-00007F0B0000}"/>
    <cellStyle name="Currency 3 5 3" xfId="2567" xr:uid="{00000000-0005-0000-0000-0000800B0000}"/>
    <cellStyle name="Currency 3 50" xfId="2568" xr:uid="{00000000-0005-0000-0000-0000810B0000}"/>
    <cellStyle name="Currency 3 50 2" xfId="2569" xr:uid="{00000000-0005-0000-0000-0000820B0000}"/>
    <cellStyle name="Currency 3 51" xfId="2570" xr:uid="{00000000-0005-0000-0000-0000830B0000}"/>
    <cellStyle name="Currency 3 51 2" xfId="2571" xr:uid="{00000000-0005-0000-0000-0000840B0000}"/>
    <cellStyle name="Currency 3 52" xfId="2572" xr:uid="{00000000-0005-0000-0000-0000850B0000}"/>
    <cellStyle name="Currency 3 52 2" xfId="2573" xr:uid="{00000000-0005-0000-0000-0000860B0000}"/>
    <cellStyle name="Currency 3 53" xfId="2574" xr:uid="{00000000-0005-0000-0000-0000870B0000}"/>
    <cellStyle name="Currency 3 53 2" xfId="2575" xr:uid="{00000000-0005-0000-0000-0000880B0000}"/>
    <cellStyle name="Currency 3 54" xfId="2576" xr:uid="{00000000-0005-0000-0000-0000890B0000}"/>
    <cellStyle name="Currency 3 54 2" xfId="2577" xr:uid="{00000000-0005-0000-0000-00008A0B0000}"/>
    <cellStyle name="Currency 3 55" xfId="2578" xr:uid="{00000000-0005-0000-0000-00008B0B0000}"/>
    <cellStyle name="Currency 3 55 2" xfId="2579" xr:uid="{00000000-0005-0000-0000-00008C0B0000}"/>
    <cellStyle name="Currency 3 56" xfId="2580" xr:uid="{00000000-0005-0000-0000-00008D0B0000}"/>
    <cellStyle name="Currency 3 56 2" xfId="2581" xr:uid="{00000000-0005-0000-0000-00008E0B0000}"/>
    <cellStyle name="Currency 3 57" xfId="2582" xr:uid="{00000000-0005-0000-0000-00008F0B0000}"/>
    <cellStyle name="Currency 3 57 2" xfId="2583" xr:uid="{00000000-0005-0000-0000-0000900B0000}"/>
    <cellStyle name="Currency 3 58" xfId="2584" xr:uid="{00000000-0005-0000-0000-0000910B0000}"/>
    <cellStyle name="Currency 3 58 2" xfId="2585" xr:uid="{00000000-0005-0000-0000-0000920B0000}"/>
    <cellStyle name="Currency 3 59" xfId="2586" xr:uid="{00000000-0005-0000-0000-0000930B0000}"/>
    <cellStyle name="Currency 3 59 2" xfId="2587" xr:uid="{00000000-0005-0000-0000-0000940B0000}"/>
    <cellStyle name="Currency 3 6" xfId="2588" xr:uid="{00000000-0005-0000-0000-0000950B0000}"/>
    <cellStyle name="Currency 3 6 2" xfId="2589" xr:uid="{00000000-0005-0000-0000-0000960B0000}"/>
    <cellStyle name="Currency 3 6 2 2" xfId="2590" xr:uid="{00000000-0005-0000-0000-0000970B0000}"/>
    <cellStyle name="Currency 3 6 2 3" xfId="2591" xr:uid="{00000000-0005-0000-0000-0000980B0000}"/>
    <cellStyle name="Currency 3 6 3" xfId="2592" xr:uid="{00000000-0005-0000-0000-0000990B0000}"/>
    <cellStyle name="Currency 3 60" xfId="2593" xr:uid="{00000000-0005-0000-0000-00009A0B0000}"/>
    <cellStyle name="Currency 3 60 2" xfId="2594" xr:uid="{00000000-0005-0000-0000-00009B0B0000}"/>
    <cellStyle name="Currency 3 61" xfId="2595" xr:uid="{00000000-0005-0000-0000-00009C0B0000}"/>
    <cellStyle name="Currency 3 61 2" xfId="2596" xr:uid="{00000000-0005-0000-0000-00009D0B0000}"/>
    <cellStyle name="Currency 3 62" xfId="2597" xr:uid="{00000000-0005-0000-0000-00009E0B0000}"/>
    <cellStyle name="Currency 3 63" xfId="2598" xr:uid="{00000000-0005-0000-0000-00009F0B0000}"/>
    <cellStyle name="Currency 3 64" xfId="2599" xr:uid="{00000000-0005-0000-0000-0000A00B0000}"/>
    <cellStyle name="Currency 3 65" xfId="2600" xr:uid="{00000000-0005-0000-0000-0000A10B0000}"/>
    <cellStyle name="Currency 3 66" xfId="2601" xr:uid="{00000000-0005-0000-0000-0000A20B0000}"/>
    <cellStyle name="Currency 3 67" xfId="2602" xr:uid="{00000000-0005-0000-0000-0000A30B0000}"/>
    <cellStyle name="Currency 3 68" xfId="2603" xr:uid="{00000000-0005-0000-0000-0000A40B0000}"/>
    <cellStyle name="Currency 3 69" xfId="2604" xr:uid="{00000000-0005-0000-0000-0000A50B0000}"/>
    <cellStyle name="Currency 3 7" xfId="2605" xr:uid="{00000000-0005-0000-0000-0000A60B0000}"/>
    <cellStyle name="Currency 3 7 2" xfId="2606" xr:uid="{00000000-0005-0000-0000-0000A70B0000}"/>
    <cellStyle name="Currency 3 7 2 2" xfId="2607" xr:uid="{00000000-0005-0000-0000-0000A80B0000}"/>
    <cellStyle name="Currency 3 7 2 3" xfId="2608" xr:uid="{00000000-0005-0000-0000-0000A90B0000}"/>
    <cellStyle name="Currency 3 7 3" xfId="2609" xr:uid="{00000000-0005-0000-0000-0000AA0B0000}"/>
    <cellStyle name="Currency 3 70" xfId="2610" xr:uid="{00000000-0005-0000-0000-0000AB0B0000}"/>
    <cellStyle name="Currency 3 71" xfId="2611" xr:uid="{00000000-0005-0000-0000-0000AC0B0000}"/>
    <cellStyle name="Currency 3 72" xfId="2612" xr:uid="{00000000-0005-0000-0000-0000AD0B0000}"/>
    <cellStyle name="Currency 3 73" xfId="2613" xr:uid="{00000000-0005-0000-0000-0000AE0B0000}"/>
    <cellStyle name="Currency 3 74" xfId="2614" xr:uid="{00000000-0005-0000-0000-0000AF0B0000}"/>
    <cellStyle name="Currency 3 75" xfId="2615" xr:uid="{00000000-0005-0000-0000-0000B00B0000}"/>
    <cellStyle name="Currency 3 76" xfId="2616" xr:uid="{00000000-0005-0000-0000-0000B10B0000}"/>
    <cellStyle name="Currency 3 77" xfId="2617" xr:uid="{00000000-0005-0000-0000-0000B20B0000}"/>
    <cellStyle name="Currency 3 78" xfId="2618" xr:uid="{00000000-0005-0000-0000-0000B30B0000}"/>
    <cellStyle name="Currency 3 79" xfId="2619" xr:uid="{00000000-0005-0000-0000-0000B40B0000}"/>
    <cellStyle name="Currency 3 8" xfId="2620" xr:uid="{00000000-0005-0000-0000-0000B50B0000}"/>
    <cellStyle name="Currency 3 8 2" xfId="2621" xr:uid="{00000000-0005-0000-0000-0000B60B0000}"/>
    <cellStyle name="Currency 3 8 2 2" xfId="2622" xr:uid="{00000000-0005-0000-0000-0000B70B0000}"/>
    <cellStyle name="Currency 3 8 2 3" xfId="2623" xr:uid="{00000000-0005-0000-0000-0000B80B0000}"/>
    <cellStyle name="Currency 3 8 3" xfId="2624" xr:uid="{00000000-0005-0000-0000-0000B90B0000}"/>
    <cellStyle name="Currency 3 80" xfId="2625" xr:uid="{00000000-0005-0000-0000-0000BA0B0000}"/>
    <cellStyle name="Currency 3 81" xfId="2626" xr:uid="{00000000-0005-0000-0000-0000BB0B0000}"/>
    <cellStyle name="Currency 3 82" xfId="2627" xr:uid="{00000000-0005-0000-0000-0000BC0B0000}"/>
    <cellStyle name="Currency 3 83" xfId="2628" xr:uid="{00000000-0005-0000-0000-0000BD0B0000}"/>
    <cellStyle name="Currency 3 84" xfId="2629" xr:uid="{00000000-0005-0000-0000-0000BE0B0000}"/>
    <cellStyle name="Currency 3 85" xfId="2630" xr:uid="{00000000-0005-0000-0000-0000BF0B0000}"/>
    <cellStyle name="Currency 3 86" xfId="2631" xr:uid="{00000000-0005-0000-0000-0000C00B0000}"/>
    <cellStyle name="Currency 3 87" xfId="2632" xr:uid="{00000000-0005-0000-0000-0000C10B0000}"/>
    <cellStyle name="Currency 3 88" xfId="2633" xr:uid="{00000000-0005-0000-0000-0000C20B0000}"/>
    <cellStyle name="Currency 3 89" xfId="2634" xr:uid="{00000000-0005-0000-0000-0000C30B0000}"/>
    <cellStyle name="Currency 3 9" xfId="2635" xr:uid="{00000000-0005-0000-0000-0000C40B0000}"/>
    <cellStyle name="Currency 3 9 2" xfId="2636" xr:uid="{00000000-0005-0000-0000-0000C50B0000}"/>
    <cellStyle name="Currency 3 9 2 2" xfId="2637" xr:uid="{00000000-0005-0000-0000-0000C60B0000}"/>
    <cellStyle name="Currency 3 9 2 3" xfId="2638" xr:uid="{00000000-0005-0000-0000-0000C70B0000}"/>
    <cellStyle name="Currency 3 9 3" xfId="2639" xr:uid="{00000000-0005-0000-0000-0000C80B0000}"/>
    <cellStyle name="Currency 3 90" xfId="2640" xr:uid="{00000000-0005-0000-0000-0000C90B0000}"/>
    <cellStyle name="Currency 3 91" xfId="2641" xr:uid="{00000000-0005-0000-0000-0000CA0B0000}"/>
    <cellStyle name="Currency 3 92" xfId="2642" xr:uid="{00000000-0005-0000-0000-0000CB0B0000}"/>
    <cellStyle name="Currency 3 92 2" xfId="2643" xr:uid="{00000000-0005-0000-0000-0000CC0B0000}"/>
    <cellStyle name="Currency 3 92 2 2" xfId="10024" xr:uid="{00000000-0005-0000-0000-0000CD0B0000}"/>
    <cellStyle name="Currency 3 92 3" xfId="10023" xr:uid="{00000000-0005-0000-0000-0000CE0B0000}"/>
    <cellStyle name="Currency 3 93" xfId="2644" xr:uid="{00000000-0005-0000-0000-0000CF0B0000}"/>
    <cellStyle name="Currency 3 94" xfId="2645" xr:uid="{00000000-0005-0000-0000-0000D00B0000}"/>
    <cellStyle name="Currency 3 95" xfId="2646" xr:uid="{00000000-0005-0000-0000-0000D10B0000}"/>
    <cellStyle name="Currency 3 96" xfId="2647" xr:uid="{00000000-0005-0000-0000-0000D20B0000}"/>
    <cellStyle name="Currency 3 97" xfId="2648" xr:uid="{00000000-0005-0000-0000-0000D30B0000}"/>
    <cellStyle name="Currency 3 98" xfId="2649" xr:uid="{00000000-0005-0000-0000-0000D40B0000}"/>
    <cellStyle name="Currency 3 99" xfId="2650" xr:uid="{00000000-0005-0000-0000-0000D50B0000}"/>
    <cellStyle name="Currency 30" xfId="2651" xr:uid="{00000000-0005-0000-0000-0000D60B0000}"/>
    <cellStyle name="Currency 31" xfId="2652" xr:uid="{00000000-0005-0000-0000-0000D70B0000}"/>
    <cellStyle name="Currency 32" xfId="2653" xr:uid="{00000000-0005-0000-0000-0000D80B0000}"/>
    <cellStyle name="Currency 33" xfId="2654" xr:uid="{00000000-0005-0000-0000-0000D90B0000}"/>
    <cellStyle name="Currency 34" xfId="2655" xr:uid="{00000000-0005-0000-0000-0000DA0B0000}"/>
    <cellStyle name="Currency 34 2" xfId="9489" xr:uid="{00000000-0005-0000-0000-0000DB0B0000}"/>
    <cellStyle name="Currency 34 2 2" xfId="9526" xr:uid="{00000000-0005-0000-0000-0000DC0B0000}"/>
    <cellStyle name="Currency 34 2 2 2" xfId="9516" xr:uid="{00000000-0005-0000-0000-0000DD0B0000}"/>
    <cellStyle name="Currency 34 2 3" xfId="9534" xr:uid="{00000000-0005-0000-0000-0000DE0B0000}"/>
    <cellStyle name="Currency 34 2 4" xfId="9539" xr:uid="{00000000-0005-0000-0000-0000DF0B0000}"/>
    <cellStyle name="Currency 34 2 4 2" xfId="9551" xr:uid="{00000000-0005-0000-0000-0000E00B0000}"/>
    <cellStyle name="Currency 34 3" xfId="10025" xr:uid="{00000000-0005-0000-0000-0000E10B0000}"/>
    <cellStyle name="Currency 35" xfId="2656" xr:uid="{00000000-0005-0000-0000-0000E20B0000}"/>
    <cellStyle name="Currency 36" xfId="2657" xr:uid="{00000000-0005-0000-0000-0000E30B0000}"/>
    <cellStyle name="Currency 37" xfId="9439" xr:uid="{00000000-0005-0000-0000-0000E40B0000}"/>
    <cellStyle name="Currency 38" xfId="43" xr:uid="{00000000-0005-0000-0000-0000E50B0000}"/>
    <cellStyle name="Currency 38 2" xfId="9465" xr:uid="{00000000-0005-0000-0000-0000E60B0000}"/>
    <cellStyle name="Currency 38 2 2" xfId="12965" xr:uid="{00000000-0005-0000-0000-0000E70B0000}"/>
    <cellStyle name="Currency 39" xfId="9589" xr:uid="{00000000-0005-0000-0000-0000E80B0000}"/>
    <cellStyle name="Currency 4" xfId="2658" xr:uid="{00000000-0005-0000-0000-0000E90B0000}"/>
    <cellStyle name="Currency 4 10" xfId="2659" xr:uid="{00000000-0005-0000-0000-0000EA0B0000}"/>
    <cellStyle name="Currency 4 11" xfId="2660" xr:uid="{00000000-0005-0000-0000-0000EB0B0000}"/>
    <cellStyle name="Currency 4 12" xfId="2661" xr:uid="{00000000-0005-0000-0000-0000EC0B0000}"/>
    <cellStyle name="Currency 4 13" xfId="2662" xr:uid="{00000000-0005-0000-0000-0000ED0B0000}"/>
    <cellStyle name="Currency 4 14" xfId="2663" xr:uid="{00000000-0005-0000-0000-0000EE0B0000}"/>
    <cellStyle name="Currency 4 15" xfId="2664" xr:uid="{00000000-0005-0000-0000-0000EF0B0000}"/>
    <cellStyle name="Currency 4 16" xfId="2665" xr:uid="{00000000-0005-0000-0000-0000F00B0000}"/>
    <cellStyle name="Currency 4 17" xfId="2666" xr:uid="{00000000-0005-0000-0000-0000F10B0000}"/>
    <cellStyle name="Currency 4 18" xfId="2667" xr:uid="{00000000-0005-0000-0000-0000F20B0000}"/>
    <cellStyle name="Currency 4 19" xfId="2668" xr:uid="{00000000-0005-0000-0000-0000F30B0000}"/>
    <cellStyle name="Currency 4 2" xfId="2669" xr:uid="{00000000-0005-0000-0000-0000F40B0000}"/>
    <cellStyle name="Currency 4 2 2" xfId="2670" xr:uid="{00000000-0005-0000-0000-0000F50B0000}"/>
    <cellStyle name="Currency 4 2 2 2" xfId="2671" xr:uid="{00000000-0005-0000-0000-0000F60B0000}"/>
    <cellStyle name="Currency 4 2 2 3" xfId="2672" xr:uid="{00000000-0005-0000-0000-0000F70B0000}"/>
    <cellStyle name="Currency 4 2 2 4" xfId="2673" xr:uid="{00000000-0005-0000-0000-0000F80B0000}"/>
    <cellStyle name="Currency 4 2 2 5" xfId="2674" xr:uid="{00000000-0005-0000-0000-0000F90B0000}"/>
    <cellStyle name="Currency 4 2 2 6" xfId="2675" xr:uid="{00000000-0005-0000-0000-0000FA0B0000}"/>
    <cellStyle name="Currency 4 2 2 7" xfId="2676" xr:uid="{00000000-0005-0000-0000-0000FB0B0000}"/>
    <cellStyle name="Currency 4 2 2 8" xfId="2677" xr:uid="{00000000-0005-0000-0000-0000FC0B0000}"/>
    <cellStyle name="Currency 4 2 2 9" xfId="2678" xr:uid="{00000000-0005-0000-0000-0000FD0B0000}"/>
    <cellStyle name="Currency 4 2 3" xfId="2679" xr:uid="{00000000-0005-0000-0000-0000FE0B0000}"/>
    <cellStyle name="Currency 4 2 4" xfId="2680" xr:uid="{00000000-0005-0000-0000-0000FF0B0000}"/>
    <cellStyle name="Currency 4 2 5" xfId="2681" xr:uid="{00000000-0005-0000-0000-0000000C0000}"/>
    <cellStyle name="Currency 4 2 6" xfId="2682" xr:uid="{00000000-0005-0000-0000-0000010C0000}"/>
    <cellStyle name="Currency 4 2 7" xfId="2683" xr:uid="{00000000-0005-0000-0000-0000020C0000}"/>
    <cellStyle name="Currency 4 2 8" xfId="2684" xr:uid="{00000000-0005-0000-0000-0000030C0000}"/>
    <cellStyle name="Currency 4 2 9" xfId="2685" xr:uid="{00000000-0005-0000-0000-0000040C0000}"/>
    <cellStyle name="Currency 4 20" xfId="2686" xr:uid="{00000000-0005-0000-0000-0000050C0000}"/>
    <cellStyle name="Currency 4 21" xfId="2687" xr:uid="{00000000-0005-0000-0000-0000060C0000}"/>
    <cellStyle name="Currency 4 22" xfId="2688" xr:uid="{00000000-0005-0000-0000-0000070C0000}"/>
    <cellStyle name="Currency 4 23" xfId="2689" xr:uid="{00000000-0005-0000-0000-0000080C0000}"/>
    <cellStyle name="Currency 4 24" xfId="2690" xr:uid="{00000000-0005-0000-0000-0000090C0000}"/>
    <cellStyle name="Currency 4 25" xfId="2691" xr:uid="{00000000-0005-0000-0000-00000A0C0000}"/>
    <cellStyle name="Currency 4 26" xfId="2692" xr:uid="{00000000-0005-0000-0000-00000B0C0000}"/>
    <cellStyle name="Currency 4 27" xfId="2693" xr:uid="{00000000-0005-0000-0000-00000C0C0000}"/>
    <cellStyle name="Currency 4 28" xfId="2694" xr:uid="{00000000-0005-0000-0000-00000D0C0000}"/>
    <cellStyle name="Currency 4 29" xfId="2695" xr:uid="{00000000-0005-0000-0000-00000E0C0000}"/>
    <cellStyle name="Currency 4 3" xfId="2696" xr:uid="{00000000-0005-0000-0000-00000F0C0000}"/>
    <cellStyle name="Currency 4 30" xfId="2697" xr:uid="{00000000-0005-0000-0000-0000100C0000}"/>
    <cellStyle name="Currency 4 31" xfId="2698" xr:uid="{00000000-0005-0000-0000-0000110C0000}"/>
    <cellStyle name="Currency 4 32" xfId="2699" xr:uid="{00000000-0005-0000-0000-0000120C0000}"/>
    <cellStyle name="Currency 4 33" xfId="2700" xr:uid="{00000000-0005-0000-0000-0000130C0000}"/>
    <cellStyle name="Currency 4 34" xfId="2701" xr:uid="{00000000-0005-0000-0000-0000140C0000}"/>
    <cellStyle name="Currency 4 35" xfId="2702" xr:uid="{00000000-0005-0000-0000-0000150C0000}"/>
    <cellStyle name="Currency 4 36" xfId="2703" xr:uid="{00000000-0005-0000-0000-0000160C0000}"/>
    <cellStyle name="Currency 4 37" xfId="2704" xr:uid="{00000000-0005-0000-0000-0000170C0000}"/>
    <cellStyle name="Currency 4 38" xfId="2705" xr:uid="{00000000-0005-0000-0000-0000180C0000}"/>
    <cellStyle name="Currency 4 39" xfId="2706" xr:uid="{00000000-0005-0000-0000-0000190C0000}"/>
    <cellStyle name="Currency 4 4" xfId="2707" xr:uid="{00000000-0005-0000-0000-00001A0C0000}"/>
    <cellStyle name="Currency 4 40" xfId="2708" xr:uid="{00000000-0005-0000-0000-00001B0C0000}"/>
    <cellStyle name="Currency 4 41" xfId="2709" xr:uid="{00000000-0005-0000-0000-00001C0C0000}"/>
    <cellStyle name="Currency 4 42" xfId="2710" xr:uid="{00000000-0005-0000-0000-00001D0C0000}"/>
    <cellStyle name="Currency 4 43" xfId="2711" xr:uid="{00000000-0005-0000-0000-00001E0C0000}"/>
    <cellStyle name="Currency 4 44" xfId="2712" xr:uid="{00000000-0005-0000-0000-00001F0C0000}"/>
    <cellStyle name="Currency 4 45" xfId="2713" xr:uid="{00000000-0005-0000-0000-0000200C0000}"/>
    <cellStyle name="Currency 4 46" xfId="2714" xr:uid="{00000000-0005-0000-0000-0000210C0000}"/>
    <cellStyle name="Currency 4 5" xfId="2715" xr:uid="{00000000-0005-0000-0000-0000220C0000}"/>
    <cellStyle name="Currency 4 6" xfId="2716" xr:uid="{00000000-0005-0000-0000-0000230C0000}"/>
    <cellStyle name="Currency 4 7" xfId="2717" xr:uid="{00000000-0005-0000-0000-0000240C0000}"/>
    <cellStyle name="Currency 4 8" xfId="2718" xr:uid="{00000000-0005-0000-0000-0000250C0000}"/>
    <cellStyle name="Currency 4 9" xfId="2719" xr:uid="{00000000-0005-0000-0000-0000260C0000}"/>
    <cellStyle name="Currency 40" xfId="9572" xr:uid="{00000000-0005-0000-0000-0000270C0000}"/>
    <cellStyle name="Currency 41" xfId="12960" xr:uid="{00000000-0005-0000-0000-0000280C0000}"/>
    <cellStyle name="Currency 42" xfId="12971" xr:uid="{00000000-0005-0000-0000-0000290C0000}"/>
    <cellStyle name="Currency 5" xfId="2720" xr:uid="{00000000-0005-0000-0000-00002A0C0000}"/>
    <cellStyle name="Currency 5 10" xfId="2721" xr:uid="{00000000-0005-0000-0000-00002B0C0000}"/>
    <cellStyle name="Currency 5 100" xfId="2722" xr:uid="{00000000-0005-0000-0000-00002C0C0000}"/>
    <cellStyle name="Currency 5 11" xfId="2723" xr:uid="{00000000-0005-0000-0000-00002D0C0000}"/>
    <cellStyle name="Currency 5 12" xfId="2724" xr:uid="{00000000-0005-0000-0000-00002E0C0000}"/>
    <cellStyle name="Currency 5 13" xfId="2725" xr:uid="{00000000-0005-0000-0000-00002F0C0000}"/>
    <cellStyle name="Currency 5 14" xfId="2726" xr:uid="{00000000-0005-0000-0000-0000300C0000}"/>
    <cellStyle name="Currency 5 15" xfId="2727" xr:uid="{00000000-0005-0000-0000-0000310C0000}"/>
    <cellStyle name="Currency 5 16" xfId="2728" xr:uid="{00000000-0005-0000-0000-0000320C0000}"/>
    <cellStyle name="Currency 5 17" xfId="2729" xr:uid="{00000000-0005-0000-0000-0000330C0000}"/>
    <cellStyle name="Currency 5 18" xfId="2730" xr:uid="{00000000-0005-0000-0000-0000340C0000}"/>
    <cellStyle name="Currency 5 19" xfId="2731" xr:uid="{00000000-0005-0000-0000-0000350C0000}"/>
    <cellStyle name="Currency 5 2" xfId="2732" xr:uid="{00000000-0005-0000-0000-0000360C0000}"/>
    <cellStyle name="Currency 5 2 10" xfId="2733" xr:uid="{00000000-0005-0000-0000-0000370C0000}"/>
    <cellStyle name="Currency 5 2 10 2" xfId="2734" xr:uid="{00000000-0005-0000-0000-0000380C0000}"/>
    <cellStyle name="Currency 5 2 11" xfId="2735" xr:uid="{00000000-0005-0000-0000-0000390C0000}"/>
    <cellStyle name="Currency 5 2 11 2" xfId="2736" xr:uid="{00000000-0005-0000-0000-00003A0C0000}"/>
    <cellStyle name="Currency 5 2 12" xfId="2737" xr:uid="{00000000-0005-0000-0000-00003B0C0000}"/>
    <cellStyle name="Currency 5 2 13" xfId="2738" xr:uid="{00000000-0005-0000-0000-00003C0C0000}"/>
    <cellStyle name="Currency 5 2 14" xfId="2739" xr:uid="{00000000-0005-0000-0000-00003D0C0000}"/>
    <cellStyle name="Currency 5 2 14 2" xfId="2740" xr:uid="{00000000-0005-0000-0000-00003E0C0000}"/>
    <cellStyle name="Currency 5 2 15" xfId="2741" xr:uid="{00000000-0005-0000-0000-00003F0C0000}"/>
    <cellStyle name="Currency 5 2 2" xfId="2742" xr:uid="{00000000-0005-0000-0000-0000400C0000}"/>
    <cellStyle name="Currency 5 2 2 10" xfId="2743" xr:uid="{00000000-0005-0000-0000-0000410C0000}"/>
    <cellStyle name="Currency 5 2 2 10 2" xfId="2744" xr:uid="{00000000-0005-0000-0000-0000420C0000}"/>
    <cellStyle name="Currency 5 2 2 10 2 2" xfId="2745" xr:uid="{00000000-0005-0000-0000-0000430C0000}"/>
    <cellStyle name="Currency 5 2 2 10 3" xfId="2746" xr:uid="{00000000-0005-0000-0000-0000440C0000}"/>
    <cellStyle name="Currency 5 2 2 11" xfId="2747" xr:uid="{00000000-0005-0000-0000-0000450C0000}"/>
    <cellStyle name="Currency 5 2 2 11 2" xfId="2748" xr:uid="{00000000-0005-0000-0000-0000460C0000}"/>
    <cellStyle name="Currency 5 2 2 11 2 2" xfId="2749" xr:uid="{00000000-0005-0000-0000-0000470C0000}"/>
    <cellStyle name="Currency 5 2 2 11 3" xfId="2750" xr:uid="{00000000-0005-0000-0000-0000480C0000}"/>
    <cellStyle name="Currency 5 2 2 12" xfId="2751" xr:uid="{00000000-0005-0000-0000-0000490C0000}"/>
    <cellStyle name="Currency 5 2 2 12 2" xfId="2752" xr:uid="{00000000-0005-0000-0000-00004A0C0000}"/>
    <cellStyle name="Currency 5 2 2 12 2 2" xfId="2753" xr:uid="{00000000-0005-0000-0000-00004B0C0000}"/>
    <cellStyle name="Currency 5 2 2 12 3" xfId="2754" xr:uid="{00000000-0005-0000-0000-00004C0C0000}"/>
    <cellStyle name="Currency 5 2 2 12 4" xfId="2755" xr:uid="{00000000-0005-0000-0000-00004D0C0000}"/>
    <cellStyle name="Currency 5 2 2 13" xfId="2756" xr:uid="{00000000-0005-0000-0000-00004E0C0000}"/>
    <cellStyle name="Currency 5 2 2 13 2" xfId="2757" xr:uid="{00000000-0005-0000-0000-00004F0C0000}"/>
    <cellStyle name="Currency 5 2 2 13 2 2" xfId="2758" xr:uid="{00000000-0005-0000-0000-0000500C0000}"/>
    <cellStyle name="Currency 5 2 2 13 3" xfId="2759" xr:uid="{00000000-0005-0000-0000-0000510C0000}"/>
    <cellStyle name="Currency 5 2 2 14" xfId="2760" xr:uid="{00000000-0005-0000-0000-0000520C0000}"/>
    <cellStyle name="Currency 5 2 2 15" xfId="2761" xr:uid="{00000000-0005-0000-0000-0000530C0000}"/>
    <cellStyle name="Currency 5 2 2 2" xfId="2762" xr:uid="{00000000-0005-0000-0000-0000540C0000}"/>
    <cellStyle name="Currency 5 2 2 2 2" xfId="2763" xr:uid="{00000000-0005-0000-0000-0000550C0000}"/>
    <cellStyle name="Currency 5 2 2 2 2 2" xfId="2764" xr:uid="{00000000-0005-0000-0000-0000560C0000}"/>
    <cellStyle name="Currency 5 2 2 2 3" xfId="2765" xr:uid="{00000000-0005-0000-0000-0000570C0000}"/>
    <cellStyle name="Currency 5 2 2 3" xfId="2766" xr:uid="{00000000-0005-0000-0000-0000580C0000}"/>
    <cellStyle name="Currency 5 2 2 3 2" xfId="2767" xr:uid="{00000000-0005-0000-0000-0000590C0000}"/>
    <cellStyle name="Currency 5 2 2 3 2 2" xfId="2768" xr:uid="{00000000-0005-0000-0000-00005A0C0000}"/>
    <cellStyle name="Currency 5 2 2 3 3" xfId="2769" xr:uid="{00000000-0005-0000-0000-00005B0C0000}"/>
    <cellStyle name="Currency 5 2 2 4" xfId="2770" xr:uid="{00000000-0005-0000-0000-00005C0C0000}"/>
    <cellStyle name="Currency 5 2 2 4 2" xfId="2771" xr:uid="{00000000-0005-0000-0000-00005D0C0000}"/>
    <cellStyle name="Currency 5 2 2 4 2 2" xfId="2772" xr:uid="{00000000-0005-0000-0000-00005E0C0000}"/>
    <cellStyle name="Currency 5 2 2 4 3" xfId="2773" xr:uid="{00000000-0005-0000-0000-00005F0C0000}"/>
    <cellStyle name="Currency 5 2 2 5" xfId="2774" xr:uid="{00000000-0005-0000-0000-0000600C0000}"/>
    <cellStyle name="Currency 5 2 2 5 2" xfId="2775" xr:uid="{00000000-0005-0000-0000-0000610C0000}"/>
    <cellStyle name="Currency 5 2 2 5 2 2" xfId="2776" xr:uid="{00000000-0005-0000-0000-0000620C0000}"/>
    <cellStyle name="Currency 5 2 2 5 3" xfId="2777" xr:uid="{00000000-0005-0000-0000-0000630C0000}"/>
    <cellStyle name="Currency 5 2 2 6" xfId="2778" xr:uid="{00000000-0005-0000-0000-0000640C0000}"/>
    <cellStyle name="Currency 5 2 2 6 2" xfId="2779" xr:uid="{00000000-0005-0000-0000-0000650C0000}"/>
    <cellStyle name="Currency 5 2 2 6 2 2" xfId="2780" xr:uid="{00000000-0005-0000-0000-0000660C0000}"/>
    <cellStyle name="Currency 5 2 2 6 3" xfId="2781" xr:uid="{00000000-0005-0000-0000-0000670C0000}"/>
    <cellStyle name="Currency 5 2 2 7" xfId="2782" xr:uid="{00000000-0005-0000-0000-0000680C0000}"/>
    <cellStyle name="Currency 5 2 2 7 2" xfId="2783" xr:uid="{00000000-0005-0000-0000-0000690C0000}"/>
    <cellStyle name="Currency 5 2 2 7 2 2" xfId="2784" xr:uid="{00000000-0005-0000-0000-00006A0C0000}"/>
    <cellStyle name="Currency 5 2 2 7 3" xfId="2785" xr:uid="{00000000-0005-0000-0000-00006B0C0000}"/>
    <cellStyle name="Currency 5 2 2 8" xfId="2786" xr:uid="{00000000-0005-0000-0000-00006C0C0000}"/>
    <cellStyle name="Currency 5 2 2 8 2" xfId="2787" xr:uid="{00000000-0005-0000-0000-00006D0C0000}"/>
    <cellStyle name="Currency 5 2 2 8 2 2" xfId="2788" xr:uid="{00000000-0005-0000-0000-00006E0C0000}"/>
    <cellStyle name="Currency 5 2 2 8 3" xfId="2789" xr:uid="{00000000-0005-0000-0000-00006F0C0000}"/>
    <cellStyle name="Currency 5 2 2 9" xfId="2790" xr:uid="{00000000-0005-0000-0000-0000700C0000}"/>
    <cellStyle name="Currency 5 2 2 9 2" xfId="2791" xr:uid="{00000000-0005-0000-0000-0000710C0000}"/>
    <cellStyle name="Currency 5 2 2 9 2 2" xfId="2792" xr:uid="{00000000-0005-0000-0000-0000720C0000}"/>
    <cellStyle name="Currency 5 2 2 9 3" xfId="2793" xr:uid="{00000000-0005-0000-0000-0000730C0000}"/>
    <cellStyle name="Currency 5 2 3" xfId="2794" xr:uid="{00000000-0005-0000-0000-0000740C0000}"/>
    <cellStyle name="Currency 5 2 3 2" xfId="2795" xr:uid="{00000000-0005-0000-0000-0000750C0000}"/>
    <cellStyle name="Currency 5 2 4" xfId="2796" xr:uid="{00000000-0005-0000-0000-0000760C0000}"/>
    <cellStyle name="Currency 5 2 4 2" xfId="2797" xr:uid="{00000000-0005-0000-0000-0000770C0000}"/>
    <cellStyle name="Currency 5 2 5" xfId="2798" xr:uid="{00000000-0005-0000-0000-0000780C0000}"/>
    <cellStyle name="Currency 5 2 5 2" xfId="2799" xr:uid="{00000000-0005-0000-0000-0000790C0000}"/>
    <cellStyle name="Currency 5 2 6" xfId="2800" xr:uid="{00000000-0005-0000-0000-00007A0C0000}"/>
    <cellStyle name="Currency 5 2 6 2" xfId="2801" xr:uid="{00000000-0005-0000-0000-00007B0C0000}"/>
    <cellStyle name="Currency 5 2 7" xfId="2802" xr:uid="{00000000-0005-0000-0000-00007C0C0000}"/>
    <cellStyle name="Currency 5 2 7 2" xfId="2803" xr:uid="{00000000-0005-0000-0000-00007D0C0000}"/>
    <cellStyle name="Currency 5 2 8" xfId="2804" xr:uid="{00000000-0005-0000-0000-00007E0C0000}"/>
    <cellStyle name="Currency 5 2 8 2" xfId="2805" xr:uid="{00000000-0005-0000-0000-00007F0C0000}"/>
    <cellStyle name="Currency 5 2 9" xfId="2806" xr:uid="{00000000-0005-0000-0000-0000800C0000}"/>
    <cellStyle name="Currency 5 2 9 2" xfId="2807" xr:uid="{00000000-0005-0000-0000-0000810C0000}"/>
    <cellStyle name="Currency 5 20" xfId="2808" xr:uid="{00000000-0005-0000-0000-0000820C0000}"/>
    <cellStyle name="Currency 5 21" xfId="2809" xr:uid="{00000000-0005-0000-0000-0000830C0000}"/>
    <cellStyle name="Currency 5 22" xfId="2810" xr:uid="{00000000-0005-0000-0000-0000840C0000}"/>
    <cellStyle name="Currency 5 23" xfId="2811" xr:uid="{00000000-0005-0000-0000-0000850C0000}"/>
    <cellStyle name="Currency 5 24" xfId="2812" xr:uid="{00000000-0005-0000-0000-0000860C0000}"/>
    <cellStyle name="Currency 5 25" xfId="2813" xr:uid="{00000000-0005-0000-0000-0000870C0000}"/>
    <cellStyle name="Currency 5 26" xfId="2814" xr:uid="{00000000-0005-0000-0000-0000880C0000}"/>
    <cellStyle name="Currency 5 27" xfId="2815" xr:uid="{00000000-0005-0000-0000-0000890C0000}"/>
    <cellStyle name="Currency 5 28" xfId="2816" xr:uid="{00000000-0005-0000-0000-00008A0C0000}"/>
    <cellStyle name="Currency 5 29" xfId="2817" xr:uid="{00000000-0005-0000-0000-00008B0C0000}"/>
    <cellStyle name="Currency 5 3" xfId="2818" xr:uid="{00000000-0005-0000-0000-00008C0C0000}"/>
    <cellStyle name="Currency 5 3 2" xfId="2819" xr:uid="{00000000-0005-0000-0000-00008D0C0000}"/>
    <cellStyle name="Currency 5 3 3" xfId="2820" xr:uid="{00000000-0005-0000-0000-00008E0C0000}"/>
    <cellStyle name="Currency 5 30" xfId="2821" xr:uid="{00000000-0005-0000-0000-00008F0C0000}"/>
    <cellStyle name="Currency 5 31" xfId="2822" xr:uid="{00000000-0005-0000-0000-0000900C0000}"/>
    <cellStyle name="Currency 5 32" xfId="2823" xr:uid="{00000000-0005-0000-0000-0000910C0000}"/>
    <cellStyle name="Currency 5 33" xfId="2824" xr:uid="{00000000-0005-0000-0000-0000920C0000}"/>
    <cellStyle name="Currency 5 34" xfId="2825" xr:uid="{00000000-0005-0000-0000-0000930C0000}"/>
    <cellStyle name="Currency 5 35" xfId="2826" xr:uid="{00000000-0005-0000-0000-0000940C0000}"/>
    <cellStyle name="Currency 5 36" xfId="2827" xr:uid="{00000000-0005-0000-0000-0000950C0000}"/>
    <cellStyle name="Currency 5 37" xfId="2828" xr:uid="{00000000-0005-0000-0000-0000960C0000}"/>
    <cellStyle name="Currency 5 38" xfId="2829" xr:uid="{00000000-0005-0000-0000-0000970C0000}"/>
    <cellStyle name="Currency 5 39" xfId="2830" xr:uid="{00000000-0005-0000-0000-0000980C0000}"/>
    <cellStyle name="Currency 5 4" xfId="2831" xr:uid="{00000000-0005-0000-0000-0000990C0000}"/>
    <cellStyle name="Currency 5 40" xfId="2832" xr:uid="{00000000-0005-0000-0000-00009A0C0000}"/>
    <cellStyle name="Currency 5 41" xfId="2833" xr:uid="{00000000-0005-0000-0000-00009B0C0000}"/>
    <cellStyle name="Currency 5 42" xfId="2834" xr:uid="{00000000-0005-0000-0000-00009C0C0000}"/>
    <cellStyle name="Currency 5 43" xfId="2835" xr:uid="{00000000-0005-0000-0000-00009D0C0000}"/>
    <cellStyle name="Currency 5 44" xfId="2836" xr:uid="{00000000-0005-0000-0000-00009E0C0000}"/>
    <cellStyle name="Currency 5 45" xfId="2837" xr:uid="{00000000-0005-0000-0000-00009F0C0000}"/>
    <cellStyle name="Currency 5 46" xfId="2838" xr:uid="{00000000-0005-0000-0000-0000A00C0000}"/>
    <cellStyle name="Currency 5 47" xfId="2839" xr:uid="{00000000-0005-0000-0000-0000A10C0000}"/>
    <cellStyle name="Currency 5 48" xfId="2840" xr:uid="{00000000-0005-0000-0000-0000A20C0000}"/>
    <cellStyle name="Currency 5 49" xfId="2841" xr:uid="{00000000-0005-0000-0000-0000A30C0000}"/>
    <cellStyle name="Currency 5 5" xfId="2842" xr:uid="{00000000-0005-0000-0000-0000A40C0000}"/>
    <cellStyle name="Currency 5 50" xfId="2843" xr:uid="{00000000-0005-0000-0000-0000A50C0000}"/>
    <cellStyle name="Currency 5 51" xfId="2844" xr:uid="{00000000-0005-0000-0000-0000A60C0000}"/>
    <cellStyle name="Currency 5 52" xfId="2845" xr:uid="{00000000-0005-0000-0000-0000A70C0000}"/>
    <cellStyle name="Currency 5 53" xfId="2846" xr:uid="{00000000-0005-0000-0000-0000A80C0000}"/>
    <cellStyle name="Currency 5 54" xfId="2847" xr:uid="{00000000-0005-0000-0000-0000A90C0000}"/>
    <cellStyle name="Currency 5 55" xfId="2848" xr:uid="{00000000-0005-0000-0000-0000AA0C0000}"/>
    <cellStyle name="Currency 5 56" xfId="2849" xr:uid="{00000000-0005-0000-0000-0000AB0C0000}"/>
    <cellStyle name="Currency 5 57" xfId="2850" xr:uid="{00000000-0005-0000-0000-0000AC0C0000}"/>
    <cellStyle name="Currency 5 58" xfId="2851" xr:uid="{00000000-0005-0000-0000-0000AD0C0000}"/>
    <cellStyle name="Currency 5 59" xfId="2852" xr:uid="{00000000-0005-0000-0000-0000AE0C0000}"/>
    <cellStyle name="Currency 5 6" xfId="2853" xr:uid="{00000000-0005-0000-0000-0000AF0C0000}"/>
    <cellStyle name="Currency 5 60" xfId="2854" xr:uid="{00000000-0005-0000-0000-0000B00C0000}"/>
    <cellStyle name="Currency 5 61" xfId="2855" xr:uid="{00000000-0005-0000-0000-0000B10C0000}"/>
    <cellStyle name="Currency 5 62" xfId="2856" xr:uid="{00000000-0005-0000-0000-0000B20C0000}"/>
    <cellStyle name="Currency 5 63" xfId="2857" xr:uid="{00000000-0005-0000-0000-0000B30C0000}"/>
    <cellStyle name="Currency 5 64" xfId="2858" xr:uid="{00000000-0005-0000-0000-0000B40C0000}"/>
    <cellStyle name="Currency 5 65" xfId="2859" xr:uid="{00000000-0005-0000-0000-0000B50C0000}"/>
    <cellStyle name="Currency 5 66" xfId="2860" xr:uid="{00000000-0005-0000-0000-0000B60C0000}"/>
    <cellStyle name="Currency 5 67" xfId="2861" xr:uid="{00000000-0005-0000-0000-0000B70C0000}"/>
    <cellStyle name="Currency 5 68" xfId="2862" xr:uid="{00000000-0005-0000-0000-0000B80C0000}"/>
    <cellStyle name="Currency 5 69" xfId="2863" xr:uid="{00000000-0005-0000-0000-0000B90C0000}"/>
    <cellStyle name="Currency 5 7" xfId="2864" xr:uid="{00000000-0005-0000-0000-0000BA0C0000}"/>
    <cellStyle name="Currency 5 70" xfId="2865" xr:uid="{00000000-0005-0000-0000-0000BB0C0000}"/>
    <cellStyle name="Currency 5 71" xfId="2866" xr:uid="{00000000-0005-0000-0000-0000BC0C0000}"/>
    <cellStyle name="Currency 5 72" xfId="2867" xr:uid="{00000000-0005-0000-0000-0000BD0C0000}"/>
    <cellStyle name="Currency 5 73" xfId="2868" xr:uid="{00000000-0005-0000-0000-0000BE0C0000}"/>
    <cellStyle name="Currency 5 74" xfId="2869" xr:uid="{00000000-0005-0000-0000-0000BF0C0000}"/>
    <cellStyle name="Currency 5 75" xfId="2870" xr:uid="{00000000-0005-0000-0000-0000C00C0000}"/>
    <cellStyle name="Currency 5 76" xfId="2871" xr:uid="{00000000-0005-0000-0000-0000C10C0000}"/>
    <cellStyle name="Currency 5 77" xfId="2872" xr:uid="{00000000-0005-0000-0000-0000C20C0000}"/>
    <cellStyle name="Currency 5 78" xfId="2873" xr:uid="{00000000-0005-0000-0000-0000C30C0000}"/>
    <cellStyle name="Currency 5 79" xfId="2874" xr:uid="{00000000-0005-0000-0000-0000C40C0000}"/>
    <cellStyle name="Currency 5 8" xfId="2875" xr:uid="{00000000-0005-0000-0000-0000C50C0000}"/>
    <cellStyle name="Currency 5 80" xfId="2876" xr:uid="{00000000-0005-0000-0000-0000C60C0000}"/>
    <cellStyle name="Currency 5 81" xfId="2877" xr:uid="{00000000-0005-0000-0000-0000C70C0000}"/>
    <cellStyle name="Currency 5 82" xfId="2878" xr:uid="{00000000-0005-0000-0000-0000C80C0000}"/>
    <cellStyle name="Currency 5 83" xfId="2879" xr:uid="{00000000-0005-0000-0000-0000C90C0000}"/>
    <cellStyle name="Currency 5 84" xfId="2880" xr:uid="{00000000-0005-0000-0000-0000CA0C0000}"/>
    <cellStyle name="Currency 5 85" xfId="2881" xr:uid="{00000000-0005-0000-0000-0000CB0C0000}"/>
    <cellStyle name="Currency 5 86" xfId="2882" xr:uid="{00000000-0005-0000-0000-0000CC0C0000}"/>
    <cellStyle name="Currency 5 87" xfId="2883" xr:uid="{00000000-0005-0000-0000-0000CD0C0000}"/>
    <cellStyle name="Currency 5 88" xfId="2884" xr:uid="{00000000-0005-0000-0000-0000CE0C0000}"/>
    <cellStyle name="Currency 5 89" xfId="2885" xr:uid="{00000000-0005-0000-0000-0000CF0C0000}"/>
    <cellStyle name="Currency 5 9" xfId="2886" xr:uid="{00000000-0005-0000-0000-0000D00C0000}"/>
    <cellStyle name="Currency 5 90" xfId="2887" xr:uid="{00000000-0005-0000-0000-0000D10C0000}"/>
    <cellStyle name="Currency 5 91" xfId="2888" xr:uid="{00000000-0005-0000-0000-0000D20C0000}"/>
    <cellStyle name="Currency 5 92" xfId="2889" xr:uid="{00000000-0005-0000-0000-0000D30C0000}"/>
    <cellStyle name="Currency 5 93" xfId="2890" xr:uid="{00000000-0005-0000-0000-0000D40C0000}"/>
    <cellStyle name="Currency 5 94" xfId="2891" xr:uid="{00000000-0005-0000-0000-0000D50C0000}"/>
    <cellStyle name="Currency 5 95" xfId="2892" xr:uid="{00000000-0005-0000-0000-0000D60C0000}"/>
    <cellStyle name="Currency 5 96" xfId="2893" xr:uid="{00000000-0005-0000-0000-0000D70C0000}"/>
    <cellStyle name="Currency 5 97" xfId="2894" xr:uid="{00000000-0005-0000-0000-0000D80C0000}"/>
    <cellStyle name="Currency 5 98" xfId="2895" xr:uid="{00000000-0005-0000-0000-0000D90C0000}"/>
    <cellStyle name="Currency 5 99" xfId="2896" xr:uid="{00000000-0005-0000-0000-0000DA0C0000}"/>
    <cellStyle name="Currency 6" xfId="2897" xr:uid="{00000000-0005-0000-0000-0000DB0C0000}"/>
    <cellStyle name="Currency 6 10" xfId="2898" xr:uid="{00000000-0005-0000-0000-0000DC0C0000}"/>
    <cellStyle name="Currency 6 11" xfId="2899" xr:uid="{00000000-0005-0000-0000-0000DD0C0000}"/>
    <cellStyle name="Currency 6 12" xfId="2900" xr:uid="{00000000-0005-0000-0000-0000DE0C0000}"/>
    <cellStyle name="Currency 6 13" xfId="2901" xr:uid="{00000000-0005-0000-0000-0000DF0C0000}"/>
    <cellStyle name="Currency 6 14" xfId="2902" xr:uid="{00000000-0005-0000-0000-0000E00C0000}"/>
    <cellStyle name="Currency 6 15" xfId="2903" xr:uid="{00000000-0005-0000-0000-0000E10C0000}"/>
    <cellStyle name="Currency 6 16" xfId="2904" xr:uid="{00000000-0005-0000-0000-0000E20C0000}"/>
    <cellStyle name="Currency 6 17" xfId="2905" xr:uid="{00000000-0005-0000-0000-0000E30C0000}"/>
    <cellStyle name="Currency 6 18" xfId="2906" xr:uid="{00000000-0005-0000-0000-0000E40C0000}"/>
    <cellStyle name="Currency 6 2" xfId="2907" xr:uid="{00000000-0005-0000-0000-0000E50C0000}"/>
    <cellStyle name="Currency 6 2 2" xfId="2908" xr:uid="{00000000-0005-0000-0000-0000E60C0000}"/>
    <cellStyle name="Currency 6 2 2 2" xfId="2909" xr:uid="{00000000-0005-0000-0000-0000E70C0000}"/>
    <cellStyle name="Currency 6 2 3" xfId="2910" xr:uid="{00000000-0005-0000-0000-0000E80C0000}"/>
    <cellStyle name="Currency 6 3" xfId="2911" xr:uid="{00000000-0005-0000-0000-0000E90C0000}"/>
    <cellStyle name="Currency 6 4" xfId="2912" xr:uid="{00000000-0005-0000-0000-0000EA0C0000}"/>
    <cellStyle name="Currency 6 5" xfId="2913" xr:uid="{00000000-0005-0000-0000-0000EB0C0000}"/>
    <cellStyle name="Currency 6 6" xfId="2914" xr:uid="{00000000-0005-0000-0000-0000EC0C0000}"/>
    <cellStyle name="Currency 6 7" xfId="2915" xr:uid="{00000000-0005-0000-0000-0000ED0C0000}"/>
    <cellStyle name="Currency 6 8" xfId="2916" xr:uid="{00000000-0005-0000-0000-0000EE0C0000}"/>
    <cellStyle name="Currency 6 9" xfId="2917" xr:uid="{00000000-0005-0000-0000-0000EF0C0000}"/>
    <cellStyle name="Currency 7" xfId="2918" xr:uid="{00000000-0005-0000-0000-0000F00C0000}"/>
    <cellStyle name="Currency 7 10" xfId="2919" xr:uid="{00000000-0005-0000-0000-0000F10C0000}"/>
    <cellStyle name="Currency 7 11" xfId="2920" xr:uid="{00000000-0005-0000-0000-0000F20C0000}"/>
    <cellStyle name="Currency 7 12" xfId="2921" xr:uid="{00000000-0005-0000-0000-0000F30C0000}"/>
    <cellStyle name="Currency 7 13" xfId="2922" xr:uid="{00000000-0005-0000-0000-0000F40C0000}"/>
    <cellStyle name="Currency 7 13 2" xfId="2923" xr:uid="{00000000-0005-0000-0000-0000F50C0000}"/>
    <cellStyle name="Currency 7 13 2 2" xfId="2924" xr:uid="{00000000-0005-0000-0000-0000F60C0000}"/>
    <cellStyle name="Currency 7 13 2 2 2" xfId="10028" xr:uid="{00000000-0005-0000-0000-0000F70C0000}"/>
    <cellStyle name="Currency 7 13 2 3" xfId="10027" xr:uid="{00000000-0005-0000-0000-0000F80C0000}"/>
    <cellStyle name="Currency 7 13 3" xfId="2925" xr:uid="{00000000-0005-0000-0000-0000F90C0000}"/>
    <cellStyle name="Currency 7 13 4" xfId="2926" xr:uid="{00000000-0005-0000-0000-0000FA0C0000}"/>
    <cellStyle name="Currency 7 14" xfId="2927" xr:uid="{00000000-0005-0000-0000-0000FB0C0000}"/>
    <cellStyle name="Currency 7 15" xfId="2928" xr:uid="{00000000-0005-0000-0000-0000FC0C0000}"/>
    <cellStyle name="Currency 7 16" xfId="2929" xr:uid="{00000000-0005-0000-0000-0000FD0C0000}"/>
    <cellStyle name="Currency 7 16 2" xfId="10029" xr:uid="{00000000-0005-0000-0000-0000FE0C0000}"/>
    <cellStyle name="Currency 7 17" xfId="2930" xr:uid="{00000000-0005-0000-0000-0000FF0C0000}"/>
    <cellStyle name="Currency 7 17 2" xfId="10030" xr:uid="{00000000-0005-0000-0000-0000000D0000}"/>
    <cellStyle name="Currency 7 18" xfId="10026" xr:uid="{00000000-0005-0000-0000-0000010D0000}"/>
    <cellStyle name="Currency 7 2" xfId="2931" xr:uid="{00000000-0005-0000-0000-0000020D0000}"/>
    <cellStyle name="Currency 7 2 10" xfId="2932" xr:uid="{00000000-0005-0000-0000-0000030D0000}"/>
    <cellStyle name="Currency 7 2 10 2" xfId="2933" xr:uid="{00000000-0005-0000-0000-0000040D0000}"/>
    <cellStyle name="Currency 7 2 10 2 2" xfId="2934" xr:uid="{00000000-0005-0000-0000-0000050D0000}"/>
    <cellStyle name="Currency 7 2 10 2 2 2" xfId="10033" xr:uid="{00000000-0005-0000-0000-0000060D0000}"/>
    <cellStyle name="Currency 7 2 10 2 3" xfId="10032" xr:uid="{00000000-0005-0000-0000-0000070D0000}"/>
    <cellStyle name="Currency 7 2 10 3" xfId="2935" xr:uid="{00000000-0005-0000-0000-0000080D0000}"/>
    <cellStyle name="Currency 7 2 10 3 2" xfId="10034" xr:uid="{00000000-0005-0000-0000-0000090D0000}"/>
    <cellStyle name="Currency 7 2 10 4" xfId="10031" xr:uid="{00000000-0005-0000-0000-00000A0D0000}"/>
    <cellStyle name="Currency 7 2 11" xfId="2936" xr:uid="{00000000-0005-0000-0000-00000B0D0000}"/>
    <cellStyle name="Currency 7 2 11 2" xfId="2937" xr:uid="{00000000-0005-0000-0000-00000C0D0000}"/>
    <cellStyle name="Currency 7 2 11 2 2" xfId="2938" xr:uid="{00000000-0005-0000-0000-00000D0D0000}"/>
    <cellStyle name="Currency 7 2 11 2 2 2" xfId="10037" xr:uid="{00000000-0005-0000-0000-00000E0D0000}"/>
    <cellStyle name="Currency 7 2 11 2 3" xfId="10036" xr:uid="{00000000-0005-0000-0000-00000F0D0000}"/>
    <cellStyle name="Currency 7 2 11 3" xfId="2939" xr:uid="{00000000-0005-0000-0000-0000100D0000}"/>
    <cellStyle name="Currency 7 2 11 3 2" xfId="10038" xr:uid="{00000000-0005-0000-0000-0000110D0000}"/>
    <cellStyle name="Currency 7 2 11 4" xfId="10035" xr:uid="{00000000-0005-0000-0000-0000120D0000}"/>
    <cellStyle name="Currency 7 2 12" xfId="2940" xr:uid="{00000000-0005-0000-0000-0000130D0000}"/>
    <cellStyle name="Currency 7 2 12 2" xfId="2941" xr:uid="{00000000-0005-0000-0000-0000140D0000}"/>
    <cellStyle name="Currency 7 2 12 2 2" xfId="10040" xr:uid="{00000000-0005-0000-0000-0000150D0000}"/>
    <cellStyle name="Currency 7 2 12 3" xfId="10039" xr:uid="{00000000-0005-0000-0000-0000160D0000}"/>
    <cellStyle name="Currency 7 2 13" xfId="2942" xr:uid="{00000000-0005-0000-0000-0000170D0000}"/>
    <cellStyle name="Currency 7 2 13 2" xfId="2943" xr:uid="{00000000-0005-0000-0000-0000180D0000}"/>
    <cellStyle name="Currency 7 2 13 2 2" xfId="10042" xr:uid="{00000000-0005-0000-0000-0000190D0000}"/>
    <cellStyle name="Currency 7 2 13 3" xfId="10041" xr:uid="{00000000-0005-0000-0000-00001A0D0000}"/>
    <cellStyle name="Currency 7 2 14" xfId="2944" xr:uid="{00000000-0005-0000-0000-00001B0D0000}"/>
    <cellStyle name="Currency 7 2 2" xfId="2945" xr:uid="{00000000-0005-0000-0000-00001C0D0000}"/>
    <cellStyle name="Currency 7 2 2 2" xfId="2946" xr:uid="{00000000-0005-0000-0000-00001D0D0000}"/>
    <cellStyle name="Currency 7 2 2 2 2" xfId="2947" xr:uid="{00000000-0005-0000-0000-00001E0D0000}"/>
    <cellStyle name="Currency 7 2 2 2 2 2" xfId="10045" xr:uid="{00000000-0005-0000-0000-00001F0D0000}"/>
    <cellStyle name="Currency 7 2 2 2 3" xfId="10044" xr:uid="{00000000-0005-0000-0000-0000200D0000}"/>
    <cellStyle name="Currency 7 2 2 3" xfId="2948" xr:uid="{00000000-0005-0000-0000-0000210D0000}"/>
    <cellStyle name="Currency 7 2 2 3 2" xfId="10046" xr:uid="{00000000-0005-0000-0000-0000220D0000}"/>
    <cellStyle name="Currency 7 2 2 4" xfId="10043" xr:uid="{00000000-0005-0000-0000-0000230D0000}"/>
    <cellStyle name="Currency 7 2 3" xfId="2949" xr:uid="{00000000-0005-0000-0000-0000240D0000}"/>
    <cellStyle name="Currency 7 2 3 2" xfId="2950" xr:uid="{00000000-0005-0000-0000-0000250D0000}"/>
    <cellStyle name="Currency 7 2 3 2 2" xfId="2951" xr:uid="{00000000-0005-0000-0000-0000260D0000}"/>
    <cellStyle name="Currency 7 2 3 2 2 2" xfId="10049" xr:uid="{00000000-0005-0000-0000-0000270D0000}"/>
    <cellStyle name="Currency 7 2 3 2 3" xfId="10048" xr:uid="{00000000-0005-0000-0000-0000280D0000}"/>
    <cellStyle name="Currency 7 2 3 3" xfId="2952" xr:uid="{00000000-0005-0000-0000-0000290D0000}"/>
    <cellStyle name="Currency 7 2 3 3 2" xfId="10050" xr:uid="{00000000-0005-0000-0000-00002A0D0000}"/>
    <cellStyle name="Currency 7 2 3 4" xfId="10047" xr:uid="{00000000-0005-0000-0000-00002B0D0000}"/>
    <cellStyle name="Currency 7 2 4" xfId="2953" xr:uid="{00000000-0005-0000-0000-00002C0D0000}"/>
    <cellStyle name="Currency 7 2 4 2" xfId="2954" xr:uid="{00000000-0005-0000-0000-00002D0D0000}"/>
    <cellStyle name="Currency 7 2 4 2 2" xfId="2955" xr:uid="{00000000-0005-0000-0000-00002E0D0000}"/>
    <cellStyle name="Currency 7 2 4 2 2 2" xfId="10053" xr:uid="{00000000-0005-0000-0000-00002F0D0000}"/>
    <cellStyle name="Currency 7 2 4 2 3" xfId="10052" xr:uid="{00000000-0005-0000-0000-0000300D0000}"/>
    <cellStyle name="Currency 7 2 4 3" xfId="2956" xr:uid="{00000000-0005-0000-0000-0000310D0000}"/>
    <cellStyle name="Currency 7 2 4 3 2" xfId="10054" xr:uid="{00000000-0005-0000-0000-0000320D0000}"/>
    <cellStyle name="Currency 7 2 4 4" xfId="10051" xr:uid="{00000000-0005-0000-0000-0000330D0000}"/>
    <cellStyle name="Currency 7 2 5" xfId="2957" xr:uid="{00000000-0005-0000-0000-0000340D0000}"/>
    <cellStyle name="Currency 7 2 5 2" xfId="2958" xr:uid="{00000000-0005-0000-0000-0000350D0000}"/>
    <cellStyle name="Currency 7 2 5 2 2" xfId="2959" xr:uid="{00000000-0005-0000-0000-0000360D0000}"/>
    <cellStyle name="Currency 7 2 5 2 2 2" xfId="10057" xr:uid="{00000000-0005-0000-0000-0000370D0000}"/>
    <cellStyle name="Currency 7 2 5 2 3" xfId="10056" xr:uid="{00000000-0005-0000-0000-0000380D0000}"/>
    <cellStyle name="Currency 7 2 5 3" xfId="2960" xr:uid="{00000000-0005-0000-0000-0000390D0000}"/>
    <cellStyle name="Currency 7 2 5 3 2" xfId="10058" xr:uid="{00000000-0005-0000-0000-00003A0D0000}"/>
    <cellStyle name="Currency 7 2 5 4" xfId="10055" xr:uid="{00000000-0005-0000-0000-00003B0D0000}"/>
    <cellStyle name="Currency 7 2 6" xfId="2961" xr:uid="{00000000-0005-0000-0000-00003C0D0000}"/>
    <cellStyle name="Currency 7 2 6 2" xfId="2962" xr:uid="{00000000-0005-0000-0000-00003D0D0000}"/>
    <cellStyle name="Currency 7 2 6 2 2" xfId="2963" xr:uid="{00000000-0005-0000-0000-00003E0D0000}"/>
    <cellStyle name="Currency 7 2 6 2 2 2" xfId="10061" xr:uid="{00000000-0005-0000-0000-00003F0D0000}"/>
    <cellStyle name="Currency 7 2 6 2 3" xfId="10060" xr:uid="{00000000-0005-0000-0000-0000400D0000}"/>
    <cellStyle name="Currency 7 2 6 3" xfId="2964" xr:uid="{00000000-0005-0000-0000-0000410D0000}"/>
    <cellStyle name="Currency 7 2 6 3 2" xfId="10062" xr:uid="{00000000-0005-0000-0000-0000420D0000}"/>
    <cellStyle name="Currency 7 2 6 4" xfId="10059" xr:uid="{00000000-0005-0000-0000-0000430D0000}"/>
    <cellStyle name="Currency 7 2 7" xfId="2965" xr:uid="{00000000-0005-0000-0000-0000440D0000}"/>
    <cellStyle name="Currency 7 2 7 2" xfId="2966" xr:uid="{00000000-0005-0000-0000-0000450D0000}"/>
    <cellStyle name="Currency 7 2 7 2 2" xfId="2967" xr:uid="{00000000-0005-0000-0000-0000460D0000}"/>
    <cellStyle name="Currency 7 2 7 2 2 2" xfId="10065" xr:uid="{00000000-0005-0000-0000-0000470D0000}"/>
    <cellStyle name="Currency 7 2 7 2 3" xfId="10064" xr:uid="{00000000-0005-0000-0000-0000480D0000}"/>
    <cellStyle name="Currency 7 2 7 3" xfId="2968" xr:uid="{00000000-0005-0000-0000-0000490D0000}"/>
    <cellStyle name="Currency 7 2 7 3 2" xfId="10066" xr:uid="{00000000-0005-0000-0000-00004A0D0000}"/>
    <cellStyle name="Currency 7 2 7 4" xfId="10063" xr:uid="{00000000-0005-0000-0000-00004B0D0000}"/>
    <cellStyle name="Currency 7 2 8" xfId="2969" xr:uid="{00000000-0005-0000-0000-00004C0D0000}"/>
    <cellStyle name="Currency 7 2 8 2" xfId="2970" xr:uid="{00000000-0005-0000-0000-00004D0D0000}"/>
    <cellStyle name="Currency 7 2 8 2 2" xfId="2971" xr:uid="{00000000-0005-0000-0000-00004E0D0000}"/>
    <cellStyle name="Currency 7 2 8 2 2 2" xfId="10069" xr:uid="{00000000-0005-0000-0000-00004F0D0000}"/>
    <cellStyle name="Currency 7 2 8 2 3" xfId="10068" xr:uid="{00000000-0005-0000-0000-0000500D0000}"/>
    <cellStyle name="Currency 7 2 8 3" xfId="2972" xr:uid="{00000000-0005-0000-0000-0000510D0000}"/>
    <cellStyle name="Currency 7 2 8 3 2" xfId="10070" xr:uid="{00000000-0005-0000-0000-0000520D0000}"/>
    <cellStyle name="Currency 7 2 8 4" xfId="10067" xr:uid="{00000000-0005-0000-0000-0000530D0000}"/>
    <cellStyle name="Currency 7 2 9" xfId="2973" xr:uid="{00000000-0005-0000-0000-0000540D0000}"/>
    <cellStyle name="Currency 7 2 9 2" xfId="2974" xr:uid="{00000000-0005-0000-0000-0000550D0000}"/>
    <cellStyle name="Currency 7 2 9 2 2" xfId="2975" xr:uid="{00000000-0005-0000-0000-0000560D0000}"/>
    <cellStyle name="Currency 7 2 9 2 2 2" xfId="10073" xr:uid="{00000000-0005-0000-0000-0000570D0000}"/>
    <cellStyle name="Currency 7 2 9 2 3" xfId="10072" xr:uid="{00000000-0005-0000-0000-0000580D0000}"/>
    <cellStyle name="Currency 7 2 9 3" xfId="2976" xr:uid="{00000000-0005-0000-0000-0000590D0000}"/>
    <cellStyle name="Currency 7 2 9 3 2" xfId="10074" xr:uid="{00000000-0005-0000-0000-00005A0D0000}"/>
    <cellStyle name="Currency 7 2 9 4" xfId="10071" xr:uid="{00000000-0005-0000-0000-00005B0D0000}"/>
    <cellStyle name="Currency 7 3" xfId="2977" xr:uid="{00000000-0005-0000-0000-00005C0D0000}"/>
    <cellStyle name="Currency 7 3 2" xfId="2978" xr:uid="{00000000-0005-0000-0000-00005D0D0000}"/>
    <cellStyle name="Currency 7 3 2 2" xfId="2979" xr:uid="{00000000-0005-0000-0000-00005E0D0000}"/>
    <cellStyle name="Currency 7 3 2 2 2" xfId="10077" xr:uid="{00000000-0005-0000-0000-00005F0D0000}"/>
    <cellStyle name="Currency 7 3 2 3" xfId="10076" xr:uid="{00000000-0005-0000-0000-0000600D0000}"/>
    <cellStyle name="Currency 7 3 3" xfId="2980" xr:uid="{00000000-0005-0000-0000-0000610D0000}"/>
    <cellStyle name="Currency 7 3 3 2" xfId="10078" xr:uid="{00000000-0005-0000-0000-0000620D0000}"/>
    <cellStyle name="Currency 7 3 4" xfId="10075" xr:uid="{00000000-0005-0000-0000-0000630D0000}"/>
    <cellStyle name="Currency 7 4" xfId="2981" xr:uid="{00000000-0005-0000-0000-0000640D0000}"/>
    <cellStyle name="Currency 7 5" xfId="2982" xr:uid="{00000000-0005-0000-0000-0000650D0000}"/>
    <cellStyle name="Currency 7 6" xfId="2983" xr:uid="{00000000-0005-0000-0000-0000660D0000}"/>
    <cellStyle name="Currency 7 7" xfId="2984" xr:uid="{00000000-0005-0000-0000-0000670D0000}"/>
    <cellStyle name="Currency 7 8" xfId="2985" xr:uid="{00000000-0005-0000-0000-0000680D0000}"/>
    <cellStyle name="Currency 7 9" xfId="2986" xr:uid="{00000000-0005-0000-0000-0000690D0000}"/>
    <cellStyle name="Currency 8" xfId="2987" xr:uid="{00000000-0005-0000-0000-00006A0D0000}"/>
    <cellStyle name="Currency 9" xfId="2988" xr:uid="{00000000-0005-0000-0000-00006B0D0000}"/>
    <cellStyle name="Currency No$" xfId="2989" xr:uid="{00000000-0005-0000-0000-00006C0D0000}"/>
    <cellStyle name="Currency Total" xfId="2990" xr:uid="{00000000-0005-0000-0000-00006D0D0000}"/>
    <cellStyle name="Currency Total 2" xfId="2991" xr:uid="{00000000-0005-0000-0000-00006E0D0000}"/>
    <cellStyle name="Currency Total 2 2" xfId="9486" xr:uid="{00000000-0005-0000-0000-00006F0D0000}"/>
    <cellStyle name="Currency Total 2 3" xfId="10080" xr:uid="{00000000-0005-0000-0000-0000700D0000}"/>
    <cellStyle name="Currency Total 3" xfId="9485" xr:uid="{00000000-0005-0000-0000-0000710D0000}"/>
    <cellStyle name="Currency Total 4" xfId="10079" xr:uid="{00000000-0005-0000-0000-0000720D0000}"/>
    <cellStyle name="Currency x2 No$" xfId="2992" xr:uid="{00000000-0005-0000-0000-0000730D0000}"/>
    <cellStyle name="Currency0" xfId="2993" xr:uid="{00000000-0005-0000-0000-0000740D0000}"/>
    <cellStyle name="Custom - Style1" xfId="2994" xr:uid="{00000000-0005-0000-0000-0000750D0000}"/>
    <cellStyle name="Custom - Style8" xfId="2995" xr:uid="{00000000-0005-0000-0000-0000760D0000}"/>
    <cellStyle name="Data   - Style2" xfId="2996" xr:uid="{00000000-0005-0000-0000-0000770D0000}"/>
    <cellStyle name="Data   - Style2 2" xfId="10081" xr:uid="{00000000-0005-0000-0000-0000780D0000}"/>
    <cellStyle name="Date" xfId="2997" xr:uid="{00000000-0005-0000-0000-0000790D0000}"/>
    <cellStyle name="Dollarsign" xfId="2998" xr:uid="{00000000-0005-0000-0000-00007A0D0000}"/>
    <cellStyle name="DOUBLEL" xfId="2999" xr:uid="{00000000-0005-0000-0000-00007B0D0000}"/>
    <cellStyle name="DOUBLEL 2" xfId="3000" xr:uid="{00000000-0005-0000-0000-00007C0D0000}"/>
    <cellStyle name="DOUBLEL 3" xfId="3001" xr:uid="{00000000-0005-0000-0000-00007D0D0000}"/>
    <cellStyle name="DOUBLEL 4" xfId="3002" xr:uid="{00000000-0005-0000-0000-00007E0D0000}"/>
    <cellStyle name="eatme" xfId="3003" xr:uid="{00000000-0005-0000-0000-00007F0D0000}"/>
    <cellStyle name="Explanatory Text 2" xfId="3004" xr:uid="{00000000-0005-0000-0000-0000800D0000}"/>
    <cellStyle name="Explanatory Text 3" xfId="3005" xr:uid="{00000000-0005-0000-0000-0000810D0000}"/>
    <cellStyle name="Explanatory Text 4" xfId="3006" xr:uid="{00000000-0005-0000-0000-0000820D0000}"/>
    <cellStyle name="Explanatory Text 5" xfId="3007" xr:uid="{00000000-0005-0000-0000-0000830D0000}"/>
    <cellStyle name="Explanatory Text 6" xfId="3008" xr:uid="{00000000-0005-0000-0000-0000840D0000}"/>
    <cellStyle name="Fixed" xfId="3009" xr:uid="{00000000-0005-0000-0000-0000850D0000}"/>
    <cellStyle name="Formula" xfId="3010" xr:uid="{00000000-0005-0000-0000-0000860D0000}"/>
    <cellStyle name="Gas Cost x5" xfId="3011" xr:uid="{00000000-0005-0000-0000-0000870D0000}"/>
    <cellStyle name="Good 2" xfId="3012" xr:uid="{00000000-0005-0000-0000-0000880D0000}"/>
    <cellStyle name="Good 3" xfId="3013" xr:uid="{00000000-0005-0000-0000-0000890D0000}"/>
    <cellStyle name="Good 4" xfId="3014" xr:uid="{00000000-0005-0000-0000-00008A0D0000}"/>
    <cellStyle name="Good 5" xfId="3015" xr:uid="{00000000-0005-0000-0000-00008B0D0000}"/>
    <cellStyle name="Good 6" xfId="3016" xr:uid="{00000000-0005-0000-0000-00008C0D0000}"/>
    <cellStyle name="Hardcoded" xfId="3017" xr:uid="{00000000-0005-0000-0000-00008D0D0000}"/>
    <cellStyle name="Head Title" xfId="3018" xr:uid="{00000000-0005-0000-0000-00008E0D0000}"/>
    <cellStyle name="Heading 1 2" xfId="3019" xr:uid="{00000000-0005-0000-0000-00008F0D0000}"/>
    <cellStyle name="Heading 1 3" xfId="3020" xr:uid="{00000000-0005-0000-0000-0000900D0000}"/>
    <cellStyle name="Heading 1 4" xfId="3021" xr:uid="{00000000-0005-0000-0000-0000910D0000}"/>
    <cellStyle name="Heading 1 5" xfId="3022" xr:uid="{00000000-0005-0000-0000-0000920D0000}"/>
    <cellStyle name="Heading 1 6" xfId="3023" xr:uid="{00000000-0005-0000-0000-0000930D0000}"/>
    <cellStyle name="Heading 2 2" xfId="3024" xr:uid="{00000000-0005-0000-0000-0000940D0000}"/>
    <cellStyle name="Heading 2 3" xfId="3025" xr:uid="{00000000-0005-0000-0000-0000950D0000}"/>
    <cellStyle name="Heading 2 4" xfId="3026" xr:uid="{00000000-0005-0000-0000-0000960D0000}"/>
    <cellStyle name="Heading 2 5" xfId="3027" xr:uid="{00000000-0005-0000-0000-0000970D0000}"/>
    <cellStyle name="Heading 2 6" xfId="3028" xr:uid="{00000000-0005-0000-0000-0000980D0000}"/>
    <cellStyle name="Heading 3 2" xfId="3029" xr:uid="{00000000-0005-0000-0000-0000990D0000}"/>
    <cellStyle name="Heading 3 3" xfId="3030" xr:uid="{00000000-0005-0000-0000-00009A0D0000}"/>
    <cellStyle name="Heading 3 4" xfId="3031" xr:uid="{00000000-0005-0000-0000-00009B0D0000}"/>
    <cellStyle name="Heading 3 5" xfId="3032" xr:uid="{00000000-0005-0000-0000-00009C0D0000}"/>
    <cellStyle name="Heading 3 6" xfId="3033" xr:uid="{00000000-0005-0000-0000-00009D0D0000}"/>
    <cellStyle name="Heading 4 2" xfId="3034" xr:uid="{00000000-0005-0000-0000-00009E0D0000}"/>
    <cellStyle name="Heading 4 3" xfId="3035" xr:uid="{00000000-0005-0000-0000-00009F0D0000}"/>
    <cellStyle name="Heading 4 4" xfId="3036" xr:uid="{00000000-0005-0000-0000-0000A00D0000}"/>
    <cellStyle name="Heading 4 5" xfId="3037" xr:uid="{00000000-0005-0000-0000-0000A10D0000}"/>
    <cellStyle name="Heading 4 6" xfId="3038" xr:uid="{00000000-0005-0000-0000-0000A20D0000}"/>
    <cellStyle name="HeadlineStyle" xfId="3039" xr:uid="{00000000-0005-0000-0000-0000A30D0000}"/>
    <cellStyle name="HeadlineStyle 10" xfId="3040" xr:uid="{00000000-0005-0000-0000-0000A40D0000}"/>
    <cellStyle name="HeadlineStyle 11" xfId="3041" xr:uid="{00000000-0005-0000-0000-0000A50D0000}"/>
    <cellStyle name="HeadlineStyle 12" xfId="3042" xr:uid="{00000000-0005-0000-0000-0000A60D0000}"/>
    <cellStyle name="HeadlineStyle 13" xfId="3043" xr:uid="{00000000-0005-0000-0000-0000A70D0000}"/>
    <cellStyle name="HeadlineStyle 14" xfId="3044" xr:uid="{00000000-0005-0000-0000-0000A80D0000}"/>
    <cellStyle name="HeadlineStyle 15" xfId="3045" xr:uid="{00000000-0005-0000-0000-0000A90D0000}"/>
    <cellStyle name="HeadlineStyle 16" xfId="3046" xr:uid="{00000000-0005-0000-0000-0000AA0D0000}"/>
    <cellStyle name="HeadlineStyle 2" xfId="3047" xr:uid="{00000000-0005-0000-0000-0000AB0D0000}"/>
    <cellStyle name="HeadlineStyle 3" xfId="3048" xr:uid="{00000000-0005-0000-0000-0000AC0D0000}"/>
    <cellStyle name="HeadlineStyle 4" xfId="3049" xr:uid="{00000000-0005-0000-0000-0000AD0D0000}"/>
    <cellStyle name="HeadlineStyle 5" xfId="3050" xr:uid="{00000000-0005-0000-0000-0000AE0D0000}"/>
    <cellStyle name="HeadlineStyle 6" xfId="3051" xr:uid="{00000000-0005-0000-0000-0000AF0D0000}"/>
    <cellStyle name="HeadlineStyle 7" xfId="3052" xr:uid="{00000000-0005-0000-0000-0000B00D0000}"/>
    <cellStyle name="HeadlineStyle 8" xfId="3053" xr:uid="{00000000-0005-0000-0000-0000B10D0000}"/>
    <cellStyle name="HeadlineStyle 9" xfId="3054" xr:uid="{00000000-0005-0000-0000-0000B20D0000}"/>
    <cellStyle name="HeadlineStyleJustified" xfId="3055" xr:uid="{00000000-0005-0000-0000-0000B30D0000}"/>
    <cellStyle name="HeadlineStyleJustified 10" xfId="3056" xr:uid="{00000000-0005-0000-0000-0000B40D0000}"/>
    <cellStyle name="HeadlineStyleJustified 11" xfId="3057" xr:uid="{00000000-0005-0000-0000-0000B50D0000}"/>
    <cellStyle name="HeadlineStyleJustified 12" xfId="3058" xr:uid="{00000000-0005-0000-0000-0000B60D0000}"/>
    <cellStyle name="HeadlineStyleJustified 13" xfId="3059" xr:uid="{00000000-0005-0000-0000-0000B70D0000}"/>
    <cellStyle name="HeadlineStyleJustified 14" xfId="3060" xr:uid="{00000000-0005-0000-0000-0000B80D0000}"/>
    <cellStyle name="HeadlineStyleJustified 15" xfId="3061" xr:uid="{00000000-0005-0000-0000-0000B90D0000}"/>
    <cellStyle name="HeadlineStyleJustified 16" xfId="3062" xr:uid="{00000000-0005-0000-0000-0000BA0D0000}"/>
    <cellStyle name="HeadlineStyleJustified 2" xfId="3063" xr:uid="{00000000-0005-0000-0000-0000BB0D0000}"/>
    <cellStyle name="HeadlineStyleJustified 3" xfId="3064" xr:uid="{00000000-0005-0000-0000-0000BC0D0000}"/>
    <cellStyle name="HeadlineStyleJustified 4" xfId="3065" xr:uid="{00000000-0005-0000-0000-0000BD0D0000}"/>
    <cellStyle name="HeadlineStyleJustified 5" xfId="3066" xr:uid="{00000000-0005-0000-0000-0000BE0D0000}"/>
    <cellStyle name="HeadlineStyleJustified 6" xfId="3067" xr:uid="{00000000-0005-0000-0000-0000BF0D0000}"/>
    <cellStyle name="HeadlineStyleJustified 7" xfId="3068" xr:uid="{00000000-0005-0000-0000-0000C00D0000}"/>
    <cellStyle name="HeadlineStyleJustified 8" xfId="3069" xr:uid="{00000000-0005-0000-0000-0000C10D0000}"/>
    <cellStyle name="HeadlineStyleJustified 9" xfId="3070" xr:uid="{00000000-0005-0000-0000-0000C20D0000}"/>
    <cellStyle name="Hyperlink 2" xfId="3071" xr:uid="{00000000-0005-0000-0000-0000C30D0000}"/>
    <cellStyle name="Hyperlink 2 2" xfId="3072" xr:uid="{00000000-0005-0000-0000-0000C40D0000}"/>
    <cellStyle name="Hyperlink 3" xfId="3073" xr:uid="{00000000-0005-0000-0000-0000C50D0000}"/>
    <cellStyle name="inc/dec" xfId="3074" xr:uid="{00000000-0005-0000-0000-0000C60D0000}"/>
    <cellStyle name="inc/dec 2" xfId="3075" xr:uid="{00000000-0005-0000-0000-0000C70D0000}"/>
    <cellStyle name="Input 2" xfId="3076" xr:uid="{00000000-0005-0000-0000-0000C80D0000}"/>
    <cellStyle name="Input 3" xfId="3077" xr:uid="{00000000-0005-0000-0000-0000C90D0000}"/>
    <cellStyle name="Input 4" xfId="3078" xr:uid="{00000000-0005-0000-0000-0000CA0D0000}"/>
    <cellStyle name="Input 5" xfId="3079" xr:uid="{00000000-0005-0000-0000-0000CB0D0000}"/>
    <cellStyle name="Input 6" xfId="3080" xr:uid="{00000000-0005-0000-0000-0000CC0D0000}"/>
    <cellStyle name="Input 6 2" xfId="10082" xr:uid="{00000000-0005-0000-0000-0000CD0D0000}"/>
    <cellStyle name="Input 7" xfId="3081" xr:uid="{00000000-0005-0000-0000-0000CE0D0000}"/>
    <cellStyle name="Input 7 2" xfId="10083" xr:uid="{00000000-0005-0000-0000-0000CF0D0000}"/>
    <cellStyle name="Labels - Style3" xfId="3082" xr:uid="{00000000-0005-0000-0000-0000D00D0000}"/>
    <cellStyle name="Labels - Style3 2" xfId="10084" xr:uid="{00000000-0005-0000-0000-0000D10D0000}"/>
    <cellStyle name="Labor" xfId="3083" xr:uid="{00000000-0005-0000-0000-0000D20D0000}"/>
    <cellStyle name="Lines" xfId="3084" xr:uid="{00000000-0005-0000-0000-0000D30D0000}"/>
    <cellStyle name="Linked Amount" xfId="3085" xr:uid="{00000000-0005-0000-0000-0000D40D0000}"/>
    <cellStyle name="Linked Cell 2" xfId="3086" xr:uid="{00000000-0005-0000-0000-0000D50D0000}"/>
    <cellStyle name="Linked Cell 3" xfId="3087" xr:uid="{00000000-0005-0000-0000-0000D60D0000}"/>
    <cellStyle name="Linked Cell 4" xfId="3088" xr:uid="{00000000-0005-0000-0000-0000D70D0000}"/>
    <cellStyle name="Linked Cell 5" xfId="3089" xr:uid="{00000000-0005-0000-0000-0000D80D0000}"/>
    <cellStyle name="Linked Cell 6" xfId="3090" xr:uid="{00000000-0005-0000-0000-0000D90D0000}"/>
    <cellStyle name="Neutral 2" xfId="3091" xr:uid="{00000000-0005-0000-0000-0000DA0D0000}"/>
    <cellStyle name="Neutral 3" xfId="3092" xr:uid="{00000000-0005-0000-0000-0000DB0D0000}"/>
    <cellStyle name="Neutral 4" xfId="3093" xr:uid="{00000000-0005-0000-0000-0000DC0D0000}"/>
    <cellStyle name="Neutral 5" xfId="3094" xr:uid="{00000000-0005-0000-0000-0000DD0D0000}"/>
    <cellStyle name="Neutral 6" xfId="3095" xr:uid="{00000000-0005-0000-0000-0000DE0D0000}"/>
    <cellStyle name="Normal" xfId="0" builtinId="0"/>
    <cellStyle name="Normal - Style1" xfId="3096" xr:uid="{00000000-0005-0000-0000-0000E00D0000}"/>
    <cellStyle name="Normal - Style2" xfId="3097" xr:uid="{00000000-0005-0000-0000-0000E10D0000}"/>
    <cellStyle name="Normal - Style3" xfId="3098" xr:uid="{00000000-0005-0000-0000-0000E20D0000}"/>
    <cellStyle name="Normal - Style4" xfId="3099" xr:uid="{00000000-0005-0000-0000-0000E30D0000}"/>
    <cellStyle name="Normal - Style5" xfId="3100" xr:uid="{00000000-0005-0000-0000-0000E40D0000}"/>
    <cellStyle name="Normal - Style6" xfId="3101" xr:uid="{00000000-0005-0000-0000-0000E50D0000}"/>
    <cellStyle name="Normal - Style7" xfId="3102" xr:uid="{00000000-0005-0000-0000-0000E60D0000}"/>
    <cellStyle name="Normal - Style8" xfId="3103" xr:uid="{00000000-0005-0000-0000-0000E70D0000}"/>
    <cellStyle name="Normal 10" xfId="35" xr:uid="{00000000-0005-0000-0000-0000E80D0000}"/>
    <cellStyle name="Normal 10 10" xfId="4" xr:uid="{00000000-0005-0000-0000-0000E90D0000}"/>
    <cellStyle name="Normal 10 10 2" xfId="3105" xr:uid="{00000000-0005-0000-0000-0000EA0D0000}"/>
    <cellStyle name="Normal 10 10 2 2" xfId="3106" xr:uid="{00000000-0005-0000-0000-0000EB0D0000}"/>
    <cellStyle name="Normal 10 10 2 2 2" xfId="10086" xr:uid="{00000000-0005-0000-0000-0000EC0D0000}"/>
    <cellStyle name="Normal 10 10 2 3" xfId="3107" xr:uid="{00000000-0005-0000-0000-0000ED0D0000}"/>
    <cellStyle name="Normal 10 10 2 3 2" xfId="10087" xr:uid="{00000000-0005-0000-0000-0000EE0D0000}"/>
    <cellStyle name="Normal 10 10 2 4" xfId="10085" xr:uid="{00000000-0005-0000-0000-0000EF0D0000}"/>
    <cellStyle name="Normal 10 10 3" xfId="3108" xr:uid="{00000000-0005-0000-0000-0000F00D0000}"/>
    <cellStyle name="Normal 10 10 3 2" xfId="21" xr:uid="{00000000-0005-0000-0000-0000F10D0000}"/>
    <cellStyle name="Normal 10 10 3 2 2" xfId="9483" xr:uid="{00000000-0005-0000-0000-0000F20D0000}"/>
    <cellStyle name="Normal 10 10 4" xfId="3109" xr:uid="{00000000-0005-0000-0000-0000F30D0000}"/>
    <cellStyle name="Normal 10 10 5" xfId="3110" xr:uid="{00000000-0005-0000-0000-0000F40D0000}"/>
    <cellStyle name="Normal 10 10 5 2" xfId="10088" xr:uid="{00000000-0005-0000-0000-0000F50D0000}"/>
    <cellStyle name="Normal 10 10 6" xfId="3111" xr:uid="{00000000-0005-0000-0000-0000F60D0000}"/>
    <cellStyle name="Normal 10 10 6 2" xfId="22" xr:uid="{00000000-0005-0000-0000-0000F70D0000}"/>
    <cellStyle name="Normal 10 10 6 3" xfId="10089" xr:uid="{00000000-0005-0000-0000-0000F80D0000}"/>
    <cellStyle name="Normal 10 10 7" xfId="3112" xr:uid="{00000000-0005-0000-0000-0000F90D0000}"/>
    <cellStyle name="Normal 10 10 7 2" xfId="10090" xr:uid="{00000000-0005-0000-0000-0000FA0D0000}"/>
    <cellStyle name="Normal 10 10 8" xfId="9437" xr:uid="{00000000-0005-0000-0000-0000FB0D0000}"/>
    <cellStyle name="Normal 10 10 8 3" xfId="20" xr:uid="{00000000-0005-0000-0000-0000FC0D0000}"/>
    <cellStyle name="Normal 10 11" xfId="68" xr:uid="{00000000-0005-0000-0000-0000FD0D0000}"/>
    <cellStyle name="Normal 10 11 2" xfId="3113" xr:uid="{00000000-0005-0000-0000-0000FE0D0000}"/>
    <cellStyle name="Normal 10 11 2 2" xfId="3114" xr:uid="{00000000-0005-0000-0000-0000FF0D0000}"/>
    <cellStyle name="Normal 10 11 3" xfId="3115" xr:uid="{00000000-0005-0000-0000-0000000E0000}"/>
    <cellStyle name="Normal 10 11 4" xfId="26" xr:uid="{00000000-0005-0000-0000-0000010E0000}"/>
    <cellStyle name="Normal 10 12" xfId="3116" xr:uid="{00000000-0005-0000-0000-0000020E0000}"/>
    <cellStyle name="Normal 10 12 2" xfId="3117" xr:uid="{00000000-0005-0000-0000-0000030E0000}"/>
    <cellStyle name="Normal 10 12 2 2" xfId="3118" xr:uid="{00000000-0005-0000-0000-0000040E0000}"/>
    <cellStyle name="Normal 10 12 3" xfId="3119" xr:uid="{00000000-0005-0000-0000-0000050E0000}"/>
    <cellStyle name="Normal 10 13" xfId="3120" xr:uid="{00000000-0005-0000-0000-0000060E0000}"/>
    <cellStyle name="Normal 10 13 2" xfId="3121" xr:uid="{00000000-0005-0000-0000-0000070E0000}"/>
    <cellStyle name="Normal 10 13 2 2" xfId="3122" xr:uid="{00000000-0005-0000-0000-0000080E0000}"/>
    <cellStyle name="Normal 10 13 3" xfId="3123" xr:uid="{00000000-0005-0000-0000-0000090E0000}"/>
    <cellStyle name="Normal 10 14" xfId="3124" xr:uid="{00000000-0005-0000-0000-00000A0E0000}"/>
    <cellStyle name="Normal 10 14 10" xfId="3125" xr:uid="{00000000-0005-0000-0000-00000B0E0000}"/>
    <cellStyle name="Normal 10 14 10 2" xfId="3126" xr:uid="{00000000-0005-0000-0000-00000C0E0000}"/>
    <cellStyle name="Normal 10 14 10 2 2" xfId="3127" xr:uid="{00000000-0005-0000-0000-00000D0E0000}"/>
    <cellStyle name="Normal 10 14 10 3" xfId="3128" xr:uid="{00000000-0005-0000-0000-00000E0E0000}"/>
    <cellStyle name="Normal 10 14 11" xfId="3129" xr:uid="{00000000-0005-0000-0000-00000F0E0000}"/>
    <cellStyle name="Normal 10 14 11 2" xfId="3130" xr:uid="{00000000-0005-0000-0000-0000100E0000}"/>
    <cellStyle name="Normal 10 14 11 2 2" xfId="3131" xr:uid="{00000000-0005-0000-0000-0000110E0000}"/>
    <cellStyle name="Normal 10 14 11 3" xfId="3132" xr:uid="{00000000-0005-0000-0000-0000120E0000}"/>
    <cellStyle name="Normal 10 14 12" xfId="3133" xr:uid="{00000000-0005-0000-0000-0000130E0000}"/>
    <cellStyle name="Normal 10 14 12 2" xfId="3134" xr:uid="{00000000-0005-0000-0000-0000140E0000}"/>
    <cellStyle name="Normal 10 14 12 2 2" xfId="3135" xr:uid="{00000000-0005-0000-0000-0000150E0000}"/>
    <cellStyle name="Normal 10 14 12 3" xfId="3136" xr:uid="{00000000-0005-0000-0000-0000160E0000}"/>
    <cellStyle name="Normal 10 14 13" xfId="3137" xr:uid="{00000000-0005-0000-0000-0000170E0000}"/>
    <cellStyle name="Normal 10 14 13 2" xfId="3138" xr:uid="{00000000-0005-0000-0000-0000180E0000}"/>
    <cellStyle name="Normal 10 14 13 2 2" xfId="10092" xr:uid="{00000000-0005-0000-0000-0000190E0000}"/>
    <cellStyle name="Normal 10 14 13 3" xfId="10091" xr:uid="{00000000-0005-0000-0000-00001A0E0000}"/>
    <cellStyle name="Normal 10 14 14" xfId="3139" xr:uid="{00000000-0005-0000-0000-00001B0E0000}"/>
    <cellStyle name="Normal 10 14 14 2" xfId="10093" xr:uid="{00000000-0005-0000-0000-00001C0E0000}"/>
    <cellStyle name="Normal 10 14 2" xfId="3140" xr:uid="{00000000-0005-0000-0000-00001D0E0000}"/>
    <cellStyle name="Normal 10 14 2 2" xfId="3141" xr:uid="{00000000-0005-0000-0000-00001E0E0000}"/>
    <cellStyle name="Normal 10 14 2 2 2" xfId="3142" xr:uid="{00000000-0005-0000-0000-00001F0E0000}"/>
    <cellStyle name="Normal 10 14 2 3" xfId="3143" xr:uid="{00000000-0005-0000-0000-0000200E0000}"/>
    <cellStyle name="Normal 10 14 3" xfId="3144" xr:uid="{00000000-0005-0000-0000-0000210E0000}"/>
    <cellStyle name="Normal 10 14 3 2" xfId="3145" xr:uid="{00000000-0005-0000-0000-0000220E0000}"/>
    <cellStyle name="Normal 10 14 3 2 2" xfId="3146" xr:uid="{00000000-0005-0000-0000-0000230E0000}"/>
    <cellStyle name="Normal 10 14 3 3" xfId="3147" xr:uid="{00000000-0005-0000-0000-0000240E0000}"/>
    <cellStyle name="Normal 10 14 4" xfId="3148" xr:uid="{00000000-0005-0000-0000-0000250E0000}"/>
    <cellStyle name="Normal 10 14 4 2" xfId="3149" xr:uid="{00000000-0005-0000-0000-0000260E0000}"/>
    <cellStyle name="Normal 10 14 4 2 2" xfId="3150" xr:uid="{00000000-0005-0000-0000-0000270E0000}"/>
    <cellStyle name="Normal 10 14 4 3" xfId="3151" xr:uid="{00000000-0005-0000-0000-0000280E0000}"/>
    <cellStyle name="Normal 10 14 5" xfId="3152" xr:uid="{00000000-0005-0000-0000-0000290E0000}"/>
    <cellStyle name="Normal 10 14 5 2" xfId="3153" xr:uid="{00000000-0005-0000-0000-00002A0E0000}"/>
    <cellStyle name="Normal 10 14 5 2 2" xfId="3154" xr:uid="{00000000-0005-0000-0000-00002B0E0000}"/>
    <cellStyle name="Normal 10 14 5 3" xfId="3155" xr:uid="{00000000-0005-0000-0000-00002C0E0000}"/>
    <cellStyle name="Normal 10 14 6" xfId="3156" xr:uid="{00000000-0005-0000-0000-00002D0E0000}"/>
    <cellStyle name="Normal 10 14 6 2" xfId="3157" xr:uid="{00000000-0005-0000-0000-00002E0E0000}"/>
    <cellStyle name="Normal 10 14 6 2 2" xfId="3158" xr:uid="{00000000-0005-0000-0000-00002F0E0000}"/>
    <cellStyle name="Normal 10 14 6 3" xfId="3159" xr:uid="{00000000-0005-0000-0000-0000300E0000}"/>
    <cellStyle name="Normal 10 14 7" xfId="3160" xr:uid="{00000000-0005-0000-0000-0000310E0000}"/>
    <cellStyle name="Normal 10 14 7 2" xfId="3161" xr:uid="{00000000-0005-0000-0000-0000320E0000}"/>
    <cellStyle name="Normal 10 14 7 2 2" xfId="3162" xr:uid="{00000000-0005-0000-0000-0000330E0000}"/>
    <cellStyle name="Normal 10 14 7 3" xfId="3163" xr:uid="{00000000-0005-0000-0000-0000340E0000}"/>
    <cellStyle name="Normal 10 14 8" xfId="3164" xr:uid="{00000000-0005-0000-0000-0000350E0000}"/>
    <cellStyle name="Normal 10 14 8 2" xfId="3165" xr:uid="{00000000-0005-0000-0000-0000360E0000}"/>
    <cellStyle name="Normal 10 14 8 2 2" xfId="3166" xr:uid="{00000000-0005-0000-0000-0000370E0000}"/>
    <cellStyle name="Normal 10 14 8 3" xfId="3167" xr:uid="{00000000-0005-0000-0000-0000380E0000}"/>
    <cellStyle name="Normal 10 14 9" xfId="3168" xr:uid="{00000000-0005-0000-0000-0000390E0000}"/>
    <cellStyle name="Normal 10 14 9 2" xfId="3169" xr:uid="{00000000-0005-0000-0000-00003A0E0000}"/>
    <cellStyle name="Normal 10 14 9 2 2" xfId="3170" xr:uid="{00000000-0005-0000-0000-00003B0E0000}"/>
    <cellStyle name="Normal 10 14 9 3" xfId="3171" xr:uid="{00000000-0005-0000-0000-00003C0E0000}"/>
    <cellStyle name="Normal 10 15" xfId="3172" xr:uid="{00000000-0005-0000-0000-00003D0E0000}"/>
    <cellStyle name="Normal 10 15 2" xfId="3173" xr:uid="{00000000-0005-0000-0000-00003E0E0000}"/>
    <cellStyle name="Normal 10 15 2 2" xfId="3174" xr:uid="{00000000-0005-0000-0000-00003F0E0000}"/>
    <cellStyle name="Normal 10 15 3" xfId="3175" xr:uid="{00000000-0005-0000-0000-0000400E0000}"/>
    <cellStyle name="Normal 10 16" xfId="3176" xr:uid="{00000000-0005-0000-0000-0000410E0000}"/>
    <cellStyle name="Normal 10 16 2" xfId="3177" xr:uid="{00000000-0005-0000-0000-0000420E0000}"/>
    <cellStyle name="Normal 10 16 2 2" xfId="3178" xr:uid="{00000000-0005-0000-0000-0000430E0000}"/>
    <cellStyle name="Normal 10 16 3" xfId="3179" xr:uid="{00000000-0005-0000-0000-0000440E0000}"/>
    <cellStyle name="Normal 10 17" xfId="3180" xr:uid="{00000000-0005-0000-0000-0000450E0000}"/>
    <cellStyle name="Normal 10 17 2" xfId="3181" xr:uid="{00000000-0005-0000-0000-0000460E0000}"/>
    <cellStyle name="Normal 10 17 2 2" xfId="3182" xr:uid="{00000000-0005-0000-0000-0000470E0000}"/>
    <cellStyle name="Normal 10 17 3" xfId="3183" xr:uid="{00000000-0005-0000-0000-0000480E0000}"/>
    <cellStyle name="Normal 10 18" xfId="3184" xr:uid="{00000000-0005-0000-0000-0000490E0000}"/>
    <cellStyle name="Normal 10 18 2" xfId="3185" xr:uid="{00000000-0005-0000-0000-00004A0E0000}"/>
    <cellStyle name="Normal 10 18 2 2" xfId="3186" xr:uid="{00000000-0005-0000-0000-00004B0E0000}"/>
    <cellStyle name="Normal 10 18 3" xfId="3187" xr:uid="{00000000-0005-0000-0000-00004C0E0000}"/>
    <cellStyle name="Normal 10 19" xfId="3188" xr:uid="{00000000-0005-0000-0000-00004D0E0000}"/>
    <cellStyle name="Normal 10 19 2" xfId="3189" xr:uid="{00000000-0005-0000-0000-00004E0E0000}"/>
    <cellStyle name="Normal 10 19 2 2" xfId="3190" xr:uid="{00000000-0005-0000-0000-00004F0E0000}"/>
    <cellStyle name="Normal 10 19 3" xfId="3191" xr:uid="{00000000-0005-0000-0000-0000500E0000}"/>
    <cellStyle name="Normal 10 2" xfId="3192" xr:uid="{00000000-0005-0000-0000-0000510E0000}"/>
    <cellStyle name="Normal 10 2 2" xfId="3193" xr:uid="{00000000-0005-0000-0000-0000520E0000}"/>
    <cellStyle name="Normal 10 2 2 2" xfId="3194" xr:uid="{00000000-0005-0000-0000-0000530E0000}"/>
    <cellStyle name="Normal 10 2 2 2 2" xfId="10095" xr:uid="{00000000-0005-0000-0000-0000540E0000}"/>
    <cellStyle name="Normal 10 2 2 3" xfId="3195" xr:uid="{00000000-0005-0000-0000-0000550E0000}"/>
    <cellStyle name="Normal 10 2 2 4" xfId="10094" xr:uid="{00000000-0005-0000-0000-0000560E0000}"/>
    <cellStyle name="Normal 10 2 3" xfId="3196" xr:uid="{00000000-0005-0000-0000-0000570E0000}"/>
    <cellStyle name="Normal 10 2 4" xfId="3197" xr:uid="{00000000-0005-0000-0000-0000580E0000}"/>
    <cellStyle name="Normal 10 2 4 2" xfId="10096" xr:uid="{00000000-0005-0000-0000-0000590E0000}"/>
    <cellStyle name="Normal 10 20" xfId="3198" xr:uid="{00000000-0005-0000-0000-00005A0E0000}"/>
    <cellStyle name="Normal 10 20 2" xfId="3199" xr:uid="{00000000-0005-0000-0000-00005B0E0000}"/>
    <cellStyle name="Normal 10 20 2 2" xfId="3200" xr:uid="{00000000-0005-0000-0000-00005C0E0000}"/>
    <cellStyle name="Normal 10 20 3" xfId="3201" xr:uid="{00000000-0005-0000-0000-00005D0E0000}"/>
    <cellStyle name="Normal 10 21" xfId="3202" xr:uid="{00000000-0005-0000-0000-00005E0E0000}"/>
    <cellStyle name="Normal 10 21 2" xfId="3203" xr:uid="{00000000-0005-0000-0000-00005F0E0000}"/>
    <cellStyle name="Normal 10 21 2 2" xfId="3204" xr:uid="{00000000-0005-0000-0000-0000600E0000}"/>
    <cellStyle name="Normal 10 21 2 2 2" xfId="10098" xr:uid="{00000000-0005-0000-0000-0000610E0000}"/>
    <cellStyle name="Normal 10 21 2 3" xfId="10097" xr:uid="{00000000-0005-0000-0000-0000620E0000}"/>
    <cellStyle name="Normal 10 21 3" xfId="11" xr:uid="{00000000-0005-0000-0000-0000630E0000}"/>
    <cellStyle name="Normal 10 21 4" xfId="3205" xr:uid="{00000000-0005-0000-0000-0000640E0000}"/>
    <cellStyle name="Normal 10 21 5" xfId="3206" xr:uid="{00000000-0005-0000-0000-0000650E0000}"/>
    <cellStyle name="Normal 10 21 5 2" xfId="10099" xr:uid="{00000000-0005-0000-0000-0000660E0000}"/>
    <cellStyle name="Normal 10 22" xfId="3207" xr:uid="{00000000-0005-0000-0000-0000670E0000}"/>
    <cellStyle name="Normal 10 22 2" xfId="3208" xr:uid="{00000000-0005-0000-0000-0000680E0000}"/>
    <cellStyle name="Normal 10 22 3" xfId="3209" xr:uid="{00000000-0005-0000-0000-0000690E0000}"/>
    <cellStyle name="Normal 10 22 3 2" xfId="10100" xr:uid="{00000000-0005-0000-0000-00006A0E0000}"/>
    <cellStyle name="Normal 10 23" xfId="3210" xr:uid="{00000000-0005-0000-0000-00006B0E0000}"/>
    <cellStyle name="Normal 10 23 2" xfId="24" xr:uid="{00000000-0005-0000-0000-00006C0E0000}"/>
    <cellStyle name="Normal 10 23 3" xfId="3211" xr:uid="{00000000-0005-0000-0000-00006D0E0000}"/>
    <cellStyle name="Normal 10 24" xfId="3212" xr:uid="{00000000-0005-0000-0000-00006E0E0000}"/>
    <cellStyle name="Normal 10 25" xfId="3213" xr:uid="{00000000-0005-0000-0000-00006F0E0000}"/>
    <cellStyle name="Normal 10 26" xfId="3214" xr:uid="{00000000-0005-0000-0000-0000700E0000}"/>
    <cellStyle name="Normal 10 26 2" xfId="3215" xr:uid="{00000000-0005-0000-0000-0000710E0000}"/>
    <cellStyle name="Normal 10 26 2 2" xfId="10101" xr:uid="{00000000-0005-0000-0000-0000720E0000}"/>
    <cellStyle name="Normal 10 27" xfId="3216" xr:uid="{00000000-0005-0000-0000-0000730E0000}"/>
    <cellStyle name="Normal 10 28" xfId="3217" xr:uid="{00000000-0005-0000-0000-0000740E0000}"/>
    <cellStyle name="Normal 10 29" xfId="3218" xr:uid="{00000000-0005-0000-0000-0000750E0000}"/>
    <cellStyle name="Normal 10 3" xfId="3219" xr:uid="{00000000-0005-0000-0000-0000760E0000}"/>
    <cellStyle name="Normal 10 3 2" xfId="3220" xr:uid="{00000000-0005-0000-0000-0000770E0000}"/>
    <cellStyle name="Normal 10 3 2 2" xfId="3221" xr:uid="{00000000-0005-0000-0000-0000780E0000}"/>
    <cellStyle name="Normal 10 3 2 2 2" xfId="10103" xr:uid="{00000000-0005-0000-0000-0000790E0000}"/>
    <cellStyle name="Normal 10 3 2 3" xfId="3222" xr:uid="{00000000-0005-0000-0000-00007A0E0000}"/>
    <cellStyle name="Normal 10 3 2 4" xfId="10102" xr:uid="{00000000-0005-0000-0000-00007B0E0000}"/>
    <cellStyle name="Normal 10 3 3" xfId="3223" xr:uid="{00000000-0005-0000-0000-00007C0E0000}"/>
    <cellStyle name="Normal 10 3 4" xfId="3224" xr:uid="{00000000-0005-0000-0000-00007D0E0000}"/>
    <cellStyle name="Normal 10 3 4 2" xfId="10104" xr:uid="{00000000-0005-0000-0000-00007E0E0000}"/>
    <cellStyle name="Normal 10 30" xfId="3225" xr:uid="{00000000-0005-0000-0000-00007F0E0000}"/>
    <cellStyle name="Normal 10 31" xfId="3226" xr:uid="{00000000-0005-0000-0000-0000800E0000}"/>
    <cellStyle name="Normal 10 32" xfId="3227" xr:uid="{00000000-0005-0000-0000-0000810E0000}"/>
    <cellStyle name="Normal 10 33" xfId="3228" xr:uid="{00000000-0005-0000-0000-0000820E0000}"/>
    <cellStyle name="Normal 10 34" xfId="3229" xr:uid="{00000000-0005-0000-0000-0000830E0000}"/>
    <cellStyle name="Normal 10 35" xfId="3230" xr:uid="{00000000-0005-0000-0000-0000840E0000}"/>
    <cellStyle name="Normal 10 36" xfId="3231" xr:uid="{00000000-0005-0000-0000-0000850E0000}"/>
    <cellStyle name="Normal 10 37" xfId="3232" xr:uid="{00000000-0005-0000-0000-0000860E0000}"/>
    <cellStyle name="Normal 10 38" xfId="3233" xr:uid="{00000000-0005-0000-0000-0000870E0000}"/>
    <cellStyle name="Normal 10 39" xfId="3234" xr:uid="{00000000-0005-0000-0000-0000880E0000}"/>
    <cellStyle name="Normal 10 4" xfId="3235" xr:uid="{00000000-0005-0000-0000-0000890E0000}"/>
    <cellStyle name="Normal 10 4 2" xfId="3236" xr:uid="{00000000-0005-0000-0000-00008A0E0000}"/>
    <cellStyle name="Normal 10 4 2 2" xfId="3237" xr:uid="{00000000-0005-0000-0000-00008B0E0000}"/>
    <cellStyle name="Normal 10 4 2 2 2" xfId="10106" xr:uid="{00000000-0005-0000-0000-00008C0E0000}"/>
    <cellStyle name="Normal 10 4 2 3" xfId="3238" xr:uid="{00000000-0005-0000-0000-00008D0E0000}"/>
    <cellStyle name="Normal 10 4 2 4" xfId="10105" xr:uid="{00000000-0005-0000-0000-00008E0E0000}"/>
    <cellStyle name="Normal 10 4 3" xfId="3239" xr:uid="{00000000-0005-0000-0000-00008F0E0000}"/>
    <cellStyle name="Normal 10 4 4" xfId="3240" xr:uid="{00000000-0005-0000-0000-0000900E0000}"/>
    <cellStyle name="Normal 10 4 4 2" xfId="10107" xr:uid="{00000000-0005-0000-0000-0000910E0000}"/>
    <cellStyle name="Normal 10 40" xfId="3241" xr:uid="{00000000-0005-0000-0000-0000920E0000}"/>
    <cellStyle name="Normal 10 41" xfId="3242" xr:uid="{00000000-0005-0000-0000-0000930E0000}"/>
    <cellStyle name="Normal 10 42" xfId="3243" xr:uid="{00000000-0005-0000-0000-0000940E0000}"/>
    <cellStyle name="Normal 10 43" xfId="3244" xr:uid="{00000000-0005-0000-0000-0000950E0000}"/>
    <cellStyle name="Normal 10 44" xfId="3245" xr:uid="{00000000-0005-0000-0000-0000960E0000}"/>
    <cellStyle name="Normal 10 45" xfId="3246" xr:uid="{00000000-0005-0000-0000-0000970E0000}"/>
    <cellStyle name="Normal 10 46" xfId="3247" xr:uid="{00000000-0005-0000-0000-0000980E0000}"/>
    <cellStyle name="Normal 10 47" xfId="3248" xr:uid="{00000000-0005-0000-0000-0000990E0000}"/>
    <cellStyle name="Normal 10 48" xfId="3249" xr:uid="{00000000-0005-0000-0000-00009A0E0000}"/>
    <cellStyle name="Normal 10 49" xfId="3250" xr:uid="{00000000-0005-0000-0000-00009B0E0000}"/>
    <cellStyle name="Normal 10 5" xfId="3251" xr:uid="{00000000-0005-0000-0000-00009C0E0000}"/>
    <cellStyle name="Normal 10 5 2" xfId="3252" xr:uid="{00000000-0005-0000-0000-00009D0E0000}"/>
    <cellStyle name="Normal 10 5 2 2" xfId="3253" xr:uid="{00000000-0005-0000-0000-00009E0E0000}"/>
    <cellStyle name="Normal 10 5 2 2 2" xfId="10109" xr:uid="{00000000-0005-0000-0000-00009F0E0000}"/>
    <cellStyle name="Normal 10 5 2 3" xfId="3254" xr:uid="{00000000-0005-0000-0000-0000A00E0000}"/>
    <cellStyle name="Normal 10 5 2 4" xfId="10108" xr:uid="{00000000-0005-0000-0000-0000A10E0000}"/>
    <cellStyle name="Normal 10 5 3" xfId="3255" xr:uid="{00000000-0005-0000-0000-0000A20E0000}"/>
    <cellStyle name="Normal 10 5 4" xfId="3256" xr:uid="{00000000-0005-0000-0000-0000A30E0000}"/>
    <cellStyle name="Normal 10 5 4 2" xfId="10110" xr:uid="{00000000-0005-0000-0000-0000A40E0000}"/>
    <cellStyle name="Normal 10 50" xfId="3257" xr:uid="{00000000-0005-0000-0000-0000A50E0000}"/>
    <cellStyle name="Normal 10 51" xfId="3258" xr:uid="{00000000-0005-0000-0000-0000A60E0000}"/>
    <cellStyle name="Normal 10 52" xfId="3259" xr:uid="{00000000-0005-0000-0000-0000A70E0000}"/>
    <cellStyle name="Normal 10 53" xfId="3260" xr:uid="{00000000-0005-0000-0000-0000A80E0000}"/>
    <cellStyle name="Normal 10 54" xfId="3261" xr:uid="{00000000-0005-0000-0000-0000A90E0000}"/>
    <cellStyle name="Normal 10 55" xfId="3262" xr:uid="{00000000-0005-0000-0000-0000AA0E0000}"/>
    <cellStyle name="Normal 10 56" xfId="3263" xr:uid="{00000000-0005-0000-0000-0000AB0E0000}"/>
    <cellStyle name="Normal 10 57" xfId="3264" xr:uid="{00000000-0005-0000-0000-0000AC0E0000}"/>
    <cellStyle name="Normal 10 58" xfId="3265" xr:uid="{00000000-0005-0000-0000-0000AD0E0000}"/>
    <cellStyle name="Normal 10 59" xfId="3266" xr:uid="{00000000-0005-0000-0000-0000AE0E0000}"/>
    <cellStyle name="Normal 10 6" xfId="3267" xr:uid="{00000000-0005-0000-0000-0000AF0E0000}"/>
    <cellStyle name="Normal 10 6 2" xfId="3268" xr:uid="{00000000-0005-0000-0000-0000B00E0000}"/>
    <cellStyle name="Normal 10 6 2 2" xfId="3269" xr:uid="{00000000-0005-0000-0000-0000B10E0000}"/>
    <cellStyle name="Normal 10 6 2 2 2" xfId="10112" xr:uid="{00000000-0005-0000-0000-0000B20E0000}"/>
    <cellStyle name="Normal 10 6 2 3" xfId="3270" xr:uid="{00000000-0005-0000-0000-0000B30E0000}"/>
    <cellStyle name="Normal 10 6 2 4" xfId="10111" xr:uid="{00000000-0005-0000-0000-0000B40E0000}"/>
    <cellStyle name="Normal 10 6 3" xfId="3271" xr:uid="{00000000-0005-0000-0000-0000B50E0000}"/>
    <cellStyle name="Normal 10 6 4" xfId="3272" xr:uid="{00000000-0005-0000-0000-0000B60E0000}"/>
    <cellStyle name="Normal 10 6 4 2" xfId="10113" xr:uid="{00000000-0005-0000-0000-0000B70E0000}"/>
    <cellStyle name="Normal 10 60" xfId="3273" xr:uid="{00000000-0005-0000-0000-0000B80E0000}"/>
    <cellStyle name="Normal 10 61" xfId="3274" xr:uid="{00000000-0005-0000-0000-0000B90E0000}"/>
    <cellStyle name="Normal 10 62" xfId="3275" xr:uid="{00000000-0005-0000-0000-0000BA0E0000}"/>
    <cellStyle name="Normal 10 63" xfId="3276" xr:uid="{00000000-0005-0000-0000-0000BB0E0000}"/>
    <cellStyle name="Normal 10 64" xfId="3277" xr:uid="{00000000-0005-0000-0000-0000BC0E0000}"/>
    <cellStyle name="Normal 10 65" xfId="3278" xr:uid="{00000000-0005-0000-0000-0000BD0E0000}"/>
    <cellStyle name="Normal 10 66" xfId="3279" xr:uid="{00000000-0005-0000-0000-0000BE0E0000}"/>
    <cellStyle name="Normal 10 67" xfId="3280" xr:uid="{00000000-0005-0000-0000-0000BF0E0000}"/>
    <cellStyle name="Normal 10 68" xfId="3281" xr:uid="{00000000-0005-0000-0000-0000C00E0000}"/>
    <cellStyle name="Normal 10 69" xfId="3282" xr:uid="{00000000-0005-0000-0000-0000C10E0000}"/>
    <cellStyle name="Normal 10 7" xfId="3283" xr:uid="{00000000-0005-0000-0000-0000C20E0000}"/>
    <cellStyle name="Normal 10 7 2" xfId="3284" xr:uid="{00000000-0005-0000-0000-0000C30E0000}"/>
    <cellStyle name="Normal 10 7 2 2" xfId="3285" xr:uid="{00000000-0005-0000-0000-0000C40E0000}"/>
    <cellStyle name="Normal 10 7 2 2 2" xfId="10115" xr:uid="{00000000-0005-0000-0000-0000C50E0000}"/>
    <cellStyle name="Normal 10 7 2 3" xfId="3286" xr:uid="{00000000-0005-0000-0000-0000C60E0000}"/>
    <cellStyle name="Normal 10 7 2 4" xfId="10114" xr:uid="{00000000-0005-0000-0000-0000C70E0000}"/>
    <cellStyle name="Normal 10 7 3" xfId="3287" xr:uid="{00000000-0005-0000-0000-0000C80E0000}"/>
    <cellStyle name="Normal 10 7 4" xfId="3288" xr:uid="{00000000-0005-0000-0000-0000C90E0000}"/>
    <cellStyle name="Normal 10 7 4 2" xfId="10116" xr:uid="{00000000-0005-0000-0000-0000CA0E0000}"/>
    <cellStyle name="Normal 10 70" xfId="3289" xr:uid="{00000000-0005-0000-0000-0000CB0E0000}"/>
    <cellStyle name="Normal 10 71" xfId="3290" xr:uid="{00000000-0005-0000-0000-0000CC0E0000}"/>
    <cellStyle name="Normal 10 71 2" xfId="3291" xr:uid="{00000000-0005-0000-0000-0000CD0E0000}"/>
    <cellStyle name="Normal 10 71 2 2" xfId="10118" xr:uid="{00000000-0005-0000-0000-0000CE0E0000}"/>
    <cellStyle name="Normal 10 71 3" xfId="10117" xr:uid="{00000000-0005-0000-0000-0000CF0E0000}"/>
    <cellStyle name="Normal 10 72" xfId="3292" xr:uid="{00000000-0005-0000-0000-0000D00E0000}"/>
    <cellStyle name="Normal 10 73" xfId="3293" xr:uid="{00000000-0005-0000-0000-0000D10E0000}"/>
    <cellStyle name="Normal 10 73 2" xfId="10119" xr:uid="{00000000-0005-0000-0000-0000D20E0000}"/>
    <cellStyle name="Normal 10 74" xfId="3104" xr:uid="{00000000-0005-0000-0000-0000D30E0000}"/>
    <cellStyle name="Normal 10 75" xfId="9594" xr:uid="{00000000-0005-0000-0000-0000D40E0000}"/>
    <cellStyle name="Normal 10 8" xfId="3294" xr:uid="{00000000-0005-0000-0000-0000D50E0000}"/>
    <cellStyle name="Normal 10 8 2" xfId="3295" xr:uid="{00000000-0005-0000-0000-0000D60E0000}"/>
    <cellStyle name="Normal 10 8 2 2" xfId="3296" xr:uid="{00000000-0005-0000-0000-0000D70E0000}"/>
    <cellStyle name="Normal 10 8 2 2 2" xfId="10121" xr:uid="{00000000-0005-0000-0000-0000D80E0000}"/>
    <cellStyle name="Normal 10 8 2 3" xfId="3297" xr:uid="{00000000-0005-0000-0000-0000D90E0000}"/>
    <cellStyle name="Normal 10 8 2 4" xfId="10120" xr:uid="{00000000-0005-0000-0000-0000DA0E0000}"/>
    <cellStyle name="Normal 10 8 3" xfId="3298" xr:uid="{00000000-0005-0000-0000-0000DB0E0000}"/>
    <cellStyle name="Normal 10 8 4" xfId="3299" xr:uid="{00000000-0005-0000-0000-0000DC0E0000}"/>
    <cellStyle name="Normal 10 8 4 2" xfId="10122" xr:uid="{00000000-0005-0000-0000-0000DD0E0000}"/>
    <cellStyle name="Normal 10 9" xfId="3300" xr:uid="{00000000-0005-0000-0000-0000DE0E0000}"/>
    <cellStyle name="Normal 10 9 2" xfId="3301" xr:uid="{00000000-0005-0000-0000-0000DF0E0000}"/>
    <cellStyle name="Normal 10 9 2 2" xfId="3302" xr:uid="{00000000-0005-0000-0000-0000E00E0000}"/>
    <cellStyle name="Normal 10 9 2 2 2" xfId="10124" xr:uid="{00000000-0005-0000-0000-0000E10E0000}"/>
    <cellStyle name="Normal 10 9 2 3" xfId="10123" xr:uid="{00000000-0005-0000-0000-0000E20E0000}"/>
    <cellStyle name="Normal 10 9 3" xfId="3303" xr:uid="{00000000-0005-0000-0000-0000E30E0000}"/>
    <cellStyle name="Normal 10 9 4" xfId="3304" xr:uid="{00000000-0005-0000-0000-0000E40E0000}"/>
    <cellStyle name="Normal 10 9 5" xfId="3305" xr:uid="{00000000-0005-0000-0000-0000E50E0000}"/>
    <cellStyle name="Normal 10 9 5 2" xfId="10125" xr:uid="{00000000-0005-0000-0000-0000E60E0000}"/>
    <cellStyle name="Normal 100" xfId="3306" xr:uid="{00000000-0005-0000-0000-0000E70E0000}"/>
    <cellStyle name="Normal 101" xfId="3307" xr:uid="{00000000-0005-0000-0000-0000E80E0000}"/>
    <cellStyle name="Normal 102" xfId="3308" xr:uid="{00000000-0005-0000-0000-0000E90E0000}"/>
    <cellStyle name="Normal 103" xfId="3309" xr:uid="{00000000-0005-0000-0000-0000EA0E0000}"/>
    <cellStyle name="Normal 104" xfId="3310" xr:uid="{00000000-0005-0000-0000-0000EB0E0000}"/>
    <cellStyle name="Normal 105" xfId="3311" xr:uid="{00000000-0005-0000-0000-0000EC0E0000}"/>
    <cellStyle name="Normal 106" xfId="3312" xr:uid="{00000000-0005-0000-0000-0000ED0E0000}"/>
    <cellStyle name="Normal 107" xfId="3313" xr:uid="{00000000-0005-0000-0000-0000EE0E0000}"/>
    <cellStyle name="Normal 108" xfId="3314" xr:uid="{00000000-0005-0000-0000-0000EF0E0000}"/>
    <cellStyle name="Normal 109" xfId="3315" xr:uid="{00000000-0005-0000-0000-0000F00E0000}"/>
    <cellStyle name="Normal 11" xfId="3316" xr:uid="{00000000-0005-0000-0000-0000F10E0000}"/>
    <cellStyle name="Normal 11 10" xfId="3317" xr:uid="{00000000-0005-0000-0000-0000F20E0000}"/>
    <cellStyle name="Normal 11 11" xfId="3318" xr:uid="{00000000-0005-0000-0000-0000F30E0000}"/>
    <cellStyle name="Normal 11 12" xfId="3319" xr:uid="{00000000-0005-0000-0000-0000F40E0000}"/>
    <cellStyle name="Normal 11 13" xfId="3320" xr:uid="{00000000-0005-0000-0000-0000F50E0000}"/>
    <cellStyle name="Normal 11 14" xfId="3321" xr:uid="{00000000-0005-0000-0000-0000F60E0000}"/>
    <cellStyle name="Normal 11 2" xfId="3322" xr:uid="{00000000-0005-0000-0000-0000F70E0000}"/>
    <cellStyle name="Normal 11 2 10" xfId="3323" xr:uid="{00000000-0005-0000-0000-0000F80E0000}"/>
    <cellStyle name="Normal 11 2 2" xfId="3324" xr:uid="{00000000-0005-0000-0000-0000F90E0000}"/>
    <cellStyle name="Normal 11 2 2 2" xfId="3325" xr:uid="{00000000-0005-0000-0000-0000FA0E0000}"/>
    <cellStyle name="Normal 11 2 2 2 2" xfId="3326" xr:uid="{00000000-0005-0000-0000-0000FB0E0000}"/>
    <cellStyle name="Normal 11 2 2 3" xfId="3327" xr:uid="{00000000-0005-0000-0000-0000FC0E0000}"/>
    <cellStyle name="Normal 11 2 2 4" xfId="3328" xr:uid="{00000000-0005-0000-0000-0000FD0E0000}"/>
    <cellStyle name="Normal 11 2 2 5" xfId="3329" xr:uid="{00000000-0005-0000-0000-0000FE0E0000}"/>
    <cellStyle name="Normal 11 2 2 6" xfId="3330" xr:uid="{00000000-0005-0000-0000-0000FF0E0000}"/>
    <cellStyle name="Normal 11 2 2 7" xfId="3331" xr:uid="{00000000-0005-0000-0000-0000000F0000}"/>
    <cellStyle name="Normal 11 2 2 8" xfId="3332" xr:uid="{00000000-0005-0000-0000-0000010F0000}"/>
    <cellStyle name="Normal 11 2 2 9" xfId="3333" xr:uid="{00000000-0005-0000-0000-0000020F0000}"/>
    <cellStyle name="Normal 11 2 3" xfId="3334" xr:uid="{00000000-0005-0000-0000-0000030F0000}"/>
    <cellStyle name="Normal 11 2 4" xfId="3335" xr:uid="{00000000-0005-0000-0000-0000040F0000}"/>
    <cellStyle name="Normal 11 2 5" xfId="3336" xr:uid="{00000000-0005-0000-0000-0000050F0000}"/>
    <cellStyle name="Normal 11 2 6" xfId="3337" xr:uid="{00000000-0005-0000-0000-0000060F0000}"/>
    <cellStyle name="Normal 11 2 7" xfId="3338" xr:uid="{00000000-0005-0000-0000-0000070F0000}"/>
    <cellStyle name="Normal 11 2 8" xfId="3339" xr:uid="{00000000-0005-0000-0000-0000080F0000}"/>
    <cellStyle name="Normal 11 2 9" xfId="3340" xr:uid="{00000000-0005-0000-0000-0000090F0000}"/>
    <cellStyle name="Normal 11 3" xfId="3341" xr:uid="{00000000-0005-0000-0000-00000A0F0000}"/>
    <cellStyle name="Normal 11 4" xfId="3342" xr:uid="{00000000-0005-0000-0000-00000B0F0000}"/>
    <cellStyle name="Normal 11 5" xfId="3343" xr:uid="{00000000-0005-0000-0000-00000C0F0000}"/>
    <cellStyle name="Normal 11 5 2" xfId="3344" xr:uid="{00000000-0005-0000-0000-00000D0F0000}"/>
    <cellStyle name="Normal 11 5 2 2" xfId="10127" xr:uid="{00000000-0005-0000-0000-00000E0F0000}"/>
    <cellStyle name="Normal 11 5 3" xfId="10126" xr:uid="{00000000-0005-0000-0000-00000F0F0000}"/>
    <cellStyle name="Normal 11 6" xfId="3345" xr:uid="{00000000-0005-0000-0000-0000100F0000}"/>
    <cellStyle name="Normal 11 6 2" xfId="3346" xr:uid="{00000000-0005-0000-0000-0000110F0000}"/>
    <cellStyle name="Normal 11 7" xfId="3347" xr:uid="{00000000-0005-0000-0000-0000120F0000}"/>
    <cellStyle name="Normal 11 8" xfId="3348" xr:uid="{00000000-0005-0000-0000-0000130F0000}"/>
    <cellStyle name="Normal 11 9" xfId="3349" xr:uid="{00000000-0005-0000-0000-0000140F0000}"/>
    <cellStyle name="Normal 110" xfId="3350" xr:uid="{00000000-0005-0000-0000-0000150F0000}"/>
    <cellStyle name="Normal 111" xfId="3351" xr:uid="{00000000-0005-0000-0000-0000160F0000}"/>
    <cellStyle name="Normal 112" xfId="3352" xr:uid="{00000000-0005-0000-0000-0000170F0000}"/>
    <cellStyle name="Normal 113" xfId="3353" xr:uid="{00000000-0005-0000-0000-0000180F0000}"/>
    <cellStyle name="Normal 114" xfId="3354" xr:uid="{00000000-0005-0000-0000-0000190F0000}"/>
    <cellStyle name="Normal 115" xfId="3355" xr:uid="{00000000-0005-0000-0000-00001A0F0000}"/>
    <cellStyle name="Normal 116" xfId="3356" xr:uid="{00000000-0005-0000-0000-00001B0F0000}"/>
    <cellStyle name="Normal 117" xfId="3357" xr:uid="{00000000-0005-0000-0000-00001C0F0000}"/>
    <cellStyle name="Normal 118" xfId="3358" xr:uid="{00000000-0005-0000-0000-00001D0F0000}"/>
    <cellStyle name="Normal 119" xfId="3359" xr:uid="{00000000-0005-0000-0000-00001E0F0000}"/>
    <cellStyle name="Normal 12" xfId="3360" xr:uid="{00000000-0005-0000-0000-00001F0F0000}"/>
    <cellStyle name="Normal 12 10" xfId="3361" xr:uid="{00000000-0005-0000-0000-0000200F0000}"/>
    <cellStyle name="Normal 12 10 2" xfId="19" xr:uid="{00000000-0005-0000-0000-0000210F0000}"/>
    <cellStyle name="Normal 12 11" xfId="3362" xr:uid="{00000000-0005-0000-0000-0000220F0000}"/>
    <cellStyle name="Normal 12 12" xfId="3363" xr:uid="{00000000-0005-0000-0000-0000230F0000}"/>
    <cellStyle name="Normal 12 13" xfId="3364" xr:uid="{00000000-0005-0000-0000-0000240F0000}"/>
    <cellStyle name="Normal 12 14" xfId="3365" xr:uid="{00000000-0005-0000-0000-0000250F0000}"/>
    <cellStyle name="Normal 12 15" xfId="3366" xr:uid="{00000000-0005-0000-0000-0000260F0000}"/>
    <cellStyle name="Normal 12 16" xfId="3367" xr:uid="{00000000-0005-0000-0000-0000270F0000}"/>
    <cellStyle name="Normal 12 17" xfId="3368" xr:uid="{00000000-0005-0000-0000-0000280F0000}"/>
    <cellStyle name="Normal 12 18" xfId="3369" xr:uid="{00000000-0005-0000-0000-0000290F0000}"/>
    <cellStyle name="Normal 12 19" xfId="3370" xr:uid="{00000000-0005-0000-0000-00002A0F0000}"/>
    <cellStyle name="Normal 12 2" xfId="3371" xr:uid="{00000000-0005-0000-0000-00002B0F0000}"/>
    <cellStyle name="Normal 12 2 2" xfId="3372" xr:uid="{00000000-0005-0000-0000-00002C0F0000}"/>
    <cellStyle name="Normal 12 2 2 2" xfId="3373" xr:uid="{00000000-0005-0000-0000-00002D0F0000}"/>
    <cellStyle name="Normal 12 2 3" xfId="3374" xr:uid="{00000000-0005-0000-0000-00002E0F0000}"/>
    <cellStyle name="Normal 12 2 4" xfId="3375" xr:uid="{00000000-0005-0000-0000-00002F0F0000}"/>
    <cellStyle name="Normal 12 20" xfId="3376" xr:uid="{00000000-0005-0000-0000-0000300F0000}"/>
    <cellStyle name="Normal 12 21" xfId="3377" xr:uid="{00000000-0005-0000-0000-0000310F0000}"/>
    <cellStyle name="Normal 12 22" xfId="3378" xr:uid="{00000000-0005-0000-0000-0000320F0000}"/>
    <cellStyle name="Normal 12 23" xfId="3379" xr:uid="{00000000-0005-0000-0000-0000330F0000}"/>
    <cellStyle name="Normal 12 24" xfId="3380" xr:uid="{00000000-0005-0000-0000-0000340F0000}"/>
    <cellStyle name="Normal 12 25" xfId="3381" xr:uid="{00000000-0005-0000-0000-0000350F0000}"/>
    <cellStyle name="Normal 12 26" xfId="3382" xr:uid="{00000000-0005-0000-0000-0000360F0000}"/>
    <cellStyle name="Normal 12 27" xfId="3383" xr:uid="{00000000-0005-0000-0000-0000370F0000}"/>
    <cellStyle name="Normal 12 28" xfId="3384" xr:uid="{00000000-0005-0000-0000-0000380F0000}"/>
    <cellStyle name="Normal 12 29" xfId="3385" xr:uid="{00000000-0005-0000-0000-0000390F0000}"/>
    <cellStyle name="Normal 12 3" xfId="3386" xr:uid="{00000000-0005-0000-0000-00003A0F0000}"/>
    <cellStyle name="Normal 12 30" xfId="3387" xr:uid="{00000000-0005-0000-0000-00003B0F0000}"/>
    <cellStyle name="Normal 12 31" xfId="3388" xr:uid="{00000000-0005-0000-0000-00003C0F0000}"/>
    <cellStyle name="Normal 12 32" xfId="3389" xr:uid="{00000000-0005-0000-0000-00003D0F0000}"/>
    <cellStyle name="Normal 12 33" xfId="3390" xr:uid="{00000000-0005-0000-0000-00003E0F0000}"/>
    <cellStyle name="Normal 12 34" xfId="3391" xr:uid="{00000000-0005-0000-0000-00003F0F0000}"/>
    <cellStyle name="Normal 12 35" xfId="3392" xr:uid="{00000000-0005-0000-0000-0000400F0000}"/>
    <cellStyle name="Normal 12 36" xfId="3393" xr:uid="{00000000-0005-0000-0000-0000410F0000}"/>
    <cellStyle name="Normal 12 37" xfId="3394" xr:uid="{00000000-0005-0000-0000-0000420F0000}"/>
    <cellStyle name="Normal 12 38" xfId="3395" xr:uid="{00000000-0005-0000-0000-0000430F0000}"/>
    <cellStyle name="Normal 12 39" xfId="3396" xr:uid="{00000000-0005-0000-0000-0000440F0000}"/>
    <cellStyle name="Normal 12 4" xfId="3397" xr:uid="{00000000-0005-0000-0000-0000450F0000}"/>
    <cellStyle name="Normal 12 40" xfId="3398" xr:uid="{00000000-0005-0000-0000-0000460F0000}"/>
    <cellStyle name="Normal 12 41" xfId="3399" xr:uid="{00000000-0005-0000-0000-0000470F0000}"/>
    <cellStyle name="Normal 12 42" xfId="3400" xr:uid="{00000000-0005-0000-0000-0000480F0000}"/>
    <cellStyle name="Normal 12 43" xfId="3401" xr:uid="{00000000-0005-0000-0000-0000490F0000}"/>
    <cellStyle name="Normal 12 44" xfId="3402" xr:uid="{00000000-0005-0000-0000-00004A0F0000}"/>
    <cellStyle name="Normal 12 45" xfId="3403" xr:uid="{00000000-0005-0000-0000-00004B0F0000}"/>
    <cellStyle name="Normal 12 46" xfId="3404" xr:uid="{00000000-0005-0000-0000-00004C0F0000}"/>
    <cellStyle name="Normal 12 47" xfId="3405" xr:uid="{00000000-0005-0000-0000-00004D0F0000}"/>
    <cellStyle name="Normal 12 48" xfId="3406" xr:uid="{00000000-0005-0000-0000-00004E0F0000}"/>
    <cellStyle name="Normal 12 49" xfId="3407" xr:uid="{00000000-0005-0000-0000-00004F0F0000}"/>
    <cellStyle name="Normal 12 5" xfId="3408" xr:uid="{00000000-0005-0000-0000-0000500F0000}"/>
    <cellStyle name="Normal 12 50" xfId="9446" xr:uid="{00000000-0005-0000-0000-0000510F0000}"/>
    <cellStyle name="Normal 12 50 2" xfId="9552" xr:uid="{00000000-0005-0000-0000-0000520F0000}"/>
    <cellStyle name="Normal 12 50 3" xfId="12945" xr:uid="{00000000-0005-0000-0000-0000530F0000}"/>
    <cellStyle name="Normal 12 6" xfId="3409" xr:uid="{00000000-0005-0000-0000-0000540F0000}"/>
    <cellStyle name="Normal 12 7" xfId="3410" xr:uid="{00000000-0005-0000-0000-0000550F0000}"/>
    <cellStyle name="Normal 12 8" xfId="3411" xr:uid="{00000000-0005-0000-0000-0000560F0000}"/>
    <cellStyle name="Normal 12 9" xfId="3412" xr:uid="{00000000-0005-0000-0000-0000570F0000}"/>
    <cellStyle name="Normal 120" xfId="3413" xr:uid="{00000000-0005-0000-0000-0000580F0000}"/>
    <cellStyle name="Normal 121" xfId="3414" xr:uid="{00000000-0005-0000-0000-0000590F0000}"/>
    <cellStyle name="Normal 122" xfId="3415" xr:uid="{00000000-0005-0000-0000-00005A0F0000}"/>
    <cellStyle name="Normal 123" xfId="3416" xr:uid="{00000000-0005-0000-0000-00005B0F0000}"/>
    <cellStyle name="Normal 124" xfId="3417" xr:uid="{00000000-0005-0000-0000-00005C0F0000}"/>
    <cellStyle name="Normal 125" xfId="3418" xr:uid="{00000000-0005-0000-0000-00005D0F0000}"/>
    <cellStyle name="Normal 125 2" xfId="3419" xr:uid="{00000000-0005-0000-0000-00005E0F0000}"/>
    <cellStyle name="Normal 125 2 2" xfId="10129" xr:uid="{00000000-0005-0000-0000-00005F0F0000}"/>
    <cellStyle name="Normal 125 3" xfId="10128" xr:uid="{00000000-0005-0000-0000-0000600F0000}"/>
    <cellStyle name="Normal 126" xfId="3420" xr:uid="{00000000-0005-0000-0000-0000610F0000}"/>
    <cellStyle name="Normal 126 2" xfId="3421" xr:uid="{00000000-0005-0000-0000-0000620F0000}"/>
    <cellStyle name="Normal 126 2 2" xfId="10131" xr:uid="{00000000-0005-0000-0000-0000630F0000}"/>
    <cellStyle name="Normal 126 3" xfId="10130" xr:uid="{00000000-0005-0000-0000-0000640F0000}"/>
    <cellStyle name="Normal 127" xfId="3422" xr:uid="{00000000-0005-0000-0000-0000650F0000}"/>
    <cellStyle name="Normal 127 2" xfId="3423" xr:uid="{00000000-0005-0000-0000-0000660F0000}"/>
    <cellStyle name="Normal 127 2 2" xfId="10133" xr:uid="{00000000-0005-0000-0000-0000670F0000}"/>
    <cellStyle name="Normal 127 3" xfId="10132" xr:uid="{00000000-0005-0000-0000-0000680F0000}"/>
    <cellStyle name="Normal 128" xfId="3424" xr:uid="{00000000-0005-0000-0000-0000690F0000}"/>
    <cellStyle name="Normal 129" xfId="3425" xr:uid="{00000000-0005-0000-0000-00006A0F0000}"/>
    <cellStyle name="Normal 129 2" xfId="3426" xr:uid="{00000000-0005-0000-0000-00006B0F0000}"/>
    <cellStyle name="Normal 129 2 2" xfId="10135" xr:uid="{00000000-0005-0000-0000-00006C0F0000}"/>
    <cellStyle name="Normal 129 3" xfId="10134" xr:uid="{00000000-0005-0000-0000-00006D0F0000}"/>
    <cellStyle name="Normal 13" xfId="3427" xr:uid="{00000000-0005-0000-0000-00006E0F0000}"/>
    <cellStyle name="Normal 13 10" xfId="3428" xr:uid="{00000000-0005-0000-0000-00006F0F0000}"/>
    <cellStyle name="Normal 13 11" xfId="3429" xr:uid="{00000000-0005-0000-0000-0000700F0000}"/>
    <cellStyle name="Normal 13 12" xfId="3430" xr:uid="{00000000-0005-0000-0000-0000710F0000}"/>
    <cellStyle name="Normal 13 13" xfId="3431" xr:uid="{00000000-0005-0000-0000-0000720F0000}"/>
    <cellStyle name="Normal 13 14" xfId="3432" xr:uid="{00000000-0005-0000-0000-0000730F0000}"/>
    <cellStyle name="Normal 13 15" xfId="3433" xr:uid="{00000000-0005-0000-0000-0000740F0000}"/>
    <cellStyle name="Normal 13 16" xfId="3434" xr:uid="{00000000-0005-0000-0000-0000750F0000}"/>
    <cellStyle name="Normal 13 17" xfId="3435" xr:uid="{00000000-0005-0000-0000-0000760F0000}"/>
    <cellStyle name="Normal 13 18" xfId="3436" xr:uid="{00000000-0005-0000-0000-0000770F0000}"/>
    <cellStyle name="Normal 13 19" xfId="3437" xr:uid="{00000000-0005-0000-0000-0000780F0000}"/>
    <cellStyle name="Normal 13 2" xfId="3438" xr:uid="{00000000-0005-0000-0000-0000790F0000}"/>
    <cellStyle name="Normal 13 2 2" xfId="3439" xr:uid="{00000000-0005-0000-0000-00007A0F0000}"/>
    <cellStyle name="Normal 13 2 2 2" xfId="3440" xr:uid="{00000000-0005-0000-0000-00007B0F0000}"/>
    <cellStyle name="Normal 13 2 2 3" xfId="3441" xr:uid="{00000000-0005-0000-0000-00007C0F0000}"/>
    <cellStyle name="Normal 13 2 3" xfId="3442" xr:uid="{00000000-0005-0000-0000-00007D0F0000}"/>
    <cellStyle name="Normal 13 2 3 2" xfId="3443" xr:uid="{00000000-0005-0000-0000-00007E0F0000}"/>
    <cellStyle name="Normal 13 2 3 2 2" xfId="10138" xr:uid="{00000000-0005-0000-0000-00007F0F0000}"/>
    <cellStyle name="Normal 13 2 3 3" xfId="10137" xr:uid="{00000000-0005-0000-0000-0000800F0000}"/>
    <cellStyle name="Normal 13 2 4" xfId="3444" xr:uid="{00000000-0005-0000-0000-0000810F0000}"/>
    <cellStyle name="Normal 13 2 5" xfId="3445" xr:uid="{00000000-0005-0000-0000-0000820F0000}"/>
    <cellStyle name="Normal 13 20" xfId="3446" xr:uid="{00000000-0005-0000-0000-0000830F0000}"/>
    <cellStyle name="Normal 13 21" xfId="3447" xr:uid="{00000000-0005-0000-0000-0000840F0000}"/>
    <cellStyle name="Normal 13 21 2" xfId="3448" xr:uid="{00000000-0005-0000-0000-0000850F0000}"/>
    <cellStyle name="Normal 13 21 2 2" xfId="10140" xr:uid="{00000000-0005-0000-0000-0000860F0000}"/>
    <cellStyle name="Normal 13 21 3" xfId="10139" xr:uid="{00000000-0005-0000-0000-0000870F0000}"/>
    <cellStyle name="Normal 13 22" xfId="3449" xr:uid="{00000000-0005-0000-0000-0000880F0000}"/>
    <cellStyle name="Normal 13 23" xfId="10136" xr:uid="{00000000-0005-0000-0000-0000890F0000}"/>
    <cellStyle name="Normal 13 3" xfId="3450" xr:uid="{00000000-0005-0000-0000-00008A0F0000}"/>
    <cellStyle name="Normal 13 3 2" xfId="3451" xr:uid="{00000000-0005-0000-0000-00008B0F0000}"/>
    <cellStyle name="Normal 13 3 3" xfId="3452" xr:uid="{00000000-0005-0000-0000-00008C0F0000}"/>
    <cellStyle name="Normal 13 3 3 2" xfId="10141" xr:uid="{00000000-0005-0000-0000-00008D0F0000}"/>
    <cellStyle name="Normal 13 4" xfId="3453" xr:uid="{00000000-0005-0000-0000-00008E0F0000}"/>
    <cellStyle name="Normal 13 4 2" xfId="3454" xr:uid="{00000000-0005-0000-0000-00008F0F0000}"/>
    <cellStyle name="Normal 13 4 2 2" xfId="3455" xr:uid="{00000000-0005-0000-0000-0000900F0000}"/>
    <cellStyle name="Normal 13 4 3" xfId="3456" xr:uid="{00000000-0005-0000-0000-0000910F0000}"/>
    <cellStyle name="Normal 13 5" xfId="3457" xr:uid="{00000000-0005-0000-0000-0000920F0000}"/>
    <cellStyle name="Normal 13 5 2" xfId="3458" xr:uid="{00000000-0005-0000-0000-0000930F0000}"/>
    <cellStyle name="Normal 13 5 2 2" xfId="10142" xr:uid="{00000000-0005-0000-0000-0000940F0000}"/>
    <cellStyle name="Normal 13 6" xfId="3459" xr:uid="{00000000-0005-0000-0000-0000950F0000}"/>
    <cellStyle name="Normal 13 7" xfId="3460" xr:uid="{00000000-0005-0000-0000-0000960F0000}"/>
    <cellStyle name="Normal 13 8" xfId="3461" xr:uid="{00000000-0005-0000-0000-0000970F0000}"/>
    <cellStyle name="Normal 13 9" xfId="3462" xr:uid="{00000000-0005-0000-0000-0000980F0000}"/>
    <cellStyle name="Normal 130" xfId="3463" xr:uid="{00000000-0005-0000-0000-0000990F0000}"/>
    <cellStyle name="Normal 130 2" xfId="3464" xr:uid="{00000000-0005-0000-0000-00009A0F0000}"/>
    <cellStyle name="Normal 130 2 2" xfId="10144" xr:uid="{00000000-0005-0000-0000-00009B0F0000}"/>
    <cellStyle name="Normal 130 3" xfId="10143" xr:uid="{00000000-0005-0000-0000-00009C0F0000}"/>
    <cellStyle name="Normal 131" xfId="3465" xr:uid="{00000000-0005-0000-0000-00009D0F0000}"/>
    <cellStyle name="Normal 131 2" xfId="3466" xr:uid="{00000000-0005-0000-0000-00009E0F0000}"/>
    <cellStyle name="Normal 131 3" xfId="3467" xr:uid="{00000000-0005-0000-0000-00009F0F0000}"/>
    <cellStyle name="Normal 131 3 2" xfId="10146" xr:uid="{00000000-0005-0000-0000-0000A00F0000}"/>
    <cellStyle name="Normal 131 4" xfId="10145" xr:uid="{00000000-0005-0000-0000-0000A10F0000}"/>
    <cellStyle name="Normal 132" xfId="3468" xr:uid="{00000000-0005-0000-0000-0000A20F0000}"/>
    <cellStyle name="Normal 132 2" xfId="3469" xr:uid="{00000000-0005-0000-0000-0000A30F0000}"/>
    <cellStyle name="Normal 132 2 2" xfId="10148" xr:uid="{00000000-0005-0000-0000-0000A40F0000}"/>
    <cellStyle name="Normal 132 3" xfId="10147" xr:uid="{00000000-0005-0000-0000-0000A50F0000}"/>
    <cellStyle name="Normal 133" xfId="3470" xr:uid="{00000000-0005-0000-0000-0000A60F0000}"/>
    <cellStyle name="Normal 134" xfId="3471" xr:uid="{00000000-0005-0000-0000-0000A70F0000}"/>
    <cellStyle name="Normal 134 2" xfId="3472" xr:uid="{00000000-0005-0000-0000-0000A80F0000}"/>
    <cellStyle name="Normal 134 2 2" xfId="3473" xr:uid="{00000000-0005-0000-0000-0000A90F0000}"/>
    <cellStyle name="Normal 135" xfId="3474" xr:uid="{00000000-0005-0000-0000-0000AA0F0000}"/>
    <cellStyle name="Normal 136" xfId="3475" xr:uid="{00000000-0005-0000-0000-0000AB0F0000}"/>
    <cellStyle name="Normal 137" xfId="3476" xr:uid="{00000000-0005-0000-0000-0000AC0F0000}"/>
    <cellStyle name="Normal 138" xfId="3477" xr:uid="{00000000-0005-0000-0000-0000AD0F0000}"/>
    <cellStyle name="Normal 139" xfId="3478" xr:uid="{00000000-0005-0000-0000-0000AE0F0000}"/>
    <cellStyle name="Normal 139 2" xfId="3479" xr:uid="{00000000-0005-0000-0000-0000AF0F0000}"/>
    <cellStyle name="Normal 14" xfId="3480" xr:uid="{00000000-0005-0000-0000-0000B00F0000}"/>
    <cellStyle name="Normal 14 10" xfId="3481" xr:uid="{00000000-0005-0000-0000-0000B10F0000}"/>
    <cellStyle name="Normal 14 10 2" xfId="3482" xr:uid="{00000000-0005-0000-0000-0000B20F0000}"/>
    <cellStyle name="Normal 14 10 2 2" xfId="10150" xr:uid="{00000000-0005-0000-0000-0000B30F0000}"/>
    <cellStyle name="Normal 14 10 3" xfId="10149" xr:uid="{00000000-0005-0000-0000-0000B40F0000}"/>
    <cellStyle name="Normal 14 11" xfId="3483" xr:uid="{00000000-0005-0000-0000-0000B50F0000}"/>
    <cellStyle name="Normal 14 12" xfId="3484" xr:uid="{00000000-0005-0000-0000-0000B60F0000}"/>
    <cellStyle name="Normal 14 12 10 2 2 2" xfId="9473" xr:uid="{00000000-0005-0000-0000-0000B70F0000}"/>
    <cellStyle name="Normal 14 12 10 2 2 2 2" xfId="12979" xr:uid="{00000000-0005-0000-0000-0000B80F0000}"/>
    <cellStyle name="Normal 14 12 2" xfId="10151" xr:uid="{00000000-0005-0000-0000-0000B90F0000}"/>
    <cellStyle name="Normal 14 13" xfId="3485" xr:uid="{00000000-0005-0000-0000-0000BA0F0000}"/>
    <cellStyle name="Normal 14 13 2" xfId="10152" xr:uid="{00000000-0005-0000-0000-0000BB0F0000}"/>
    <cellStyle name="Normal 14 14" xfId="3486" xr:uid="{00000000-0005-0000-0000-0000BC0F0000}"/>
    <cellStyle name="Normal 14 14 2" xfId="10153" xr:uid="{00000000-0005-0000-0000-0000BD0F0000}"/>
    <cellStyle name="Normal 14 2" xfId="3487" xr:uid="{00000000-0005-0000-0000-0000BE0F0000}"/>
    <cellStyle name="Normal 14 2 2" xfId="3488" xr:uid="{00000000-0005-0000-0000-0000BF0F0000}"/>
    <cellStyle name="Normal 14 2 3" xfId="3489" xr:uid="{00000000-0005-0000-0000-0000C00F0000}"/>
    <cellStyle name="Normal 14 2 4" xfId="3490" xr:uid="{00000000-0005-0000-0000-0000C10F0000}"/>
    <cellStyle name="Normal 14 2 4 2" xfId="10154" xr:uid="{00000000-0005-0000-0000-0000C20F0000}"/>
    <cellStyle name="Normal 14 3" xfId="3491" xr:uid="{00000000-0005-0000-0000-0000C30F0000}"/>
    <cellStyle name="Normal 14 3 2" xfId="3492" xr:uid="{00000000-0005-0000-0000-0000C40F0000}"/>
    <cellStyle name="Normal 14 3 3" xfId="3493" xr:uid="{00000000-0005-0000-0000-0000C50F0000}"/>
    <cellStyle name="Normal 14 3 3 2" xfId="10155" xr:uid="{00000000-0005-0000-0000-0000C60F0000}"/>
    <cellStyle name="Normal 14 4" xfId="3494" xr:uid="{00000000-0005-0000-0000-0000C70F0000}"/>
    <cellStyle name="Normal 14 4 2" xfId="3495" xr:uid="{00000000-0005-0000-0000-0000C80F0000}"/>
    <cellStyle name="Normal 14 4 2 2" xfId="3496" xr:uid="{00000000-0005-0000-0000-0000C90F0000}"/>
    <cellStyle name="Normal 14 4 2 2 2" xfId="10158" xr:uid="{00000000-0005-0000-0000-0000CA0F0000}"/>
    <cellStyle name="Normal 14 4 2 3" xfId="10157" xr:uid="{00000000-0005-0000-0000-0000CB0F0000}"/>
    <cellStyle name="Normal 14 4 3" xfId="3497" xr:uid="{00000000-0005-0000-0000-0000CC0F0000}"/>
    <cellStyle name="Normal 14 4 3 2" xfId="10159" xr:uid="{00000000-0005-0000-0000-0000CD0F0000}"/>
    <cellStyle name="Normal 14 4 4" xfId="10156" xr:uid="{00000000-0005-0000-0000-0000CE0F0000}"/>
    <cellStyle name="Normal 14 5" xfId="3498" xr:uid="{00000000-0005-0000-0000-0000CF0F0000}"/>
    <cellStyle name="Normal 14 5 2" xfId="3499" xr:uid="{00000000-0005-0000-0000-0000D00F0000}"/>
    <cellStyle name="Normal 14 5 2 2" xfId="10161" xr:uid="{00000000-0005-0000-0000-0000D10F0000}"/>
    <cellStyle name="Normal 14 5 3" xfId="3500" xr:uid="{00000000-0005-0000-0000-0000D20F0000}"/>
    <cellStyle name="Normal 14 5 3 2" xfId="10162" xr:uid="{00000000-0005-0000-0000-0000D30F0000}"/>
    <cellStyle name="Normal 14 5 4" xfId="3501" xr:uid="{00000000-0005-0000-0000-0000D40F0000}"/>
    <cellStyle name="Normal 14 5 4 2" xfId="10163" xr:uid="{00000000-0005-0000-0000-0000D50F0000}"/>
    <cellStyle name="Normal 14 5 5" xfId="10160" xr:uid="{00000000-0005-0000-0000-0000D60F0000}"/>
    <cellStyle name="Normal 14 6" xfId="3502" xr:uid="{00000000-0005-0000-0000-0000D70F0000}"/>
    <cellStyle name="Normal 14 6 2" xfId="3503" xr:uid="{00000000-0005-0000-0000-0000D80F0000}"/>
    <cellStyle name="Normal 14 6 2 2" xfId="10165" xr:uid="{00000000-0005-0000-0000-0000D90F0000}"/>
    <cellStyle name="Normal 14 6 3" xfId="10164" xr:uid="{00000000-0005-0000-0000-0000DA0F0000}"/>
    <cellStyle name="Normal 14 7" xfId="3504" xr:uid="{00000000-0005-0000-0000-0000DB0F0000}"/>
    <cellStyle name="Normal 14 7 2" xfId="3505" xr:uid="{00000000-0005-0000-0000-0000DC0F0000}"/>
    <cellStyle name="Normal 14 7 2 2" xfId="10167" xr:uid="{00000000-0005-0000-0000-0000DD0F0000}"/>
    <cellStyle name="Normal 14 7 3" xfId="10166" xr:uid="{00000000-0005-0000-0000-0000DE0F0000}"/>
    <cellStyle name="Normal 14 8" xfId="3506" xr:uid="{00000000-0005-0000-0000-0000DF0F0000}"/>
    <cellStyle name="Normal 14 8 2" xfId="3507" xr:uid="{00000000-0005-0000-0000-0000E00F0000}"/>
    <cellStyle name="Normal 14 8 2 2" xfId="10169" xr:uid="{00000000-0005-0000-0000-0000E10F0000}"/>
    <cellStyle name="Normal 14 8 3" xfId="10168" xr:uid="{00000000-0005-0000-0000-0000E20F0000}"/>
    <cellStyle name="Normal 14 9" xfId="3508" xr:uid="{00000000-0005-0000-0000-0000E30F0000}"/>
    <cellStyle name="Normal 14 9 2" xfId="3509" xr:uid="{00000000-0005-0000-0000-0000E40F0000}"/>
    <cellStyle name="Normal 14 9 2 2" xfId="10171" xr:uid="{00000000-0005-0000-0000-0000E50F0000}"/>
    <cellStyle name="Normal 14 9 3" xfId="10170" xr:uid="{00000000-0005-0000-0000-0000E60F0000}"/>
    <cellStyle name="Normal 140" xfId="3510" xr:uid="{00000000-0005-0000-0000-0000E70F0000}"/>
    <cellStyle name="Normal 140 2" xfId="3511" xr:uid="{00000000-0005-0000-0000-0000E80F0000}"/>
    <cellStyle name="Normal 140 2 2" xfId="3512" xr:uid="{00000000-0005-0000-0000-0000E90F0000}"/>
    <cellStyle name="Normal 140 2 2 2" xfId="10174" xr:uid="{00000000-0005-0000-0000-0000EA0F0000}"/>
    <cellStyle name="Normal 140 2 3" xfId="10173" xr:uid="{00000000-0005-0000-0000-0000EB0F0000}"/>
    <cellStyle name="Normal 140 3" xfId="3513" xr:uid="{00000000-0005-0000-0000-0000EC0F0000}"/>
    <cellStyle name="Normal 140 3 2" xfId="10175" xr:uid="{00000000-0005-0000-0000-0000ED0F0000}"/>
    <cellStyle name="Normal 140 4" xfId="10172" xr:uid="{00000000-0005-0000-0000-0000EE0F0000}"/>
    <cellStyle name="Normal 141" xfId="3514" xr:uid="{00000000-0005-0000-0000-0000EF0F0000}"/>
    <cellStyle name="Normal 141 2" xfId="10176" xr:uid="{00000000-0005-0000-0000-0000F00F0000}"/>
    <cellStyle name="Normal 142" xfId="3515" xr:uid="{00000000-0005-0000-0000-0000F10F0000}"/>
    <cellStyle name="Normal 142 2" xfId="10177" xr:uid="{00000000-0005-0000-0000-0000F20F0000}"/>
    <cellStyle name="Normal 143" xfId="3516" xr:uid="{00000000-0005-0000-0000-0000F30F0000}"/>
    <cellStyle name="Normal 143 2" xfId="10178" xr:uid="{00000000-0005-0000-0000-0000F40F0000}"/>
    <cellStyle name="Normal 144" xfId="3517" xr:uid="{00000000-0005-0000-0000-0000F50F0000}"/>
    <cellStyle name="Normal 144 2" xfId="10179" xr:uid="{00000000-0005-0000-0000-0000F60F0000}"/>
    <cellStyle name="Normal 145" xfId="3518" xr:uid="{00000000-0005-0000-0000-0000F70F0000}"/>
    <cellStyle name="Normal 145 2" xfId="10180" xr:uid="{00000000-0005-0000-0000-0000F80F0000}"/>
    <cellStyle name="Normal 146" xfId="3519" xr:uid="{00000000-0005-0000-0000-0000F90F0000}"/>
    <cellStyle name="Normal 146 2" xfId="10181" xr:uid="{00000000-0005-0000-0000-0000FA0F0000}"/>
    <cellStyle name="Normal 147" xfId="3520" xr:uid="{00000000-0005-0000-0000-0000FB0F0000}"/>
    <cellStyle name="Normal 147 2" xfId="10182" xr:uid="{00000000-0005-0000-0000-0000FC0F0000}"/>
    <cellStyle name="Normal 148" xfId="3521" xr:uid="{00000000-0005-0000-0000-0000FD0F0000}"/>
    <cellStyle name="Normal 148 2" xfId="10183" xr:uid="{00000000-0005-0000-0000-0000FE0F0000}"/>
    <cellStyle name="Normal 149" xfId="3522" xr:uid="{00000000-0005-0000-0000-0000FF0F0000}"/>
    <cellStyle name="Normal 15" xfId="3523" xr:uid="{00000000-0005-0000-0000-000000100000}"/>
    <cellStyle name="Normal 15 2" xfId="3524" xr:uid="{00000000-0005-0000-0000-000001100000}"/>
    <cellStyle name="Normal 15 2 2" xfId="3525" xr:uid="{00000000-0005-0000-0000-000002100000}"/>
    <cellStyle name="Normal 15 2 3" xfId="3526" xr:uid="{00000000-0005-0000-0000-000003100000}"/>
    <cellStyle name="Normal 15 2 3 2" xfId="10185" xr:uid="{00000000-0005-0000-0000-000004100000}"/>
    <cellStyle name="Normal 15 3" xfId="3527" xr:uid="{00000000-0005-0000-0000-000005100000}"/>
    <cellStyle name="Normal 15 3 2" xfId="3528" xr:uid="{00000000-0005-0000-0000-000006100000}"/>
    <cellStyle name="Normal 15 3 3" xfId="3529" xr:uid="{00000000-0005-0000-0000-000007100000}"/>
    <cellStyle name="Normal 15 3 3 2" xfId="10186" xr:uid="{00000000-0005-0000-0000-000008100000}"/>
    <cellStyle name="Normal 15 4" xfId="3530" xr:uid="{00000000-0005-0000-0000-000009100000}"/>
    <cellStyle name="Normal 15 4 2" xfId="3531" xr:uid="{00000000-0005-0000-0000-00000A100000}"/>
    <cellStyle name="Normal 15 4 3" xfId="3532" xr:uid="{00000000-0005-0000-0000-00000B100000}"/>
    <cellStyle name="Normal 15 4 3 2" xfId="10187" xr:uid="{00000000-0005-0000-0000-00000C100000}"/>
    <cellStyle name="Normal 15 5" xfId="3533" xr:uid="{00000000-0005-0000-0000-00000D100000}"/>
    <cellStyle name="Normal 15 6" xfId="3534" xr:uid="{00000000-0005-0000-0000-00000E100000}"/>
    <cellStyle name="Normal 15 6 2" xfId="10188" xr:uid="{00000000-0005-0000-0000-00000F100000}"/>
    <cellStyle name="Normal 15 7" xfId="3535" xr:uid="{00000000-0005-0000-0000-000010100000}"/>
    <cellStyle name="Normal 15 8" xfId="3536" xr:uid="{00000000-0005-0000-0000-000011100000}"/>
    <cellStyle name="Normal 15 8 2" xfId="10189" xr:uid="{00000000-0005-0000-0000-000012100000}"/>
    <cellStyle name="Normal 15 9" xfId="10184" xr:uid="{00000000-0005-0000-0000-000013100000}"/>
    <cellStyle name="Normal 150" xfId="3537" xr:uid="{00000000-0005-0000-0000-000014100000}"/>
    <cellStyle name="Normal 151" xfId="3538" xr:uid="{00000000-0005-0000-0000-000015100000}"/>
    <cellStyle name="Normal 152" xfId="3539" xr:uid="{00000000-0005-0000-0000-000016100000}"/>
    <cellStyle name="Normal 153" xfId="3540" xr:uid="{00000000-0005-0000-0000-000017100000}"/>
    <cellStyle name="Normal 154" xfId="3541" xr:uid="{00000000-0005-0000-0000-000018100000}"/>
    <cellStyle name="Normal 155" xfId="3542" xr:uid="{00000000-0005-0000-0000-000019100000}"/>
    <cellStyle name="Normal 156" xfId="3543" xr:uid="{00000000-0005-0000-0000-00001A100000}"/>
    <cellStyle name="Normal 157" xfId="3544" xr:uid="{00000000-0005-0000-0000-00001B100000}"/>
    <cellStyle name="Normal 158" xfId="3545" xr:uid="{00000000-0005-0000-0000-00001C100000}"/>
    <cellStyle name="Normal 159" xfId="3546" xr:uid="{00000000-0005-0000-0000-00001D100000}"/>
    <cellStyle name="Normal 16" xfId="3547" xr:uid="{00000000-0005-0000-0000-00001E100000}"/>
    <cellStyle name="Normal 16 2" xfId="3548" xr:uid="{00000000-0005-0000-0000-00001F100000}"/>
    <cellStyle name="Normal 16 2 2" xfId="3549" xr:uid="{00000000-0005-0000-0000-000020100000}"/>
    <cellStyle name="Normal 16 2 2 2" xfId="3550" xr:uid="{00000000-0005-0000-0000-000021100000}"/>
    <cellStyle name="Normal 16 2 2 2 2" xfId="10192" xr:uid="{00000000-0005-0000-0000-000022100000}"/>
    <cellStyle name="Normal 16 2 2 3" xfId="10191" xr:uid="{00000000-0005-0000-0000-000023100000}"/>
    <cellStyle name="Normal 16 2 3" xfId="3551" xr:uid="{00000000-0005-0000-0000-000024100000}"/>
    <cellStyle name="Normal 16 2 3 2" xfId="10193" xr:uid="{00000000-0005-0000-0000-000025100000}"/>
    <cellStyle name="Normal 16 2 4" xfId="10190" xr:uid="{00000000-0005-0000-0000-000026100000}"/>
    <cellStyle name="Normal 16 3" xfId="3552" xr:uid="{00000000-0005-0000-0000-000027100000}"/>
    <cellStyle name="Normal 16 3 2" xfId="3553" xr:uid="{00000000-0005-0000-0000-000028100000}"/>
    <cellStyle name="Normal 16 3 2 2" xfId="10195" xr:uid="{00000000-0005-0000-0000-000029100000}"/>
    <cellStyle name="Normal 16 3 3" xfId="10194" xr:uid="{00000000-0005-0000-0000-00002A100000}"/>
    <cellStyle name="Normal 16 4" xfId="3554" xr:uid="{00000000-0005-0000-0000-00002B100000}"/>
    <cellStyle name="Normal 16 5" xfId="3555" xr:uid="{00000000-0005-0000-0000-00002C100000}"/>
    <cellStyle name="Normal 16 6" xfId="3556" xr:uid="{00000000-0005-0000-0000-00002D100000}"/>
    <cellStyle name="Normal 16 7" xfId="3557" xr:uid="{00000000-0005-0000-0000-00002E100000}"/>
    <cellStyle name="Normal 160" xfId="3558" xr:uid="{00000000-0005-0000-0000-00002F100000}"/>
    <cellStyle name="Normal 161" xfId="3559" xr:uid="{00000000-0005-0000-0000-000030100000}"/>
    <cellStyle name="Normal 162" xfId="3560" xr:uid="{00000000-0005-0000-0000-000031100000}"/>
    <cellStyle name="Normal 163" xfId="3561" xr:uid="{00000000-0005-0000-0000-000032100000}"/>
    <cellStyle name="Normal 164" xfId="3562" xr:uid="{00000000-0005-0000-0000-000033100000}"/>
    <cellStyle name="Normal 165" xfId="3563" xr:uid="{00000000-0005-0000-0000-000034100000}"/>
    <cellStyle name="Normal 166" xfId="3564" xr:uid="{00000000-0005-0000-0000-000035100000}"/>
    <cellStyle name="Normal 167" xfId="3565" xr:uid="{00000000-0005-0000-0000-000036100000}"/>
    <cellStyle name="Normal 168" xfId="3566" xr:uid="{00000000-0005-0000-0000-000037100000}"/>
    <cellStyle name="Normal 169" xfId="3567" xr:uid="{00000000-0005-0000-0000-000038100000}"/>
    <cellStyle name="Normal 17" xfId="3568" xr:uid="{00000000-0005-0000-0000-000039100000}"/>
    <cellStyle name="Normal 17 2" xfId="3569" xr:uid="{00000000-0005-0000-0000-00003A100000}"/>
    <cellStyle name="Normal 17 2 2" xfId="3570" xr:uid="{00000000-0005-0000-0000-00003B100000}"/>
    <cellStyle name="Normal 17 2 2 2" xfId="3571" xr:uid="{00000000-0005-0000-0000-00003C100000}"/>
    <cellStyle name="Normal 17 2 2 2 2" xfId="10198" xr:uid="{00000000-0005-0000-0000-00003D100000}"/>
    <cellStyle name="Normal 17 2 2 3" xfId="10197" xr:uid="{00000000-0005-0000-0000-00003E100000}"/>
    <cellStyle name="Normal 17 2 3" xfId="3572" xr:uid="{00000000-0005-0000-0000-00003F100000}"/>
    <cellStyle name="Normal 17 2 3 2" xfId="10199" xr:uid="{00000000-0005-0000-0000-000040100000}"/>
    <cellStyle name="Normal 17 2 4" xfId="10196" xr:uid="{00000000-0005-0000-0000-000041100000}"/>
    <cellStyle name="Normal 17 3" xfId="3573" xr:uid="{00000000-0005-0000-0000-000042100000}"/>
    <cellStyle name="Normal 17 3 2" xfId="3574" xr:uid="{00000000-0005-0000-0000-000043100000}"/>
    <cellStyle name="Normal 17 3 2 2" xfId="10201" xr:uid="{00000000-0005-0000-0000-000044100000}"/>
    <cellStyle name="Normal 17 3 3" xfId="10200" xr:uid="{00000000-0005-0000-0000-000045100000}"/>
    <cellStyle name="Normal 17 4" xfId="3575" xr:uid="{00000000-0005-0000-0000-000046100000}"/>
    <cellStyle name="Normal 17 4 2" xfId="3576" xr:uid="{00000000-0005-0000-0000-000047100000}"/>
    <cellStyle name="Normal 17 4 3" xfId="3577" xr:uid="{00000000-0005-0000-0000-000048100000}"/>
    <cellStyle name="Normal 170" xfId="3578" xr:uid="{00000000-0005-0000-0000-000049100000}"/>
    <cellStyle name="Normal 171" xfId="3579" xr:uid="{00000000-0005-0000-0000-00004A100000}"/>
    <cellStyle name="Normal 172" xfId="3580" xr:uid="{00000000-0005-0000-0000-00004B100000}"/>
    <cellStyle name="Normal 173" xfId="3581" xr:uid="{00000000-0005-0000-0000-00004C100000}"/>
    <cellStyle name="Normal 174" xfId="3582" xr:uid="{00000000-0005-0000-0000-00004D100000}"/>
    <cellStyle name="Normal 175" xfId="3583" xr:uid="{00000000-0005-0000-0000-00004E100000}"/>
    <cellStyle name="Normal 176" xfId="3584" xr:uid="{00000000-0005-0000-0000-00004F100000}"/>
    <cellStyle name="Normal 177" xfId="3585" xr:uid="{00000000-0005-0000-0000-000050100000}"/>
    <cellStyle name="Normal 178" xfId="3586" xr:uid="{00000000-0005-0000-0000-000051100000}"/>
    <cellStyle name="Normal 179" xfId="3587" xr:uid="{00000000-0005-0000-0000-000052100000}"/>
    <cellStyle name="Normal 18" xfId="3588" xr:uid="{00000000-0005-0000-0000-000053100000}"/>
    <cellStyle name="Normal 18 2" xfId="3589" xr:uid="{00000000-0005-0000-0000-000054100000}"/>
    <cellStyle name="Normal 18 2 2" xfId="3590" xr:uid="{00000000-0005-0000-0000-000055100000}"/>
    <cellStyle name="Normal 18 2 3" xfId="3591" xr:uid="{00000000-0005-0000-0000-000056100000}"/>
    <cellStyle name="Normal 18 2 3 2" xfId="10202" xr:uid="{00000000-0005-0000-0000-000057100000}"/>
    <cellStyle name="Normal 18 3" xfId="3592" xr:uid="{00000000-0005-0000-0000-000058100000}"/>
    <cellStyle name="Normal 18 3 2" xfId="3593" xr:uid="{00000000-0005-0000-0000-000059100000}"/>
    <cellStyle name="Normal 18 3 2 2" xfId="10204" xr:uid="{00000000-0005-0000-0000-00005A100000}"/>
    <cellStyle name="Normal 18 3 3" xfId="10203" xr:uid="{00000000-0005-0000-0000-00005B100000}"/>
    <cellStyle name="Normal 18 4" xfId="3594" xr:uid="{00000000-0005-0000-0000-00005C100000}"/>
    <cellStyle name="Normal 18 5" xfId="3595" xr:uid="{00000000-0005-0000-0000-00005D100000}"/>
    <cellStyle name="Normal 18 6" xfId="3596" xr:uid="{00000000-0005-0000-0000-00005E100000}"/>
    <cellStyle name="Normal 18 6 2" xfId="10205" xr:uid="{00000000-0005-0000-0000-00005F100000}"/>
    <cellStyle name="Normal 180" xfId="3597" xr:uid="{00000000-0005-0000-0000-000060100000}"/>
    <cellStyle name="Normal 181" xfId="3598" xr:uid="{00000000-0005-0000-0000-000061100000}"/>
    <cellStyle name="Normal 182" xfId="3599" xr:uid="{00000000-0005-0000-0000-000062100000}"/>
    <cellStyle name="Normal 183" xfId="3600" xr:uid="{00000000-0005-0000-0000-000063100000}"/>
    <cellStyle name="Normal 184" xfId="3601" xr:uid="{00000000-0005-0000-0000-000064100000}"/>
    <cellStyle name="Normal 185" xfId="3602" xr:uid="{00000000-0005-0000-0000-000065100000}"/>
    <cellStyle name="Normal 186" xfId="3603" xr:uid="{00000000-0005-0000-0000-000066100000}"/>
    <cellStyle name="Normal 187" xfId="3604" xr:uid="{00000000-0005-0000-0000-000067100000}"/>
    <cellStyle name="Normal 188" xfId="3605" xr:uid="{00000000-0005-0000-0000-000068100000}"/>
    <cellStyle name="Normal 189" xfId="3606" xr:uid="{00000000-0005-0000-0000-000069100000}"/>
    <cellStyle name="Normal 19" xfId="3607" xr:uid="{00000000-0005-0000-0000-00006A100000}"/>
    <cellStyle name="Normal 19 2" xfId="3608" xr:uid="{00000000-0005-0000-0000-00006B100000}"/>
    <cellStyle name="Normal 190" xfId="3609" xr:uid="{00000000-0005-0000-0000-00006C100000}"/>
    <cellStyle name="Normal 191" xfId="3610" xr:uid="{00000000-0005-0000-0000-00006D100000}"/>
    <cellStyle name="Normal 192" xfId="3611" xr:uid="{00000000-0005-0000-0000-00006E100000}"/>
    <cellStyle name="Normal 193" xfId="3612" xr:uid="{00000000-0005-0000-0000-00006F100000}"/>
    <cellStyle name="Normal 194" xfId="3613" xr:uid="{00000000-0005-0000-0000-000070100000}"/>
    <cellStyle name="Normal 194 2" xfId="3614" xr:uid="{00000000-0005-0000-0000-000071100000}"/>
    <cellStyle name="Normal 195" xfId="51" xr:uid="{00000000-0005-0000-0000-000072100000}"/>
    <cellStyle name="Normal 195 2" xfId="3" xr:uid="{00000000-0005-0000-0000-000073100000}"/>
    <cellStyle name="Normal 195 3" xfId="3615" xr:uid="{00000000-0005-0000-0000-000074100000}"/>
    <cellStyle name="Normal 196" xfId="3616" xr:uid="{00000000-0005-0000-0000-000075100000}"/>
    <cellStyle name="Normal 197" xfId="3617" xr:uid="{00000000-0005-0000-0000-000076100000}"/>
    <cellStyle name="Normal 198" xfId="3618" xr:uid="{00000000-0005-0000-0000-000077100000}"/>
    <cellStyle name="Normal 199" xfId="3619" xr:uid="{00000000-0005-0000-0000-000078100000}"/>
    <cellStyle name="Normal 199 2" xfId="9434" xr:uid="{00000000-0005-0000-0000-000079100000}"/>
    <cellStyle name="Normal 199 2 2" xfId="9524" xr:uid="{00000000-0005-0000-0000-00007A100000}"/>
    <cellStyle name="Normal 199 2 2 2" xfId="9513" xr:uid="{00000000-0005-0000-0000-00007B100000}"/>
    <cellStyle name="Normal 199 2 3" xfId="31" xr:uid="{00000000-0005-0000-0000-00007C100000}"/>
    <cellStyle name="Normal 199 2 3 2" xfId="9592" xr:uid="{00000000-0005-0000-0000-00007D100000}"/>
    <cellStyle name="Normal 199 2 3 3" xfId="12988" xr:uid="{08100BF5-BA39-4888-86E5-1A3DD92D4732}"/>
    <cellStyle name="Normal 199 2 4" xfId="9537" xr:uid="{00000000-0005-0000-0000-00007E100000}"/>
    <cellStyle name="Normal 199 2 4 2" xfId="9548" xr:uid="{00000000-0005-0000-0000-00007F100000}"/>
    <cellStyle name="Normal 199 2 5" xfId="12938" xr:uid="{00000000-0005-0000-0000-000080100000}"/>
    <cellStyle name="Normal 2" xfId="2" xr:uid="{00000000-0005-0000-0000-000081100000}"/>
    <cellStyle name="Normal 2 10" xfId="3620" xr:uid="{00000000-0005-0000-0000-000082100000}"/>
    <cellStyle name="Normal 2 10 10" xfId="10206" xr:uid="{00000000-0005-0000-0000-000083100000}"/>
    <cellStyle name="Normal 2 10 2" xfId="12" xr:uid="{00000000-0005-0000-0000-000084100000}"/>
    <cellStyle name="Normal 2 10 3" xfId="3621" xr:uid="{00000000-0005-0000-0000-000085100000}"/>
    <cellStyle name="Normal 2 10 4" xfId="3622" xr:uid="{00000000-0005-0000-0000-000086100000}"/>
    <cellStyle name="Normal 2 10 4 2" xfId="3623" xr:uid="{00000000-0005-0000-0000-000087100000}"/>
    <cellStyle name="Normal 2 10 4 2 2" xfId="10208" xr:uid="{00000000-0005-0000-0000-000088100000}"/>
    <cellStyle name="Normal 2 10 4 3" xfId="10207" xr:uid="{00000000-0005-0000-0000-000089100000}"/>
    <cellStyle name="Normal 2 10 5" xfId="3624" xr:uid="{00000000-0005-0000-0000-00008A100000}"/>
    <cellStyle name="Normal 2 10 5 2" xfId="3625" xr:uid="{00000000-0005-0000-0000-00008B100000}"/>
    <cellStyle name="Normal 2 10 5 2 2" xfId="10210" xr:uid="{00000000-0005-0000-0000-00008C100000}"/>
    <cellStyle name="Normal 2 10 5 3" xfId="10209" xr:uid="{00000000-0005-0000-0000-00008D100000}"/>
    <cellStyle name="Normal 2 10 6" xfId="3626" xr:uid="{00000000-0005-0000-0000-00008E100000}"/>
    <cellStyle name="Normal 2 10 6 2" xfId="10211" xr:uid="{00000000-0005-0000-0000-00008F100000}"/>
    <cellStyle name="Normal 2 10 7" xfId="3627" xr:uid="{00000000-0005-0000-0000-000090100000}"/>
    <cellStyle name="Normal 2 10 7 2" xfId="10212" xr:uid="{00000000-0005-0000-0000-000091100000}"/>
    <cellStyle name="Normal 2 10 8" xfId="3628" xr:uid="{00000000-0005-0000-0000-000092100000}"/>
    <cellStyle name="Normal 2 10 8 2" xfId="10213" xr:uid="{00000000-0005-0000-0000-000093100000}"/>
    <cellStyle name="Normal 2 10 9" xfId="9415" xr:uid="{00000000-0005-0000-0000-000094100000}"/>
    <cellStyle name="Normal 2 10 9 2" xfId="39" xr:uid="{00000000-0005-0000-0000-000095100000}"/>
    <cellStyle name="Normal 2 10 9 2 3" xfId="12982" xr:uid="{25BFE486-5EC4-4753-9668-98E10CE42F00}"/>
    <cellStyle name="Normal 2 10 9 3" xfId="12924" xr:uid="{00000000-0005-0000-0000-000096100000}"/>
    <cellStyle name="Normal 2 100" xfId="3629" xr:uid="{00000000-0005-0000-0000-000097100000}"/>
    <cellStyle name="Normal 2 100 2" xfId="3630" xr:uid="{00000000-0005-0000-0000-000098100000}"/>
    <cellStyle name="Normal 2 100 2 2" xfId="10215" xr:uid="{00000000-0005-0000-0000-000099100000}"/>
    <cellStyle name="Normal 2 100 3" xfId="10214" xr:uid="{00000000-0005-0000-0000-00009A100000}"/>
    <cellStyle name="Normal 2 101" xfId="3631" xr:uid="{00000000-0005-0000-0000-00009B100000}"/>
    <cellStyle name="Normal 2 101 2" xfId="3632" xr:uid="{00000000-0005-0000-0000-00009C100000}"/>
    <cellStyle name="Normal 2 101 2 2" xfId="10217" xr:uid="{00000000-0005-0000-0000-00009D100000}"/>
    <cellStyle name="Normal 2 101 3" xfId="10216" xr:uid="{00000000-0005-0000-0000-00009E100000}"/>
    <cellStyle name="Normal 2 102" xfId="3633" xr:uid="{00000000-0005-0000-0000-00009F100000}"/>
    <cellStyle name="Normal 2 102 2" xfId="3634" xr:uid="{00000000-0005-0000-0000-0000A0100000}"/>
    <cellStyle name="Normal 2 102 2 2" xfId="10219" xr:uid="{00000000-0005-0000-0000-0000A1100000}"/>
    <cellStyle name="Normal 2 102 3" xfId="10218" xr:uid="{00000000-0005-0000-0000-0000A2100000}"/>
    <cellStyle name="Normal 2 103" xfId="3635" xr:uid="{00000000-0005-0000-0000-0000A3100000}"/>
    <cellStyle name="Normal 2 103 2" xfId="3636" xr:uid="{00000000-0005-0000-0000-0000A4100000}"/>
    <cellStyle name="Normal 2 103 2 2" xfId="10221" xr:uid="{00000000-0005-0000-0000-0000A5100000}"/>
    <cellStyle name="Normal 2 103 3" xfId="10220" xr:uid="{00000000-0005-0000-0000-0000A6100000}"/>
    <cellStyle name="Normal 2 104" xfId="3637" xr:uid="{00000000-0005-0000-0000-0000A7100000}"/>
    <cellStyle name="Normal 2 105" xfId="3638" xr:uid="{00000000-0005-0000-0000-0000A8100000}"/>
    <cellStyle name="Normal 2 105 2" xfId="3639" xr:uid="{00000000-0005-0000-0000-0000A9100000}"/>
    <cellStyle name="Normal 2 105 2 2" xfId="10223" xr:uid="{00000000-0005-0000-0000-0000AA100000}"/>
    <cellStyle name="Normal 2 105 3" xfId="10222" xr:uid="{00000000-0005-0000-0000-0000AB100000}"/>
    <cellStyle name="Normal 2 106" xfId="3640" xr:uid="{00000000-0005-0000-0000-0000AC100000}"/>
    <cellStyle name="Normal 2 106 2" xfId="3641" xr:uid="{00000000-0005-0000-0000-0000AD100000}"/>
    <cellStyle name="Normal 2 106 2 2" xfId="10225" xr:uid="{00000000-0005-0000-0000-0000AE100000}"/>
    <cellStyle name="Normal 2 106 3" xfId="10224" xr:uid="{00000000-0005-0000-0000-0000AF100000}"/>
    <cellStyle name="Normal 2 107" xfId="3642" xr:uid="{00000000-0005-0000-0000-0000B0100000}"/>
    <cellStyle name="Normal 2 107 2" xfId="3643" xr:uid="{00000000-0005-0000-0000-0000B1100000}"/>
    <cellStyle name="Normal 2 107 2 2" xfId="10227" xr:uid="{00000000-0005-0000-0000-0000B2100000}"/>
    <cellStyle name="Normal 2 107 3" xfId="10226" xr:uid="{00000000-0005-0000-0000-0000B3100000}"/>
    <cellStyle name="Normal 2 108" xfId="3644" xr:uid="{00000000-0005-0000-0000-0000B4100000}"/>
    <cellStyle name="Normal 2 108 2" xfId="3645" xr:uid="{00000000-0005-0000-0000-0000B5100000}"/>
    <cellStyle name="Normal 2 108 2 2" xfId="10229" xr:uid="{00000000-0005-0000-0000-0000B6100000}"/>
    <cellStyle name="Normal 2 108 3" xfId="10228" xr:uid="{00000000-0005-0000-0000-0000B7100000}"/>
    <cellStyle name="Normal 2 109" xfId="3646" xr:uid="{00000000-0005-0000-0000-0000B8100000}"/>
    <cellStyle name="Normal 2 109 2" xfId="3647" xr:uid="{00000000-0005-0000-0000-0000B9100000}"/>
    <cellStyle name="Normal 2 109 2 2" xfId="10231" xr:uid="{00000000-0005-0000-0000-0000BA100000}"/>
    <cellStyle name="Normal 2 109 3" xfId="10230" xr:uid="{00000000-0005-0000-0000-0000BB100000}"/>
    <cellStyle name="Normal 2 11" xfId="3648" xr:uid="{00000000-0005-0000-0000-0000BC100000}"/>
    <cellStyle name="Normal 2 11 2" xfId="3649" xr:uid="{00000000-0005-0000-0000-0000BD100000}"/>
    <cellStyle name="Normal 2 11 3" xfId="3650" xr:uid="{00000000-0005-0000-0000-0000BE100000}"/>
    <cellStyle name="Normal 2 11 4" xfId="3651" xr:uid="{00000000-0005-0000-0000-0000BF100000}"/>
    <cellStyle name="Normal 2 11 4 2" xfId="3652" xr:uid="{00000000-0005-0000-0000-0000C0100000}"/>
    <cellStyle name="Normal 2 11 4 2 2" xfId="10234" xr:uid="{00000000-0005-0000-0000-0000C1100000}"/>
    <cellStyle name="Normal 2 11 4 3" xfId="10233" xr:uid="{00000000-0005-0000-0000-0000C2100000}"/>
    <cellStyle name="Normal 2 11 5" xfId="3653" xr:uid="{00000000-0005-0000-0000-0000C3100000}"/>
    <cellStyle name="Normal 2 11 5 2" xfId="10235" xr:uid="{00000000-0005-0000-0000-0000C4100000}"/>
    <cellStyle name="Normal 2 11 6" xfId="3654" xr:uid="{00000000-0005-0000-0000-0000C5100000}"/>
    <cellStyle name="Normal 2 11 6 2" xfId="10236" xr:uid="{00000000-0005-0000-0000-0000C6100000}"/>
    <cellStyle name="Normal 2 11 7" xfId="10232" xr:uid="{00000000-0005-0000-0000-0000C7100000}"/>
    <cellStyle name="Normal 2 110" xfId="3655" xr:uid="{00000000-0005-0000-0000-0000C8100000}"/>
    <cellStyle name="Normal 2 110 2" xfId="3656" xr:uid="{00000000-0005-0000-0000-0000C9100000}"/>
    <cellStyle name="Normal 2 110 2 2" xfId="10238" xr:uid="{00000000-0005-0000-0000-0000CA100000}"/>
    <cellStyle name="Normal 2 110 3" xfId="10237" xr:uid="{00000000-0005-0000-0000-0000CB100000}"/>
    <cellStyle name="Normal 2 111" xfId="3657" xr:uid="{00000000-0005-0000-0000-0000CC100000}"/>
    <cellStyle name="Normal 2 111 2" xfId="3658" xr:uid="{00000000-0005-0000-0000-0000CD100000}"/>
    <cellStyle name="Normal 2 111 2 2" xfId="10240" xr:uid="{00000000-0005-0000-0000-0000CE100000}"/>
    <cellStyle name="Normal 2 111 3" xfId="10239" xr:uid="{00000000-0005-0000-0000-0000CF100000}"/>
    <cellStyle name="Normal 2 112" xfId="3659" xr:uid="{00000000-0005-0000-0000-0000D0100000}"/>
    <cellStyle name="Normal 2 112 2" xfId="3660" xr:uid="{00000000-0005-0000-0000-0000D1100000}"/>
    <cellStyle name="Normal 2 112 2 2" xfId="10242" xr:uid="{00000000-0005-0000-0000-0000D2100000}"/>
    <cellStyle name="Normal 2 112 3" xfId="10241" xr:uid="{00000000-0005-0000-0000-0000D3100000}"/>
    <cellStyle name="Normal 2 113" xfId="3661" xr:uid="{00000000-0005-0000-0000-0000D4100000}"/>
    <cellStyle name="Normal 2 113 2" xfId="3662" xr:uid="{00000000-0005-0000-0000-0000D5100000}"/>
    <cellStyle name="Normal 2 113 2 2" xfId="10244" xr:uid="{00000000-0005-0000-0000-0000D6100000}"/>
    <cellStyle name="Normal 2 113 3" xfId="10243" xr:uid="{00000000-0005-0000-0000-0000D7100000}"/>
    <cellStyle name="Normal 2 114" xfId="3663" xr:uid="{00000000-0005-0000-0000-0000D8100000}"/>
    <cellStyle name="Normal 2 114 2" xfId="3664" xr:uid="{00000000-0005-0000-0000-0000D9100000}"/>
    <cellStyle name="Normal 2 114 2 2" xfId="10246" xr:uid="{00000000-0005-0000-0000-0000DA100000}"/>
    <cellStyle name="Normal 2 114 3" xfId="10245" xr:uid="{00000000-0005-0000-0000-0000DB100000}"/>
    <cellStyle name="Normal 2 115" xfId="3665" xr:uid="{00000000-0005-0000-0000-0000DC100000}"/>
    <cellStyle name="Normal 2 115 2" xfId="3666" xr:uid="{00000000-0005-0000-0000-0000DD100000}"/>
    <cellStyle name="Normal 2 115 2 2" xfId="10248" xr:uid="{00000000-0005-0000-0000-0000DE100000}"/>
    <cellStyle name="Normal 2 115 3" xfId="10247" xr:uid="{00000000-0005-0000-0000-0000DF100000}"/>
    <cellStyle name="Normal 2 116" xfId="3667" xr:uid="{00000000-0005-0000-0000-0000E0100000}"/>
    <cellStyle name="Normal 2 116 2" xfId="3668" xr:uid="{00000000-0005-0000-0000-0000E1100000}"/>
    <cellStyle name="Normal 2 116 2 2" xfId="10250" xr:uid="{00000000-0005-0000-0000-0000E2100000}"/>
    <cellStyle name="Normal 2 116 3" xfId="10249" xr:uid="{00000000-0005-0000-0000-0000E3100000}"/>
    <cellStyle name="Normal 2 117" xfId="3669" xr:uid="{00000000-0005-0000-0000-0000E4100000}"/>
    <cellStyle name="Normal 2 117 2" xfId="3670" xr:uid="{00000000-0005-0000-0000-0000E5100000}"/>
    <cellStyle name="Normal 2 117 2 2" xfId="10252" xr:uid="{00000000-0005-0000-0000-0000E6100000}"/>
    <cellStyle name="Normal 2 117 3" xfId="10251" xr:uid="{00000000-0005-0000-0000-0000E7100000}"/>
    <cellStyle name="Normal 2 118" xfId="3671" xr:uid="{00000000-0005-0000-0000-0000E8100000}"/>
    <cellStyle name="Normal 2 118 2" xfId="3672" xr:uid="{00000000-0005-0000-0000-0000E9100000}"/>
    <cellStyle name="Normal 2 118 2 2" xfId="10254" xr:uid="{00000000-0005-0000-0000-0000EA100000}"/>
    <cellStyle name="Normal 2 118 3" xfId="10253" xr:uid="{00000000-0005-0000-0000-0000EB100000}"/>
    <cellStyle name="Normal 2 119" xfId="3673" xr:uid="{00000000-0005-0000-0000-0000EC100000}"/>
    <cellStyle name="Normal 2 119 2" xfId="3674" xr:uid="{00000000-0005-0000-0000-0000ED100000}"/>
    <cellStyle name="Normal 2 119 2 2" xfId="10256" xr:uid="{00000000-0005-0000-0000-0000EE100000}"/>
    <cellStyle name="Normal 2 119 3" xfId="10255" xr:uid="{00000000-0005-0000-0000-0000EF100000}"/>
    <cellStyle name="Normal 2 12" xfId="3675" xr:uid="{00000000-0005-0000-0000-0000F0100000}"/>
    <cellStyle name="Normal 2 12 2" xfId="3676" xr:uid="{00000000-0005-0000-0000-0000F1100000}"/>
    <cellStyle name="Normal 2 12 2 2" xfId="3677" xr:uid="{00000000-0005-0000-0000-0000F2100000}"/>
    <cellStyle name="Normal 2 12 2 2 2" xfId="10259" xr:uid="{00000000-0005-0000-0000-0000F3100000}"/>
    <cellStyle name="Normal 2 12 2 3" xfId="10258" xr:uid="{00000000-0005-0000-0000-0000F4100000}"/>
    <cellStyle name="Normal 2 12 3" xfId="3678" xr:uid="{00000000-0005-0000-0000-0000F5100000}"/>
    <cellStyle name="Normal 2 12 3 2" xfId="10260" xr:uid="{00000000-0005-0000-0000-0000F6100000}"/>
    <cellStyle name="Normal 2 12 4" xfId="3679" xr:uid="{00000000-0005-0000-0000-0000F7100000}"/>
    <cellStyle name="Normal 2 12 4 2" xfId="10261" xr:uid="{00000000-0005-0000-0000-0000F8100000}"/>
    <cellStyle name="Normal 2 12 5" xfId="10257" xr:uid="{00000000-0005-0000-0000-0000F9100000}"/>
    <cellStyle name="Normal 2 120" xfId="3680" xr:uid="{00000000-0005-0000-0000-0000FA100000}"/>
    <cellStyle name="Normal 2 120 2" xfId="3681" xr:uid="{00000000-0005-0000-0000-0000FB100000}"/>
    <cellStyle name="Normal 2 120 2 2" xfId="10263" xr:uid="{00000000-0005-0000-0000-0000FC100000}"/>
    <cellStyle name="Normal 2 120 3" xfId="10262" xr:uid="{00000000-0005-0000-0000-0000FD100000}"/>
    <cellStyle name="Normal 2 121" xfId="3682" xr:uid="{00000000-0005-0000-0000-0000FE100000}"/>
    <cellStyle name="Normal 2 121 2" xfId="3683" xr:uid="{00000000-0005-0000-0000-0000FF100000}"/>
    <cellStyle name="Normal 2 121 2 2" xfId="10265" xr:uid="{00000000-0005-0000-0000-000000110000}"/>
    <cellStyle name="Normal 2 121 3" xfId="10264" xr:uid="{00000000-0005-0000-0000-000001110000}"/>
    <cellStyle name="Normal 2 122" xfId="3684" xr:uid="{00000000-0005-0000-0000-000002110000}"/>
    <cellStyle name="Normal 2 122 2" xfId="3685" xr:uid="{00000000-0005-0000-0000-000003110000}"/>
    <cellStyle name="Normal 2 122 2 2" xfId="10267" xr:uid="{00000000-0005-0000-0000-000004110000}"/>
    <cellStyle name="Normal 2 122 3" xfId="10266" xr:uid="{00000000-0005-0000-0000-000005110000}"/>
    <cellStyle name="Normal 2 123" xfId="3686" xr:uid="{00000000-0005-0000-0000-000006110000}"/>
    <cellStyle name="Normal 2 123 2" xfId="3687" xr:uid="{00000000-0005-0000-0000-000007110000}"/>
    <cellStyle name="Normal 2 123 2 2" xfId="10269" xr:uid="{00000000-0005-0000-0000-000008110000}"/>
    <cellStyle name="Normal 2 123 3" xfId="10268" xr:uid="{00000000-0005-0000-0000-000009110000}"/>
    <cellStyle name="Normal 2 124" xfId="3688" xr:uid="{00000000-0005-0000-0000-00000A110000}"/>
    <cellStyle name="Normal 2 124 2" xfId="3689" xr:uid="{00000000-0005-0000-0000-00000B110000}"/>
    <cellStyle name="Normal 2 124 2 2" xfId="10271" xr:uid="{00000000-0005-0000-0000-00000C110000}"/>
    <cellStyle name="Normal 2 124 3" xfId="10270" xr:uid="{00000000-0005-0000-0000-00000D110000}"/>
    <cellStyle name="Normal 2 125" xfId="3690" xr:uid="{00000000-0005-0000-0000-00000E110000}"/>
    <cellStyle name="Normal 2 125 2" xfId="3691" xr:uid="{00000000-0005-0000-0000-00000F110000}"/>
    <cellStyle name="Normal 2 125 2 2" xfId="10273" xr:uid="{00000000-0005-0000-0000-000010110000}"/>
    <cellStyle name="Normal 2 125 3" xfId="10272" xr:uid="{00000000-0005-0000-0000-000011110000}"/>
    <cellStyle name="Normal 2 126" xfId="3692" xr:uid="{00000000-0005-0000-0000-000012110000}"/>
    <cellStyle name="Normal 2 126 2" xfId="3693" xr:uid="{00000000-0005-0000-0000-000013110000}"/>
    <cellStyle name="Normal 2 126 2 2" xfId="10275" xr:uid="{00000000-0005-0000-0000-000014110000}"/>
    <cellStyle name="Normal 2 126 3" xfId="10274" xr:uid="{00000000-0005-0000-0000-000015110000}"/>
    <cellStyle name="Normal 2 127" xfId="3694" xr:uid="{00000000-0005-0000-0000-000016110000}"/>
    <cellStyle name="Normal 2 127 2" xfId="3695" xr:uid="{00000000-0005-0000-0000-000017110000}"/>
    <cellStyle name="Normal 2 127 2 2" xfId="10277" xr:uid="{00000000-0005-0000-0000-000018110000}"/>
    <cellStyle name="Normal 2 127 3" xfId="10276" xr:uid="{00000000-0005-0000-0000-000019110000}"/>
    <cellStyle name="Normal 2 128" xfId="3696" xr:uid="{00000000-0005-0000-0000-00001A110000}"/>
    <cellStyle name="Normal 2 128 2" xfId="3697" xr:uid="{00000000-0005-0000-0000-00001B110000}"/>
    <cellStyle name="Normal 2 128 2 2" xfId="10279" xr:uid="{00000000-0005-0000-0000-00001C110000}"/>
    <cellStyle name="Normal 2 128 3" xfId="10278" xr:uid="{00000000-0005-0000-0000-00001D110000}"/>
    <cellStyle name="Normal 2 129" xfId="3698" xr:uid="{00000000-0005-0000-0000-00001E110000}"/>
    <cellStyle name="Normal 2 129 2" xfId="3699" xr:uid="{00000000-0005-0000-0000-00001F110000}"/>
    <cellStyle name="Normal 2 129 2 2" xfId="10281" xr:uid="{00000000-0005-0000-0000-000020110000}"/>
    <cellStyle name="Normal 2 129 3" xfId="10280" xr:uid="{00000000-0005-0000-0000-000021110000}"/>
    <cellStyle name="Normal 2 13" xfId="3700" xr:uid="{00000000-0005-0000-0000-000022110000}"/>
    <cellStyle name="Normal 2 13 2" xfId="3701" xr:uid="{00000000-0005-0000-0000-000023110000}"/>
    <cellStyle name="Normal 2 13 2 2" xfId="3702" xr:uid="{00000000-0005-0000-0000-000024110000}"/>
    <cellStyle name="Normal 2 13 2 2 2" xfId="10284" xr:uid="{00000000-0005-0000-0000-000025110000}"/>
    <cellStyle name="Normal 2 13 2 3" xfId="10283" xr:uid="{00000000-0005-0000-0000-000026110000}"/>
    <cellStyle name="Normal 2 13 3" xfId="3703" xr:uid="{00000000-0005-0000-0000-000027110000}"/>
    <cellStyle name="Normal 2 13 3 2" xfId="10285" xr:uid="{00000000-0005-0000-0000-000028110000}"/>
    <cellStyle name="Normal 2 13 4" xfId="3704" xr:uid="{00000000-0005-0000-0000-000029110000}"/>
    <cellStyle name="Normal 2 13 4 2" xfId="10286" xr:uid="{00000000-0005-0000-0000-00002A110000}"/>
    <cellStyle name="Normal 2 13 5" xfId="10282" xr:uid="{00000000-0005-0000-0000-00002B110000}"/>
    <cellStyle name="Normal 2 130" xfId="3705" xr:uid="{00000000-0005-0000-0000-00002C110000}"/>
    <cellStyle name="Normal 2 130 2" xfId="3706" xr:uid="{00000000-0005-0000-0000-00002D110000}"/>
    <cellStyle name="Normal 2 130 2 2" xfId="10288" xr:uid="{00000000-0005-0000-0000-00002E110000}"/>
    <cellStyle name="Normal 2 130 3" xfId="10287" xr:uid="{00000000-0005-0000-0000-00002F110000}"/>
    <cellStyle name="Normal 2 131" xfId="3707" xr:uid="{00000000-0005-0000-0000-000030110000}"/>
    <cellStyle name="Normal 2 131 2" xfId="3708" xr:uid="{00000000-0005-0000-0000-000031110000}"/>
    <cellStyle name="Normal 2 131 2 2" xfId="10290" xr:uid="{00000000-0005-0000-0000-000032110000}"/>
    <cellStyle name="Normal 2 131 3" xfId="10289" xr:uid="{00000000-0005-0000-0000-000033110000}"/>
    <cellStyle name="Normal 2 132" xfId="3709" xr:uid="{00000000-0005-0000-0000-000034110000}"/>
    <cellStyle name="Normal 2 132 2" xfId="3710" xr:uid="{00000000-0005-0000-0000-000035110000}"/>
    <cellStyle name="Normal 2 132 2 2" xfId="10292" xr:uid="{00000000-0005-0000-0000-000036110000}"/>
    <cellStyle name="Normal 2 132 3" xfId="10291" xr:uid="{00000000-0005-0000-0000-000037110000}"/>
    <cellStyle name="Normal 2 133" xfId="3711" xr:uid="{00000000-0005-0000-0000-000038110000}"/>
    <cellStyle name="Normal 2 133 2" xfId="3712" xr:uid="{00000000-0005-0000-0000-000039110000}"/>
    <cellStyle name="Normal 2 133 2 2" xfId="10294" xr:uid="{00000000-0005-0000-0000-00003A110000}"/>
    <cellStyle name="Normal 2 133 3" xfId="10293" xr:uid="{00000000-0005-0000-0000-00003B110000}"/>
    <cellStyle name="Normal 2 134" xfId="3713" xr:uid="{00000000-0005-0000-0000-00003C110000}"/>
    <cellStyle name="Normal 2 134 2" xfId="3714" xr:uid="{00000000-0005-0000-0000-00003D110000}"/>
    <cellStyle name="Normal 2 134 2 2" xfId="10296" xr:uid="{00000000-0005-0000-0000-00003E110000}"/>
    <cellStyle name="Normal 2 134 3" xfId="10295" xr:uid="{00000000-0005-0000-0000-00003F110000}"/>
    <cellStyle name="Normal 2 135" xfId="3715" xr:uid="{00000000-0005-0000-0000-000040110000}"/>
    <cellStyle name="Normal 2 135 2" xfId="3716" xr:uid="{00000000-0005-0000-0000-000041110000}"/>
    <cellStyle name="Normal 2 135 2 2" xfId="10298" xr:uid="{00000000-0005-0000-0000-000042110000}"/>
    <cellStyle name="Normal 2 135 3" xfId="10297" xr:uid="{00000000-0005-0000-0000-000043110000}"/>
    <cellStyle name="Normal 2 136" xfId="3717" xr:uid="{00000000-0005-0000-0000-000044110000}"/>
    <cellStyle name="Normal 2 136 2" xfId="3718" xr:uid="{00000000-0005-0000-0000-000045110000}"/>
    <cellStyle name="Normal 2 136 2 2" xfId="10300" xr:uid="{00000000-0005-0000-0000-000046110000}"/>
    <cellStyle name="Normal 2 136 3" xfId="10299" xr:uid="{00000000-0005-0000-0000-000047110000}"/>
    <cellStyle name="Normal 2 137" xfId="3719" xr:uid="{00000000-0005-0000-0000-000048110000}"/>
    <cellStyle name="Normal 2 137 2" xfId="3720" xr:uid="{00000000-0005-0000-0000-000049110000}"/>
    <cellStyle name="Normal 2 137 2 2" xfId="10302" xr:uid="{00000000-0005-0000-0000-00004A110000}"/>
    <cellStyle name="Normal 2 137 3" xfId="10301" xr:uid="{00000000-0005-0000-0000-00004B110000}"/>
    <cellStyle name="Normal 2 138" xfId="3721" xr:uid="{00000000-0005-0000-0000-00004C110000}"/>
    <cellStyle name="Normal 2 138 2" xfId="3722" xr:uid="{00000000-0005-0000-0000-00004D110000}"/>
    <cellStyle name="Normal 2 138 2 2" xfId="10304" xr:uid="{00000000-0005-0000-0000-00004E110000}"/>
    <cellStyle name="Normal 2 138 3" xfId="10303" xr:uid="{00000000-0005-0000-0000-00004F110000}"/>
    <cellStyle name="Normal 2 139" xfId="3723" xr:uid="{00000000-0005-0000-0000-000050110000}"/>
    <cellStyle name="Normal 2 139 2" xfId="3724" xr:uid="{00000000-0005-0000-0000-000051110000}"/>
    <cellStyle name="Normal 2 139 2 2" xfId="10306" xr:uid="{00000000-0005-0000-0000-000052110000}"/>
    <cellStyle name="Normal 2 139 3" xfId="10305" xr:uid="{00000000-0005-0000-0000-000053110000}"/>
    <cellStyle name="Normal 2 14" xfId="3725" xr:uid="{00000000-0005-0000-0000-000054110000}"/>
    <cellStyle name="Normal 2 14 2" xfId="3726" xr:uid="{00000000-0005-0000-0000-000055110000}"/>
    <cellStyle name="Normal 2 14 2 2" xfId="3727" xr:uid="{00000000-0005-0000-0000-000056110000}"/>
    <cellStyle name="Normal 2 14 2 2 2" xfId="10309" xr:uid="{00000000-0005-0000-0000-000057110000}"/>
    <cellStyle name="Normal 2 14 2 3" xfId="10308" xr:uid="{00000000-0005-0000-0000-000058110000}"/>
    <cellStyle name="Normal 2 14 3" xfId="3728" xr:uid="{00000000-0005-0000-0000-000059110000}"/>
    <cellStyle name="Normal 2 14 3 2" xfId="10310" xr:uid="{00000000-0005-0000-0000-00005A110000}"/>
    <cellStyle name="Normal 2 14 4" xfId="10307" xr:uid="{00000000-0005-0000-0000-00005B110000}"/>
    <cellStyle name="Normal 2 140" xfId="3729" xr:uid="{00000000-0005-0000-0000-00005C110000}"/>
    <cellStyle name="Normal 2 140 2" xfId="3730" xr:uid="{00000000-0005-0000-0000-00005D110000}"/>
    <cellStyle name="Normal 2 140 2 2" xfId="10312" xr:uid="{00000000-0005-0000-0000-00005E110000}"/>
    <cellStyle name="Normal 2 140 3" xfId="10311" xr:uid="{00000000-0005-0000-0000-00005F110000}"/>
    <cellStyle name="Normal 2 141" xfId="3731" xr:uid="{00000000-0005-0000-0000-000060110000}"/>
    <cellStyle name="Normal 2 142" xfId="67" xr:uid="{00000000-0005-0000-0000-000061110000}"/>
    <cellStyle name="Normal 2 142 2" xfId="9430" xr:uid="{00000000-0005-0000-0000-000062110000}"/>
    <cellStyle name="Normal 2 142 2 3" xfId="25" xr:uid="{00000000-0005-0000-0000-000063110000}"/>
    <cellStyle name="Normal 2 143" xfId="3732" xr:uid="{00000000-0005-0000-0000-000064110000}"/>
    <cellStyle name="Normal 2 143 2" xfId="10313" xr:uid="{00000000-0005-0000-0000-000065110000}"/>
    <cellStyle name="Normal 2 144" xfId="3733" xr:uid="{00000000-0005-0000-0000-000066110000}"/>
    <cellStyle name="Normal 2 144 2" xfId="9576" xr:uid="{00000000-0005-0000-0000-000067110000}"/>
    <cellStyle name="Normal 2 144 3" xfId="10314" xr:uid="{00000000-0005-0000-0000-000068110000}"/>
    <cellStyle name="Normal 2 145" xfId="3734" xr:uid="{00000000-0005-0000-0000-000069110000}"/>
    <cellStyle name="Normal 2 146" xfId="9478" xr:uid="{00000000-0005-0000-0000-00006A110000}"/>
    <cellStyle name="Normal 2 146 2" xfId="9504" xr:uid="{00000000-0005-0000-0000-00006B110000}"/>
    <cellStyle name="Normal 2 146 2 2" xfId="9519" xr:uid="{00000000-0005-0000-0000-00006C110000}"/>
    <cellStyle name="Normal 2 146 2 2 2" xfId="9541" xr:uid="{00000000-0005-0000-0000-00006D110000}"/>
    <cellStyle name="Normal 2 146 2 2 2 2" xfId="9561" xr:uid="{00000000-0005-0000-0000-00006E110000}"/>
    <cellStyle name="Normal 2 146 2 2 2 2 2" xfId="9567" xr:uid="{00000000-0005-0000-0000-00006F110000}"/>
    <cellStyle name="Normal 2 146 2 2 2 2 3" xfId="49" xr:uid="{00000000-0005-0000-0000-000070110000}"/>
    <cellStyle name="Normal 2 146 2 2 2 2 3 2" xfId="9600" xr:uid="{00000000-0005-0000-0000-000071110000}"/>
    <cellStyle name="Normal 2 146 2 2 2 2 3 2 2" xfId="12986" xr:uid="{F38E202E-BDA1-4560-BDBF-DD6F5A820F6D}"/>
    <cellStyle name="Normal 2 146 3" xfId="12955" xr:uid="{00000000-0005-0000-0000-000072110000}"/>
    <cellStyle name="Normal 2 147" xfId="9582" xr:uid="{00000000-0005-0000-0000-000073110000}"/>
    <cellStyle name="Normal 2 147 2" xfId="12980" xr:uid="{65EE47E7-9165-47BC-AFC3-80AA62388943}"/>
    <cellStyle name="Normal 2 148" xfId="12968" xr:uid="{00000000-0005-0000-0000-000074110000}"/>
    <cellStyle name="Normal 2 15" xfId="3735" xr:uid="{00000000-0005-0000-0000-000075110000}"/>
    <cellStyle name="Normal 2 15 2" xfId="3736" xr:uid="{00000000-0005-0000-0000-000076110000}"/>
    <cellStyle name="Normal 2 15 2 2" xfId="3737" xr:uid="{00000000-0005-0000-0000-000077110000}"/>
    <cellStyle name="Normal 2 15 2 2 2" xfId="10317" xr:uid="{00000000-0005-0000-0000-000078110000}"/>
    <cellStyle name="Normal 2 15 2 3" xfId="10316" xr:uid="{00000000-0005-0000-0000-000079110000}"/>
    <cellStyle name="Normal 2 15 3" xfId="3738" xr:uid="{00000000-0005-0000-0000-00007A110000}"/>
    <cellStyle name="Normal 2 15 3 2" xfId="10318" xr:uid="{00000000-0005-0000-0000-00007B110000}"/>
    <cellStyle name="Normal 2 15 4" xfId="10315" xr:uid="{00000000-0005-0000-0000-00007C110000}"/>
    <cellStyle name="Normal 2 16" xfId="3739" xr:uid="{00000000-0005-0000-0000-00007D110000}"/>
    <cellStyle name="Normal 2 16 2" xfId="3740" xr:uid="{00000000-0005-0000-0000-00007E110000}"/>
    <cellStyle name="Normal 2 16 2 2" xfId="3741" xr:uid="{00000000-0005-0000-0000-00007F110000}"/>
    <cellStyle name="Normal 2 16 2 2 2" xfId="10321" xr:uid="{00000000-0005-0000-0000-000080110000}"/>
    <cellStyle name="Normal 2 16 2 3" xfId="10320" xr:uid="{00000000-0005-0000-0000-000081110000}"/>
    <cellStyle name="Normal 2 16 3" xfId="3742" xr:uid="{00000000-0005-0000-0000-000082110000}"/>
    <cellStyle name="Normal 2 16 3 2" xfId="10322" xr:uid="{00000000-0005-0000-0000-000083110000}"/>
    <cellStyle name="Normal 2 16 4" xfId="10319" xr:uid="{00000000-0005-0000-0000-000084110000}"/>
    <cellStyle name="Normal 2 17" xfId="3743" xr:uid="{00000000-0005-0000-0000-000085110000}"/>
    <cellStyle name="Normal 2 17 2" xfId="3744" xr:uid="{00000000-0005-0000-0000-000086110000}"/>
    <cellStyle name="Normal 2 17 2 2" xfId="3745" xr:uid="{00000000-0005-0000-0000-000087110000}"/>
    <cellStyle name="Normal 2 17 2 2 2" xfId="10325" xr:uid="{00000000-0005-0000-0000-000088110000}"/>
    <cellStyle name="Normal 2 17 2 3" xfId="10324" xr:uid="{00000000-0005-0000-0000-000089110000}"/>
    <cellStyle name="Normal 2 17 3" xfId="3746" xr:uid="{00000000-0005-0000-0000-00008A110000}"/>
    <cellStyle name="Normal 2 17 3 2" xfId="10326" xr:uid="{00000000-0005-0000-0000-00008B110000}"/>
    <cellStyle name="Normal 2 17 4" xfId="10323" xr:uid="{00000000-0005-0000-0000-00008C110000}"/>
    <cellStyle name="Normal 2 18" xfId="3747" xr:uid="{00000000-0005-0000-0000-00008D110000}"/>
    <cellStyle name="Normal 2 18 2" xfId="3748" xr:uid="{00000000-0005-0000-0000-00008E110000}"/>
    <cellStyle name="Normal 2 18 2 2" xfId="3749" xr:uid="{00000000-0005-0000-0000-00008F110000}"/>
    <cellStyle name="Normal 2 18 2 2 2" xfId="10329" xr:uid="{00000000-0005-0000-0000-000090110000}"/>
    <cellStyle name="Normal 2 18 2 3" xfId="10328" xr:uid="{00000000-0005-0000-0000-000091110000}"/>
    <cellStyle name="Normal 2 18 3" xfId="3750" xr:uid="{00000000-0005-0000-0000-000092110000}"/>
    <cellStyle name="Normal 2 18 3 2" xfId="10330" xr:uid="{00000000-0005-0000-0000-000093110000}"/>
    <cellStyle name="Normal 2 18 4" xfId="10327" xr:uid="{00000000-0005-0000-0000-000094110000}"/>
    <cellStyle name="Normal 2 19" xfId="3751" xr:uid="{00000000-0005-0000-0000-000095110000}"/>
    <cellStyle name="Normal 2 19 2" xfId="3752" xr:uid="{00000000-0005-0000-0000-000096110000}"/>
    <cellStyle name="Normal 2 19 2 2" xfId="3753" xr:uid="{00000000-0005-0000-0000-000097110000}"/>
    <cellStyle name="Normal 2 19 2 2 2" xfId="10333" xr:uid="{00000000-0005-0000-0000-000098110000}"/>
    <cellStyle name="Normal 2 19 2 3" xfId="10332" xr:uid="{00000000-0005-0000-0000-000099110000}"/>
    <cellStyle name="Normal 2 19 3" xfId="3754" xr:uid="{00000000-0005-0000-0000-00009A110000}"/>
    <cellStyle name="Normal 2 19 3 2" xfId="10334" xr:uid="{00000000-0005-0000-0000-00009B110000}"/>
    <cellStyle name="Normal 2 19 4" xfId="10331" xr:uid="{00000000-0005-0000-0000-00009C110000}"/>
    <cellStyle name="Normal 2 2" xfId="54" xr:uid="{00000000-0005-0000-0000-00009D110000}"/>
    <cellStyle name="Normal 2 2 10" xfId="3755" xr:uid="{00000000-0005-0000-0000-00009E110000}"/>
    <cellStyle name="Normal 2 2 10 2" xfId="3756" xr:uid="{00000000-0005-0000-0000-00009F110000}"/>
    <cellStyle name="Normal 2 2 10 2 2" xfId="3757" xr:uid="{00000000-0005-0000-0000-0000A0110000}"/>
    <cellStyle name="Normal 2 2 10 2 2 2" xfId="10337" xr:uid="{00000000-0005-0000-0000-0000A1110000}"/>
    <cellStyle name="Normal 2 2 10 2 3" xfId="10336" xr:uid="{00000000-0005-0000-0000-0000A2110000}"/>
    <cellStyle name="Normal 2 2 10 3" xfId="3758" xr:uid="{00000000-0005-0000-0000-0000A3110000}"/>
    <cellStyle name="Normal 2 2 10 3 2" xfId="10338" xr:uid="{00000000-0005-0000-0000-0000A4110000}"/>
    <cellStyle name="Normal 2 2 10 4" xfId="10335" xr:uid="{00000000-0005-0000-0000-0000A5110000}"/>
    <cellStyle name="Normal 2 2 100" xfId="3759" xr:uid="{00000000-0005-0000-0000-0000A6110000}"/>
    <cellStyle name="Normal 2 2 100 2" xfId="3760" xr:uid="{00000000-0005-0000-0000-0000A7110000}"/>
    <cellStyle name="Normal 2 2 100 2 2" xfId="10340" xr:uid="{00000000-0005-0000-0000-0000A8110000}"/>
    <cellStyle name="Normal 2 2 100 3" xfId="10339" xr:uid="{00000000-0005-0000-0000-0000A9110000}"/>
    <cellStyle name="Normal 2 2 101" xfId="3761" xr:uid="{00000000-0005-0000-0000-0000AA110000}"/>
    <cellStyle name="Normal 2 2 101 2" xfId="3762" xr:uid="{00000000-0005-0000-0000-0000AB110000}"/>
    <cellStyle name="Normal 2 2 101 2 2" xfId="10342" xr:uid="{00000000-0005-0000-0000-0000AC110000}"/>
    <cellStyle name="Normal 2 2 101 3" xfId="10341" xr:uid="{00000000-0005-0000-0000-0000AD110000}"/>
    <cellStyle name="Normal 2 2 102" xfId="3763" xr:uid="{00000000-0005-0000-0000-0000AE110000}"/>
    <cellStyle name="Normal 2 2 102 2" xfId="3764" xr:uid="{00000000-0005-0000-0000-0000AF110000}"/>
    <cellStyle name="Normal 2 2 102 2 2" xfId="10344" xr:uid="{00000000-0005-0000-0000-0000B0110000}"/>
    <cellStyle name="Normal 2 2 102 3" xfId="10343" xr:uid="{00000000-0005-0000-0000-0000B1110000}"/>
    <cellStyle name="Normal 2 2 103" xfId="3765" xr:uid="{00000000-0005-0000-0000-0000B2110000}"/>
    <cellStyle name="Normal 2 2 103 2" xfId="3766" xr:uid="{00000000-0005-0000-0000-0000B3110000}"/>
    <cellStyle name="Normal 2 2 103 2 2" xfId="10346" xr:uid="{00000000-0005-0000-0000-0000B4110000}"/>
    <cellStyle name="Normal 2 2 103 3" xfId="10345" xr:uid="{00000000-0005-0000-0000-0000B5110000}"/>
    <cellStyle name="Normal 2 2 104" xfId="3767" xr:uid="{00000000-0005-0000-0000-0000B6110000}"/>
    <cellStyle name="Normal 2 2 104 2" xfId="3768" xr:uid="{00000000-0005-0000-0000-0000B7110000}"/>
    <cellStyle name="Normal 2 2 104 2 2" xfId="10348" xr:uid="{00000000-0005-0000-0000-0000B8110000}"/>
    <cellStyle name="Normal 2 2 104 3" xfId="10347" xr:uid="{00000000-0005-0000-0000-0000B9110000}"/>
    <cellStyle name="Normal 2 2 105" xfId="3769" xr:uid="{00000000-0005-0000-0000-0000BA110000}"/>
    <cellStyle name="Normal 2 2 105 2" xfId="3770" xr:uid="{00000000-0005-0000-0000-0000BB110000}"/>
    <cellStyle name="Normal 2 2 105 2 2" xfId="10350" xr:uid="{00000000-0005-0000-0000-0000BC110000}"/>
    <cellStyle name="Normal 2 2 105 3" xfId="10349" xr:uid="{00000000-0005-0000-0000-0000BD110000}"/>
    <cellStyle name="Normal 2 2 106" xfId="3771" xr:uid="{00000000-0005-0000-0000-0000BE110000}"/>
    <cellStyle name="Normal 2 2 106 2" xfId="3772" xr:uid="{00000000-0005-0000-0000-0000BF110000}"/>
    <cellStyle name="Normal 2 2 106 2 2" xfId="10352" xr:uid="{00000000-0005-0000-0000-0000C0110000}"/>
    <cellStyle name="Normal 2 2 106 3" xfId="10351" xr:uid="{00000000-0005-0000-0000-0000C1110000}"/>
    <cellStyle name="Normal 2 2 107" xfId="3773" xr:uid="{00000000-0005-0000-0000-0000C2110000}"/>
    <cellStyle name="Normal 2 2 107 2" xfId="3774" xr:uid="{00000000-0005-0000-0000-0000C3110000}"/>
    <cellStyle name="Normal 2 2 107 2 2" xfId="10354" xr:uid="{00000000-0005-0000-0000-0000C4110000}"/>
    <cellStyle name="Normal 2 2 107 3" xfId="10353" xr:uid="{00000000-0005-0000-0000-0000C5110000}"/>
    <cellStyle name="Normal 2 2 108" xfId="3775" xr:uid="{00000000-0005-0000-0000-0000C6110000}"/>
    <cellStyle name="Normal 2 2 108 2" xfId="3776" xr:uid="{00000000-0005-0000-0000-0000C7110000}"/>
    <cellStyle name="Normal 2 2 108 2 2" xfId="10356" xr:uid="{00000000-0005-0000-0000-0000C8110000}"/>
    <cellStyle name="Normal 2 2 108 3" xfId="10355" xr:uid="{00000000-0005-0000-0000-0000C9110000}"/>
    <cellStyle name="Normal 2 2 109" xfId="3777" xr:uid="{00000000-0005-0000-0000-0000CA110000}"/>
    <cellStyle name="Normal 2 2 109 2" xfId="3778" xr:uid="{00000000-0005-0000-0000-0000CB110000}"/>
    <cellStyle name="Normal 2 2 109 2 2" xfId="10358" xr:uid="{00000000-0005-0000-0000-0000CC110000}"/>
    <cellStyle name="Normal 2 2 109 3" xfId="10357" xr:uid="{00000000-0005-0000-0000-0000CD110000}"/>
    <cellStyle name="Normal 2 2 11" xfId="3779" xr:uid="{00000000-0005-0000-0000-0000CE110000}"/>
    <cellStyle name="Normal 2 2 11 2" xfId="3780" xr:uid="{00000000-0005-0000-0000-0000CF110000}"/>
    <cellStyle name="Normal 2 2 11 2 2" xfId="3781" xr:uid="{00000000-0005-0000-0000-0000D0110000}"/>
    <cellStyle name="Normal 2 2 11 2 2 2" xfId="10361" xr:uid="{00000000-0005-0000-0000-0000D1110000}"/>
    <cellStyle name="Normal 2 2 11 2 3" xfId="10360" xr:uid="{00000000-0005-0000-0000-0000D2110000}"/>
    <cellStyle name="Normal 2 2 11 3" xfId="3782" xr:uid="{00000000-0005-0000-0000-0000D3110000}"/>
    <cellStyle name="Normal 2 2 11 3 2" xfId="10362" xr:uid="{00000000-0005-0000-0000-0000D4110000}"/>
    <cellStyle name="Normal 2 2 11 4" xfId="10359" xr:uid="{00000000-0005-0000-0000-0000D5110000}"/>
    <cellStyle name="Normal 2 2 110" xfId="3783" xr:uid="{00000000-0005-0000-0000-0000D6110000}"/>
    <cellStyle name="Normal 2 2 110 2" xfId="3784" xr:uid="{00000000-0005-0000-0000-0000D7110000}"/>
    <cellStyle name="Normal 2 2 110 2 2" xfId="10364" xr:uid="{00000000-0005-0000-0000-0000D8110000}"/>
    <cellStyle name="Normal 2 2 110 3" xfId="10363" xr:uid="{00000000-0005-0000-0000-0000D9110000}"/>
    <cellStyle name="Normal 2 2 111" xfId="3785" xr:uid="{00000000-0005-0000-0000-0000DA110000}"/>
    <cellStyle name="Normal 2 2 111 2" xfId="3786" xr:uid="{00000000-0005-0000-0000-0000DB110000}"/>
    <cellStyle name="Normal 2 2 111 2 2" xfId="10366" xr:uid="{00000000-0005-0000-0000-0000DC110000}"/>
    <cellStyle name="Normal 2 2 111 3" xfId="10365" xr:uid="{00000000-0005-0000-0000-0000DD110000}"/>
    <cellStyle name="Normal 2 2 112" xfId="3787" xr:uid="{00000000-0005-0000-0000-0000DE110000}"/>
    <cellStyle name="Normal 2 2 112 2" xfId="3788" xr:uid="{00000000-0005-0000-0000-0000DF110000}"/>
    <cellStyle name="Normal 2 2 112 2 2" xfId="10368" xr:uid="{00000000-0005-0000-0000-0000E0110000}"/>
    <cellStyle name="Normal 2 2 112 3" xfId="10367" xr:uid="{00000000-0005-0000-0000-0000E1110000}"/>
    <cellStyle name="Normal 2 2 113" xfId="3789" xr:uid="{00000000-0005-0000-0000-0000E2110000}"/>
    <cellStyle name="Normal 2 2 113 2" xfId="3790" xr:uid="{00000000-0005-0000-0000-0000E3110000}"/>
    <cellStyle name="Normal 2 2 113 2 2" xfId="10370" xr:uid="{00000000-0005-0000-0000-0000E4110000}"/>
    <cellStyle name="Normal 2 2 113 3" xfId="10369" xr:uid="{00000000-0005-0000-0000-0000E5110000}"/>
    <cellStyle name="Normal 2 2 114" xfId="3791" xr:uid="{00000000-0005-0000-0000-0000E6110000}"/>
    <cellStyle name="Normal 2 2 114 2" xfId="3792" xr:uid="{00000000-0005-0000-0000-0000E7110000}"/>
    <cellStyle name="Normal 2 2 114 2 2" xfId="10372" xr:uid="{00000000-0005-0000-0000-0000E8110000}"/>
    <cellStyle name="Normal 2 2 114 3" xfId="10371" xr:uid="{00000000-0005-0000-0000-0000E9110000}"/>
    <cellStyle name="Normal 2 2 115" xfId="3793" xr:uid="{00000000-0005-0000-0000-0000EA110000}"/>
    <cellStyle name="Normal 2 2 115 2" xfId="3794" xr:uid="{00000000-0005-0000-0000-0000EB110000}"/>
    <cellStyle name="Normal 2 2 115 2 2" xfId="10374" xr:uid="{00000000-0005-0000-0000-0000EC110000}"/>
    <cellStyle name="Normal 2 2 115 3" xfId="10373" xr:uid="{00000000-0005-0000-0000-0000ED110000}"/>
    <cellStyle name="Normal 2 2 116" xfId="3795" xr:uid="{00000000-0005-0000-0000-0000EE110000}"/>
    <cellStyle name="Normal 2 2 116 2" xfId="3796" xr:uid="{00000000-0005-0000-0000-0000EF110000}"/>
    <cellStyle name="Normal 2 2 116 2 2" xfId="10376" xr:uid="{00000000-0005-0000-0000-0000F0110000}"/>
    <cellStyle name="Normal 2 2 116 3" xfId="10375" xr:uid="{00000000-0005-0000-0000-0000F1110000}"/>
    <cellStyle name="Normal 2 2 117" xfId="3797" xr:uid="{00000000-0005-0000-0000-0000F2110000}"/>
    <cellStyle name="Normal 2 2 117 2" xfId="3798" xr:uid="{00000000-0005-0000-0000-0000F3110000}"/>
    <cellStyle name="Normal 2 2 117 2 2" xfId="10378" xr:uid="{00000000-0005-0000-0000-0000F4110000}"/>
    <cellStyle name="Normal 2 2 117 3" xfId="10377" xr:uid="{00000000-0005-0000-0000-0000F5110000}"/>
    <cellStyle name="Normal 2 2 118" xfId="3799" xr:uid="{00000000-0005-0000-0000-0000F6110000}"/>
    <cellStyle name="Normal 2 2 118 2" xfId="3800" xr:uid="{00000000-0005-0000-0000-0000F7110000}"/>
    <cellStyle name="Normal 2 2 118 2 2" xfId="10380" xr:uid="{00000000-0005-0000-0000-0000F8110000}"/>
    <cellStyle name="Normal 2 2 118 3" xfId="10379" xr:uid="{00000000-0005-0000-0000-0000F9110000}"/>
    <cellStyle name="Normal 2 2 119" xfId="3801" xr:uid="{00000000-0005-0000-0000-0000FA110000}"/>
    <cellStyle name="Normal 2 2 119 2" xfId="3802" xr:uid="{00000000-0005-0000-0000-0000FB110000}"/>
    <cellStyle name="Normal 2 2 119 2 2" xfId="10382" xr:uid="{00000000-0005-0000-0000-0000FC110000}"/>
    <cellStyle name="Normal 2 2 119 3" xfId="10381" xr:uid="{00000000-0005-0000-0000-0000FD110000}"/>
    <cellStyle name="Normal 2 2 12" xfId="3803" xr:uid="{00000000-0005-0000-0000-0000FE110000}"/>
    <cellStyle name="Normal 2 2 12 2" xfId="3804" xr:uid="{00000000-0005-0000-0000-0000FF110000}"/>
    <cellStyle name="Normal 2 2 12 2 2" xfId="3805" xr:uid="{00000000-0005-0000-0000-000000120000}"/>
    <cellStyle name="Normal 2 2 12 2 2 2" xfId="10385" xr:uid="{00000000-0005-0000-0000-000001120000}"/>
    <cellStyle name="Normal 2 2 12 2 3" xfId="10384" xr:uid="{00000000-0005-0000-0000-000002120000}"/>
    <cellStyle name="Normal 2 2 12 3" xfId="3806" xr:uid="{00000000-0005-0000-0000-000003120000}"/>
    <cellStyle name="Normal 2 2 12 3 2" xfId="10386" xr:uid="{00000000-0005-0000-0000-000004120000}"/>
    <cellStyle name="Normal 2 2 12 4" xfId="10383" xr:uid="{00000000-0005-0000-0000-000005120000}"/>
    <cellStyle name="Normal 2 2 120" xfId="3807" xr:uid="{00000000-0005-0000-0000-000006120000}"/>
    <cellStyle name="Normal 2 2 120 2" xfId="3808" xr:uid="{00000000-0005-0000-0000-000007120000}"/>
    <cellStyle name="Normal 2 2 120 2 2" xfId="10388" xr:uid="{00000000-0005-0000-0000-000008120000}"/>
    <cellStyle name="Normal 2 2 120 3" xfId="10387" xr:uid="{00000000-0005-0000-0000-000009120000}"/>
    <cellStyle name="Normal 2 2 121" xfId="3809" xr:uid="{00000000-0005-0000-0000-00000A120000}"/>
    <cellStyle name="Normal 2 2 121 2" xfId="3810" xr:uid="{00000000-0005-0000-0000-00000B120000}"/>
    <cellStyle name="Normal 2 2 121 2 2" xfId="10390" xr:uid="{00000000-0005-0000-0000-00000C120000}"/>
    <cellStyle name="Normal 2 2 121 3" xfId="10389" xr:uid="{00000000-0005-0000-0000-00000D120000}"/>
    <cellStyle name="Normal 2 2 122" xfId="3811" xr:uid="{00000000-0005-0000-0000-00000E120000}"/>
    <cellStyle name="Normal 2 2 122 2" xfId="3812" xr:uid="{00000000-0005-0000-0000-00000F120000}"/>
    <cellStyle name="Normal 2 2 122 2 2" xfId="10392" xr:uid="{00000000-0005-0000-0000-000010120000}"/>
    <cellStyle name="Normal 2 2 122 3" xfId="10391" xr:uid="{00000000-0005-0000-0000-000011120000}"/>
    <cellStyle name="Normal 2 2 123" xfId="3813" xr:uid="{00000000-0005-0000-0000-000012120000}"/>
    <cellStyle name="Normal 2 2 123 2" xfId="3814" xr:uid="{00000000-0005-0000-0000-000013120000}"/>
    <cellStyle name="Normal 2 2 123 2 2" xfId="10394" xr:uid="{00000000-0005-0000-0000-000014120000}"/>
    <cellStyle name="Normal 2 2 123 3" xfId="10393" xr:uid="{00000000-0005-0000-0000-000015120000}"/>
    <cellStyle name="Normal 2 2 124" xfId="3815" xr:uid="{00000000-0005-0000-0000-000016120000}"/>
    <cellStyle name="Normal 2 2 124 2" xfId="3816" xr:uid="{00000000-0005-0000-0000-000017120000}"/>
    <cellStyle name="Normal 2 2 124 2 2" xfId="10396" xr:uid="{00000000-0005-0000-0000-000018120000}"/>
    <cellStyle name="Normal 2 2 124 3" xfId="10395" xr:uid="{00000000-0005-0000-0000-000019120000}"/>
    <cellStyle name="Normal 2 2 125" xfId="3817" xr:uid="{00000000-0005-0000-0000-00001A120000}"/>
    <cellStyle name="Normal 2 2 125 2" xfId="3818" xr:uid="{00000000-0005-0000-0000-00001B120000}"/>
    <cellStyle name="Normal 2 2 125 2 2" xfId="10398" xr:uid="{00000000-0005-0000-0000-00001C120000}"/>
    <cellStyle name="Normal 2 2 125 3" xfId="10397" xr:uid="{00000000-0005-0000-0000-00001D120000}"/>
    <cellStyle name="Normal 2 2 126" xfId="3819" xr:uid="{00000000-0005-0000-0000-00001E120000}"/>
    <cellStyle name="Normal 2 2 126 2" xfId="3820" xr:uid="{00000000-0005-0000-0000-00001F120000}"/>
    <cellStyle name="Normal 2 2 126 2 2" xfId="10400" xr:uid="{00000000-0005-0000-0000-000020120000}"/>
    <cellStyle name="Normal 2 2 126 3" xfId="10399" xr:uid="{00000000-0005-0000-0000-000021120000}"/>
    <cellStyle name="Normal 2 2 127" xfId="3821" xr:uid="{00000000-0005-0000-0000-000022120000}"/>
    <cellStyle name="Normal 2 2 127 2" xfId="3822" xr:uid="{00000000-0005-0000-0000-000023120000}"/>
    <cellStyle name="Normal 2 2 127 2 2" xfId="10402" xr:uid="{00000000-0005-0000-0000-000024120000}"/>
    <cellStyle name="Normal 2 2 127 3" xfId="10401" xr:uid="{00000000-0005-0000-0000-000025120000}"/>
    <cellStyle name="Normal 2 2 128" xfId="3823" xr:uid="{00000000-0005-0000-0000-000026120000}"/>
    <cellStyle name="Normal 2 2 128 2" xfId="3824" xr:uid="{00000000-0005-0000-0000-000027120000}"/>
    <cellStyle name="Normal 2 2 128 2 2" xfId="10404" xr:uid="{00000000-0005-0000-0000-000028120000}"/>
    <cellStyle name="Normal 2 2 128 3" xfId="10403" xr:uid="{00000000-0005-0000-0000-000029120000}"/>
    <cellStyle name="Normal 2 2 129" xfId="3825" xr:uid="{00000000-0005-0000-0000-00002A120000}"/>
    <cellStyle name="Normal 2 2 129 2" xfId="3826" xr:uid="{00000000-0005-0000-0000-00002B120000}"/>
    <cellStyle name="Normal 2 2 129 2 2" xfId="10406" xr:uid="{00000000-0005-0000-0000-00002C120000}"/>
    <cellStyle name="Normal 2 2 129 3" xfId="10405" xr:uid="{00000000-0005-0000-0000-00002D120000}"/>
    <cellStyle name="Normal 2 2 13" xfId="3827" xr:uid="{00000000-0005-0000-0000-00002E120000}"/>
    <cellStyle name="Normal 2 2 13 2" xfId="3828" xr:uid="{00000000-0005-0000-0000-00002F120000}"/>
    <cellStyle name="Normal 2 2 13 2 2" xfId="3829" xr:uid="{00000000-0005-0000-0000-000030120000}"/>
    <cellStyle name="Normal 2 2 13 2 2 2" xfId="10409" xr:uid="{00000000-0005-0000-0000-000031120000}"/>
    <cellStyle name="Normal 2 2 13 2 3" xfId="10408" xr:uid="{00000000-0005-0000-0000-000032120000}"/>
    <cellStyle name="Normal 2 2 13 3" xfId="3830" xr:uid="{00000000-0005-0000-0000-000033120000}"/>
    <cellStyle name="Normal 2 2 13 3 2" xfId="10410" xr:uid="{00000000-0005-0000-0000-000034120000}"/>
    <cellStyle name="Normal 2 2 13 4" xfId="10407" xr:uid="{00000000-0005-0000-0000-000035120000}"/>
    <cellStyle name="Normal 2 2 130" xfId="3831" xr:uid="{00000000-0005-0000-0000-000036120000}"/>
    <cellStyle name="Normal 2 2 130 2" xfId="3832" xr:uid="{00000000-0005-0000-0000-000037120000}"/>
    <cellStyle name="Normal 2 2 130 2 2" xfId="10412" xr:uid="{00000000-0005-0000-0000-000038120000}"/>
    <cellStyle name="Normal 2 2 130 3" xfId="10411" xr:uid="{00000000-0005-0000-0000-000039120000}"/>
    <cellStyle name="Normal 2 2 131" xfId="3833" xr:uid="{00000000-0005-0000-0000-00003A120000}"/>
    <cellStyle name="Normal 2 2 131 2" xfId="3834" xr:uid="{00000000-0005-0000-0000-00003B120000}"/>
    <cellStyle name="Normal 2 2 131 2 2" xfId="10414" xr:uid="{00000000-0005-0000-0000-00003C120000}"/>
    <cellStyle name="Normal 2 2 131 3" xfId="10413" xr:uid="{00000000-0005-0000-0000-00003D120000}"/>
    <cellStyle name="Normal 2 2 132" xfId="3835" xr:uid="{00000000-0005-0000-0000-00003E120000}"/>
    <cellStyle name="Normal 2 2 132 2" xfId="3836" xr:uid="{00000000-0005-0000-0000-00003F120000}"/>
    <cellStyle name="Normal 2 2 132 2 2" xfId="10416" xr:uid="{00000000-0005-0000-0000-000040120000}"/>
    <cellStyle name="Normal 2 2 132 3" xfId="10415" xr:uid="{00000000-0005-0000-0000-000041120000}"/>
    <cellStyle name="Normal 2 2 133" xfId="3837" xr:uid="{00000000-0005-0000-0000-000042120000}"/>
    <cellStyle name="Normal 2 2 133 2" xfId="3838" xr:uid="{00000000-0005-0000-0000-000043120000}"/>
    <cellStyle name="Normal 2 2 133 2 2" xfId="10418" xr:uid="{00000000-0005-0000-0000-000044120000}"/>
    <cellStyle name="Normal 2 2 133 3" xfId="10417" xr:uid="{00000000-0005-0000-0000-000045120000}"/>
    <cellStyle name="Normal 2 2 134" xfId="3839" xr:uid="{00000000-0005-0000-0000-000046120000}"/>
    <cellStyle name="Normal 2 2 134 2" xfId="3840" xr:uid="{00000000-0005-0000-0000-000047120000}"/>
    <cellStyle name="Normal 2 2 134 2 2" xfId="10420" xr:uid="{00000000-0005-0000-0000-000048120000}"/>
    <cellStyle name="Normal 2 2 134 3" xfId="10419" xr:uid="{00000000-0005-0000-0000-000049120000}"/>
    <cellStyle name="Normal 2 2 135" xfId="3841" xr:uid="{00000000-0005-0000-0000-00004A120000}"/>
    <cellStyle name="Normal 2 2 135 2" xfId="3842" xr:uid="{00000000-0005-0000-0000-00004B120000}"/>
    <cellStyle name="Normal 2 2 135 2 2" xfId="10422" xr:uid="{00000000-0005-0000-0000-00004C120000}"/>
    <cellStyle name="Normal 2 2 135 3" xfId="10421" xr:uid="{00000000-0005-0000-0000-00004D120000}"/>
    <cellStyle name="Normal 2 2 136" xfId="3843" xr:uid="{00000000-0005-0000-0000-00004E120000}"/>
    <cellStyle name="Normal 2 2 136 2" xfId="3844" xr:uid="{00000000-0005-0000-0000-00004F120000}"/>
    <cellStyle name="Normal 2 2 136 2 2" xfId="10424" xr:uid="{00000000-0005-0000-0000-000050120000}"/>
    <cellStyle name="Normal 2 2 136 3" xfId="10423" xr:uid="{00000000-0005-0000-0000-000051120000}"/>
    <cellStyle name="Normal 2 2 137" xfId="3845" xr:uid="{00000000-0005-0000-0000-000052120000}"/>
    <cellStyle name="Normal 2 2 137 2" xfId="3846" xr:uid="{00000000-0005-0000-0000-000053120000}"/>
    <cellStyle name="Normal 2 2 137 2 2" xfId="10426" xr:uid="{00000000-0005-0000-0000-000054120000}"/>
    <cellStyle name="Normal 2 2 137 3" xfId="10425" xr:uid="{00000000-0005-0000-0000-000055120000}"/>
    <cellStyle name="Normal 2 2 138" xfId="3847" xr:uid="{00000000-0005-0000-0000-000056120000}"/>
    <cellStyle name="Normal 2 2 138 2" xfId="3848" xr:uid="{00000000-0005-0000-0000-000057120000}"/>
    <cellStyle name="Normal 2 2 138 2 2" xfId="10428" xr:uid="{00000000-0005-0000-0000-000058120000}"/>
    <cellStyle name="Normal 2 2 138 3" xfId="10427" xr:uid="{00000000-0005-0000-0000-000059120000}"/>
    <cellStyle name="Normal 2 2 139" xfId="3849" xr:uid="{00000000-0005-0000-0000-00005A120000}"/>
    <cellStyle name="Normal 2 2 139 2" xfId="3850" xr:uid="{00000000-0005-0000-0000-00005B120000}"/>
    <cellStyle name="Normal 2 2 139 2 2" xfId="10430" xr:uid="{00000000-0005-0000-0000-00005C120000}"/>
    <cellStyle name="Normal 2 2 139 3" xfId="10429" xr:uid="{00000000-0005-0000-0000-00005D120000}"/>
    <cellStyle name="Normal 2 2 14" xfId="3851" xr:uid="{00000000-0005-0000-0000-00005E120000}"/>
    <cellStyle name="Normal 2 2 14 2" xfId="3852" xr:uid="{00000000-0005-0000-0000-00005F120000}"/>
    <cellStyle name="Normal 2 2 14 2 2" xfId="3853" xr:uid="{00000000-0005-0000-0000-000060120000}"/>
    <cellStyle name="Normal 2 2 14 2 2 2" xfId="10433" xr:uid="{00000000-0005-0000-0000-000061120000}"/>
    <cellStyle name="Normal 2 2 14 2 3" xfId="10432" xr:uid="{00000000-0005-0000-0000-000062120000}"/>
    <cellStyle name="Normal 2 2 14 3" xfId="3854" xr:uid="{00000000-0005-0000-0000-000063120000}"/>
    <cellStyle name="Normal 2 2 14 3 2" xfId="10434" xr:uid="{00000000-0005-0000-0000-000064120000}"/>
    <cellStyle name="Normal 2 2 14 4" xfId="10431" xr:uid="{00000000-0005-0000-0000-000065120000}"/>
    <cellStyle name="Normal 2 2 140" xfId="3855" xr:uid="{00000000-0005-0000-0000-000066120000}"/>
    <cellStyle name="Normal 2 2 140 2" xfId="3856" xr:uid="{00000000-0005-0000-0000-000067120000}"/>
    <cellStyle name="Normal 2 2 140 2 2" xfId="10436" xr:uid="{00000000-0005-0000-0000-000068120000}"/>
    <cellStyle name="Normal 2 2 140 3" xfId="10435" xr:uid="{00000000-0005-0000-0000-000069120000}"/>
    <cellStyle name="Normal 2 2 141" xfId="3857" xr:uid="{00000000-0005-0000-0000-00006A120000}"/>
    <cellStyle name="Normal 2 2 141 2" xfId="3858" xr:uid="{00000000-0005-0000-0000-00006B120000}"/>
    <cellStyle name="Normal 2 2 141 2 2" xfId="10438" xr:uid="{00000000-0005-0000-0000-00006C120000}"/>
    <cellStyle name="Normal 2 2 141 3" xfId="10437" xr:uid="{00000000-0005-0000-0000-00006D120000}"/>
    <cellStyle name="Normal 2 2 142" xfId="3859" xr:uid="{00000000-0005-0000-0000-00006E120000}"/>
    <cellStyle name="Normal 2 2 142 2" xfId="3860" xr:uid="{00000000-0005-0000-0000-00006F120000}"/>
    <cellStyle name="Normal 2 2 142 2 2" xfId="10440" xr:uid="{00000000-0005-0000-0000-000070120000}"/>
    <cellStyle name="Normal 2 2 142 3" xfId="10439" xr:uid="{00000000-0005-0000-0000-000071120000}"/>
    <cellStyle name="Normal 2 2 143" xfId="3861" xr:uid="{00000000-0005-0000-0000-000072120000}"/>
    <cellStyle name="Normal 2 2 143 2" xfId="3862" xr:uid="{00000000-0005-0000-0000-000073120000}"/>
    <cellStyle name="Normal 2 2 143 2 2" xfId="10442" xr:uid="{00000000-0005-0000-0000-000074120000}"/>
    <cellStyle name="Normal 2 2 143 3" xfId="10441" xr:uid="{00000000-0005-0000-0000-000075120000}"/>
    <cellStyle name="Normal 2 2 144" xfId="3863" xr:uid="{00000000-0005-0000-0000-000076120000}"/>
    <cellStyle name="Normal 2 2 144 2" xfId="3864" xr:uid="{00000000-0005-0000-0000-000077120000}"/>
    <cellStyle name="Normal 2 2 144 2 2" xfId="10444" xr:uid="{00000000-0005-0000-0000-000078120000}"/>
    <cellStyle name="Normal 2 2 144 3" xfId="10443" xr:uid="{00000000-0005-0000-0000-000079120000}"/>
    <cellStyle name="Normal 2 2 145" xfId="3865" xr:uid="{00000000-0005-0000-0000-00007A120000}"/>
    <cellStyle name="Normal 2 2 145 2" xfId="3866" xr:uid="{00000000-0005-0000-0000-00007B120000}"/>
    <cellStyle name="Normal 2 2 145 2 2" xfId="10446" xr:uid="{00000000-0005-0000-0000-00007C120000}"/>
    <cellStyle name="Normal 2 2 145 3" xfId="10445" xr:uid="{00000000-0005-0000-0000-00007D120000}"/>
    <cellStyle name="Normal 2 2 146" xfId="3867" xr:uid="{00000000-0005-0000-0000-00007E120000}"/>
    <cellStyle name="Normal 2 2 146 2" xfId="3868" xr:uid="{00000000-0005-0000-0000-00007F120000}"/>
    <cellStyle name="Normal 2 2 146 2 2" xfId="10448" xr:uid="{00000000-0005-0000-0000-000080120000}"/>
    <cellStyle name="Normal 2 2 146 3" xfId="10447" xr:uid="{00000000-0005-0000-0000-000081120000}"/>
    <cellStyle name="Normal 2 2 147" xfId="3869" xr:uid="{00000000-0005-0000-0000-000082120000}"/>
    <cellStyle name="Normal 2 2 147 2" xfId="3870" xr:uid="{00000000-0005-0000-0000-000083120000}"/>
    <cellStyle name="Normal 2 2 147 2 2" xfId="10450" xr:uid="{00000000-0005-0000-0000-000084120000}"/>
    <cellStyle name="Normal 2 2 147 3" xfId="10449" xr:uid="{00000000-0005-0000-0000-000085120000}"/>
    <cellStyle name="Normal 2 2 148" xfId="3871" xr:uid="{00000000-0005-0000-0000-000086120000}"/>
    <cellStyle name="Normal 2 2 148 2" xfId="3872" xr:uid="{00000000-0005-0000-0000-000087120000}"/>
    <cellStyle name="Normal 2 2 148 2 2" xfId="10452" xr:uid="{00000000-0005-0000-0000-000088120000}"/>
    <cellStyle name="Normal 2 2 148 3" xfId="10451" xr:uid="{00000000-0005-0000-0000-000089120000}"/>
    <cellStyle name="Normal 2 2 149" xfId="3873" xr:uid="{00000000-0005-0000-0000-00008A120000}"/>
    <cellStyle name="Normal 2 2 149 2" xfId="3874" xr:uid="{00000000-0005-0000-0000-00008B120000}"/>
    <cellStyle name="Normal 2 2 149 2 2" xfId="10454" xr:uid="{00000000-0005-0000-0000-00008C120000}"/>
    <cellStyle name="Normal 2 2 149 3" xfId="10453" xr:uid="{00000000-0005-0000-0000-00008D120000}"/>
    <cellStyle name="Normal 2 2 15" xfId="3875" xr:uid="{00000000-0005-0000-0000-00008E120000}"/>
    <cellStyle name="Normal 2 2 15 2" xfId="3876" xr:uid="{00000000-0005-0000-0000-00008F120000}"/>
    <cellStyle name="Normal 2 2 15 2 2" xfId="3877" xr:uid="{00000000-0005-0000-0000-000090120000}"/>
    <cellStyle name="Normal 2 2 15 2 2 2" xfId="10457" xr:uid="{00000000-0005-0000-0000-000091120000}"/>
    <cellStyle name="Normal 2 2 15 2 3" xfId="10456" xr:uid="{00000000-0005-0000-0000-000092120000}"/>
    <cellStyle name="Normal 2 2 15 3" xfId="3878" xr:uid="{00000000-0005-0000-0000-000093120000}"/>
    <cellStyle name="Normal 2 2 15 3 2" xfId="10458" xr:uid="{00000000-0005-0000-0000-000094120000}"/>
    <cellStyle name="Normal 2 2 15 4" xfId="10455" xr:uid="{00000000-0005-0000-0000-000095120000}"/>
    <cellStyle name="Normal 2 2 150" xfId="3879" xr:uid="{00000000-0005-0000-0000-000096120000}"/>
    <cellStyle name="Normal 2 2 150 2" xfId="3880" xr:uid="{00000000-0005-0000-0000-000097120000}"/>
    <cellStyle name="Normal 2 2 150 2 2" xfId="10460" xr:uid="{00000000-0005-0000-0000-000098120000}"/>
    <cellStyle name="Normal 2 2 150 3" xfId="10459" xr:uid="{00000000-0005-0000-0000-000099120000}"/>
    <cellStyle name="Normal 2 2 151" xfId="3881" xr:uid="{00000000-0005-0000-0000-00009A120000}"/>
    <cellStyle name="Normal 2 2 151 2" xfId="3882" xr:uid="{00000000-0005-0000-0000-00009B120000}"/>
    <cellStyle name="Normal 2 2 151 2 2" xfId="10462" xr:uid="{00000000-0005-0000-0000-00009C120000}"/>
    <cellStyle name="Normal 2 2 151 3" xfId="10461" xr:uid="{00000000-0005-0000-0000-00009D120000}"/>
    <cellStyle name="Normal 2 2 152" xfId="3883" xr:uid="{00000000-0005-0000-0000-00009E120000}"/>
    <cellStyle name="Normal 2 2 152 2" xfId="3884" xr:uid="{00000000-0005-0000-0000-00009F120000}"/>
    <cellStyle name="Normal 2 2 152 2 2" xfId="10464" xr:uid="{00000000-0005-0000-0000-0000A0120000}"/>
    <cellStyle name="Normal 2 2 152 3" xfId="10463" xr:uid="{00000000-0005-0000-0000-0000A1120000}"/>
    <cellStyle name="Normal 2 2 153" xfId="3885" xr:uid="{00000000-0005-0000-0000-0000A2120000}"/>
    <cellStyle name="Normal 2 2 153 2" xfId="3886" xr:uid="{00000000-0005-0000-0000-0000A3120000}"/>
    <cellStyle name="Normal 2 2 153 2 2" xfId="10466" xr:uid="{00000000-0005-0000-0000-0000A4120000}"/>
    <cellStyle name="Normal 2 2 153 3" xfId="10465" xr:uid="{00000000-0005-0000-0000-0000A5120000}"/>
    <cellStyle name="Normal 2 2 154" xfId="3887" xr:uid="{00000000-0005-0000-0000-0000A6120000}"/>
    <cellStyle name="Normal 2 2 154 2" xfId="3888" xr:uid="{00000000-0005-0000-0000-0000A7120000}"/>
    <cellStyle name="Normal 2 2 154 2 2" xfId="10468" xr:uid="{00000000-0005-0000-0000-0000A8120000}"/>
    <cellStyle name="Normal 2 2 154 3" xfId="10467" xr:uid="{00000000-0005-0000-0000-0000A9120000}"/>
    <cellStyle name="Normal 2 2 155" xfId="3889" xr:uid="{00000000-0005-0000-0000-0000AA120000}"/>
    <cellStyle name="Normal 2 2 155 2" xfId="3890" xr:uid="{00000000-0005-0000-0000-0000AB120000}"/>
    <cellStyle name="Normal 2 2 155 2 2" xfId="10470" xr:uid="{00000000-0005-0000-0000-0000AC120000}"/>
    <cellStyle name="Normal 2 2 155 3" xfId="3891" xr:uid="{00000000-0005-0000-0000-0000AD120000}"/>
    <cellStyle name="Normal 2 2 155 3 2" xfId="10471" xr:uid="{00000000-0005-0000-0000-0000AE120000}"/>
    <cellStyle name="Normal 2 2 155 4" xfId="10469" xr:uid="{00000000-0005-0000-0000-0000AF120000}"/>
    <cellStyle name="Normal 2 2 156" xfId="3892" xr:uid="{00000000-0005-0000-0000-0000B0120000}"/>
    <cellStyle name="Normal 2 2 156 2" xfId="10472" xr:uid="{00000000-0005-0000-0000-0000B1120000}"/>
    <cellStyle name="Normal 2 2 157" xfId="3893" xr:uid="{00000000-0005-0000-0000-0000B2120000}"/>
    <cellStyle name="Normal 2 2 157 2" xfId="10473" xr:uid="{00000000-0005-0000-0000-0000B3120000}"/>
    <cellStyle name="Normal 2 2 16" xfId="3894" xr:uid="{00000000-0005-0000-0000-0000B4120000}"/>
    <cellStyle name="Normal 2 2 16 2" xfId="3895" xr:uid="{00000000-0005-0000-0000-0000B5120000}"/>
    <cellStyle name="Normal 2 2 16 2 2" xfId="3896" xr:uid="{00000000-0005-0000-0000-0000B6120000}"/>
    <cellStyle name="Normal 2 2 16 2 2 2" xfId="10476" xr:uid="{00000000-0005-0000-0000-0000B7120000}"/>
    <cellStyle name="Normal 2 2 16 2 3" xfId="10475" xr:uid="{00000000-0005-0000-0000-0000B8120000}"/>
    <cellStyle name="Normal 2 2 16 3" xfId="3897" xr:uid="{00000000-0005-0000-0000-0000B9120000}"/>
    <cellStyle name="Normal 2 2 16 3 2" xfId="10477" xr:uid="{00000000-0005-0000-0000-0000BA120000}"/>
    <cellStyle name="Normal 2 2 16 4" xfId="10474" xr:uid="{00000000-0005-0000-0000-0000BB120000}"/>
    <cellStyle name="Normal 2 2 17" xfId="3898" xr:uid="{00000000-0005-0000-0000-0000BC120000}"/>
    <cellStyle name="Normal 2 2 17 2" xfId="3899" xr:uid="{00000000-0005-0000-0000-0000BD120000}"/>
    <cellStyle name="Normal 2 2 17 2 2" xfId="3900" xr:uid="{00000000-0005-0000-0000-0000BE120000}"/>
    <cellStyle name="Normal 2 2 17 2 2 2" xfId="10480" xr:uid="{00000000-0005-0000-0000-0000BF120000}"/>
    <cellStyle name="Normal 2 2 17 2 3" xfId="10479" xr:uid="{00000000-0005-0000-0000-0000C0120000}"/>
    <cellStyle name="Normal 2 2 17 3" xfId="3901" xr:uid="{00000000-0005-0000-0000-0000C1120000}"/>
    <cellStyle name="Normal 2 2 17 3 2" xfId="10481" xr:uid="{00000000-0005-0000-0000-0000C2120000}"/>
    <cellStyle name="Normal 2 2 17 4" xfId="10478" xr:uid="{00000000-0005-0000-0000-0000C3120000}"/>
    <cellStyle name="Normal 2 2 18" xfId="3902" xr:uid="{00000000-0005-0000-0000-0000C4120000}"/>
    <cellStyle name="Normal 2 2 18 2" xfId="3903" xr:uid="{00000000-0005-0000-0000-0000C5120000}"/>
    <cellStyle name="Normal 2 2 18 2 2" xfId="3904" xr:uid="{00000000-0005-0000-0000-0000C6120000}"/>
    <cellStyle name="Normal 2 2 18 2 2 2" xfId="10484" xr:uid="{00000000-0005-0000-0000-0000C7120000}"/>
    <cellStyle name="Normal 2 2 18 2 3" xfId="10483" xr:uid="{00000000-0005-0000-0000-0000C8120000}"/>
    <cellStyle name="Normal 2 2 18 3" xfId="3905" xr:uid="{00000000-0005-0000-0000-0000C9120000}"/>
    <cellStyle name="Normal 2 2 18 3 2" xfId="10485" xr:uid="{00000000-0005-0000-0000-0000CA120000}"/>
    <cellStyle name="Normal 2 2 18 4" xfId="10482" xr:uid="{00000000-0005-0000-0000-0000CB120000}"/>
    <cellStyle name="Normal 2 2 19" xfId="3906" xr:uid="{00000000-0005-0000-0000-0000CC120000}"/>
    <cellStyle name="Normal 2 2 19 2" xfId="3907" xr:uid="{00000000-0005-0000-0000-0000CD120000}"/>
    <cellStyle name="Normal 2 2 19 2 2" xfId="3908" xr:uid="{00000000-0005-0000-0000-0000CE120000}"/>
    <cellStyle name="Normal 2 2 19 2 2 2" xfId="10488" xr:uid="{00000000-0005-0000-0000-0000CF120000}"/>
    <cellStyle name="Normal 2 2 19 2 3" xfId="10487" xr:uid="{00000000-0005-0000-0000-0000D0120000}"/>
    <cellStyle name="Normal 2 2 19 3" xfId="3909" xr:uid="{00000000-0005-0000-0000-0000D1120000}"/>
    <cellStyle name="Normal 2 2 19 3 2" xfId="10489" xr:uid="{00000000-0005-0000-0000-0000D2120000}"/>
    <cellStyle name="Normal 2 2 19 4" xfId="10486" xr:uid="{00000000-0005-0000-0000-0000D3120000}"/>
    <cellStyle name="Normal 2 2 2" xfId="3910" xr:uid="{00000000-0005-0000-0000-0000D4120000}"/>
    <cellStyle name="Normal 2 2 2 10" xfId="3911" xr:uid="{00000000-0005-0000-0000-0000D5120000}"/>
    <cellStyle name="Normal 2 2 2 10 2" xfId="3912" xr:uid="{00000000-0005-0000-0000-0000D6120000}"/>
    <cellStyle name="Normal 2 2 2 10 3" xfId="3913" xr:uid="{00000000-0005-0000-0000-0000D7120000}"/>
    <cellStyle name="Normal 2 2 2 10 3 2" xfId="10491" xr:uid="{00000000-0005-0000-0000-0000D8120000}"/>
    <cellStyle name="Normal 2 2 2 100" xfId="3914" xr:uid="{00000000-0005-0000-0000-0000D9120000}"/>
    <cellStyle name="Normal 2 2 2 101" xfId="3915" xr:uid="{00000000-0005-0000-0000-0000DA120000}"/>
    <cellStyle name="Normal 2 2 2 102" xfId="3916" xr:uid="{00000000-0005-0000-0000-0000DB120000}"/>
    <cellStyle name="Normal 2 2 2 103" xfId="3917" xr:uid="{00000000-0005-0000-0000-0000DC120000}"/>
    <cellStyle name="Normal 2 2 2 104" xfId="3918" xr:uid="{00000000-0005-0000-0000-0000DD120000}"/>
    <cellStyle name="Normal 2 2 2 105" xfId="3919" xr:uid="{00000000-0005-0000-0000-0000DE120000}"/>
    <cellStyle name="Normal 2 2 2 106" xfId="3920" xr:uid="{00000000-0005-0000-0000-0000DF120000}"/>
    <cellStyle name="Normal 2 2 2 107" xfId="3921" xr:uid="{00000000-0005-0000-0000-0000E0120000}"/>
    <cellStyle name="Normal 2 2 2 108" xfId="3922" xr:uid="{00000000-0005-0000-0000-0000E1120000}"/>
    <cellStyle name="Normal 2 2 2 109" xfId="3923" xr:uid="{00000000-0005-0000-0000-0000E2120000}"/>
    <cellStyle name="Normal 2 2 2 11" xfId="3924" xr:uid="{00000000-0005-0000-0000-0000E3120000}"/>
    <cellStyle name="Normal 2 2 2 11 2" xfId="3925" xr:uid="{00000000-0005-0000-0000-0000E4120000}"/>
    <cellStyle name="Normal 2 2 2 110" xfId="3926" xr:uid="{00000000-0005-0000-0000-0000E5120000}"/>
    <cellStyle name="Normal 2 2 2 111" xfId="3927" xr:uid="{00000000-0005-0000-0000-0000E6120000}"/>
    <cellStyle name="Normal 2 2 2 112" xfId="3928" xr:uid="{00000000-0005-0000-0000-0000E7120000}"/>
    <cellStyle name="Normal 2 2 2 113" xfId="3929" xr:uid="{00000000-0005-0000-0000-0000E8120000}"/>
    <cellStyle name="Normal 2 2 2 114" xfId="3930" xr:uid="{00000000-0005-0000-0000-0000E9120000}"/>
    <cellStyle name="Normal 2 2 2 115" xfId="3931" xr:uid="{00000000-0005-0000-0000-0000EA120000}"/>
    <cellStyle name="Normal 2 2 2 116" xfId="3932" xr:uid="{00000000-0005-0000-0000-0000EB120000}"/>
    <cellStyle name="Normal 2 2 2 117" xfId="3933" xr:uid="{00000000-0005-0000-0000-0000EC120000}"/>
    <cellStyle name="Normal 2 2 2 118" xfId="3934" xr:uid="{00000000-0005-0000-0000-0000ED120000}"/>
    <cellStyle name="Normal 2 2 2 119" xfId="3935" xr:uid="{00000000-0005-0000-0000-0000EE120000}"/>
    <cellStyle name="Normal 2 2 2 12" xfId="3936" xr:uid="{00000000-0005-0000-0000-0000EF120000}"/>
    <cellStyle name="Normal 2 2 2 12 2" xfId="3937" xr:uid="{00000000-0005-0000-0000-0000F0120000}"/>
    <cellStyle name="Normal 2 2 2 120" xfId="3938" xr:uid="{00000000-0005-0000-0000-0000F1120000}"/>
    <cellStyle name="Normal 2 2 2 121" xfId="3939" xr:uid="{00000000-0005-0000-0000-0000F2120000}"/>
    <cellStyle name="Normal 2 2 2 122" xfId="3940" xr:uid="{00000000-0005-0000-0000-0000F3120000}"/>
    <cellStyle name="Normal 2 2 2 123" xfId="3941" xr:uid="{00000000-0005-0000-0000-0000F4120000}"/>
    <cellStyle name="Normal 2 2 2 124" xfId="3942" xr:uid="{00000000-0005-0000-0000-0000F5120000}"/>
    <cellStyle name="Normal 2 2 2 125" xfId="3943" xr:uid="{00000000-0005-0000-0000-0000F6120000}"/>
    <cellStyle name="Normal 2 2 2 126" xfId="3944" xr:uid="{00000000-0005-0000-0000-0000F7120000}"/>
    <cellStyle name="Normal 2 2 2 127" xfId="3945" xr:uid="{00000000-0005-0000-0000-0000F8120000}"/>
    <cellStyle name="Normal 2 2 2 128" xfId="3946" xr:uid="{00000000-0005-0000-0000-0000F9120000}"/>
    <cellStyle name="Normal 2 2 2 129" xfId="3947" xr:uid="{00000000-0005-0000-0000-0000FA120000}"/>
    <cellStyle name="Normal 2 2 2 13" xfId="3948" xr:uid="{00000000-0005-0000-0000-0000FB120000}"/>
    <cellStyle name="Normal 2 2 2 13 2" xfId="3949" xr:uid="{00000000-0005-0000-0000-0000FC120000}"/>
    <cellStyle name="Normal 2 2 2 130" xfId="3950" xr:uid="{00000000-0005-0000-0000-0000FD120000}"/>
    <cellStyle name="Normal 2 2 2 131" xfId="3951" xr:uid="{00000000-0005-0000-0000-0000FE120000}"/>
    <cellStyle name="Normal 2 2 2 132" xfId="3952" xr:uid="{00000000-0005-0000-0000-0000FF120000}"/>
    <cellStyle name="Normal 2 2 2 133" xfId="3953" xr:uid="{00000000-0005-0000-0000-000000130000}"/>
    <cellStyle name="Normal 2 2 2 134" xfId="3954" xr:uid="{00000000-0005-0000-0000-000001130000}"/>
    <cellStyle name="Normal 2 2 2 135" xfId="3955" xr:uid="{00000000-0005-0000-0000-000002130000}"/>
    <cellStyle name="Normal 2 2 2 136" xfId="3956" xr:uid="{00000000-0005-0000-0000-000003130000}"/>
    <cellStyle name="Normal 2 2 2 137" xfId="3957" xr:uid="{00000000-0005-0000-0000-000004130000}"/>
    <cellStyle name="Normal 2 2 2 138" xfId="3958" xr:uid="{00000000-0005-0000-0000-000005130000}"/>
    <cellStyle name="Normal 2 2 2 139" xfId="3959" xr:uid="{00000000-0005-0000-0000-000006130000}"/>
    <cellStyle name="Normal 2 2 2 14" xfId="3960" xr:uid="{00000000-0005-0000-0000-000007130000}"/>
    <cellStyle name="Normal 2 2 2 14 2" xfId="3961" xr:uid="{00000000-0005-0000-0000-000008130000}"/>
    <cellStyle name="Normal 2 2 2 140" xfId="3962" xr:uid="{00000000-0005-0000-0000-000009130000}"/>
    <cellStyle name="Normal 2 2 2 141" xfId="3963" xr:uid="{00000000-0005-0000-0000-00000A130000}"/>
    <cellStyle name="Normal 2 2 2 142" xfId="3964" xr:uid="{00000000-0005-0000-0000-00000B130000}"/>
    <cellStyle name="Normal 2 2 2 143" xfId="3965" xr:uid="{00000000-0005-0000-0000-00000C130000}"/>
    <cellStyle name="Normal 2 2 2 144" xfId="3966" xr:uid="{00000000-0005-0000-0000-00000D130000}"/>
    <cellStyle name="Normal 2 2 2 145" xfId="3967" xr:uid="{00000000-0005-0000-0000-00000E130000}"/>
    <cellStyle name="Normal 2 2 2 146" xfId="3968" xr:uid="{00000000-0005-0000-0000-00000F130000}"/>
    <cellStyle name="Normal 2 2 2 147" xfId="3969" xr:uid="{00000000-0005-0000-0000-000010130000}"/>
    <cellStyle name="Normal 2 2 2 147 2" xfId="3970" xr:uid="{00000000-0005-0000-0000-000011130000}"/>
    <cellStyle name="Normal 2 2 2 147 2 2" xfId="10493" xr:uid="{00000000-0005-0000-0000-000012130000}"/>
    <cellStyle name="Normal 2 2 2 147 3" xfId="10492" xr:uid="{00000000-0005-0000-0000-000013130000}"/>
    <cellStyle name="Normal 2 2 2 148" xfId="3971" xr:uid="{00000000-0005-0000-0000-000014130000}"/>
    <cellStyle name="Normal 2 2 2 148 2" xfId="3972" xr:uid="{00000000-0005-0000-0000-000015130000}"/>
    <cellStyle name="Normal 2 2 2 148 2 2" xfId="10495" xr:uid="{00000000-0005-0000-0000-000016130000}"/>
    <cellStyle name="Normal 2 2 2 148 3" xfId="10494" xr:uid="{00000000-0005-0000-0000-000017130000}"/>
    <cellStyle name="Normal 2 2 2 149" xfId="3973" xr:uid="{00000000-0005-0000-0000-000018130000}"/>
    <cellStyle name="Normal 2 2 2 149 2" xfId="3974" xr:uid="{00000000-0005-0000-0000-000019130000}"/>
    <cellStyle name="Normal 2 2 2 149 2 2" xfId="10497" xr:uid="{00000000-0005-0000-0000-00001A130000}"/>
    <cellStyle name="Normal 2 2 2 149 3" xfId="10496" xr:uid="{00000000-0005-0000-0000-00001B130000}"/>
    <cellStyle name="Normal 2 2 2 15" xfId="3975" xr:uid="{00000000-0005-0000-0000-00001C130000}"/>
    <cellStyle name="Normal 2 2 2 15 2" xfId="3976" xr:uid="{00000000-0005-0000-0000-00001D130000}"/>
    <cellStyle name="Normal 2 2 2 150" xfId="3977" xr:uid="{00000000-0005-0000-0000-00001E130000}"/>
    <cellStyle name="Normal 2 2 2 150 2" xfId="10498" xr:uid="{00000000-0005-0000-0000-00001F130000}"/>
    <cellStyle name="Normal 2 2 2 151" xfId="3978" xr:uid="{00000000-0005-0000-0000-000020130000}"/>
    <cellStyle name="Normal 2 2 2 151 2" xfId="10499" xr:uid="{00000000-0005-0000-0000-000021130000}"/>
    <cellStyle name="Normal 2 2 2 152" xfId="3979" xr:uid="{00000000-0005-0000-0000-000022130000}"/>
    <cellStyle name="Normal 2 2 2 152 2" xfId="10500" xr:uid="{00000000-0005-0000-0000-000023130000}"/>
    <cellStyle name="Normal 2 2 2 153" xfId="10490" xr:uid="{00000000-0005-0000-0000-000024130000}"/>
    <cellStyle name="Normal 2 2 2 16" xfId="3980" xr:uid="{00000000-0005-0000-0000-000025130000}"/>
    <cellStyle name="Normal 2 2 2 16 2" xfId="3981" xr:uid="{00000000-0005-0000-0000-000026130000}"/>
    <cellStyle name="Normal 2 2 2 17" xfId="3982" xr:uid="{00000000-0005-0000-0000-000027130000}"/>
    <cellStyle name="Normal 2 2 2 17 2" xfId="3983" xr:uid="{00000000-0005-0000-0000-000028130000}"/>
    <cellStyle name="Normal 2 2 2 18" xfId="3984" xr:uid="{00000000-0005-0000-0000-000029130000}"/>
    <cellStyle name="Normal 2 2 2 18 2" xfId="3985" xr:uid="{00000000-0005-0000-0000-00002A130000}"/>
    <cellStyle name="Normal 2 2 2 19" xfId="3986" xr:uid="{00000000-0005-0000-0000-00002B130000}"/>
    <cellStyle name="Normal 2 2 2 19 2" xfId="3987" xr:uid="{00000000-0005-0000-0000-00002C130000}"/>
    <cellStyle name="Normal 2 2 2 2" xfId="3988" xr:uid="{00000000-0005-0000-0000-00002D130000}"/>
    <cellStyle name="Normal 2 2 2 2 10" xfId="3989" xr:uid="{00000000-0005-0000-0000-00002E130000}"/>
    <cellStyle name="Normal 2 2 2 2 10 2" xfId="3990" xr:uid="{00000000-0005-0000-0000-00002F130000}"/>
    <cellStyle name="Normal 2 2 2 2 10 2 2" xfId="3991" xr:uid="{00000000-0005-0000-0000-000030130000}"/>
    <cellStyle name="Normal 2 2 2 2 10 2 2 2" xfId="10503" xr:uid="{00000000-0005-0000-0000-000031130000}"/>
    <cellStyle name="Normal 2 2 2 2 10 2 3" xfId="10502" xr:uid="{00000000-0005-0000-0000-000032130000}"/>
    <cellStyle name="Normal 2 2 2 2 10 3" xfId="3992" xr:uid="{00000000-0005-0000-0000-000033130000}"/>
    <cellStyle name="Normal 2 2 2 2 10 3 2" xfId="10504" xr:uid="{00000000-0005-0000-0000-000034130000}"/>
    <cellStyle name="Normal 2 2 2 2 10 4" xfId="10501" xr:uid="{00000000-0005-0000-0000-000035130000}"/>
    <cellStyle name="Normal 2 2 2 2 100" xfId="3993" xr:uid="{00000000-0005-0000-0000-000036130000}"/>
    <cellStyle name="Normal 2 2 2 2 100 2" xfId="3994" xr:uid="{00000000-0005-0000-0000-000037130000}"/>
    <cellStyle name="Normal 2 2 2 2 100 2 2" xfId="10506" xr:uid="{00000000-0005-0000-0000-000038130000}"/>
    <cellStyle name="Normal 2 2 2 2 100 3" xfId="10505" xr:uid="{00000000-0005-0000-0000-000039130000}"/>
    <cellStyle name="Normal 2 2 2 2 101" xfId="3995" xr:uid="{00000000-0005-0000-0000-00003A130000}"/>
    <cellStyle name="Normal 2 2 2 2 101 2" xfId="3996" xr:uid="{00000000-0005-0000-0000-00003B130000}"/>
    <cellStyle name="Normal 2 2 2 2 101 2 2" xfId="10508" xr:uid="{00000000-0005-0000-0000-00003C130000}"/>
    <cellStyle name="Normal 2 2 2 2 101 3" xfId="10507" xr:uid="{00000000-0005-0000-0000-00003D130000}"/>
    <cellStyle name="Normal 2 2 2 2 102" xfId="3997" xr:uid="{00000000-0005-0000-0000-00003E130000}"/>
    <cellStyle name="Normal 2 2 2 2 102 2" xfId="3998" xr:uid="{00000000-0005-0000-0000-00003F130000}"/>
    <cellStyle name="Normal 2 2 2 2 102 2 2" xfId="10510" xr:uid="{00000000-0005-0000-0000-000040130000}"/>
    <cellStyle name="Normal 2 2 2 2 102 3" xfId="10509" xr:uid="{00000000-0005-0000-0000-000041130000}"/>
    <cellStyle name="Normal 2 2 2 2 103" xfId="3999" xr:uid="{00000000-0005-0000-0000-000042130000}"/>
    <cellStyle name="Normal 2 2 2 2 103 2" xfId="4000" xr:uid="{00000000-0005-0000-0000-000043130000}"/>
    <cellStyle name="Normal 2 2 2 2 103 2 2" xfId="10512" xr:uid="{00000000-0005-0000-0000-000044130000}"/>
    <cellStyle name="Normal 2 2 2 2 103 3" xfId="10511" xr:uid="{00000000-0005-0000-0000-000045130000}"/>
    <cellStyle name="Normal 2 2 2 2 104" xfId="4001" xr:uid="{00000000-0005-0000-0000-000046130000}"/>
    <cellStyle name="Normal 2 2 2 2 104 2" xfId="4002" xr:uid="{00000000-0005-0000-0000-000047130000}"/>
    <cellStyle name="Normal 2 2 2 2 104 2 2" xfId="10514" xr:uid="{00000000-0005-0000-0000-000048130000}"/>
    <cellStyle name="Normal 2 2 2 2 104 3" xfId="10513" xr:uid="{00000000-0005-0000-0000-000049130000}"/>
    <cellStyle name="Normal 2 2 2 2 105" xfId="4003" xr:uid="{00000000-0005-0000-0000-00004A130000}"/>
    <cellStyle name="Normal 2 2 2 2 105 2" xfId="4004" xr:uid="{00000000-0005-0000-0000-00004B130000}"/>
    <cellStyle name="Normal 2 2 2 2 105 2 2" xfId="10516" xr:uid="{00000000-0005-0000-0000-00004C130000}"/>
    <cellStyle name="Normal 2 2 2 2 105 3" xfId="10515" xr:uid="{00000000-0005-0000-0000-00004D130000}"/>
    <cellStyle name="Normal 2 2 2 2 106" xfId="4005" xr:uid="{00000000-0005-0000-0000-00004E130000}"/>
    <cellStyle name="Normal 2 2 2 2 106 2" xfId="4006" xr:uid="{00000000-0005-0000-0000-00004F130000}"/>
    <cellStyle name="Normal 2 2 2 2 106 2 2" xfId="10518" xr:uid="{00000000-0005-0000-0000-000050130000}"/>
    <cellStyle name="Normal 2 2 2 2 106 3" xfId="10517" xr:uid="{00000000-0005-0000-0000-000051130000}"/>
    <cellStyle name="Normal 2 2 2 2 107" xfId="4007" xr:uid="{00000000-0005-0000-0000-000052130000}"/>
    <cellStyle name="Normal 2 2 2 2 107 2" xfId="4008" xr:uid="{00000000-0005-0000-0000-000053130000}"/>
    <cellStyle name="Normal 2 2 2 2 107 2 2" xfId="10520" xr:uid="{00000000-0005-0000-0000-000054130000}"/>
    <cellStyle name="Normal 2 2 2 2 107 3" xfId="10519" xr:uid="{00000000-0005-0000-0000-000055130000}"/>
    <cellStyle name="Normal 2 2 2 2 108" xfId="4009" xr:uid="{00000000-0005-0000-0000-000056130000}"/>
    <cellStyle name="Normal 2 2 2 2 108 2" xfId="4010" xr:uid="{00000000-0005-0000-0000-000057130000}"/>
    <cellStyle name="Normal 2 2 2 2 108 2 2" xfId="10522" xr:uid="{00000000-0005-0000-0000-000058130000}"/>
    <cellStyle name="Normal 2 2 2 2 108 3" xfId="10521" xr:uid="{00000000-0005-0000-0000-000059130000}"/>
    <cellStyle name="Normal 2 2 2 2 109" xfId="4011" xr:uid="{00000000-0005-0000-0000-00005A130000}"/>
    <cellStyle name="Normal 2 2 2 2 109 2" xfId="4012" xr:uid="{00000000-0005-0000-0000-00005B130000}"/>
    <cellStyle name="Normal 2 2 2 2 109 2 2" xfId="10524" xr:uid="{00000000-0005-0000-0000-00005C130000}"/>
    <cellStyle name="Normal 2 2 2 2 109 3" xfId="10523" xr:uid="{00000000-0005-0000-0000-00005D130000}"/>
    <cellStyle name="Normal 2 2 2 2 11" xfId="4013" xr:uid="{00000000-0005-0000-0000-00005E130000}"/>
    <cellStyle name="Normal 2 2 2 2 11 2" xfId="4014" xr:uid="{00000000-0005-0000-0000-00005F130000}"/>
    <cellStyle name="Normal 2 2 2 2 11 2 2" xfId="4015" xr:uid="{00000000-0005-0000-0000-000060130000}"/>
    <cellStyle name="Normal 2 2 2 2 11 2 2 2" xfId="10527" xr:uid="{00000000-0005-0000-0000-000061130000}"/>
    <cellStyle name="Normal 2 2 2 2 11 2 3" xfId="10526" xr:uid="{00000000-0005-0000-0000-000062130000}"/>
    <cellStyle name="Normal 2 2 2 2 11 3" xfId="4016" xr:uid="{00000000-0005-0000-0000-000063130000}"/>
    <cellStyle name="Normal 2 2 2 2 11 3 2" xfId="10528" xr:uid="{00000000-0005-0000-0000-000064130000}"/>
    <cellStyle name="Normal 2 2 2 2 11 4" xfId="10525" xr:uid="{00000000-0005-0000-0000-000065130000}"/>
    <cellStyle name="Normal 2 2 2 2 110" xfId="4017" xr:uid="{00000000-0005-0000-0000-000066130000}"/>
    <cellStyle name="Normal 2 2 2 2 110 2" xfId="4018" xr:uid="{00000000-0005-0000-0000-000067130000}"/>
    <cellStyle name="Normal 2 2 2 2 110 2 2" xfId="10530" xr:uid="{00000000-0005-0000-0000-000068130000}"/>
    <cellStyle name="Normal 2 2 2 2 110 3" xfId="10529" xr:uid="{00000000-0005-0000-0000-000069130000}"/>
    <cellStyle name="Normal 2 2 2 2 111" xfId="4019" xr:uid="{00000000-0005-0000-0000-00006A130000}"/>
    <cellStyle name="Normal 2 2 2 2 111 2" xfId="4020" xr:uid="{00000000-0005-0000-0000-00006B130000}"/>
    <cellStyle name="Normal 2 2 2 2 111 2 2" xfId="10532" xr:uid="{00000000-0005-0000-0000-00006C130000}"/>
    <cellStyle name="Normal 2 2 2 2 111 3" xfId="10531" xr:uid="{00000000-0005-0000-0000-00006D130000}"/>
    <cellStyle name="Normal 2 2 2 2 112" xfId="4021" xr:uid="{00000000-0005-0000-0000-00006E130000}"/>
    <cellStyle name="Normal 2 2 2 2 112 2" xfId="4022" xr:uid="{00000000-0005-0000-0000-00006F130000}"/>
    <cellStyle name="Normal 2 2 2 2 112 2 2" xfId="10534" xr:uid="{00000000-0005-0000-0000-000070130000}"/>
    <cellStyle name="Normal 2 2 2 2 112 3" xfId="10533" xr:uid="{00000000-0005-0000-0000-000071130000}"/>
    <cellStyle name="Normal 2 2 2 2 113" xfId="4023" xr:uid="{00000000-0005-0000-0000-000072130000}"/>
    <cellStyle name="Normal 2 2 2 2 113 2" xfId="4024" xr:uid="{00000000-0005-0000-0000-000073130000}"/>
    <cellStyle name="Normal 2 2 2 2 113 2 2" xfId="10536" xr:uid="{00000000-0005-0000-0000-000074130000}"/>
    <cellStyle name="Normal 2 2 2 2 113 3" xfId="10535" xr:uid="{00000000-0005-0000-0000-000075130000}"/>
    <cellStyle name="Normal 2 2 2 2 114" xfId="4025" xr:uid="{00000000-0005-0000-0000-000076130000}"/>
    <cellStyle name="Normal 2 2 2 2 114 2" xfId="4026" xr:uid="{00000000-0005-0000-0000-000077130000}"/>
    <cellStyle name="Normal 2 2 2 2 114 2 2" xfId="10538" xr:uid="{00000000-0005-0000-0000-000078130000}"/>
    <cellStyle name="Normal 2 2 2 2 114 3" xfId="10537" xr:uid="{00000000-0005-0000-0000-000079130000}"/>
    <cellStyle name="Normal 2 2 2 2 115" xfId="4027" xr:uid="{00000000-0005-0000-0000-00007A130000}"/>
    <cellStyle name="Normal 2 2 2 2 115 2" xfId="4028" xr:uid="{00000000-0005-0000-0000-00007B130000}"/>
    <cellStyle name="Normal 2 2 2 2 115 2 2" xfId="10540" xr:uid="{00000000-0005-0000-0000-00007C130000}"/>
    <cellStyle name="Normal 2 2 2 2 115 3" xfId="10539" xr:uid="{00000000-0005-0000-0000-00007D130000}"/>
    <cellStyle name="Normal 2 2 2 2 116" xfId="4029" xr:uid="{00000000-0005-0000-0000-00007E130000}"/>
    <cellStyle name="Normal 2 2 2 2 116 2" xfId="4030" xr:uid="{00000000-0005-0000-0000-00007F130000}"/>
    <cellStyle name="Normal 2 2 2 2 116 2 2" xfId="10542" xr:uid="{00000000-0005-0000-0000-000080130000}"/>
    <cellStyle name="Normal 2 2 2 2 116 3" xfId="10541" xr:uid="{00000000-0005-0000-0000-000081130000}"/>
    <cellStyle name="Normal 2 2 2 2 117" xfId="4031" xr:uid="{00000000-0005-0000-0000-000082130000}"/>
    <cellStyle name="Normal 2 2 2 2 117 2" xfId="4032" xr:uid="{00000000-0005-0000-0000-000083130000}"/>
    <cellStyle name="Normal 2 2 2 2 117 2 2" xfId="10544" xr:uid="{00000000-0005-0000-0000-000084130000}"/>
    <cellStyle name="Normal 2 2 2 2 117 3" xfId="10543" xr:uid="{00000000-0005-0000-0000-000085130000}"/>
    <cellStyle name="Normal 2 2 2 2 118" xfId="4033" xr:uid="{00000000-0005-0000-0000-000086130000}"/>
    <cellStyle name="Normal 2 2 2 2 118 2" xfId="4034" xr:uid="{00000000-0005-0000-0000-000087130000}"/>
    <cellStyle name="Normal 2 2 2 2 118 2 2" xfId="10546" xr:uid="{00000000-0005-0000-0000-000088130000}"/>
    <cellStyle name="Normal 2 2 2 2 118 3" xfId="10545" xr:uid="{00000000-0005-0000-0000-000089130000}"/>
    <cellStyle name="Normal 2 2 2 2 119" xfId="4035" xr:uid="{00000000-0005-0000-0000-00008A130000}"/>
    <cellStyle name="Normal 2 2 2 2 119 2" xfId="4036" xr:uid="{00000000-0005-0000-0000-00008B130000}"/>
    <cellStyle name="Normal 2 2 2 2 119 2 2" xfId="10548" xr:uid="{00000000-0005-0000-0000-00008C130000}"/>
    <cellStyle name="Normal 2 2 2 2 119 3" xfId="10547" xr:uid="{00000000-0005-0000-0000-00008D130000}"/>
    <cellStyle name="Normal 2 2 2 2 12" xfId="4037" xr:uid="{00000000-0005-0000-0000-00008E130000}"/>
    <cellStyle name="Normal 2 2 2 2 12 2" xfId="4038" xr:uid="{00000000-0005-0000-0000-00008F130000}"/>
    <cellStyle name="Normal 2 2 2 2 12 2 2" xfId="4039" xr:uid="{00000000-0005-0000-0000-000090130000}"/>
    <cellStyle name="Normal 2 2 2 2 12 2 2 2" xfId="10551" xr:uid="{00000000-0005-0000-0000-000091130000}"/>
    <cellStyle name="Normal 2 2 2 2 12 2 3" xfId="10550" xr:uid="{00000000-0005-0000-0000-000092130000}"/>
    <cellStyle name="Normal 2 2 2 2 12 3" xfId="4040" xr:uid="{00000000-0005-0000-0000-000093130000}"/>
    <cellStyle name="Normal 2 2 2 2 12 3 2" xfId="10552" xr:uid="{00000000-0005-0000-0000-000094130000}"/>
    <cellStyle name="Normal 2 2 2 2 12 4" xfId="10549" xr:uid="{00000000-0005-0000-0000-000095130000}"/>
    <cellStyle name="Normal 2 2 2 2 120" xfId="4041" xr:uid="{00000000-0005-0000-0000-000096130000}"/>
    <cellStyle name="Normal 2 2 2 2 120 2" xfId="4042" xr:uid="{00000000-0005-0000-0000-000097130000}"/>
    <cellStyle name="Normal 2 2 2 2 120 2 2" xfId="10554" xr:uid="{00000000-0005-0000-0000-000098130000}"/>
    <cellStyle name="Normal 2 2 2 2 120 3" xfId="10553" xr:uid="{00000000-0005-0000-0000-000099130000}"/>
    <cellStyle name="Normal 2 2 2 2 121" xfId="4043" xr:uid="{00000000-0005-0000-0000-00009A130000}"/>
    <cellStyle name="Normal 2 2 2 2 121 2" xfId="4044" xr:uid="{00000000-0005-0000-0000-00009B130000}"/>
    <cellStyle name="Normal 2 2 2 2 121 2 2" xfId="10556" xr:uid="{00000000-0005-0000-0000-00009C130000}"/>
    <cellStyle name="Normal 2 2 2 2 121 3" xfId="10555" xr:uid="{00000000-0005-0000-0000-00009D130000}"/>
    <cellStyle name="Normal 2 2 2 2 122" xfId="4045" xr:uid="{00000000-0005-0000-0000-00009E130000}"/>
    <cellStyle name="Normal 2 2 2 2 122 2" xfId="4046" xr:uid="{00000000-0005-0000-0000-00009F130000}"/>
    <cellStyle name="Normal 2 2 2 2 122 2 2" xfId="10558" xr:uid="{00000000-0005-0000-0000-0000A0130000}"/>
    <cellStyle name="Normal 2 2 2 2 122 3" xfId="10557" xr:uid="{00000000-0005-0000-0000-0000A1130000}"/>
    <cellStyle name="Normal 2 2 2 2 123" xfId="4047" xr:uid="{00000000-0005-0000-0000-0000A2130000}"/>
    <cellStyle name="Normal 2 2 2 2 123 2" xfId="4048" xr:uid="{00000000-0005-0000-0000-0000A3130000}"/>
    <cellStyle name="Normal 2 2 2 2 123 2 2" xfId="10560" xr:uid="{00000000-0005-0000-0000-0000A4130000}"/>
    <cellStyle name="Normal 2 2 2 2 123 3" xfId="10559" xr:uid="{00000000-0005-0000-0000-0000A5130000}"/>
    <cellStyle name="Normal 2 2 2 2 124" xfId="4049" xr:uid="{00000000-0005-0000-0000-0000A6130000}"/>
    <cellStyle name="Normal 2 2 2 2 124 2" xfId="4050" xr:uid="{00000000-0005-0000-0000-0000A7130000}"/>
    <cellStyle name="Normal 2 2 2 2 124 2 2" xfId="10562" xr:uid="{00000000-0005-0000-0000-0000A8130000}"/>
    <cellStyle name="Normal 2 2 2 2 124 3" xfId="10561" xr:uid="{00000000-0005-0000-0000-0000A9130000}"/>
    <cellStyle name="Normal 2 2 2 2 125" xfId="4051" xr:uid="{00000000-0005-0000-0000-0000AA130000}"/>
    <cellStyle name="Normal 2 2 2 2 125 2" xfId="4052" xr:uid="{00000000-0005-0000-0000-0000AB130000}"/>
    <cellStyle name="Normal 2 2 2 2 125 2 2" xfId="10564" xr:uid="{00000000-0005-0000-0000-0000AC130000}"/>
    <cellStyle name="Normal 2 2 2 2 125 3" xfId="10563" xr:uid="{00000000-0005-0000-0000-0000AD130000}"/>
    <cellStyle name="Normal 2 2 2 2 126" xfId="4053" xr:uid="{00000000-0005-0000-0000-0000AE130000}"/>
    <cellStyle name="Normal 2 2 2 2 126 2" xfId="4054" xr:uid="{00000000-0005-0000-0000-0000AF130000}"/>
    <cellStyle name="Normal 2 2 2 2 126 2 2" xfId="10566" xr:uid="{00000000-0005-0000-0000-0000B0130000}"/>
    <cellStyle name="Normal 2 2 2 2 126 3" xfId="10565" xr:uid="{00000000-0005-0000-0000-0000B1130000}"/>
    <cellStyle name="Normal 2 2 2 2 127" xfId="4055" xr:uid="{00000000-0005-0000-0000-0000B2130000}"/>
    <cellStyle name="Normal 2 2 2 2 127 2" xfId="4056" xr:uid="{00000000-0005-0000-0000-0000B3130000}"/>
    <cellStyle name="Normal 2 2 2 2 127 2 2" xfId="10568" xr:uid="{00000000-0005-0000-0000-0000B4130000}"/>
    <cellStyle name="Normal 2 2 2 2 127 3" xfId="10567" xr:uid="{00000000-0005-0000-0000-0000B5130000}"/>
    <cellStyle name="Normal 2 2 2 2 128" xfId="4057" xr:uid="{00000000-0005-0000-0000-0000B6130000}"/>
    <cellStyle name="Normal 2 2 2 2 128 2" xfId="4058" xr:uid="{00000000-0005-0000-0000-0000B7130000}"/>
    <cellStyle name="Normal 2 2 2 2 128 2 2" xfId="10570" xr:uid="{00000000-0005-0000-0000-0000B8130000}"/>
    <cellStyle name="Normal 2 2 2 2 128 3" xfId="10569" xr:uid="{00000000-0005-0000-0000-0000B9130000}"/>
    <cellStyle name="Normal 2 2 2 2 129" xfId="4059" xr:uid="{00000000-0005-0000-0000-0000BA130000}"/>
    <cellStyle name="Normal 2 2 2 2 129 2" xfId="4060" xr:uid="{00000000-0005-0000-0000-0000BB130000}"/>
    <cellStyle name="Normal 2 2 2 2 129 2 2" xfId="10572" xr:uid="{00000000-0005-0000-0000-0000BC130000}"/>
    <cellStyle name="Normal 2 2 2 2 129 3" xfId="10571" xr:uid="{00000000-0005-0000-0000-0000BD130000}"/>
    <cellStyle name="Normal 2 2 2 2 13" xfId="4061" xr:uid="{00000000-0005-0000-0000-0000BE130000}"/>
    <cellStyle name="Normal 2 2 2 2 13 2" xfId="4062" xr:uid="{00000000-0005-0000-0000-0000BF130000}"/>
    <cellStyle name="Normal 2 2 2 2 13 2 2" xfId="4063" xr:uid="{00000000-0005-0000-0000-0000C0130000}"/>
    <cellStyle name="Normal 2 2 2 2 13 2 2 2" xfId="10575" xr:uid="{00000000-0005-0000-0000-0000C1130000}"/>
    <cellStyle name="Normal 2 2 2 2 13 2 3" xfId="10574" xr:uid="{00000000-0005-0000-0000-0000C2130000}"/>
    <cellStyle name="Normal 2 2 2 2 13 3" xfId="4064" xr:uid="{00000000-0005-0000-0000-0000C3130000}"/>
    <cellStyle name="Normal 2 2 2 2 13 3 2" xfId="10576" xr:uid="{00000000-0005-0000-0000-0000C4130000}"/>
    <cellStyle name="Normal 2 2 2 2 13 4" xfId="10573" xr:uid="{00000000-0005-0000-0000-0000C5130000}"/>
    <cellStyle name="Normal 2 2 2 2 130" xfId="4065" xr:uid="{00000000-0005-0000-0000-0000C6130000}"/>
    <cellStyle name="Normal 2 2 2 2 130 2" xfId="4066" xr:uid="{00000000-0005-0000-0000-0000C7130000}"/>
    <cellStyle name="Normal 2 2 2 2 130 2 2" xfId="10578" xr:uid="{00000000-0005-0000-0000-0000C8130000}"/>
    <cellStyle name="Normal 2 2 2 2 130 3" xfId="10577" xr:uid="{00000000-0005-0000-0000-0000C9130000}"/>
    <cellStyle name="Normal 2 2 2 2 131" xfId="4067" xr:uid="{00000000-0005-0000-0000-0000CA130000}"/>
    <cellStyle name="Normal 2 2 2 2 131 2" xfId="4068" xr:uid="{00000000-0005-0000-0000-0000CB130000}"/>
    <cellStyle name="Normal 2 2 2 2 131 2 2" xfId="10580" xr:uid="{00000000-0005-0000-0000-0000CC130000}"/>
    <cellStyle name="Normal 2 2 2 2 131 3" xfId="10579" xr:uid="{00000000-0005-0000-0000-0000CD130000}"/>
    <cellStyle name="Normal 2 2 2 2 132" xfId="4069" xr:uid="{00000000-0005-0000-0000-0000CE130000}"/>
    <cellStyle name="Normal 2 2 2 2 132 2" xfId="4070" xr:uid="{00000000-0005-0000-0000-0000CF130000}"/>
    <cellStyle name="Normal 2 2 2 2 132 2 2" xfId="10582" xr:uid="{00000000-0005-0000-0000-0000D0130000}"/>
    <cellStyle name="Normal 2 2 2 2 132 3" xfId="10581" xr:uid="{00000000-0005-0000-0000-0000D1130000}"/>
    <cellStyle name="Normal 2 2 2 2 133" xfId="4071" xr:uid="{00000000-0005-0000-0000-0000D2130000}"/>
    <cellStyle name="Normal 2 2 2 2 133 2" xfId="4072" xr:uid="{00000000-0005-0000-0000-0000D3130000}"/>
    <cellStyle name="Normal 2 2 2 2 133 2 2" xfId="10584" xr:uid="{00000000-0005-0000-0000-0000D4130000}"/>
    <cellStyle name="Normal 2 2 2 2 133 3" xfId="10583" xr:uid="{00000000-0005-0000-0000-0000D5130000}"/>
    <cellStyle name="Normal 2 2 2 2 134" xfId="4073" xr:uid="{00000000-0005-0000-0000-0000D6130000}"/>
    <cellStyle name="Normal 2 2 2 2 134 2" xfId="4074" xr:uid="{00000000-0005-0000-0000-0000D7130000}"/>
    <cellStyle name="Normal 2 2 2 2 134 2 2" xfId="10586" xr:uid="{00000000-0005-0000-0000-0000D8130000}"/>
    <cellStyle name="Normal 2 2 2 2 134 3" xfId="10585" xr:uid="{00000000-0005-0000-0000-0000D9130000}"/>
    <cellStyle name="Normal 2 2 2 2 135" xfId="4075" xr:uid="{00000000-0005-0000-0000-0000DA130000}"/>
    <cellStyle name="Normal 2 2 2 2 135 2" xfId="4076" xr:uid="{00000000-0005-0000-0000-0000DB130000}"/>
    <cellStyle name="Normal 2 2 2 2 135 2 2" xfId="10588" xr:uid="{00000000-0005-0000-0000-0000DC130000}"/>
    <cellStyle name="Normal 2 2 2 2 135 3" xfId="10587" xr:uid="{00000000-0005-0000-0000-0000DD130000}"/>
    <cellStyle name="Normal 2 2 2 2 136" xfId="4077" xr:uid="{00000000-0005-0000-0000-0000DE130000}"/>
    <cellStyle name="Normal 2 2 2 2 136 2" xfId="4078" xr:uid="{00000000-0005-0000-0000-0000DF130000}"/>
    <cellStyle name="Normal 2 2 2 2 136 2 2" xfId="10590" xr:uid="{00000000-0005-0000-0000-0000E0130000}"/>
    <cellStyle name="Normal 2 2 2 2 136 3" xfId="10589" xr:uid="{00000000-0005-0000-0000-0000E1130000}"/>
    <cellStyle name="Normal 2 2 2 2 137" xfId="4079" xr:uid="{00000000-0005-0000-0000-0000E2130000}"/>
    <cellStyle name="Normal 2 2 2 2 137 2" xfId="4080" xr:uid="{00000000-0005-0000-0000-0000E3130000}"/>
    <cellStyle name="Normal 2 2 2 2 137 2 2" xfId="10592" xr:uid="{00000000-0005-0000-0000-0000E4130000}"/>
    <cellStyle name="Normal 2 2 2 2 137 3" xfId="10591" xr:uid="{00000000-0005-0000-0000-0000E5130000}"/>
    <cellStyle name="Normal 2 2 2 2 138" xfId="4081" xr:uid="{00000000-0005-0000-0000-0000E6130000}"/>
    <cellStyle name="Normal 2 2 2 2 138 2" xfId="4082" xr:uid="{00000000-0005-0000-0000-0000E7130000}"/>
    <cellStyle name="Normal 2 2 2 2 138 2 2" xfId="10594" xr:uid="{00000000-0005-0000-0000-0000E8130000}"/>
    <cellStyle name="Normal 2 2 2 2 138 3" xfId="10593" xr:uid="{00000000-0005-0000-0000-0000E9130000}"/>
    <cellStyle name="Normal 2 2 2 2 139" xfId="4083" xr:uid="{00000000-0005-0000-0000-0000EA130000}"/>
    <cellStyle name="Normal 2 2 2 2 139 2" xfId="4084" xr:uid="{00000000-0005-0000-0000-0000EB130000}"/>
    <cellStyle name="Normal 2 2 2 2 139 2 2" xfId="10596" xr:uid="{00000000-0005-0000-0000-0000EC130000}"/>
    <cellStyle name="Normal 2 2 2 2 139 3" xfId="10595" xr:uid="{00000000-0005-0000-0000-0000ED130000}"/>
    <cellStyle name="Normal 2 2 2 2 14" xfId="4085" xr:uid="{00000000-0005-0000-0000-0000EE130000}"/>
    <cellStyle name="Normal 2 2 2 2 14 2" xfId="4086" xr:uid="{00000000-0005-0000-0000-0000EF130000}"/>
    <cellStyle name="Normal 2 2 2 2 14 2 2" xfId="4087" xr:uid="{00000000-0005-0000-0000-0000F0130000}"/>
    <cellStyle name="Normal 2 2 2 2 14 2 2 2" xfId="10599" xr:uid="{00000000-0005-0000-0000-0000F1130000}"/>
    <cellStyle name="Normal 2 2 2 2 14 2 3" xfId="10598" xr:uid="{00000000-0005-0000-0000-0000F2130000}"/>
    <cellStyle name="Normal 2 2 2 2 14 3" xfId="4088" xr:uid="{00000000-0005-0000-0000-0000F3130000}"/>
    <cellStyle name="Normal 2 2 2 2 14 3 2" xfId="10600" xr:uid="{00000000-0005-0000-0000-0000F4130000}"/>
    <cellStyle name="Normal 2 2 2 2 14 4" xfId="10597" xr:uid="{00000000-0005-0000-0000-0000F5130000}"/>
    <cellStyle name="Normal 2 2 2 2 140" xfId="4089" xr:uid="{00000000-0005-0000-0000-0000F6130000}"/>
    <cellStyle name="Normal 2 2 2 2 140 2" xfId="4090" xr:uid="{00000000-0005-0000-0000-0000F7130000}"/>
    <cellStyle name="Normal 2 2 2 2 140 2 2" xfId="10602" xr:uid="{00000000-0005-0000-0000-0000F8130000}"/>
    <cellStyle name="Normal 2 2 2 2 140 3" xfId="10601" xr:uid="{00000000-0005-0000-0000-0000F9130000}"/>
    <cellStyle name="Normal 2 2 2 2 141" xfId="4091" xr:uid="{00000000-0005-0000-0000-0000FA130000}"/>
    <cellStyle name="Normal 2 2 2 2 141 2" xfId="4092" xr:uid="{00000000-0005-0000-0000-0000FB130000}"/>
    <cellStyle name="Normal 2 2 2 2 141 2 2" xfId="10604" xr:uid="{00000000-0005-0000-0000-0000FC130000}"/>
    <cellStyle name="Normal 2 2 2 2 141 3" xfId="10603" xr:uid="{00000000-0005-0000-0000-0000FD130000}"/>
    <cellStyle name="Normal 2 2 2 2 142" xfId="4093" xr:uid="{00000000-0005-0000-0000-0000FE130000}"/>
    <cellStyle name="Normal 2 2 2 2 142 2" xfId="4094" xr:uid="{00000000-0005-0000-0000-0000FF130000}"/>
    <cellStyle name="Normal 2 2 2 2 142 2 2" xfId="10606" xr:uid="{00000000-0005-0000-0000-000000140000}"/>
    <cellStyle name="Normal 2 2 2 2 142 3" xfId="10605" xr:uid="{00000000-0005-0000-0000-000001140000}"/>
    <cellStyle name="Normal 2 2 2 2 143" xfId="4095" xr:uid="{00000000-0005-0000-0000-000002140000}"/>
    <cellStyle name="Normal 2 2 2 2 143 2" xfId="4096" xr:uid="{00000000-0005-0000-0000-000003140000}"/>
    <cellStyle name="Normal 2 2 2 2 143 2 2" xfId="10608" xr:uid="{00000000-0005-0000-0000-000004140000}"/>
    <cellStyle name="Normal 2 2 2 2 143 3" xfId="10607" xr:uid="{00000000-0005-0000-0000-000005140000}"/>
    <cellStyle name="Normal 2 2 2 2 144" xfId="4097" xr:uid="{00000000-0005-0000-0000-000006140000}"/>
    <cellStyle name="Normal 2 2 2 2 144 2" xfId="10609" xr:uid="{00000000-0005-0000-0000-000007140000}"/>
    <cellStyle name="Normal 2 2 2 2 145" xfId="4098" xr:uid="{00000000-0005-0000-0000-000008140000}"/>
    <cellStyle name="Normal 2 2 2 2 145 2" xfId="10610" xr:uid="{00000000-0005-0000-0000-000009140000}"/>
    <cellStyle name="Normal 2 2 2 2 146" xfId="4099" xr:uid="{00000000-0005-0000-0000-00000A140000}"/>
    <cellStyle name="Normal 2 2 2 2 146 2" xfId="10611" xr:uid="{00000000-0005-0000-0000-00000B140000}"/>
    <cellStyle name="Normal 2 2 2 2 147" xfId="4100" xr:uid="{00000000-0005-0000-0000-00000C140000}"/>
    <cellStyle name="Normal 2 2 2 2 147 2" xfId="10612" xr:uid="{00000000-0005-0000-0000-00000D140000}"/>
    <cellStyle name="Normal 2 2 2 2 15" xfId="4101" xr:uid="{00000000-0005-0000-0000-00000E140000}"/>
    <cellStyle name="Normal 2 2 2 2 15 2" xfId="4102" xr:uid="{00000000-0005-0000-0000-00000F140000}"/>
    <cellStyle name="Normal 2 2 2 2 15 2 2" xfId="4103" xr:uid="{00000000-0005-0000-0000-000010140000}"/>
    <cellStyle name="Normal 2 2 2 2 15 2 2 2" xfId="10615" xr:uid="{00000000-0005-0000-0000-000011140000}"/>
    <cellStyle name="Normal 2 2 2 2 15 2 3" xfId="10614" xr:uid="{00000000-0005-0000-0000-000012140000}"/>
    <cellStyle name="Normal 2 2 2 2 15 3" xfId="4104" xr:uid="{00000000-0005-0000-0000-000013140000}"/>
    <cellStyle name="Normal 2 2 2 2 15 3 2" xfId="10616" xr:uid="{00000000-0005-0000-0000-000014140000}"/>
    <cellStyle name="Normal 2 2 2 2 15 4" xfId="10613" xr:uid="{00000000-0005-0000-0000-000015140000}"/>
    <cellStyle name="Normal 2 2 2 2 16" xfId="4105" xr:uid="{00000000-0005-0000-0000-000016140000}"/>
    <cellStyle name="Normal 2 2 2 2 16 2" xfId="4106" xr:uid="{00000000-0005-0000-0000-000017140000}"/>
    <cellStyle name="Normal 2 2 2 2 16 2 2" xfId="4107" xr:uid="{00000000-0005-0000-0000-000018140000}"/>
    <cellStyle name="Normal 2 2 2 2 16 2 2 2" xfId="10619" xr:uid="{00000000-0005-0000-0000-000019140000}"/>
    <cellStyle name="Normal 2 2 2 2 16 2 3" xfId="10618" xr:uid="{00000000-0005-0000-0000-00001A140000}"/>
    <cellStyle name="Normal 2 2 2 2 16 3" xfId="4108" xr:uid="{00000000-0005-0000-0000-00001B140000}"/>
    <cellStyle name="Normal 2 2 2 2 16 3 2" xfId="10620" xr:uid="{00000000-0005-0000-0000-00001C140000}"/>
    <cellStyle name="Normal 2 2 2 2 16 4" xfId="10617" xr:uid="{00000000-0005-0000-0000-00001D140000}"/>
    <cellStyle name="Normal 2 2 2 2 17" xfId="4109" xr:uid="{00000000-0005-0000-0000-00001E140000}"/>
    <cellStyle name="Normal 2 2 2 2 17 2" xfId="4110" xr:uid="{00000000-0005-0000-0000-00001F140000}"/>
    <cellStyle name="Normal 2 2 2 2 17 2 2" xfId="4111" xr:uid="{00000000-0005-0000-0000-000020140000}"/>
    <cellStyle name="Normal 2 2 2 2 17 2 2 2" xfId="10623" xr:uid="{00000000-0005-0000-0000-000021140000}"/>
    <cellStyle name="Normal 2 2 2 2 17 2 3" xfId="10622" xr:uid="{00000000-0005-0000-0000-000022140000}"/>
    <cellStyle name="Normal 2 2 2 2 17 3" xfId="4112" xr:uid="{00000000-0005-0000-0000-000023140000}"/>
    <cellStyle name="Normal 2 2 2 2 17 3 2" xfId="10624" xr:uid="{00000000-0005-0000-0000-000024140000}"/>
    <cellStyle name="Normal 2 2 2 2 17 4" xfId="10621" xr:uid="{00000000-0005-0000-0000-000025140000}"/>
    <cellStyle name="Normal 2 2 2 2 18" xfId="4113" xr:uid="{00000000-0005-0000-0000-000026140000}"/>
    <cellStyle name="Normal 2 2 2 2 18 2" xfId="4114" xr:uid="{00000000-0005-0000-0000-000027140000}"/>
    <cellStyle name="Normal 2 2 2 2 18 2 2" xfId="4115" xr:uid="{00000000-0005-0000-0000-000028140000}"/>
    <cellStyle name="Normal 2 2 2 2 18 2 2 2" xfId="10627" xr:uid="{00000000-0005-0000-0000-000029140000}"/>
    <cellStyle name="Normal 2 2 2 2 18 2 3" xfId="10626" xr:uid="{00000000-0005-0000-0000-00002A140000}"/>
    <cellStyle name="Normal 2 2 2 2 18 3" xfId="4116" xr:uid="{00000000-0005-0000-0000-00002B140000}"/>
    <cellStyle name="Normal 2 2 2 2 18 3 2" xfId="10628" xr:uid="{00000000-0005-0000-0000-00002C140000}"/>
    <cellStyle name="Normal 2 2 2 2 18 4" xfId="10625" xr:uid="{00000000-0005-0000-0000-00002D140000}"/>
    <cellStyle name="Normal 2 2 2 2 19" xfId="4117" xr:uid="{00000000-0005-0000-0000-00002E140000}"/>
    <cellStyle name="Normal 2 2 2 2 19 2" xfId="4118" xr:uid="{00000000-0005-0000-0000-00002F140000}"/>
    <cellStyle name="Normal 2 2 2 2 19 2 2" xfId="4119" xr:uid="{00000000-0005-0000-0000-000030140000}"/>
    <cellStyle name="Normal 2 2 2 2 19 2 2 2" xfId="10631" xr:uid="{00000000-0005-0000-0000-000031140000}"/>
    <cellStyle name="Normal 2 2 2 2 19 2 3" xfId="10630" xr:uid="{00000000-0005-0000-0000-000032140000}"/>
    <cellStyle name="Normal 2 2 2 2 19 3" xfId="4120" xr:uid="{00000000-0005-0000-0000-000033140000}"/>
    <cellStyle name="Normal 2 2 2 2 19 3 2" xfId="10632" xr:uid="{00000000-0005-0000-0000-000034140000}"/>
    <cellStyle name="Normal 2 2 2 2 19 4" xfId="10629" xr:uid="{00000000-0005-0000-0000-000035140000}"/>
    <cellStyle name="Normal 2 2 2 2 2" xfId="4121" xr:uid="{00000000-0005-0000-0000-000036140000}"/>
    <cellStyle name="Normal 2 2 2 2 2 2" xfId="4122" xr:uid="{00000000-0005-0000-0000-000037140000}"/>
    <cellStyle name="Normal 2 2 2 2 2 2 2" xfId="4123" xr:uid="{00000000-0005-0000-0000-000038140000}"/>
    <cellStyle name="Normal 2 2 2 2 2 2 2 2" xfId="10635" xr:uid="{00000000-0005-0000-0000-000039140000}"/>
    <cellStyle name="Normal 2 2 2 2 2 2 3" xfId="4124" xr:uid="{00000000-0005-0000-0000-00003A140000}"/>
    <cellStyle name="Normal 2 2 2 2 2 2 3 2" xfId="10636" xr:uid="{00000000-0005-0000-0000-00003B140000}"/>
    <cellStyle name="Normal 2 2 2 2 2 2 4" xfId="10634" xr:uid="{00000000-0005-0000-0000-00003C140000}"/>
    <cellStyle name="Normal 2 2 2 2 2 3" xfId="4125" xr:uid="{00000000-0005-0000-0000-00003D140000}"/>
    <cellStyle name="Normal 2 2 2 2 2 3 2" xfId="4126" xr:uid="{00000000-0005-0000-0000-00003E140000}"/>
    <cellStyle name="Normal 2 2 2 2 2 3 2 2" xfId="10638" xr:uid="{00000000-0005-0000-0000-00003F140000}"/>
    <cellStyle name="Normal 2 2 2 2 2 3 3" xfId="10637" xr:uid="{00000000-0005-0000-0000-000040140000}"/>
    <cellStyle name="Normal 2 2 2 2 2 4" xfId="4127" xr:uid="{00000000-0005-0000-0000-000041140000}"/>
    <cellStyle name="Normal 2 2 2 2 2 4 2" xfId="10639" xr:uid="{00000000-0005-0000-0000-000042140000}"/>
    <cellStyle name="Normal 2 2 2 2 2 5" xfId="4128" xr:uid="{00000000-0005-0000-0000-000043140000}"/>
    <cellStyle name="Normal 2 2 2 2 2 5 2" xfId="10640" xr:uid="{00000000-0005-0000-0000-000044140000}"/>
    <cellStyle name="Normal 2 2 2 2 2 6" xfId="4129" xr:uid="{00000000-0005-0000-0000-000045140000}"/>
    <cellStyle name="Normal 2 2 2 2 2 6 2" xfId="10641" xr:uid="{00000000-0005-0000-0000-000046140000}"/>
    <cellStyle name="Normal 2 2 2 2 2 7" xfId="4130" xr:uid="{00000000-0005-0000-0000-000047140000}"/>
    <cellStyle name="Normal 2 2 2 2 2 7 2" xfId="10642" xr:uid="{00000000-0005-0000-0000-000048140000}"/>
    <cellStyle name="Normal 2 2 2 2 2 8" xfId="10633" xr:uid="{00000000-0005-0000-0000-000049140000}"/>
    <cellStyle name="Normal 2 2 2 2 20" xfId="4131" xr:uid="{00000000-0005-0000-0000-00004A140000}"/>
    <cellStyle name="Normal 2 2 2 2 20 2" xfId="4132" xr:uid="{00000000-0005-0000-0000-00004B140000}"/>
    <cellStyle name="Normal 2 2 2 2 20 2 2" xfId="4133" xr:uid="{00000000-0005-0000-0000-00004C140000}"/>
    <cellStyle name="Normal 2 2 2 2 20 2 2 2" xfId="10645" xr:uid="{00000000-0005-0000-0000-00004D140000}"/>
    <cellStyle name="Normal 2 2 2 2 20 2 3" xfId="10644" xr:uid="{00000000-0005-0000-0000-00004E140000}"/>
    <cellStyle name="Normal 2 2 2 2 20 3" xfId="4134" xr:uid="{00000000-0005-0000-0000-00004F140000}"/>
    <cellStyle name="Normal 2 2 2 2 20 3 2" xfId="10646" xr:uid="{00000000-0005-0000-0000-000050140000}"/>
    <cellStyle name="Normal 2 2 2 2 20 4" xfId="10643" xr:uid="{00000000-0005-0000-0000-000051140000}"/>
    <cellStyle name="Normal 2 2 2 2 21" xfId="4135" xr:uid="{00000000-0005-0000-0000-000052140000}"/>
    <cellStyle name="Normal 2 2 2 2 21 2" xfId="4136" xr:uid="{00000000-0005-0000-0000-000053140000}"/>
    <cellStyle name="Normal 2 2 2 2 21 2 2" xfId="4137" xr:uid="{00000000-0005-0000-0000-000054140000}"/>
    <cellStyle name="Normal 2 2 2 2 21 2 2 2" xfId="10649" xr:uid="{00000000-0005-0000-0000-000055140000}"/>
    <cellStyle name="Normal 2 2 2 2 21 2 3" xfId="10648" xr:uid="{00000000-0005-0000-0000-000056140000}"/>
    <cellStyle name="Normal 2 2 2 2 21 3" xfId="4138" xr:uid="{00000000-0005-0000-0000-000057140000}"/>
    <cellStyle name="Normal 2 2 2 2 21 3 2" xfId="10650" xr:uid="{00000000-0005-0000-0000-000058140000}"/>
    <cellStyle name="Normal 2 2 2 2 21 4" xfId="10647" xr:uid="{00000000-0005-0000-0000-000059140000}"/>
    <cellStyle name="Normal 2 2 2 2 22" xfId="4139" xr:uid="{00000000-0005-0000-0000-00005A140000}"/>
    <cellStyle name="Normal 2 2 2 2 22 2" xfId="4140" xr:uid="{00000000-0005-0000-0000-00005B140000}"/>
    <cellStyle name="Normal 2 2 2 2 22 2 2" xfId="4141" xr:uid="{00000000-0005-0000-0000-00005C140000}"/>
    <cellStyle name="Normal 2 2 2 2 22 2 2 2" xfId="10653" xr:uid="{00000000-0005-0000-0000-00005D140000}"/>
    <cellStyle name="Normal 2 2 2 2 22 2 3" xfId="10652" xr:uid="{00000000-0005-0000-0000-00005E140000}"/>
    <cellStyle name="Normal 2 2 2 2 22 3" xfId="4142" xr:uid="{00000000-0005-0000-0000-00005F140000}"/>
    <cellStyle name="Normal 2 2 2 2 22 3 2" xfId="10654" xr:uid="{00000000-0005-0000-0000-000060140000}"/>
    <cellStyle name="Normal 2 2 2 2 22 4" xfId="10651" xr:uid="{00000000-0005-0000-0000-000061140000}"/>
    <cellStyle name="Normal 2 2 2 2 23" xfId="4143" xr:uid="{00000000-0005-0000-0000-000062140000}"/>
    <cellStyle name="Normal 2 2 2 2 23 2" xfId="4144" xr:uid="{00000000-0005-0000-0000-000063140000}"/>
    <cellStyle name="Normal 2 2 2 2 23 2 2" xfId="4145" xr:uid="{00000000-0005-0000-0000-000064140000}"/>
    <cellStyle name="Normal 2 2 2 2 23 2 2 2" xfId="10657" xr:uid="{00000000-0005-0000-0000-000065140000}"/>
    <cellStyle name="Normal 2 2 2 2 23 2 3" xfId="10656" xr:uid="{00000000-0005-0000-0000-000066140000}"/>
    <cellStyle name="Normal 2 2 2 2 23 3" xfId="4146" xr:uid="{00000000-0005-0000-0000-000067140000}"/>
    <cellStyle name="Normal 2 2 2 2 23 3 2" xfId="10658" xr:uid="{00000000-0005-0000-0000-000068140000}"/>
    <cellStyle name="Normal 2 2 2 2 23 4" xfId="10655" xr:uid="{00000000-0005-0000-0000-000069140000}"/>
    <cellStyle name="Normal 2 2 2 2 24" xfId="4147" xr:uid="{00000000-0005-0000-0000-00006A140000}"/>
    <cellStyle name="Normal 2 2 2 2 24 2" xfId="4148" xr:uid="{00000000-0005-0000-0000-00006B140000}"/>
    <cellStyle name="Normal 2 2 2 2 24 2 2" xfId="4149" xr:uid="{00000000-0005-0000-0000-00006C140000}"/>
    <cellStyle name="Normal 2 2 2 2 24 2 2 2" xfId="10661" xr:uid="{00000000-0005-0000-0000-00006D140000}"/>
    <cellStyle name="Normal 2 2 2 2 24 2 3" xfId="10660" xr:uid="{00000000-0005-0000-0000-00006E140000}"/>
    <cellStyle name="Normal 2 2 2 2 24 3" xfId="4150" xr:uid="{00000000-0005-0000-0000-00006F140000}"/>
    <cellStyle name="Normal 2 2 2 2 24 3 2" xfId="10662" xr:uid="{00000000-0005-0000-0000-000070140000}"/>
    <cellStyle name="Normal 2 2 2 2 24 4" xfId="10659" xr:uid="{00000000-0005-0000-0000-000071140000}"/>
    <cellStyle name="Normal 2 2 2 2 25" xfId="4151" xr:uid="{00000000-0005-0000-0000-000072140000}"/>
    <cellStyle name="Normal 2 2 2 2 25 2" xfId="4152" xr:uid="{00000000-0005-0000-0000-000073140000}"/>
    <cellStyle name="Normal 2 2 2 2 25 2 2" xfId="4153" xr:uid="{00000000-0005-0000-0000-000074140000}"/>
    <cellStyle name="Normal 2 2 2 2 25 2 2 2" xfId="10665" xr:uid="{00000000-0005-0000-0000-000075140000}"/>
    <cellStyle name="Normal 2 2 2 2 25 2 3" xfId="10664" xr:uid="{00000000-0005-0000-0000-000076140000}"/>
    <cellStyle name="Normal 2 2 2 2 25 3" xfId="4154" xr:uid="{00000000-0005-0000-0000-000077140000}"/>
    <cellStyle name="Normal 2 2 2 2 25 3 2" xfId="10666" xr:uid="{00000000-0005-0000-0000-000078140000}"/>
    <cellStyle name="Normal 2 2 2 2 25 4" xfId="10663" xr:uid="{00000000-0005-0000-0000-000079140000}"/>
    <cellStyle name="Normal 2 2 2 2 26" xfId="4155" xr:uid="{00000000-0005-0000-0000-00007A140000}"/>
    <cellStyle name="Normal 2 2 2 2 26 2" xfId="4156" xr:uid="{00000000-0005-0000-0000-00007B140000}"/>
    <cellStyle name="Normal 2 2 2 2 26 2 2" xfId="4157" xr:uid="{00000000-0005-0000-0000-00007C140000}"/>
    <cellStyle name="Normal 2 2 2 2 26 2 2 2" xfId="10669" xr:uid="{00000000-0005-0000-0000-00007D140000}"/>
    <cellStyle name="Normal 2 2 2 2 26 2 3" xfId="10668" xr:uid="{00000000-0005-0000-0000-00007E140000}"/>
    <cellStyle name="Normal 2 2 2 2 26 3" xfId="4158" xr:uid="{00000000-0005-0000-0000-00007F140000}"/>
    <cellStyle name="Normal 2 2 2 2 26 3 2" xfId="10670" xr:uid="{00000000-0005-0000-0000-000080140000}"/>
    <cellStyle name="Normal 2 2 2 2 26 4" xfId="10667" xr:uid="{00000000-0005-0000-0000-000081140000}"/>
    <cellStyle name="Normal 2 2 2 2 27" xfId="4159" xr:uid="{00000000-0005-0000-0000-000082140000}"/>
    <cellStyle name="Normal 2 2 2 2 27 2" xfId="4160" xr:uid="{00000000-0005-0000-0000-000083140000}"/>
    <cellStyle name="Normal 2 2 2 2 27 2 2" xfId="4161" xr:uid="{00000000-0005-0000-0000-000084140000}"/>
    <cellStyle name="Normal 2 2 2 2 27 2 2 2" xfId="10673" xr:uid="{00000000-0005-0000-0000-000085140000}"/>
    <cellStyle name="Normal 2 2 2 2 27 2 3" xfId="10672" xr:uid="{00000000-0005-0000-0000-000086140000}"/>
    <cellStyle name="Normal 2 2 2 2 27 3" xfId="4162" xr:uid="{00000000-0005-0000-0000-000087140000}"/>
    <cellStyle name="Normal 2 2 2 2 27 3 2" xfId="10674" xr:uid="{00000000-0005-0000-0000-000088140000}"/>
    <cellStyle name="Normal 2 2 2 2 27 4" xfId="10671" xr:uid="{00000000-0005-0000-0000-000089140000}"/>
    <cellStyle name="Normal 2 2 2 2 28" xfId="4163" xr:uid="{00000000-0005-0000-0000-00008A140000}"/>
    <cellStyle name="Normal 2 2 2 2 28 2" xfId="4164" xr:uid="{00000000-0005-0000-0000-00008B140000}"/>
    <cellStyle name="Normal 2 2 2 2 28 2 2" xfId="4165" xr:uid="{00000000-0005-0000-0000-00008C140000}"/>
    <cellStyle name="Normal 2 2 2 2 28 2 2 2" xfId="10677" xr:uid="{00000000-0005-0000-0000-00008D140000}"/>
    <cellStyle name="Normal 2 2 2 2 28 2 3" xfId="10676" xr:uid="{00000000-0005-0000-0000-00008E140000}"/>
    <cellStyle name="Normal 2 2 2 2 28 3" xfId="4166" xr:uid="{00000000-0005-0000-0000-00008F140000}"/>
    <cellStyle name="Normal 2 2 2 2 28 3 2" xfId="10678" xr:uid="{00000000-0005-0000-0000-000090140000}"/>
    <cellStyle name="Normal 2 2 2 2 28 4" xfId="10675" xr:uid="{00000000-0005-0000-0000-000091140000}"/>
    <cellStyle name="Normal 2 2 2 2 29" xfId="4167" xr:uid="{00000000-0005-0000-0000-000092140000}"/>
    <cellStyle name="Normal 2 2 2 2 29 2" xfId="4168" xr:uid="{00000000-0005-0000-0000-000093140000}"/>
    <cellStyle name="Normal 2 2 2 2 29 2 2" xfId="4169" xr:uid="{00000000-0005-0000-0000-000094140000}"/>
    <cellStyle name="Normal 2 2 2 2 29 2 2 2" xfId="10681" xr:uid="{00000000-0005-0000-0000-000095140000}"/>
    <cellStyle name="Normal 2 2 2 2 29 2 3" xfId="10680" xr:uid="{00000000-0005-0000-0000-000096140000}"/>
    <cellStyle name="Normal 2 2 2 2 29 3" xfId="4170" xr:uid="{00000000-0005-0000-0000-000097140000}"/>
    <cellStyle name="Normal 2 2 2 2 29 3 2" xfId="10682" xr:uid="{00000000-0005-0000-0000-000098140000}"/>
    <cellStyle name="Normal 2 2 2 2 29 4" xfId="10679" xr:uid="{00000000-0005-0000-0000-000099140000}"/>
    <cellStyle name="Normal 2 2 2 2 3" xfId="4171" xr:uid="{00000000-0005-0000-0000-00009A140000}"/>
    <cellStyle name="Normal 2 2 2 2 3 10" xfId="4172" xr:uid="{00000000-0005-0000-0000-00009B140000}"/>
    <cellStyle name="Normal 2 2 2 2 3 10 2" xfId="10684" xr:uid="{00000000-0005-0000-0000-00009C140000}"/>
    <cellStyle name="Normal 2 2 2 2 3 11" xfId="4173" xr:uid="{00000000-0005-0000-0000-00009D140000}"/>
    <cellStyle name="Normal 2 2 2 2 3 11 2" xfId="10685" xr:uid="{00000000-0005-0000-0000-00009E140000}"/>
    <cellStyle name="Normal 2 2 2 2 3 12" xfId="10683" xr:uid="{00000000-0005-0000-0000-00009F140000}"/>
    <cellStyle name="Normal 2 2 2 2 3 2" xfId="4174" xr:uid="{00000000-0005-0000-0000-0000A0140000}"/>
    <cellStyle name="Normal 2 2 2 2 3 2 2" xfId="4175" xr:uid="{00000000-0005-0000-0000-0000A1140000}"/>
    <cellStyle name="Normal 2 2 2 2 3 2 3" xfId="4176" xr:uid="{00000000-0005-0000-0000-0000A2140000}"/>
    <cellStyle name="Normal 2 2 2 2 3 2 3 2" xfId="10687" xr:uid="{00000000-0005-0000-0000-0000A3140000}"/>
    <cellStyle name="Normal 2 2 2 2 3 2 4" xfId="10686" xr:uid="{00000000-0005-0000-0000-0000A4140000}"/>
    <cellStyle name="Normal 2 2 2 2 3 3" xfId="4177" xr:uid="{00000000-0005-0000-0000-0000A5140000}"/>
    <cellStyle name="Normal 2 2 2 2 3 4" xfId="4178" xr:uid="{00000000-0005-0000-0000-0000A6140000}"/>
    <cellStyle name="Normal 2 2 2 2 3 5" xfId="4179" xr:uid="{00000000-0005-0000-0000-0000A7140000}"/>
    <cellStyle name="Normal 2 2 2 2 3 6" xfId="4180" xr:uid="{00000000-0005-0000-0000-0000A8140000}"/>
    <cellStyle name="Normal 2 2 2 2 3 7" xfId="4181" xr:uid="{00000000-0005-0000-0000-0000A9140000}"/>
    <cellStyle name="Normal 2 2 2 2 3 8" xfId="4182" xr:uid="{00000000-0005-0000-0000-0000AA140000}"/>
    <cellStyle name="Normal 2 2 2 2 3 9" xfId="4183" xr:uid="{00000000-0005-0000-0000-0000AB140000}"/>
    <cellStyle name="Normal 2 2 2 2 30" xfId="4184" xr:uid="{00000000-0005-0000-0000-0000AC140000}"/>
    <cellStyle name="Normal 2 2 2 2 30 2" xfId="4185" xr:uid="{00000000-0005-0000-0000-0000AD140000}"/>
    <cellStyle name="Normal 2 2 2 2 30 2 2" xfId="4186" xr:uid="{00000000-0005-0000-0000-0000AE140000}"/>
    <cellStyle name="Normal 2 2 2 2 30 2 2 2" xfId="10690" xr:uid="{00000000-0005-0000-0000-0000AF140000}"/>
    <cellStyle name="Normal 2 2 2 2 30 2 3" xfId="10689" xr:uid="{00000000-0005-0000-0000-0000B0140000}"/>
    <cellStyle name="Normal 2 2 2 2 30 3" xfId="4187" xr:uid="{00000000-0005-0000-0000-0000B1140000}"/>
    <cellStyle name="Normal 2 2 2 2 30 3 2" xfId="10691" xr:uid="{00000000-0005-0000-0000-0000B2140000}"/>
    <cellStyle name="Normal 2 2 2 2 30 4" xfId="10688" xr:uid="{00000000-0005-0000-0000-0000B3140000}"/>
    <cellStyle name="Normal 2 2 2 2 31" xfId="4188" xr:uid="{00000000-0005-0000-0000-0000B4140000}"/>
    <cellStyle name="Normal 2 2 2 2 31 2" xfId="4189" xr:uid="{00000000-0005-0000-0000-0000B5140000}"/>
    <cellStyle name="Normal 2 2 2 2 31 2 2" xfId="4190" xr:uid="{00000000-0005-0000-0000-0000B6140000}"/>
    <cellStyle name="Normal 2 2 2 2 31 2 2 2" xfId="10694" xr:uid="{00000000-0005-0000-0000-0000B7140000}"/>
    <cellStyle name="Normal 2 2 2 2 31 2 3" xfId="10693" xr:uid="{00000000-0005-0000-0000-0000B8140000}"/>
    <cellStyle name="Normal 2 2 2 2 31 3" xfId="4191" xr:uid="{00000000-0005-0000-0000-0000B9140000}"/>
    <cellStyle name="Normal 2 2 2 2 31 3 2" xfId="10695" xr:uid="{00000000-0005-0000-0000-0000BA140000}"/>
    <cellStyle name="Normal 2 2 2 2 31 4" xfId="10692" xr:uid="{00000000-0005-0000-0000-0000BB140000}"/>
    <cellStyle name="Normal 2 2 2 2 32" xfId="4192" xr:uid="{00000000-0005-0000-0000-0000BC140000}"/>
    <cellStyle name="Normal 2 2 2 2 32 2" xfId="4193" xr:uid="{00000000-0005-0000-0000-0000BD140000}"/>
    <cellStyle name="Normal 2 2 2 2 32 2 2" xfId="4194" xr:uid="{00000000-0005-0000-0000-0000BE140000}"/>
    <cellStyle name="Normal 2 2 2 2 32 2 2 2" xfId="10698" xr:uid="{00000000-0005-0000-0000-0000BF140000}"/>
    <cellStyle name="Normal 2 2 2 2 32 2 3" xfId="10697" xr:uid="{00000000-0005-0000-0000-0000C0140000}"/>
    <cellStyle name="Normal 2 2 2 2 32 3" xfId="4195" xr:uid="{00000000-0005-0000-0000-0000C1140000}"/>
    <cellStyle name="Normal 2 2 2 2 32 3 2" xfId="10699" xr:uid="{00000000-0005-0000-0000-0000C2140000}"/>
    <cellStyle name="Normal 2 2 2 2 32 4" xfId="10696" xr:uid="{00000000-0005-0000-0000-0000C3140000}"/>
    <cellStyle name="Normal 2 2 2 2 33" xfId="4196" xr:uid="{00000000-0005-0000-0000-0000C4140000}"/>
    <cellStyle name="Normal 2 2 2 2 33 2" xfId="4197" xr:uid="{00000000-0005-0000-0000-0000C5140000}"/>
    <cellStyle name="Normal 2 2 2 2 33 2 2" xfId="4198" xr:uid="{00000000-0005-0000-0000-0000C6140000}"/>
    <cellStyle name="Normal 2 2 2 2 33 2 2 2" xfId="10702" xr:uid="{00000000-0005-0000-0000-0000C7140000}"/>
    <cellStyle name="Normal 2 2 2 2 33 2 3" xfId="10701" xr:uid="{00000000-0005-0000-0000-0000C8140000}"/>
    <cellStyle name="Normal 2 2 2 2 33 3" xfId="4199" xr:uid="{00000000-0005-0000-0000-0000C9140000}"/>
    <cellStyle name="Normal 2 2 2 2 33 3 2" xfId="10703" xr:uid="{00000000-0005-0000-0000-0000CA140000}"/>
    <cellStyle name="Normal 2 2 2 2 33 4" xfId="10700" xr:uid="{00000000-0005-0000-0000-0000CB140000}"/>
    <cellStyle name="Normal 2 2 2 2 34" xfId="4200" xr:uid="{00000000-0005-0000-0000-0000CC140000}"/>
    <cellStyle name="Normal 2 2 2 2 34 2" xfId="4201" xr:uid="{00000000-0005-0000-0000-0000CD140000}"/>
    <cellStyle name="Normal 2 2 2 2 34 2 2" xfId="4202" xr:uid="{00000000-0005-0000-0000-0000CE140000}"/>
    <cellStyle name="Normal 2 2 2 2 34 2 2 2" xfId="10706" xr:uid="{00000000-0005-0000-0000-0000CF140000}"/>
    <cellStyle name="Normal 2 2 2 2 34 2 3" xfId="10705" xr:uid="{00000000-0005-0000-0000-0000D0140000}"/>
    <cellStyle name="Normal 2 2 2 2 34 3" xfId="4203" xr:uid="{00000000-0005-0000-0000-0000D1140000}"/>
    <cellStyle name="Normal 2 2 2 2 34 3 2" xfId="10707" xr:uid="{00000000-0005-0000-0000-0000D2140000}"/>
    <cellStyle name="Normal 2 2 2 2 34 4" xfId="10704" xr:uid="{00000000-0005-0000-0000-0000D3140000}"/>
    <cellStyle name="Normal 2 2 2 2 35" xfId="4204" xr:uid="{00000000-0005-0000-0000-0000D4140000}"/>
    <cellStyle name="Normal 2 2 2 2 35 2" xfId="4205" xr:uid="{00000000-0005-0000-0000-0000D5140000}"/>
    <cellStyle name="Normal 2 2 2 2 35 2 2" xfId="4206" xr:uid="{00000000-0005-0000-0000-0000D6140000}"/>
    <cellStyle name="Normal 2 2 2 2 35 2 2 2" xfId="10710" xr:uid="{00000000-0005-0000-0000-0000D7140000}"/>
    <cellStyle name="Normal 2 2 2 2 35 2 3" xfId="10709" xr:uid="{00000000-0005-0000-0000-0000D8140000}"/>
    <cellStyle name="Normal 2 2 2 2 35 3" xfId="4207" xr:uid="{00000000-0005-0000-0000-0000D9140000}"/>
    <cellStyle name="Normal 2 2 2 2 35 3 2" xfId="10711" xr:uid="{00000000-0005-0000-0000-0000DA140000}"/>
    <cellStyle name="Normal 2 2 2 2 35 4" xfId="10708" xr:uid="{00000000-0005-0000-0000-0000DB140000}"/>
    <cellStyle name="Normal 2 2 2 2 36" xfId="4208" xr:uid="{00000000-0005-0000-0000-0000DC140000}"/>
    <cellStyle name="Normal 2 2 2 2 36 2" xfId="4209" xr:uid="{00000000-0005-0000-0000-0000DD140000}"/>
    <cellStyle name="Normal 2 2 2 2 36 2 2" xfId="4210" xr:uid="{00000000-0005-0000-0000-0000DE140000}"/>
    <cellStyle name="Normal 2 2 2 2 36 2 2 2" xfId="10714" xr:uid="{00000000-0005-0000-0000-0000DF140000}"/>
    <cellStyle name="Normal 2 2 2 2 36 2 3" xfId="10713" xr:uid="{00000000-0005-0000-0000-0000E0140000}"/>
    <cellStyle name="Normal 2 2 2 2 36 3" xfId="4211" xr:uid="{00000000-0005-0000-0000-0000E1140000}"/>
    <cellStyle name="Normal 2 2 2 2 36 3 2" xfId="10715" xr:uid="{00000000-0005-0000-0000-0000E2140000}"/>
    <cellStyle name="Normal 2 2 2 2 36 4" xfId="10712" xr:uid="{00000000-0005-0000-0000-0000E3140000}"/>
    <cellStyle name="Normal 2 2 2 2 37" xfId="4212" xr:uid="{00000000-0005-0000-0000-0000E4140000}"/>
    <cellStyle name="Normal 2 2 2 2 37 2" xfId="4213" xr:uid="{00000000-0005-0000-0000-0000E5140000}"/>
    <cellStyle name="Normal 2 2 2 2 37 2 2" xfId="4214" xr:uid="{00000000-0005-0000-0000-0000E6140000}"/>
    <cellStyle name="Normal 2 2 2 2 37 2 2 2" xfId="10718" xr:uid="{00000000-0005-0000-0000-0000E7140000}"/>
    <cellStyle name="Normal 2 2 2 2 37 2 3" xfId="10717" xr:uid="{00000000-0005-0000-0000-0000E8140000}"/>
    <cellStyle name="Normal 2 2 2 2 37 3" xfId="4215" xr:uid="{00000000-0005-0000-0000-0000E9140000}"/>
    <cellStyle name="Normal 2 2 2 2 37 3 2" xfId="10719" xr:uid="{00000000-0005-0000-0000-0000EA140000}"/>
    <cellStyle name="Normal 2 2 2 2 37 4" xfId="10716" xr:uid="{00000000-0005-0000-0000-0000EB140000}"/>
    <cellStyle name="Normal 2 2 2 2 38" xfId="4216" xr:uid="{00000000-0005-0000-0000-0000EC140000}"/>
    <cellStyle name="Normal 2 2 2 2 38 2" xfId="4217" xr:uid="{00000000-0005-0000-0000-0000ED140000}"/>
    <cellStyle name="Normal 2 2 2 2 38 2 2" xfId="4218" xr:uid="{00000000-0005-0000-0000-0000EE140000}"/>
    <cellStyle name="Normal 2 2 2 2 38 2 2 2" xfId="10722" xr:uid="{00000000-0005-0000-0000-0000EF140000}"/>
    <cellStyle name="Normal 2 2 2 2 38 2 3" xfId="10721" xr:uid="{00000000-0005-0000-0000-0000F0140000}"/>
    <cellStyle name="Normal 2 2 2 2 38 3" xfId="4219" xr:uid="{00000000-0005-0000-0000-0000F1140000}"/>
    <cellStyle name="Normal 2 2 2 2 38 3 2" xfId="10723" xr:uid="{00000000-0005-0000-0000-0000F2140000}"/>
    <cellStyle name="Normal 2 2 2 2 38 4" xfId="10720" xr:uid="{00000000-0005-0000-0000-0000F3140000}"/>
    <cellStyle name="Normal 2 2 2 2 39" xfId="4220" xr:uid="{00000000-0005-0000-0000-0000F4140000}"/>
    <cellStyle name="Normal 2 2 2 2 39 2" xfId="4221" xr:uid="{00000000-0005-0000-0000-0000F5140000}"/>
    <cellStyle name="Normal 2 2 2 2 39 2 2" xfId="4222" xr:uid="{00000000-0005-0000-0000-0000F6140000}"/>
    <cellStyle name="Normal 2 2 2 2 39 2 2 2" xfId="10726" xr:uid="{00000000-0005-0000-0000-0000F7140000}"/>
    <cellStyle name="Normal 2 2 2 2 39 2 3" xfId="10725" xr:uid="{00000000-0005-0000-0000-0000F8140000}"/>
    <cellStyle name="Normal 2 2 2 2 39 3" xfId="4223" xr:uid="{00000000-0005-0000-0000-0000F9140000}"/>
    <cellStyle name="Normal 2 2 2 2 39 3 2" xfId="10727" xr:uid="{00000000-0005-0000-0000-0000FA140000}"/>
    <cellStyle name="Normal 2 2 2 2 39 4" xfId="10724" xr:uid="{00000000-0005-0000-0000-0000FB140000}"/>
    <cellStyle name="Normal 2 2 2 2 4" xfId="4224" xr:uid="{00000000-0005-0000-0000-0000FC140000}"/>
    <cellStyle name="Normal 2 2 2 2 4 2" xfId="4225" xr:uid="{00000000-0005-0000-0000-0000FD140000}"/>
    <cellStyle name="Normal 2 2 2 2 4 2 2" xfId="4226" xr:uid="{00000000-0005-0000-0000-0000FE140000}"/>
    <cellStyle name="Normal 2 2 2 2 4 2 2 2" xfId="10730" xr:uid="{00000000-0005-0000-0000-0000FF140000}"/>
    <cellStyle name="Normal 2 2 2 2 4 2 3" xfId="10729" xr:uid="{00000000-0005-0000-0000-000000150000}"/>
    <cellStyle name="Normal 2 2 2 2 4 3" xfId="4227" xr:uid="{00000000-0005-0000-0000-000001150000}"/>
    <cellStyle name="Normal 2 2 2 2 4 3 2" xfId="10731" xr:uid="{00000000-0005-0000-0000-000002150000}"/>
    <cellStyle name="Normal 2 2 2 2 4 4" xfId="10728" xr:uid="{00000000-0005-0000-0000-000003150000}"/>
    <cellStyle name="Normal 2 2 2 2 40" xfId="4228" xr:uid="{00000000-0005-0000-0000-000004150000}"/>
    <cellStyle name="Normal 2 2 2 2 40 2" xfId="4229" xr:uid="{00000000-0005-0000-0000-000005150000}"/>
    <cellStyle name="Normal 2 2 2 2 40 2 2" xfId="4230" xr:uid="{00000000-0005-0000-0000-000006150000}"/>
    <cellStyle name="Normal 2 2 2 2 40 2 2 2" xfId="10734" xr:uid="{00000000-0005-0000-0000-000007150000}"/>
    <cellStyle name="Normal 2 2 2 2 40 2 3" xfId="10733" xr:uid="{00000000-0005-0000-0000-000008150000}"/>
    <cellStyle name="Normal 2 2 2 2 40 3" xfId="4231" xr:uid="{00000000-0005-0000-0000-000009150000}"/>
    <cellStyle name="Normal 2 2 2 2 40 3 2" xfId="10735" xr:uid="{00000000-0005-0000-0000-00000A150000}"/>
    <cellStyle name="Normal 2 2 2 2 40 4" xfId="10732" xr:uid="{00000000-0005-0000-0000-00000B150000}"/>
    <cellStyle name="Normal 2 2 2 2 41" xfId="4232" xr:uid="{00000000-0005-0000-0000-00000C150000}"/>
    <cellStyle name="Normal 2 2 2 2 41 2" xfId="4233" xr:uid="{00000000-0005-0000-0000-00000D150000}"/>
    <cellStyle name="Normal 2 2 2 2 41 2 2" xfId="4234" xr:uid="{00000000-0005-0000-0000-00000E150000}"/>
    <cellStyle name="Normal 2 2 2 2 41 2 2 2" xfId="10738" xr:uid="{00000000-0005-0000-0000-00000F150000}"/>
    <cellStyle name="Normal 2 2 2 2 41 2 3" xfId="10737" xr:uid="{00000000-0005-0000-0000-000010150000}"/>
    <cellStyle name="Normal 2 2 2 2 41 3" xfId="4235" xr:uid="{00000000-0005-0000-0000-000011150000}"/>
    <cellStyle name="Normal 2 2 2 2 41 3 2" xfId="10739" xr:uid="{00000000-0005-0000-0000-000012150000}"/>
    <cellStyle name="Normal 2 2 2 2 41 4" xfId="10736" xr:uid="{00000000-0005-0000-0000-000013150000}"/>
    <cellStyle name="Normal 2 2 2 2 42" xfId="4236" xr:uid="{00000000-0005-0000-0000-000014150000}"/>
    <cellStyle name="Normal 2 2 2 2 42 2" xfId="4237" xr:uid="{00000000-0005-0000-0000-000015150000}"/>
    <cellStyle name="Normal 2 2 2 2 42 2 2" xfId="4238" xr:uid="{00000000-0005-0000-0000-000016150000}"/>
    <cellStyle name="Normal 2 2 2 2 42 2 2 2" xfId="10742" xr:uid="{00000000-0005-0000-0000-000017150000}"/>
    <cellStyle name="Normal 2 2 2 2 42 2 3" xfId="10741" xr:uid="{00000000-0005-0000-0000-000018150000}"/>
    <cellStyle name="Normal 2 2 2 2 42 3" xfId="4239" xr:uid="{00000000-0005-0000-0000-000019150000}"/>
    <cellStyle name="Normal 2 2 2 2 42 3 2" xfId="10743" xr:uid="{00000000-0005-0000-0000-00001A150000}"/>
    <cellStyle name="Normal 2 2 2 2 42 4" xfId="10740" xr:uid="{00000000-0005-0000-0000-00001B150000}"/>
    <cellStyle name="Normal 2 2 2 2 43" xfId="4240" xr:uid="{00000000-0005-0000-0000-00001C150000}"/>
    <cellStyle name="Normal 2 2 2 2 43 2" xfId="4241" xr:uid="{00000000-0005-0000-0000-00001D150000}"/>
    <cellStyle name="Normal 2 2 2 2 43 2 2" xfId="4242" xr:uid="{00000000-0005-0000-0000-00001E150000}"/>
    <cellStyle name="Normal 2 2 2 2 43 2 2 2" xfId="10746" xr:uid="{00000000-0005-0000-0000-00001F150000}"/>
    <cellStyle name="Normal 2 2 2 2 43 2 3" xfId="10745" xr:uid="{00000000-0005-0000-0000-000020150000}"/>
    <cellStyle name="Normal 2 2 2 2 43 3" xfId="4243" xr:uid="{00000000-0005-0000-0000-000021150000}"/>
    <cellStyle name="Normal 2 2 2 2 43 3 2" xfId="10747" xr:uid="{00000000-0005-0000-0000-000022150000}"/>
    <cellStyle name="Normal 2 2 2 2 43 4" xfId="10744" xr:uid="{00000000-0005-0000-0000-000023150000}"/>
    <cellStyle name="Normal 2 2 2 2 44" xfId="4244" xr:uid="{00000000-0005-0000-0000-000024150000}"/>
    <cellStyle name="Normal 2 2 2 2 44 2" xfId="4245" xr:uid="{00000000-0005-0000-0000-000025150000}"/>
    <cellStyle name="Normal 2 2 2 2 44 2 2" xfId="4246" xr:uid="{00000000-0005-0000-0000-000026150000}"/>
    <cellStyle name="Normal 2 2 2 2 44 2 2 2" xfId="10750" xr:uid="{00000000-0005-0000-0000-000027150000}"/>
    <cellStyle name="Normal 2 2 2 2 44 2 3" xfId="10749" xr:uid="{00000000-0005-0000-0000-000028150000}"/>
    <cellStyle name="Normal 2 2 2 2 44 3" xfId="4247" xr:uid="{00000000-0005-0000-0000-000029150000}"/>
    <cellStyle name="Normal 2 2 2 2 44 3 2" xfId="10751" xr:uid="{00000000-0005-0000-0000-00002A150000}"/>
    <cellStyle name="Normal 2 2 2 2 44 4" xfId="10748" xr:uid="{00000000-0005-0000-0000-00002B150000}"/>
    <cellStyle name="Normal 2 2 2 2 45" xfId="4248" xr:uid="{00000000-0005-0000-0000-00002C150000}"/>
    <cellStyle name="Normal 2 2 2 2 45 2" xfId="4249" xr:uid="{00000000-0005-0000-0000-00002D150000}"/>
    <cellStyle name="Normal 2 2 2 2 45 2 2" xfId="4250" xr:uid="{00000000-0005-0000-0000-00002E150000}"/>
    <cellStyle name="Normal 2 2 2 2 45 2 2 2" xfId="10754" xr:uid="{00000000-0005-0000-0000-00002F150000}"/>
    <cellStyle name="Normal 2 2 2 2 45 2 3" xfId="10753" xr:uid="{00000000-0005-0000-0000-000030150000}"/>
    <cellStyle name="Normal 2 2 2 2 45 3" xfId="4251" xr:uid="{00000000-0005-0000-0000-000031150000}"/>
    <cellStyle name="Normal 2 2 2 2 45 3 2" xfId="10755" xr:uid="{00000000-0005-0000-0000-000032150000}"/>
    <cellStyle name="Normal 2 2 2 2 45 4" xfId="10752" xr:uid="{00000000-0005-0000-0000-000033150000}"/>
    <cellStyle name="Normal 2 2 2 2 46" xfId="4252" xr:uid="{00000000-0005-0000-0000-000034150000}"/>
    <cellStyle name="Normal 2 2 2 2 46 2" xfId="4253" xr:uid="{00000000-0005-0000-0000-000035150000}"/>
    <cellStyle name="Normal 2 2 2 2 46 2 2" xfId="4254" xr:uid="{00000000-0005-0000-0000-000036150000}"/>
    <cellStyle name="Normal 2 2 2 2 46 2 2 2" xfId="10758" xr:uid="{00000000-0005-0000-0000-000037150000}"/>
    <cellStyle name="Normal 2 2 2 2 46 2 3" xfId="10757" xr:uid="{00000000-0005-0000-0000-000038150000}"/>
    <cellStyle name="Normal 2 2 2 2 46 3" xfId="4255" xr:uid="{00000000-0005-0000-0000-000039150000}"/>
    <cellStyle name="Normal 2 2 2 2 46 3 2" xfId="10759" xr:uid="{00000000-0005-0000-0000-00003A150000}"/>
    <cellStyle name="Normal 2 2 2 2 46 4" xfId="10756" xr:uid="{00000000-0005-0000-0000-00003B150000}"/>
    <cellStyle name="Normal 2 2 2 2 47" xfId="4256" xr:uid="{00000000-0005-0000-0000-00003C150000}"/>
    <cellStyle name="Normal 2 2 2 2 47 2" xfId="4257" xr:uid="{00000000-0005-0000-0000-00003D150000}"/>
    <cellStyle name="Normal 2 2 2 2 47 2 2" xfId="4258" xr:uid="{00000000-0005-0000-0000-00003E150000}"/>
    <cellStyle name="Normal 2 2 2 2 47 2 2 2" xfId="10762" xr:uid="{00000000-0005-0000-0000-00003F150000}"/>
    <cellStyle name="Normal 2 2 2 2 47 2 3" xfId="10761" xr:uid="{00000000-0005-0000-0000-000040150000}"/>
    <cellStyle name="Normal 2 2 2 2 47 3" xfId="4259" xr:uid="{00000000-0005-0000-0000-000041150000}"/>
    <cellStyle name="Normal 2 2 2 2 47 3 2" xfId="10763" xr:uid="{00000000-0005-0000-0000-000042150000}"/>
    <cellStyle name="Normal 2 2 2 2 47 4" xfId="10760" xr:uid="{00000000-0005-0000-0000-000043150000}"/>
    <cellStyle name="Normal 2 2 2 2 48" xfId="4260" xr:uid="{00000000-0005-0000-0000-000044150000}"/>
    <cellStyle name="Normal 2 2 2 2 48 2" xfId="4261" xr:uid="{00000000-0005-0000-0000-000045150000}"/>
    <cellStyle name="Normal 2 2 2 2 48 2 2" xfId="4262" xr:uid="{00000000-0005-0000-0000-000046150000}"/>
    <cellStyle name="Normal 2 2 2 2 48 2 2 2" xfId="10766" xr:uid="{00000000-0005-0000-0000-000047150000}"/>
    <cellStyle name="Normal 2 2 2 2 48 2 3" xfId="10765" xr:uid="{00000000-0005-0000-0000-000048150000}"/>
    <cellStyle name="Normal 2 2 2 2 48 3" xfId="4263" xr:uid="{00000000-0005-0000-0000-000049150000}"/>
    <cellStyle name="Normal 2 2 2 2 48 3 2" xfId="10767" xr:uid="{00000000-0005-0000-0000-00004A150000}"/>
    <cellStyle name="Normal 2 2 2 2 48 4" xfId="10764" xr:uid="{00000000-0005-0000-0000-00004B150000}"/>
    <cellStyle name="Normal 2 2 2 2 49" xfId="4264" xr:uid="{00000000-0005-0000-0000-00004C150000}"/>
    <cellStyle name="Normal 2 2 2 2 49 2" xfId="4265" xr:uid="{00000000-0005-0000-0000-00004D150000}"/>
    <cellStyle name="Normal 2 2 2 2 49 2 2" xfId="4266" xr:uid="{00000000-0005-0000-0000-00004E150000}"/>
    <cellStyle name="Normal 2 2 2 2 49 2 2 2" xfId="10770" xr:uid="{00000000-0005-0000-0000-00004F150000}"/>
    <cellStyle name="Normal 2 2 2 2 49 2 3" xfId="10769" xr:uid="{00000000-0005-0000-0000-000050150000}"/>
    <cellStyle name="Normal 2 2 2 2 49 3" xfId="4267" xr:uid="{00000000-0005-0000-0000-000051150000}"/>
    <cellStyle name="Normal 2 2 2 2 49 3 2" xfId="10771" xr:uid="{00000000-0005-0000-0000-000052150000}"/>
    <cellStyle name="Normal 2 2 2 2 49 4" xfId="10768" xr:uid="{00000000-0005-0000-0000-000053150000}"/>
    <cellStyle name="Normal 2 2 2 2 5" xfId="4268" xr:uid="{00000000-0005-0000-0000-000054150000}"/>
    <cellStyle name="Normal 2 2 2 2 5 2" xfId="4269" xr:uid="{00000000-0005-0000-0000-000055150000}"/>
    <cellStyle name="Normal 2 2 2 2 5 2 2" xfId="4270" xr:uid="{00000000-0005-0000-0000-000056150000}"/>
    <cellStyle name="Normal 2 2 2 2 5 2 2 2" xfId="10774" xr:uid="{00000000-0005-0000-0000-000057150000}"/>
    <cellStyle name="Normal 2 2 2 2 5 2 3" xfId="10773" xr:uid="{00000000-0005-0000-0000-000058150000}"/>
    <cellStyle name="Normal 2 2 2 2 5 3" xfId="4271" xr:uid="{00000000-0005-0000-0000-000059150000}"/>
    <cellStyle name="Normal 2 2 2 2 5 3 2" xfId="10775" xr:uid="{00000000-0005-0000-0000-00005A150000}"/>
    <cellStyle name="Normal 2 2 2 2 5 4" xfId="10772" xr:uid="{00000000-0005-0000-0000-00005B150000}"/>
    <cellStyle name="Normal 2 2 2 2 50" xfId="4272" xr:uid="{00000000-0005-0000-0000-00005C150000}"/>
    <cellStyle name="Normal 2 2 2 2 50 2" xfId="4273" xr:uid="{00000000-0005-0000-0000-00005D150000}"/>
    <cellStyle name="Normal 2 2 2 2 50 2 2" xfId="4274" xr:uid="{00000000-0005-0000-0000-00005E150000}"/>
    <cellStyle name="Normal 2 2 2 2 50 2 2 2" xfId="10778" xr:uid="{00000000-0005-0000-0000-00005F150000}"/>
    <cellStyle name="Normal 2 2 2 2 50 2 3" xfId="10777" xr:uid="{00000000-0005-0000-0000-000060150000}"/>
    <cellStyle name="Normal 2 2 2 2 50 3" xfId="4275" xr:uid="{00000000-0005-0000-0000-000061150000}"/>
    <cellStyle name="Normal 2 2 2 2 50 3 2" xfId="10779" xr:uid="{00000000-0005-0000-0000-000062150000}"/>
    <cellStyle name="Normal 2 2 2 2 50 4" xfId="10776" xr:uid="{00000000-0005-0000-0000-000063150000}"/>
    <cellStyle name="Normal 2 2 2 2 51" xfId="4276" xr:uid="{00000000-0005-0000-0000-000064150000}"/>
    <cellStyle name="Normal 2 2 2 2 51 2" xfId="4277" xr:uid="{00000000-0005-0000-0000-000065150000}"/>
    <cellStyle name="Normal 2 2 2 2 51 2 2" xfId="4278" xr:uid="{00000000-0005-0000-0000-000066150000}"/>
    <cellStyle name="Normal 2 2 2 2 51 2 2 2" xfId="10782" xr:uid="{00000000-0005-0000-0000-000067150000}"/>
    <cellStyle name="Normal 2 2 2 2 51 2 3" xfId="10781" xr:uid="{00000000-0005-0000-0000-000068150000}"/>
    <cellStyle name="Normal 2 2 2 2 51 3" xfId="4279" xr:uid="{00000000-0005-0000-0000-000069150000}"/>
    <cellStyle name="Normal 2 2 2 2 51 3 2" xfId="10783" xr:uid="{00000000-0005-0000-0000-00006A150000}"/>
    <cellStyle name="Normal 2 2 2 2 51 4" xfId="10780" xr:uid="{00000000-0005-0000-0000-00006B150000}"/>
    <cellStyle name="Normal 2 2 2 2 52" xfId="4280" xr:uid="{00000000-0005-0000-0000-00006C150000}"/>
    <cellStyle name="Normal 2 2 2 2 52 2" xfId="4281" xr:uid="{00000000-0005-0000-0000-00006D150000}"/>
    <cellStyle name="Normal 2 2 2 2 52 2 2" xfId="4282" xr:uid="{00000000-0005-0000-0000-00006E150000}"/>
    <cellStyle name="Normal 2 2 2 2 52 2 2 2" xfId="10786" xr:uid="{00000000-0005-0000-0000-00006F150000}"/>
    <cellStyle name="Normal 2 2 2 2 52 2 3" xfId="10785" xr:uid="{00000000-0005-0000-0000-000070150000}"/>
    <cellStyle name="Normal 2 2 2 2 52 3" xfId="4283" xr:uid="{00000000-0005-0000-0000-000071150000}"/>
    <cellStyle name="Normal 2 2 2 2 52 3 2" xfId="10787" xr:uid="{00000000-0005-0000-0000-000072150000}"/>
    <cellStyle name="Normal 2 2 2 2 52 4" xfId="10784" xr:uid="{00000000-0005-0000-0000-000073150000}"/>
    <cellStyle name="Normal 2 2 2 2 53" xfId="4284" xr:uid="{00000000-0005-0000-0000-000074150000}"/>
    <cellStyle name="Normal 2 2 2 2 53 2" xfId="4285" xr:uid="{00000000-0005-0000-0000-000075150000}"/>
    <cellStyle name="Normal 2 2 2 2 53 2 2" xfId="4286" xr:uid="{00000000-0005-0000-0000-000076150000}"/>
    <cellStyle name="Normal 2 2 2 2 53 2 2 2" xfId="10790" xr:uid="{00000000-0005-0000-0000-000077150000}"/>
    <cellStyle name="Normal 2 2 2 2 53 2 3" xfId="10789" xr:uid="{00000000-0005-0000-0000-000078150000}"/>
    <cellStyle name="Normal 2 2 2 2 53 3" xfId="4287" xr:uid="{00000000-0005-0000-0000-000079150000}"/>
    <cellStyle name="Normal 2 2 2 2 53 3 2" xfId="10791" xr:uid="{00000000-0005-0000-0000-00007A150000}"/>
    <cellStyle name="Normal 2 2 2 2 53 4" xfId="10788" xr:uid="{00000000-0005-0000-0000-00007B150000}"/>
    <cellStyle name="Normal 2 2 2 2 54" xfId="4288" xr:uid="{00000000-0005-0000-0000-00007C150000}"/>
    <cellStyle name="Normal 2 2 2 2 54 2" xfId="4289" xr:uid="{00000000-0005-0000-0000-00007D150000}"/>
    <cellStyle name="Normal 2 2 2 2 54 2 2" xfId="4290" xr:uid="{00000000-0005-0000-0000-00007E150000}"/>
    <cellStyle name="Normal 2 2 2 2 54 2 2 2" xfId="10794" xr:uid="{00000000-0005-0000-0000-00007F150000}"/>
    <cellStyle name="Normal 2 2 2 2 54 2 3" xfId="10793" xr:uid="{00000000-0005-0000-0000-000080150000}"/>
    <cellStyle name="Normal 2 2 2 2 54 3" xfId="4291" xr:uid="{00000000-0005-0000-0000-000081150000}"/>
    <cellStyle name="Normal 2 2 2 2 54 3 2" xfId="10795" xr:uid="{00000000-0005-0000-0000-000082150000}"/>
    <cellStyle name="Normal 2 2 2 2 54 4" xfId="10792" xr:uid="{00000000-0005-0000-0000-000083150000}"/>
    <cellStyle name="Normal 2 2 2 2 55" xfId="4292" xr:uid="{00000000-0005-0000-0000-000084150000}"/>
    <cellStyle name="Normal 2 2 2 2 55 2" xfId="4293" xr:uid="{00000000-0005-0000-0000-000085150000}"/>
    <cellStyle name="Normal 2 2 2 2 55 2 2" xfId="4294" xr:uid="{00000000-0005-0000-0000-000086150000}"/>
    <cellStyle name="Normal 2 2 2 2 55 2 2 2" xfId="10798" xr:uid="{00000000-0005-0000-0000-000087150000}"/>
    <cellStyle name="Normal 2 2 2 2 55 2 3" xfId="10797" xr:uid="{00000000-0005-0000-0000-000088150000}"/>
    <cellStyle name="Normal 2 2 2 2 55 3" xfId="4295" xr:uid="{00000000-0005-0000-0000-000089150000}"/>
    <cellStyle name="Normal 2 2 2 2 55 3 2" xfId="10799" xr:uid="{00000000-0005-0000-0000-00008A150000}"/>
    <cellStyle name="Normal 2 2 2 2 55 4" xfId="10796" xr:uid="{00000000-0005-0000-0000-00008B150000}"/>
    <cellStyle name="Normal 2 2 2 2 56" xfId="4296" xr:uid="{00000000-0005-0000-0000-00008C150000}"/>
    <cellStyle name="Normal 2 2 2 2 56 2" xfId="4297" xr:uid="{00000000-0005-0000-0000-00008D150000}"/>
    <cellStyle name="Normal 2 2 2 2 56 2 2" xfId="4298" xr:uid="{00000000-0005-0000-0000-00008E150000}"/>
    <cellStyle name="Normal 2 2 2 2 56 2 2 2" xfId="10802" xr:uid="{00000000-0005-0000-0000-00008F150000}"/>
    <cellStyle name="Normal 2 2 2 2 56 2 3" xfId="10801" xr:uid="{00000000-0005-0000-0000-000090150000}"/>
    <cellStyle name="Normal 2 2 2 2 56 3" xfId="4299" xr:uid="{00000000-0005-0000-0000-000091150000}"/>
    <cellStyle name="Normal 2 2 2 2 56 3 2" xfId="10803" xr:uid="{00000000-0005-0000-0000-000092150000}"/>
    <cellStyle name="Normal 2 2 2 2 56 4" xfId="10800" xr:uid="{00000000-0005-0000-0000-000093150000}"/>
    <cellStyle name="Normal 2 2 2 2 57" xfId="4300" xr:uid="{00000000-0005-0000-0000-000094150000}"/>
    <cellStyle name="Normal 2 2 2 2 57 2" xfId="4301" xr:uid="{00000000-0005-0000-0000-000095150000}"/>
    <cellStyle name="Normal 2 2 2 2 57 2 2" xfId="4302" xr:uid="{00000000-0005-0000-0000-000096150000}"/>
    <cellStyle name="Normal 2 2 2 2 57 2 2 2" xfId="10806" xr:uid="{00000000-0005-0000-0000-000097150000}"/>
    <cellStyle name="Normal 2 2 2 2 57 2 3" xfId="10805" xr:uid="{00000000-0005-0000-0000-000098150000}"/>
    <cellStyle name="Normal 2 2 2 2 57 3" xfId="4303" xr:uid="{00000000-0005-0000-0000-000099150000}"/>
    <cellStyle name="Normal 2 2 2 2 57 3 2" xfId="10807" xr:uid="{00000000-0005-0000-0000-00009A150000}"/>
    <cellStyle name="Normal 2 2 2 2 57 4" xfId="10804" xr:uid="{00000000-0005-0000-0000-00009B150000}"/>
    <cellStyle name="Normal 2 2 2 2 58" xfId="4304" xr:uid="{00000000-0005-0000-0000-00009C150000}"/>
    <cellStyle name="Normal 2 2 2 2 58 2" xfId="4305" xr:uid="{00000000-0005-0000-0000-00009D150000}"/>
    <cellStyle name="Normal 2 2 2 2 58 2 2" xfId="4306" xr:uid="{00000000-0005-0000-0000-00009E150000}"/>
    <cellStyle name="Normal 2 2 2 2 58 2 2 2" xfId="10810" xr:uid="{00000000-0005-0000-0000-00009F150000}"/>
    <cellStyle name="Normal 2 2 2 2 58 2 3" xfId="10809" xr:uid="{00000000-0005-0000-0000-0000A0150000}"/>
    <cellStyle name="Normal 2 2 2 2 58 3" xfId="4307" xr:uid="{00000000-0005-0000-0000-0000A1150000}"/>
    <cellStyle name="Normal 2 2 2 2 58 3 2" xfId="10811" xr:uid="{00000000-0005-0000-0000-0000A2150000}"/>
    <cellStyle name="Normal 2 2 2 2 58 4" xfId="10808" xr:uid="{00000000-0005-0000-0000-0000A3150000}"/>
    <cellStyle name="Normal 2 2 2 2 59" xfId="4308" xr:uid="{00000000-0005-0000-0000-0000A4150000}"/>
    <cellStyle name="Normal 2 2 2 2 59 2" xfId="4309" xr:uid="{00000000-0005-0000-0000-0000A5150000}"/>
    <cellStyle name="Normal 2 2 2 2 59 2 2" xfId="4310" xr:uid="{00000000-0005-0000-0000-0000A6150000}"/>
    <cellStyle name="Normal 2 2 2 2 59 2 2 2" xfId="10814" xr:uid="{00000000-0005-0000-0000-0000A7150000}"/>
    <cellStyle name="Normal 2 2 2 2 59 2 3" xfId="10813" xr:uid="{00000000-0005-0000-0000-0000A8150000}"/>
    <cellStyle name="Normal 2 2 2 2 59 3" xfId="4311" xr:uid="{00000000-0005-0000-0000-0000A9150000}"/>
    <cellStyle name="Normal 2 2 2 2 59 3 2" xfId="10815" xr:uid="{00000000-0005-0000-0000-0000AA150000}"/>
    <cellStyle name="Normal 2 2 2 2 59 4" xfId="10812" xr:uid="{00000000-0005-0000-0000-0000AB150000}"/>
    <cellStyle name="Normal 2 2 2 2 6" xfId="4312" xr:uid="{00000000-0005-0000-0000-0000AC150000}"/>
    <cellStyle name="Normal 2 2 2 2 6 2" xfId="4313" xr:uid="{00000000-0005-0000-0000-0000AD150000}"/>
    <cellStyle name="Normal 2 2 2 2 6 2 2" xfId="4314" xr:uid="{00000000-0005-0000-0000-0000AE150000}"/>
    <cellStyle name="Normal 2 2 2 2 6 2 2 2" xfId="10818" xr:uid="{00000000-0005-0000-0000-0000AF150000}"/>
    <cellStyle name="Normal 2 2 2 2 6 2 3" xfId="10817" xr:uid="{00000000-0005-0000-0000-0000B0150000}"/>
    <cellStyle name="Normal 2 2 2 2 6 3" xfId="4315" xr:uid="{00000000-0005-0000-0000-0000B1150000}"/>
    <cellStyle name="Normal 2 2 2 2 6 3 2" xfId="10819" xr:uid="{00000000-0005-0000-0000-0000B2150000}"/>
    <cellStyle name="Normal 2 2 2 2 6 4" xfId="10816" xr:uid="{00000000-0005-0000-0000-0000B3150000}"/>
    <cellStyle name="Normal 2 2 2 2 60" xfId="4316" xr:uid="{00000000-0005-0000-0000-0000B4150000}"/>
    <cellStyle name="Normal 2 2 2 2 60 2" xfId="4317" xr:uid="{00000000-0005-0000-0000-0000B5150000}"/>
    <cellStyle name="Normal 2 2 2 2 60 2 2" xfId="4318" xr:uid="{00000000-0005-0000-0000-0000B6150000}"/>
    <cellStyle name="Normal 2 2 2 2 60 2 2 2" xfId="10822" xr:uid="{00000000-0005-0000-0000-0000B7150000}"/>
    <cellStyle name="Normal 2 2 2 2 60 2 3" xfId="10821" xr:uid="{00000000-0005-0000-0000-0000B8150000}"/>
    <cellStyle name="Normal 2 2 2 2 60 3" xfId="4319" xr:uid="{00000000-0005-0000-0000-0000B9150000}"/>
    <cellStyle name="Normal 2 2 2 2 60 3 2" xfId="10823" xr:uid="{00000000-0005-0000-0000-0000BA150000}"/>
    <cellStyle name="Normal 2 2 2 2 60 4" xfId="10820" xr:uid="{00000000-0005-0000-0000-0000BB150000}"/>
    <cellStyle name="Normal 2 2 2 2 61" xfId="4320" xr:uid="{00000000-0005-0000-0000-0000BC150000}"/>
    <cellStyle name="Normal 2 2 2 2 61 2" xfId="4321" xr:uid="{00000000-0005-0000-0000-0000BD150000}"/>
    <cellStyle name="Normal 2 2 2 2 61 2 2" xfId="4322" xr:uid="{00000000-0005-0000-0000-0000BE150000}"/>
    <cellStyle name="Normal 2 2 2 2 61 2 2 2" xfId="10826" xr:uid="{00000000-0005-0000-0000-0000BF150000}"/>
    <cellStyle name="Normal 2 2 2 2 61 2 3" xfId="10825" xr:uid="{00000000-0005-0000-0000-0000C0150000}"/>
    <cellStyle name="Normal 2 2 2 2 61 3" xfId="4323" xr:uid="{00000000-0005-0000-0000-0000C1150000}"/>
    <cellStyle name="Normal 2 2 2 2 61 3 2" xfId="10827" xr:uid="{00000000-0005-0000-0000-0000C2150000}"/>
    <cellStyle name="Normal 2 2 2 2 61 4" xfId="10824" xr:uid="{00000000-0005-0000-0000-0000C3150000}"/>
    <cellStyle name="Normal 2 2 2 2 62" xfId="4324" xr:uid="{00000000-0005-0000-0000-0000C4150000}"/>
    <cellStyle name="Normal 2 2 2 2 62 2" xfId="4325" xr:uid="{00000000-0005-0000-0000-0000C5150000}"/>
    <cellStyle name="Normal 2 2 2 2 62 2 2" xfId="10829" xr:uid="{00000000-0005-0000-0000-0000C6150000}"/>
    <cellStyle name="Normal 2 2 2 2 62 3" xfId="10828" xr:uid="{00000000-0005-0000-0000-0000C7150000}"/>
    <cellStyle name="Normal 2 2 2 2 63" xfId="4326" xr:uid="{00000000-0005-0000-0000-0000C8150000}"/>
    <cellStyle name="Normal 2 2 2 2 63 2" xfId="4327" xr:uid="{00000000-0005-0000-0000-0000C9150000}"/>
    <cellStyle name="Normal 2 2 2 2 63 2 2" xfId="10831" xr:uid="{00000000-0005-0000-0000-0000CA150000}"/>
    <cellStyle name="Normal 2 2 2 2 63 3" xfId="4328" xr:uid="{00000000-0005-0000-0000-0000CB150000}"/>
    <cellStyle name="Normal 2 2 2 2 63 4" xfId="10830" xr:uid="{00000000-0005-0000-0000-0000CC150000}"/>
    <cellStyle name="Normal 2 2 2 2 64" xfId="4329" xr:uid="{00000000-0005-0000-0000-0000CD150000}"/>
    <cellStyle name="Normal 2 2 2 2 64 2" xfId="4330" xr:uid="{00000000-0005-0000-0000-0000CE150000}"/>
    <cellStyle name="Normal 2 2 2 2 64 2 2" xfId="10833" xr:uid="{00000000-0005-0000-0000-0000CF150000}"/>
    <cellStyle name="Normal 2 2 2 2 64 3" xfId="10832" xr:uid="{00000000-0005-0000-0000-0000D0150000}"/>
    <cellStyle name="Normal 2 2 2 2 65" xfId="4331" xr:uid="{00000000-0005-0000-0000-0000D1150000}"/>
    <cellStyle name="Normal 2 2 2 2 65 2" xfId="4332" xr:uid="{00000000-0005-0000-0000-0000D2150000}"/>
    <cellStyle name="Normal 2 2 2 2 65 2 2" xfId="10835" xr:uid="{00000000-0005-0000-0000-0000D3150000}"/>
    <cellStyle name="Normal 2 2 2 2 65 3" xfId="10834" xr:uid="{00000000-0005-0000-0000-0000D4150000}"/>
    <cellStyle name="Normal 2 2 2 2 66" xfId="4333" xr:uid="{00000000-0005-0000-0000-0000D5150000}"/>
    <cellStyle name="Normal 2 2 2 2 66 2" xfId="4334" xr:uid="{00000000-0005-0000-0000-0000D6150000}"/>
    <cellStyle name="Normal 2 2 2 2 66 2 2" xfId="10837" xr:uid="{00000000-0005-0000-0000-0000D7150000}"/>
    <cellStyle name="Normal 2 2 2 2 66 3" xfId="10836" xr:uid="{00000000-0005-0000-0000-0000D8150000}"/>
    <cellStyle name="Normal 2 2 2 2 67" xfId="4335" xr:uid="{00000000-0005-0000-0000-0000D9150000}"/>
    <cellStyle name="Normal 2 2 2 2 67 2" xfId="4336" xr:uid="{00000000-0005-0000-0000-0000DA150000}"/>
    <cellStyle name="Normal 2 2 2 2 67 2 2" xfId="10839" xr:uid="{00000000-0005-0000-0000-0000DB150000}"/>
    <cellStyle name="Normal 2 2 2 2 67 3" xfId="10838" xr:uid="{00000000-0005-0000-0000-0000DC150000}"/>
    <cellStyle name="Normal 2 2 2 2 68" xfId="4337" xr:uid="{00000000-0005-0000-0000-0000DD150000}"/>
    <cellStyle name="Normal 2 2 2 2 68 2" xfId="4338" xr:uid="{00000000-0005-0000-0000-0000DE150000}"/>
    <cellStyle name="Normal 2 2 2 2 68 2 2" xfId="10841" xr:uid="{00000000-0005-0000-0000-0000DF150000}"/>
    <cellStyle name="Normal 2 2 2 2 68 3" xfId="10840" xr:uid="{00000000-0005-0000-0000-0000E0150000}"/>
    <cellStyle name="Normal 2 2 2 2 69" xfId="4339" xr:uid="{00000000-0005-0000-0000-0000E1150000}"/>
    <cellStyle name="Normal 2 2 2 2 69 2" xfId="4340" xr:uid="{00000000-0005-0000-0000-0000E2150000}"/>
    <cellStyle name="Normal 2 2 2 2 69 2 2" xfId="10843" xr:uid="{00000000-0005-0000-0000-0000E3150000}"/>
    <cellStyle name="Normal 2 2 2 2 69 3" xfId="10842" xr:uid="{00000000-0005-0000-0000-0000E4150000}"/>
    <cellStyle name="Normal 2 2 2 2 7" xfId="4341" xr:uid="{00000000-0005-0000-0000-0000E5150000}"/>
    <cellStyle name="Normal 2 2 2 2 7 2" xfId="4342" xr:uid="{00000000-0005-0000-0000-0000E6150000}"/>
    <cellStyle name="Normal 2 2 2 2 7 2 2" xfId="4343" xr:uid="{00000000-0005-0000-0000-0000E7150000}"/>
    <cellStyle name="Normal 2 2 2 2 7 2 2 2" xfId="10846" xr:uid="{00000000-0005-0000-0000-0000E8150000}"/>
    <cellStyle name="Normal 2 2 2 2 7 2 3" xfId="10845" xr:uid="{00000000-0005-0000-0000-0000E9150000}"/>
    <cellStyle name="Normal 2 2 2 2 7 3" xfId="4344" xr:uid="{00000000-0005-0000-0000-0000EA150000}"/>
    <cellStyle name="Normal 2 2 2 2 7 3 2" xfId="10847" xr:uid="{00000000-0005-0000-0000-0000EB150000}"/>
    <cellStyle name="Normal 2 2 2 2 7 4" xfId="10844" xr:uid="{00000000-0005-0000-0000-0000EC150000}"/>
    <cellStyle name="Normal 2 2 2 2 70" xfId="4345" xr:uid="{00000000-0005-0000-0000-0000ED150000}"/>
    <cellStyle name="Normal 2 2 2 2 70 2" xfId="4346" xr:uid="{00000000-0005-0000-0000-0000EE150000}"/>
    <cellStyle name="Normal 2 2 2 2 70 2 2" xfId="10849" xr:uid="{00000000-0005-0000-0000-0000EF150000}"/>
    <cellStyle name="Normal 2 2 2 2 70 3" xfId="10848" xr:uid="{00000000-0005-0000-0000-0000F0150000}"/>
    <cellStyle name="Normal 2 2 2 2 71" xfId="4347" xr:uid="{00000000-0005-0000-0000-0000F1150000}"/>
    <cellStyle name="Normal 2 2 2 2 71 2" xfId="4348" xr:uid="{00000000-0005-0000-0000-0000F2150000}"/>
    <cellStyle name="Normal 2 2 2 2 71 2 2" xfId="10851" xr:uid="{00000000-0005-0000-0000-0000F3150000}"/>
    <cellStyle name="Normal 2 2 2 2 71 3" xfId="10850" xr:uid="{00000000-0005-0000-0000-0000F4150000}"/>
    <cellStyle name="Normal 2 2 2 2 72" xfId="4349" xr:uid="{00000000-0005-0000-0000-0000F5150000}"/>
    <cellStyle name="Normal 2 2 2 2 72 2" xfId="4350" xr:uid="{00000000-0005-0000-0000-0000F6150000}"/>
    <cellStyle name="Normal 2 2 2 2 72 2 2" xfId="10853" xr:uid="{00000000-0005-0000-0000-0000F7150000}"/>
    <cellStyle name="Normal 2 2 2 2 72 3" xfId="10852" xr:uid="{00000000-0005-0000-0000-0000F8150000}"/>
    <cellStyle name="Normal 2 2 2 2 73" xfId="4351" xr:uid="{00000000-0005-0000-0000-0000F9150000}"/>
    <cellStyle name="Normal 2 2 2 2 73 2" xfId="4352" xr:uid="{00000000-0005-0000-0000-0000FA150000}"/>
    <cellStyle name="Normal 2 2 2 2 73 2 2" xfId="10855" xr:uid="{00000000-0005-0000-0000-0000FB150000}"/>
    <cellStyle name="Normal 2 2 2 2 73 3" xfId="10854" xr:uid="{00000000-0005-0000-0000-0000FC150000}"/>
    <cellStyle name="Normal 2 2 2 2 74" xfId="4353" xr:uid="{00000000-0005-0000-0000-0000FD150000}"/>
    <cellStyle name="Normal 2 2 2 2 74 2" xfId="4354" xr:uid="{00000000-0005-0000-0000-0000FE150000}"/>
    <cellStyle name="Normal 2 2 2 2 74 2 2" xfId="10857" xr:uid="{00000000-0005-0000-0000-0000FF150000}"/>
    <cellStyle name="Normal 2 2 2 2 74 3" xfId="10856" xr:uid="{00000000-0005-0000-0000-000000160000}"/>
    <cellStyle name="Normal 2 2 2 2 75" xfId="4355" xr:uid="{00000000-0005-0000-0000-000001160000}"/>
    <cellStyle name="Normal 2 2 2 2 75 2" xfId="4356" xr:uid="{00000000-0005-0000-0000-000002160000}"/>
    <cellStyle name="Normal 2 2 2 2 75 2 2" xfId="10859" xr:uid="{00000000-0005-0000-0000-000003160000}"/>
    <cellStyle name="Normal 2 2 2 2 75 3" xfId="10858" xr:uid="{00000000-0005-0000-0000-000004160000}"/>
    <cellStyle name="Normal 2 2 2 2 76" xfId="4357" xr:uid="{00000000-0005-0000-0000-000005160000}"/>
    <cellStyle name="Normal 2 2 2 2 76 2" xfId="4358" xr:uid="{00000000-0005-0000-0000-000006160000}"/>
    <cellStyle name="Normal 2 2 2 2 76 2 2" xfId="10861" xr:uid="{00000000-0005-0000-0000-000007160000}"/>
    <cellStyle name="Normal 2 2 2 2 76 3" xfId="10860" xr:uid="{00000000-0005-0000-0000-000008160000}"/>
    <cellStyle name="Normal 2 2 2 2 77" xfId="4359" xr:uid="{00000000-0005-0000-0000-000009160000}"/>
    <cellStyle name="Normal 2 2 2 2 77 2" xfId="4360" xr:uid="{00000000-0005-0000-0000-00000A160000}"/>
    <cellStyle name="Normal 2 2 2 2 77 2 2" xfId="10863" xr:uid="{00000000-0005-0000-0000-00000B160000}"/>
    <cellStyle name="Normal 2 2 2 2 77 3" xfId="10862" xr:uid="{00000000-0005-0000-0000-00000C160000}"/>
    <cellStyle name="Normal 2 2 2 2 78" xfId="4361" xr:uid="{00000000-0005-0000-0000-00000D160000}"/>
    <cellStyle name="Normal 2 2 2 2 78 2" xfId="4362" xr:uid="{00000000-0005-0000-0000-00000E160000}"/>
    <cellStyle name="Normal 2 2 2 2 78 2 2" xfId="10865" xr:uid="{00000000-0005-0000-0000-00000F160000}"/>
    <cellStyle name="Normal 2 2 2 2 78 3" xfId="10864" xr:uid="{00000000-0005-0000-0000-000010160000}"/>
    <cellStyle name="Normal 2 2 2 2 79" xfId="4363" xr:uid="{00000000-0005-0000-0000-000011160000}"/>
    <cellStyle name="Normal 2 2 2 2 79 2" xfId="4364" xr:uid="{00000000-0005-0000-0000-000012160000}"/>
    <cellStyle name="Normal 2 2 2 2 79 2 2" xfId="10867" xr:uid="{00000000-0005-0000-0000-000013160000}"/>
    <cellStyle name="Normal 2 2 2 2 79 3" xfId="10866" xr:uid="{00000000-0005-0000-0000-000014160000}"/>
    <cellStyle name="Normal 2 2 2 2 8" xfId="4365" xr:uid="{00000000-0005-0000-0000-000015160000}"/>
    <cellStyle name="Normal 2 2 2 2 8 2" xfId="4366" xr:uid="{00000000-0005-0000-0000-000016160000}"/>
    <cellStyle name="Normal 2 2 2 2 8 2 2" xfId="4367" xr:uid="{00000000-0005-0000-0000-000017160000}"/>
    <cellStyle name="Normal 2 2 2 2 8 2 2 2" xfId="10870" xr:uid="{00000000-0005-0000-0000-000018160000}"/>
    <cellStyle name="Normal 2 2 2 2 8 2 3" xfId="10869" xr:uid="{00000000-0005-0000-0000-000019160000}"/>
    <cellStyle name="Normal 2 2 2 2 8 3" xfId="4368" xr:uid="{00000000-0005-0000-0000-00001A160000}"/>
    <cellStyle name="Normal 2 2 2 2 8 3 2" xfId="10871" xr:uid="{00000000-0005-0000-0000-00001B160000}"/>
    <cellStyle name="Normal 2 2 2 2 8 4" xfId="10868" xr:uid="{00000000-0005-0000-0000-00001C160000}"/>
    <cellStyle name="Normal 2 2 2 2 80" xfId="4369" xr:uid="{00000000-0005-0000-0000-00001D160000}"/>
    <cellStyle name="Normal 2 2 2 2 80 2" xfId="4370" xr:uid="{00000000-0005-0000-0000-00001E160000}"/>
    <cellStyle name="Normal 2 2 2 2 80 2 2" xfId="10873" xr:uid="{00000000-0005-0000-0000-00001F160000}"/>
    <cellStyle name="Normal 2 2 2 2 80 3" xfId="10872" xr:uid="{00000000-0005-0000-0000-000020160000}"/>
    <cellStyle name="Normal 2 2 2 2 81" xfId="4371" xr:uid="{00000000-0005-0000-0000-000021160000}"/>
    <cellStyle name="Normal 2 2 2 2 81 2" xfId="4372" xr:uid="{00000000-0005-0000-0000-000022160000}"/>
    <cellStyle name="Normal 2 2 2 2 81 2 2" xfId="10875" xr:uid="{00000000-0005-0000-0000-000023160000}"/>
    <cellStyle name="Normal 2 2 2 2 81 3" xfId="10874" xr:uid="{00000000-0005-0000-0000-000024160000}"/>
    <cellStyle name="Normal 2 2 2 2 82" xfId="4373" xr:uid="{00000000-0005-0000-0000-000025160000}"/>
    <cellStyle name="Normal 2 2 2 2 82 2" xfId="4374" xr:uid="{00000000-0005-0000-0000-000026160000}"/>
    <cellStyle name="Normal 2 2 2 2 82 2 2" xfId="10877" xr:uid="{00000000-0005-0000-0000-000027160000}"/>
    <cellStyle name="Normal 2 2 2 2 82 3" xfId="10876" xr:uid="{00000000-0005-0000-0000-000028160000}"/>
    <cellStyle name="Normal 2 2 2 2 83" xfId="4375" xr:uid="{00000000-0005-0000-0000-000029160000}"/>
    <cellStyle name="Normal 2 2 2 2 83 2" xfId="4376" xr:uid="{00000000-0005-0000-0000-00002A160000}"/>
    <cellStyle name="Normal 2 2 2 2 83 2 2" xfId="10879" xr:uid="{00000000-0005-0000-0000-00002B160000}"/>
    <cellStyle name="Normal 2 2 2 2 83 3" xfId="10878" xr:uid="{00000000-0005-0000-0000-00002C160000}"/>
    <cellStyle name="Normal 2 2 2 2 84" xfId="4377" xr:uid="{00000000-0005-0000-0000-00002D160000}"/>
    <cellStyle name="Normal 2 2 2 2 84 2" xfId="4378" xr:uid="{00000000-0005-0000-0000-00002E160000}"/>
    <cellStyle name="Normal 2 2 2 2 84 2 2" xfId="10881" xr:uid="{00000000-0005-0000-0000-00002F160000}"/>
    <cellStyle name="Normal 2 2 2 2 84 3" xfId="10880" xr:uid="{00000000-0005-0000-0000-000030160000}"/>
    <cellStyle name="Normal 2 2 2 2 85" xfId="4379" xr:uid="{00000000-0005-0000-0000-000031160000}"/>
    <cellStyle name="Normal 2 2 2 2 85 2" xfId="4380" xr:uid="{00000000-0005-0000-0000-000032160000}"/>
    <cellStyle name="Normal 2 2 2 2 85 2 2" xfId="10883" xr:uid="{00000000-0005-0000-0000-000033160000}"/>
    <cellStyle name="Normal 2 2 2 2 85 3" xfId="10882" xr:uid="{00000000-0005-0000-0000-000034160000}"/>
    <cellStyle name="Normal 2 2 2 2 86" xfId="4381" xr:uid="{00000000-0005-0000-0000-000035160000}"/>
    <cellStyle name="Normal 2 2 2 2 86 2" xfId="4382" xr:uid="{00000000-0005-0000-0000-000036160000}"/>
    <cellStyle name="Normal 2 2 2 2 86 2 2" xfId="10885" xr:uid="{00000000-0005-0000-0000-000037160000}"/>
    <cellStyle name="Normal 2 2 2 2 86 3" xfId="10884" xr:uid="{00000000-0005-0000-0000-000038160000}"/>
    <cellStyle name="Normal 2 2 2 2 87" xfId="4383" xr:uid="{00000000-0005-0000-0000-000039160000}"/>
    <cellStyle name="Normal 2 2 2 2 87 2" xfId="4384" xr:uid="{00000000-0005-0000-0000-00003A160000}"/>
    <cellStyle name="Normal 2 2 2 2 87 2 2" xfId="10887" xr:uid="{00000000-0005-0000-0000-00003B160000}"/>
    <cellStyle name="Normal 2 2 2 2 87 3" xfId="10886" xr:uid="{00000000-0005-0000-0000-00003C160000}"/>
    <cellStyle name="Normal 2 2 2 2 88" xfId="4385" xr:uid="{00000000-0005-0000-0000-00003D160000}"/>
    <cellStyle name="Normal 2 2 2 2 88 2" xfId="4386" xr:uid="{00000000-0005-0000-0000-00003E160000}"/>
    <cellStyle name="Normal 2 2 2 2 88 2 2" xfId="10889" xr:uid="{00000000-0005-0000-0000-00003F160000}"/>
    <cellStyle name="Normal 2 2 2 2 88 3" xfId="10888" xr:uid="{00000000-0005-0000-0000-000040160000}"/>
    <cellStyle name="Normal 2 2 2 2 89" xfId="4387" xr:uid="{00000000-0005-0000-0000-000041160000}"/>
    <cellStyle name="Normal 2 2 2 2 89 2" xfId="4388" xr:uid="{00000000-0005-0000-0000-000042160000}"/>
    <cellStyle name="Normal 2 2 2 2 89 2 2" xfId="10891" xr:uid="{00000000-0005-0000-0000-000043160000}"/>
    <cellStyle name="Normal 2 2 2 2 89 3" xfId="10890" xr:uid="{00000000-0005-0000-0000-000044160000}"/>
    <cellStyle name="Normal 2 2 2 2 9" xfId="4389" xr:uid="{00000000-0005-0000-0000-000045160000}"/>
    <cellStyle name="Normal 2 2 2 2 9 2" xfId="4390" xr:uid="{00000000-0005-0000-0000-000046160000}"/>
    <cellStyle name="Normal 2 2 2 2 9 2 2" xfId="4391" xr:uid="{00000000-0005-0000-0000-000047160000}"/>
    <cellStyle name="Normal 2 2 2 2 9 2 2 2" xfId="10894" xr:uid="{00000000-0005-0000-0000-000048160000}"/>
    <cellStyle name="Normal 2 2 2 2 9 2 3" xfId="10893" xr:uid="{00000000-0005-0000-0000-000049160000}"/>
    <cellStyle name="Normal 2 2 2 2 9 3" xfId="4392" xr:uid="{00000000-0005-0000-0000-00004A160000}"/>
    <cellStyle name="Normal 2 2 2 2 9 3 2" xfId="10895" xr:uid="{00000000-0005-0000-0000-00004B160000}"/>
    <cellStyle name="Normal 2 2 2 2 9 4" xfId="10892" xr:uid="{00000000-0005-0000-0000-00004C160000}"/>
    <cellStyle name="Normal 2 2 2 2 90" xfId="4393" xr:uid="{00000000-0005-0000-0000-00004D160000}"/>
    <cellStyle name="Normal 2 2 2 2 90 2" xfId="4394" xr:uid="{00000000-0005-0000-0000-00004E160000}"/>
    <cellStyle name="Normal 2 2 2 2 90 2 2" xfId="10897" xr:uid="{00000000-0005-0000-0000-00004F160000}"/>
    <cellStyle name="Normal 2 2 2 2 90 3" xfId="10896" xr:uid="{00000000-0005-0000-0000-000050160000}"/>
    <cellStyle name="Normal 2 2 2 2 91" xfId="4395" xr:uid="{00000000-0005-0000-0000-000051160000}"/>
    <cellStyle name="Normal 2 2 2 2 91 2" xfId="4396" xr:uid="{00000000-0005-0000-0000-000052160000}"/>
    <cellStyle name="Normal 2 2 2 2 91 2 2" xfId="10899" xr:uid="{00000000-0005-0000-0000-000053160000}"/>
    <cellStyle name="Normal 2 2 2 2 91 3" xfId="10898" xr:uid="{00000000-0005-0000-0000-000054160000}"/>
    <cellStyle name="Normal 2 2 2 2 92" xfId="4397" xr:uid="{00000000-0005-0000-0000-000055160000}"/>
    <cellStyle name="Normal 2 2 2 2 92 2" xfId="4398" xr:uid="{00000000-0005-0000-0000-000056160000}"/>
    <cellStyle name="Normal 2 2 2 2 92 3" xfId="4399" xr:uid="{00000000-0005-0000-0000-000057160000}"/>
    <cellStyle name="Normal 2 2 2 2 92 3 2" xfId="10901" xr:uid="{00000000-0005-0000-0000-000058160000}"/>
    <cellStyle name="Normal 2 2 2 2 92 4" xfId="10900" xr:uid="{00000000-0005-0000-0000-000059160000}"/>
    <cellStyle name="Normal 2 2 2 2 93" xfId="4400" xr:uid="{00000000-0005-0000-0000-00005A160000}"/>
    <cellStyle name="Normal 2 2 2 2 93 2" xfId="4401" xr:uid="{00000000-0005-0000-0000-00005B160000}"/>
    <cellStyle name="Normal 2 2 2 2 93 2 2" xfId="10903" xr:uid="{00000000-0005-0000-0000-00005C160000}"/>
    <cellStyle name="Normal 2 2 2 2 93 3" xfId="10902" xr:uid="{00000000-0005-0000-0000-00005D160000}"/>
    <cellStyle name="Normal 2 2 2 2 94" xfId="4402" xr:uid="{00000000-0005-0000-0000-00005E160000}"/>
    <cellStyle name="Normal 2 2 2 2 94 2" xfId="4403" xr:uid="{00000000-0005-0000-0000-00005F160000}"/>
    <cellStyle name="Normal 2 2 2 2 94 2 2" xfId="10905" xr:uid="{00000000-0005-0000-0000-000060160000}"/>
    <cellStyle name="Normal 2 2 2 2 94 3" xfId="10904" xr:uid="{00000000-0005-0000-0000-000061160000}"/>
    <cellStyle name="Normal 2 2 2 2 95" xfId="4404" xr:uid="{00000000-0005-0000-0000-000062160000}"/>
    <cellStyle name="Normal 2 2 2 2 95 2" xfId="4405" xr:uid="{00000000-0005-0000-0000-000063160000}"/>
    <cellStyle name="Normal 2 2 2 2 95 2 2" xfId="10907" xr:uid="{00000000-0005-0000-0000-000064160000}"/>
    <cellStyle name="Normal 2 2 2 2 95 3" xfId="10906" xr:uid="{00000000-0005-0000-0000-000065160000}"/>
    <cellStyle name="Normal 2 2 2 2 96" xfId="4406" xr:uid="{00000000-0005-0000-0000-000066160000}"/>
    <cellStyle name="Normal 2 2 2 2 96 2" xfId="4407" xr:uid="{00000000-0005-0000-0000-000067160000}"/>
    <cellStyle name="Normal 2 2 2 2 96 2 2" xfId="10909" xr:uid="{00000000-0005-0000-0000-000068160000}"/>
    <cellStyle name="Normal 2 2 2 2 96 3" xfId="10908" xr:uid="{00000000-0005-0000-0000-000069160000}"/>
    <cellStyle name="Normal 2 2 2 2 97" xfId="4408" xr:uid="{00000000-0005-0000-0000-00006A160000}"/>
    <cellStyle name="Normal 2 2 2 2 97 2" xfId="4409" xr:uid="{00000000-0005-0000-0000-00006B160000}"/>
    <cellStyle name="Normal 2 2 2 2 97 2 2" xfId="10911" xr:uid="{00000000-0005-0000-0000-00006C160000}"/>
    <cellStyle name="Normal 2 2 2 2 97 3" xfId="10910" xr:uid="{00000000-0005-0000-0000-00006D160000}"/>
    <cellStyle name="Normal 2 2 2 2 98" xfId="4410" xr:uid="{00000000-0005-0000-0000-00006E160000}"/>
    <cellStyle name="Normal 2 2 2 2 98 2" xfId="4411" xr:uid="{00000000-0005-0000-0000-00006F160000}"/>
    <cellStyle name="Normal 2 2 2 2 98 2 2" xfId="10913" xr:uid="{00000000-0005-0000-0000-000070160000}"/>
    <cellStyle name="Normal 2 2 2 2 98 3" xfId="10912" xr:uid="{00000000-0005-0000-0000-000071160000}"/>
    <cellStyle name="Normal 2 2 2 2 99" xfId="4412" xr:uid="{00000000-0005-0000-0000-000072160000}"/>
    <cellStyle name="Normal 2 2 2 2 99 2" xfId="4413" xr:uid="{00000000-0005-0000-0000-000073160000}"/>
    <cellStyle name="Normal 2 2 2 2 99 2 2" xfId="10915" xr:uid="{00000000-0005-0000-0000-000074160000}"/>
    <cellStyle name="Normal 2 2 2 2 99 3" xfId="10914" xr:uid="{00000000-0005-0000-0000-000075160000}"/>
    <cellStyle name="Normal 2 2 2 20" xfId="4414" xr:uid="{00000000-0005-0000-0000-000076160000}"/>
    <cellStyle name="Normal 2 2 2 20 2" xfId="4415" xr:uid="{00000000-0005-0000-0000-000077160000}"/>
    <cellStyle name="Normal 2 2 2 21" xfId="4416" xr:uid="{00000000-0005-0000-0000-000078160000}"/>
    <cellStyle name="Normal 2 2 2 21 2" xfId="4417" xr:uid="{00000000-0005-0000-0000-000079160000}"/>
    <cellStyle name="Normal 2 2 2 22" xfId="4418" xr:uid="{00000000-0005-0000-0000-00007A160000}"/>
    <cellStyle name="Normal 2 2 2 22 2" xfId="4419" xr:uid="{00000000-0005-0000-0000-00007B160000}"/>
    <cellStyle name="Normal 2 2 2 23" xfId="4420" xr:uid="{00000000-0005-0000-0000-00007C160000}"/>
    <cellStyle name="Normal 2 2 2 23 2" xfId="4421" xr:uid="{00000000-0005-0000-0000-00007D160000}"/>
    <cellStyle name="Normal 2 2 2 24" xfId="4422" xr:uid="{00000000-0005-0000-0000-00007E160000}"/>
    <cellStyle name="Normal 2 2 2 24 2" xfId="4423" xr:uid="{00000000-0005-0000-0000-00007F160000}"/>
    <cellStyle name="Normal 2 2 2 25" xfId="4424" xr:uid="{00000000-0005-0000-0000-000080160000}"/>
    <cellStyle name="Normal 2 2 2 25 2" xfId="4425" xr:uid="{00000000-0005-0000-0000-000081160000}"/>
    <cellStyle name="Normal 2 2 2 26" xfId="4426" xr:uid="{00000000-0005-0000-0000-000082160000}"/>
    <cellStyle name="Normal 2 2 2 26 2" xfId="4427" xr:uid="{00000000-0005-0000-0000-000083160000}"/>
    <cellStyle name="Normal 2 2 2 27" xfId="4428" xr:uid="{00000000-0005-0000-0000-000084160000}"/>
    <cellStyle name="Normal 2 2 2 27 2" xfId="4429" xr:uid="{00000000-0005-0000-0000-000085160000}"/>
    <cellStyle name="Normal 2 2 2 28" xfId="4430" xr:uid="{00000000-0005-0000-0000-000086160000}"/>
    <cellStyle name="Normal 2 2 2 28 2" xfId="4431" xr:uid="{00000000-0005-0000-0000-000087160000}"/>
    <cellStyle name="Normal 2 2 2 29" xfId="4432" xr:uid="{00000000-0005-0000-0000-000088160000}"/>
    <cellStyle name="Normal 2 2 2 29 2" xfId="4433" xr:uid="{00000000-0005-0000-0000-000089160000}"/>
    <cellStyle name="Normal 2 2 2 3" xfId="4434" xr:uid="{00000000-0005-0000-0000-00008A160000}"/>
    <cellStyle name="Normal 2 2 2 3 2" xfId="4435" xr:uid="{00000000-0005-0000-0000-00008B160000}"/>
    <cellStyle name="Normal 2 2 2 3 2 2" xfId="4436" xr:uid="{00000000-0005-0000-0000-00008C160000}"/>
    <cellStyle name="Normal 2 2 2 3 2 2 2" xfId="10918" xr:uid="{00000000-0005-0000-0000-00008D160000}"/>
    <cellStyle name="Normal 2 2 2 3 2 3" xfId="4437" xr:uid="{00000000-0005-0000-0000-00008E160000}"/>
    <cellStyle name="Normal 2 2 2 3 2 3 2" xfId="10919" xr:uid="{00000000-0005-0000-0000-00008F160000}"/>
    <cellStyle name="Normal 2 2 2 3 2 4" xfId="10917" xr:uid="{00000000-0005-0000-0000-000090160000}"/>
    <cellStyle name="Normal 2 2 2 3 3" xfId="4438" xr:uid="{00000000-0005-0000-0000-000091160000}"/>
    <cellStyle name="Normal 2 2 2 3 3 2" xfId="4439" xr:uid="{00000000-0005-0000-0000-000092160000}"/>
    <cellStyle name="Normal 2 2 2 3 3 2 2" xfId="10921" xr:uid="{00000000-0005-0000-0000-000093160000}"/>
    <cellStyle name="Normal 2 2 2 3 3 3" xfId="10920" xr:uid="{00000000-0005-0000-0000-000094160000}"/>
    <cellStyle name="Normal 2 2 2 3 4" xfId="4440" xr:uid="{00000000-0005-0000-0000-000095160000}"/>
    <cellStyle name="Normal 2 2 2 3 4 2" xfId="10922" xr:uid="{00000000-0005-0000-0000-000096160000}"/>
    <cellStyle name="Normal 2 2 2 3 5" xfId="4441" xr:uid="{00000000-0005-0000-0000-000097160000}"/>
    <cellStyle name="Normal 2 2 2 3 5 2" xfId="10923" xr:uid="{00000000-0005-0000-0000-000098160000}"/>
    <cellStyle name="Normal 2 2 2 3 6" xfId="4442" xr:uid="{00000000-0005-0000-0000-000099160000}"/>
    <cellStyle name="Normal 2 2 2 3 6 2" xfId="10924" xr:uid="{00000000-0005-0000-0000-00009A160000}"/>
    <cellStyle name="Normal 2 2 2 3 7" xfId="4443" xr:uid="{00000000-0005-0000-0000-00009B160000}"/>
    <cellStyle name="Normal 2 2 2 3 7 2" xfId="10925" xr:uid="{00000000-0005-0000-0000-00009C160000}"/>
    <cellStyle name="Normal 2 2 2 3 8" xfId="10916" xr:uid="{00000000-0005-0000-0000-00009D160000}"/>
    <cellStyle name="Normal 2 2 2 30" xfId="4444" xr:uid="{00000000-0005-0000-0000-00009E160000}"/>
    <cellStyle name="Normal 2 2 2 30 2" xfId="4445" xr:uid="{00000000-0005-0000-0000-00009F160000}"/>
    <cellStyle name="Normal 2 2 2 31" xfId="4446" xr:uid="{00000000-0005-0000-0000-0000A0160000}"/>
    <cellStyle name="Normal 2 2 2 31 2" xfId="4447" xr:uid="{00000000-0005-0000-0000-0000A1160000}"/>
    <cellStyle name="Normal 2 2 2 32" xfId="4448" xr:uid="{00000000-0005-0000-0000-0000A2160000}"/>
    <cellStyle name="Normal 2 2 2 32 2" xfId="4449" xr:uid="{00000000-0005-0000-0000-0000A3160000}"/>
    <cellStyle name="Normal 2 2 2 33" xfId="4450" xr:uid="{00000000-0005-0000-0000-0000A4160000}"/>
    <cellStyle name="Normal 2 2 2 33 2" xfId="4451" xr:uid="{00000000-0005-0000-0000-0000A5160000}"/>
    <cellStyle name="Normal 2 2 2 34" xfId="4452" xr:uid="{00000000-0005-0000-0000-0000A6160000}"/>
    <cellStyle name="Normal 2 2 2 34 2" xfId="4453" xr:uid="{00000000-0005-0000-0000-0000A7160000}"/>
    <cellStyle name="Normal 2 2 2 35" xfId="4454" xr:uid="{00000000-0005-0000-0000-0000A8160000}"/>
    <cellStyle name="Normal 2 2 2 35 2" xfId="4455" xr:uid="{00000000-0005-0000-0000-0000A9160000}"/>
    <cellStyle name="Normal 2 2 2 36" xfId="4456" xr:uid="{00000000-0005-0000-0000-0000AA160000}"/>
    <cellStyle name="Normal 2 2 2 36 2" xfId="4457" xr:uid="{00000000-0005-0000-0000-0000AB160000}"/>
    <cellStyle name="Normal 2 2 2 37" xfId="4458" xr:uid="{00000000-0005-0000-0000-0000AC160000}"/>
    <cellStyle name="Normal 2 2 2 37 2" xfId="4459" xr:uid="{00000000-0005-0000-0000-0000AD160000}"/>
    <cellStyle name="Normal 2 2 2 38" xfId="4460" xr:uid="{00000000-0005-0000-0000-0000AE160000}"/>
    <cellStyle name="Normal 2 2 2 38 2" xfId="4461" xr:uid="{00000000-0005-0000-0000-0000AF160000}"/>
    <cellStyle name="Normal 2 2 2 39" xfId="4462" xr:uid="{00000000-0005-0000-0000-0000B0160000}"/>
    <cellStyle name="Normal 2 2 2 39 2" xfId="4463" xr:uid="{00000000-0005-0000-0000-0000B1160000}"/>
    <cellStyle name="Normal 2 2 2 4" xfId="4464" xr:uid="{00000000-0005-0000-0000-0000B2160000}"/>
    <cellStyle name="Normal 2 2 2 4 2" xfId="4465" xr:uid="{00000000-0005-0000-0000-0000B3160000}"/>
    <cellStyle name="Normal 2 2 2 4 2 2" xfId="4466" xr:uid="{00000000-0005-0000-0000-0000B4160000}"/>
    <cellStyle name="Normal 2 2 2 4 2 2 2" xfId="10928" xr:uid="{00000000-0005-0000-0000-0000B5160000}"/>
    <cellStyle name="Normal 2 2 2 4 2 3" xfId="4467" xr:uid="{00000000-0005-0000-0000-0000B6160000}"/>
    <cellStyle name="Normal 2 2 2 4 2 3 2" xfId="10929" xr:uid="{00000000-0005-0000-0000-0000B7160000}"/>
    <cellStyle name="Normal 2 2 2 4 2 4" xfId="10927" xr:uid="{00000000-0005-0000-0000-0000B8160000}"/>
    <cellStyle name="Normal 2 2 2 4 3" xfId="4468" xr:uid="{00000000-0005-0000-0000-0000B9160000}"/>
    <cellStyle name="Normal 2 2 2 4 3 2" xfId="4469" xr:uid="{00000000-0005-0000-0000-0000BA160000}"/>
    <cellStyle name="Normal 2 2 2 4 3 2 2" xfId="10931" xr:uid="{00000000-0005-0000-0000-0000BB160000}"/>
    <cellStyle name="Normal 2 2 2 4 3 3" xfId="10930" xr:uid="{00000000-0005-0000-0000-0000BC160000}"/>
    <cellStyle name="Normal 2 2 2 4 4" xfId="4470" xr:uid="{00000000-0005-0000-0000-0000BD160000}"/>
    <cellStyle name="Normal 2 2 2 4 4 2" xfId="10932" xr:uid="{00000000-0005-0000-0000-0000BE160000}"/>
    <cellStyle name="Normal 2 2 2 4 5" xfId="4471" xr:uid="{00000000-0005-0000-0000-0000BF160000}"/>
    <cellStyle name="Normal 2 2 2 4 5 2" xfId="10933" xr:uid="{00000000-0005-0000-0000-0000C0160000}"/>
    <cellStyle name="Normal 2 2 2 4 6" xfId="4472" xr:uid="{00000000-0005-0000-0000-0000C1160000}"/>
    <cellStyle name="Normal 2 2 2 4 6 2" xfId="10934" xr:uid="{00000000-0005-0000-0000-0000C2160000}"/>
    <cellStyle name="Normal 2 2 2 4 7" xfId="4473" xr:uid="{00000000-0005-0000-0000-0000C3160000}"/>
    <cellStyle name="Normal 2 2 2 4 7 2" xfId="10935" xr:uid="{00000000-0005-0000-0000-0000C4160000}"/>
    <cellStyle name="Normal 2 2 2 4 8" xfId="10926" xr:uid="{00000000-0005-0000-0000-0000C5160000}"/>
    <cellStyle name="Normal 2 2 2 40" xfId="4474" xr:uid="{00000000-0005-0000-0000-0000C6160000}"/>
    <cellStyle name="Normal 2 2 2 40 2" xfId="4475" xr:uid="{00000000-0005-0000-0000-0000C7160000}"/>
    <cellStyle name="Normal 2 2 2 41" xfId="4476" xr:uid="{00000000-0005-0000-0000-0000C8160000}"/>
    <cellStyle name="Normal 2 2 2 41 2" xfId="4477" xr:uid="{00000000-0005-0000-0000-0000C9160000}"/>
    <cellStyle name="Normal 2 2 2 42" xfId="4478" xr:uid="{00000000-0005-0000-0000-0000CA160000}"/>
    <cellStyle name="Normal 2 2 2 42 2" xfId="4479" xr:uid="{00000000-0005-0000-0000-0000CB160000}"/>
    <cellStyle name="Normal 2 2 2 43" xfId="4480" xr:uid="{00000000-0005-0000-0000-0000CC160000}"/>
    <cellStyle name="Normal 2 2 2 43 2" xfId="4481" xr:uid="{00000000-0005-0000-0000-0000CD160000}"/>
    <cellStyle name="Normal 2 2 2 44" xfId="4482" xr:uid="{00000000-0005-0000-0000-0000CE160000}"/>
    <cellStyle name="Normal 2 2 2 44 2" xfId="4483" xr:uid="{00000000-0005-0000-0000-0000CF160000}"/>
    <cellStyle name="Normal 2 2 2 45" xfId="4484" xr:uid="{00000000-0005-0000-0000-0000D0160000}"/>
    <cellStyle name="Normal 2 2 2 45 2" xfId="4485" xr:uid="{00000000-0005-0000-0000-0000D1160000}"/>
    <cellStyle name="Normal 2 2 2 46" xfId="4486" xr:uid="{00000000-0005-0000-0000-0000D2160000}"/>
    <cellStyle name="Normal 2 2 2 46 2" xfId="4487" xr:uid="{00000000-0005-0000-0000-0000D3160000}"/>
    <cellStyle name="Normal 2 2 2 47" xfId="4488" xr:uid="{00000000-0005-0000-0000-0000D4160000}"/>
    <cellStyle name="Normal 2 2 2 47 2" xfId="4489" xr:uid="{00000000-0005-0000-0000-0000D5160000}"/>
    <cellStyle name="Normal 2 2 2 48" xfId="4490" xr:uid="{00000000-0005-0000-0000-0000D6160000}"/>
    <cellStyle name="Normal 2 2 2 48 2" xfId="4491" xr:uid="{00000000-0005-0000-0000-0000D7160000}"/>
    <cellStyle name="Normal 2 2 2 49" xfId="4492" xr:uid="{00000000-0005-0000-0000-0000D8160000}"/>
    <cellStyle name="Normal 2 2 2 49 2" xfId="4493" xr:uid="{00000000-0005-0000-0000-0000D9160000}"/>
    <cellStyle name="Normal 2 2 2 5" xfId="4494" xr:uid="{00000000-0005-0000-0000-0000DA160000}"/>
    <cellStyle name="Normal 2 2 2 5 10" xfId="4495" xr:uid="{00000000-0005-0000-0000-0000DB160000}"/>
    <cellStyle name="Normal 2 2 2 5 10 2" xfId="4496" xr:uid="{00000000-0005-0000-0000-0000DC160000}"/>
    <cellStyle name="Normal 2 2 2 5 10 2 2" xfId="10937" xr:uid="{00000000-0005-0000-0000-0000DD160000}"/>
    <cellStyle name="Normal 2 2 2 5 10 3" xfId="10936" xr:uid="{00000000-0005-0000-0000-0000DE160000}"/>
    <cellStyle name="Normal 2 2 2 5 11" xfId="4497" xr:uid="{00000000-0005-0000-0000-0000DF160000}"/>
    <cellStyle name="Normal 2 2 2 5 11 2" xfId="4498" xr:uid="{00000000-0005-0000-0000-0000E0160000}"/>
    <cellStyle name="Normal 2 2 2 5 11 2 2" xfId="10939" xr:uid="{00000000-0005-0000-0000-0000E1160000}"/>
    <cellStyle name="Normal 2 2 2 5 11 3" xfId="10938" xr:uid="{00000000-0005-0000-0000-0000E2160000}"/>
    <cellStyle name="Normal 2 2 2 5 12" xfId="4499" xr:uid="{00000000-0005-0000-0000-0000E3160000}"/>
    <cellStyle name="Normal 2 2 2 5 12 2" xfId="4500" xr:uid="{00000000-0005-0000-0000-0000E4160000}"/>
    <cellStyle name="Normal 2 2 2 5 12 2 2" xfId="10941" xr:uid="{00000000-0005-0000-0000-0000E5160000}"/>
    <cellStyle name="Normal 2 2 2 5 12 3" xfId="10940" xr:uid="{00000000-0005-0000-0000-0000E6160000}"/>
    <cellStyle name="Normal 2 2 2 5 13" xfId="4501" xr:uid="{00000000-0005-0000-0000-0000E7160000}"/>
    <cellStyle name="Normal 2 2 2 5 13 2" xfId="4502" xr:uid="{00000000-0005-0000-0000-0000E8160000}"/>
    <cellStyle name="Normal 2 2 2 5 13 2 2" xfId="10943" xr:uid="{00000000-0005-0000-0000-0000E9160000}"/>
    <cellStyle name="Normal 2 2 2 5 13 3" xfId="10942" xr:uid="{00000000-0005-0000-0000-0000EA160000}"/>
    <cellStyle name="Normal 2 2 2 5 14" xfId="4503" xr:uid="{00000000-0005-0000-0000-0000EB160000}"/>
    <cellStyle name="Normal 2 2 2 5 14 2" xfId="4504" xr:uid="{00000000-0005-0000-0000-0000EC160000}"/>
    <cellStyle name="Normal 2 2 2 5 14 2 2" xfId="10945" xr:uid="{00000000-0005-0000-0000-0000ED160000}"/>
    <cellStyle name="Normal 2 2 2 5 14 3" xfId="10944" xr:uid="{00000000-0005-0000-0000-0000EE160000}"/>
    <cellStyle name="Normal 2 2 2 5 15" xfId="4505" xr:uid="{00000000-0005-0000-0000-0000EF160000}"/>
    <cellStyle name="Normal 2 2 2 5 15 2" xfId="4506" xr:uid="{00000000-0005-0000-0000-0000F0160000}"/>
    <cellStyle name="Normal 2 2 2 5 15 2 2" xfId="10947" xr:uid="{00000000-0005-0000-0000-0000F1160000}"/>
    <cellStyle name="Normal 2 2 2 5 15 3" xfId="10946" xr:uid="{00000000-0005-0000-0000-0000F2160000}"/>
    <cellStyle name="Normal 2 2 2 5 16" xfId="4507" xr:uid="{00000000-0005-0000-0000-0000F3160000}"/>
    <cellStyle name="Normal 2 2 2 5 16 2" xfId="4508" xr:uid="{00000000-0005-0000-0000-0000F4160000}"/>
    <cellStyle name="Normal 2 2 2 5 16 2 2" xfId="10949" xr:uid="{00000000-0005-0000-0000-0000F5160000}"/>
    <cellStyle name="Normal 2 2 2 5 16 3" xfId="10948" xr:uid="{00000000-0005-0000-0000-0000F6160000}"/>
    <cellStyle name="Normal 2 2 2 5 17" xfId="4509" xr:uid="{00000000-0005-0000-0000-0000F7160000}"/>
    <cellStyle name="Normal 2 2 2 5 17 2" xfId="4510" xr:uid="{00000000-0005-0000-0000-0000F8160000}"/>
    <cellStyle name="Normal 2 2 2 5 17 2 2" xfId="10951" xr:uid="{00000000-0005-0000-0000-0000F9160000}"/>
    <cellStyle name="Normal 2 2 2 5 17 3" xfId="10950" xr:uid="{00000000-0005-0000-0000-0000FA160000}"/>
    <cellStyle name="Normal 2 2 2 5 18" xfId="4511" xr:uid="{00000000-0005-0000-0000-0000FB160000}"/>
    <cellStyle name="Normal 2 2 2 5 18 2" xfId="4512" xr:uid="{00000000-0005-0000-0000-0000FC160000}"/>
    <cellStyle name="Normal 2 2 2 5 18 2 2" xfId="10953" xr:uid="{00000000-0005-0000-0000-0000FD160000}"/>
    <cellStyle name="Normal 2 2 2 5 18 3" xfId="10952" xr:uid="{00000000-0005-0000-0000-0000FE160000}"/>
    <cellStyle name="Normal 2 2 2 5 19" xfId="4513" xr:uid="{00000000-0005-0000-0000-0000FF160000}"/>
    <cellStyle name="Normal 2 2 2 5 19 2" xfId="4514" xr:uid="{00000000-0005-0000-0000-000000170000}"/>
    <cellStyle name="Normal 2 2 2 5 19 2 2" xfId="10955" xr:uid="{00000000-0005-0000-0000-000001170000}"/>
    <cellStyle name="Normal 2 2 2 5 19 3" xfId="10954" xr:uid="{00000000-0005-0000-0000-000002170000}"/>
    <cellStyle name="Normal 2 2 2 5 2" xfId="4515" xr:uid="{00000000-0005-0000-0000-000003170000}"/>
    <cellStyle name="Normal 2 2 2 5 2 10" xfId="10956" xr:uid="{00000000-0005-0000-0000-000004170000}"/>
    <cellStyle name="Normal 2 2 2 5 2 2" xfId="4516" xr:uid="{00000000-0005-0000-0000-000005170000}"/>
    <cellStyle name="Normal 2 2 2 5 2 2 2" xfId="4517" xr:uid="{00000000-0005-0000-0000-000006170000}"/>
    <cellStyle name="Normal 2 2 2 5 2 2 2 2" xfId="4518" xr:uid="{00000000-0005-0000-0000-000007170000}"/>
    <cellStyle name="Normal 2 2 2 5 2 2 3" xfId="4519" xr:uid="{00000000-0005-0000-0000-000008170000}"/>
    <cellStyle name="Normal 2 2 2 5 2 3" xfId="4520" xr:uid="{00000000-0005-0000-0000-000009170000}"/>
    <cellStyle name="Normal 2 2 2 5 2 3 2" xfId="4521" xr:uid="{00000000-0005-0000-0000-00000A170000}"/>
    <cellStyle name="Normal 2 2 2 5 2 3 2 2" xfId="4522" xr:uid="{00000000-0005-0000-0000-00000B170000}"/>
    <cellStyle name="Normal 2 2 2 5 2 3 3" xfId="4523" xr:uid="{00000000-0005-0000-0000-00000C170000}"/>
    <cellStyle name="Normal 2 2 2 5 2 4" xfId="4524" xr:uid="{00000000-0005-0000-0000-00000D170000}"/>
    <cellStyle name="Normal 2 2 2 5 2 4 2" xfId="4525" xr:uid="{00000000-0005-0000-0000-00000E170000}"/>
    <cellStyle name="Normal 2 2 2 5 2 4 2 2" xfId="4526" xr:uid="{00000000-0005-0000-0000-00000F170000}"/>
    <cellStyle name="Normal 2 2 2 5 2 4 3" xfId="4527" xr:uid="{00000000-0005-0000-0000-000010170000}"/>
    <cellStyle name="Normal 2 2 2 5 2 5" xfId="4528" xr:uid="{00000000-0005-0000-0000-000011170000}"/>
    <cellStyle name="Normal 2 2 2 5 2 5 2" xfId="4529" xr:uid="{00000000-0005-0000-0000-000012170000}"/>
    <cellStyle name="Normal 2 2 2 5 2 5 2 2" xfId="4530" xr:uid="{00000000-0005-0000-0000-000013170000}"/>
    <cellStyle name="Normal 2 2 2 5 2 5 3" xfId="4531" xr:uid="{00000000-0005-0000-0000-000014170000}"/>
    <cellStyle name="Normal 2 2 2 5 2 6" xfId="4532" xr:uid="{00000000-0005-0000-0000-000015170000}"/>
    <cellStyle name="Normal 2 2 2 5 2 6 2" xfId="4533" xr:uid="{00000000-0005-0000-0000-000016170000}"/>
    <cellStyle name="Normal 2 2 2 5 2 6 3" xfId="4534" xr:uid="{00000000-0005-0000-0000-000017170000}"/>
    <cellStyle name="Normal 2 2 2 5 2 6 3 2" xfId="10957" xr:uid="{00000000-0005-0000-0000-000018170000}"/>
    <cellStyle name="Normal 2 2 2 5 2 7" xfId="4535" xr:uid="{00000000-0005-0000-0000-000019170000}"/>
    <cellStyle name="Normal 2 2 2 5 2 7 2" xfId="4536" xr:uid="{00000000-0005-0000-0000-00001A170000}"/>
    <cellStyle name="Normal 2 2 2 5 2 7 2 2" xfId="10959" xr:uid="{00000000-0005-0000-0000-00001B170000}"/>
    <cellStyle name="Normal 2 2 2 5 2 7 3" xfId="10958" xr:uid="{00000000-0005-0000-0000-00001C170000}"/>
    <cellStyle name="Normal 2 2 2 5 2 8" xfId="4537" xr:uid="{00000000-0005-0000-0000-00001D170000}"/>
    <cellStyle name="Normal 2 2 2 5 2 8 2" xfId="10960" xr:uid="{00000000-0005-0000-0000-00001E170000}"/>
    <cellStyle name="Normal 2 2 2 5 2 9" xfId="4538" xr:uid="{00000000-0005-0000-0000-00001F170000}"/>
    <cellStyle name="Normal 2 2 2 5 2 9 2" xfId="10961" xr:uid="{00000000-0005-0000-0000-000020170000}"/>
    <cellStyle name="Normal 2 2 2 5 20" xfId="4539" xr:uid="{00000000-0005-0000-0000-000021170000}"/>
    <cellStyle name="Normal 2 2 2 5 20 2" xfId="4540" xr:uid="{00000000-0005-0000-0000-000022170000}"/>
    <cellStyle name="Normal 2 2 2 5 20 2 2" xfId="10963" xr:uid="{00000000-0005-0000-0000-000023170000}"/>
    <cellStyle name="Normal 2 2 2 5 20 3" xfId="10962" xr:uid="{00000000-0005-0000-0000-000024170000}"/>
    <cellStyle name="Normal 2 2 2 5 21" xfId="4541" xr:uid="{00000000-0005-0000-0000-000025170000}"/>
    <cellStyle name="Normal 2 2 2 5 21 2" xfId="4542" xr:uid="{00000000-0005-0000-0000-000026170000}"/>
    <cellStyle name="Normal 2 2 2 5 21 2 2" xfId="10965" xr:uid="{00000000-0005-0000-0000-000027170000}"/>
    <cellStyle name="Normal 2 2 2 5 21 3" xfId="10964" xr:uid="{00000000-0005-0000-0000-000028170000}"/>
    <cellStyle name="Normal 2 2 2 5 22" xfId="4543" xr:uid="{00000000-0005-0000-0000-000029170000}"/>
    <cellStyle name="Normal 2 2 2 5 22 2" xfId="4544" xr:uid="{00000000-0005-0000-0000-00002A170000}"/>
    <cellStyle name="Normal 2 2 2 5 22 2 2" xfId="10967" xr:uid="{00000000-0005-0000-0000-00002B170000}"/>
    <cellStyle name="Normal 2 2 2 5 22 3" xfId="10966" xr:uid="{00000000-0005-0000-0000-00002C170000}"/>
    <cellStyle name="Normal 2 2 2 5 23" xfId="4545" xr:uid="{00000000-0005-0000-0000-00002D170000}"/>
    <cellStyle name="Normal 2 2 2 5 23 2" xfId="4546" xr:uid="{00000000-0005-0000-0000-00002E170000}"/>
    <cellStyle name="Normal 2 2 2 5 23 2 2" xfId="10969" xr:uid="{00000000-0005-0000-0000-00002F170000}"/>
    <cellStyle name="Normal 2 2 2 5 23 3" xfId="10968" xr:uid="{00000000-0005-0000-0000-000030170000}"/>
    <cellStyle name="Normal 2 2 2 5 24" xfId="4547" xr:uid="{00000000-0005-0000-0000-000031170000}"/>
    <cellStyle name="Normal 2 2 2 5 24 2" xfId="4548" xr:uid="{00000000-0005-0000-0000-000032170000}"/>
    <cellStyle name="Normal 2 2 2 5 24 2 2" xfId="10971" xr:uid="{00000000-0005-0000-0000-000033170000}"/>
    <cellStyle name="Normal 2 2 2 5 24 3" xfId="10970" xr:uid="{00000000-0005-0000-0000-000034170000}"/>
    <cellStyle name="Normal 2 2 2 5 25" xfId="4549" xr:uid="{00000000-0005-0000-0000-000035170000}"/>
    <cellStyle name="Normal 2 2 2 5 25 2" xfId="4550" xr:uid="{00000000-0005-0000-0000-000036170000}"/>
    <cellStyle name="Normal 2 2 2 5 25 2 2" xfId="10973" xr:uid="{00000000-0005-0000-0000-000037170000}"/>
    <cellStyle name="Normal 2 2 2 5 25 3" xfId="10972" xr:uid="{00000000-0005-0000-0000-000038170000}"/>
    <cellStyle name="Normal 2 2 2 5 26" xfId="4551" xr:uid="{00000000-0005-0000-0000-000039170000}"/>
    <cellStyle name="Normal 2 2 2 5 26 2" xfId="4552" xr:uid="{00000000-0005-0000-0000-00003A170000}"/>
    <cellStyle name="Normal 2 2 2 5 26 2 2" xfId="10975" xr:uid="{00000000-0005-0000-0000-00003B170000}"/>
    <cellStyle name="Normal 2 2 2 5 26 3" xfId="10974" xr:uid="{00000000-0005-0000-0000-00003C170000}"/>
    <cellStyle name="Normal 2 2 2 5 27" xfId="4553" xr:uid="{00000000-0005-0000-0000-00003D170000}"/>
    <cellStyle name="Normal 2 2 2 5 27 2" xfId="4554" xr:uid="{00000000-0005-0000-0000-00003E170000}"/>
    <cellStyle name="Normal 2 2 2 5 27 2 2" xfId="10977" xr:uid="{00000000-0005-0000-0000-00003F170000}"/>
    <cellStyle name="Normal 2 2 2 5 27 3" xfId="10976" xr:uid="{00000000-0005-0000-0000-000040170000}"/>
    <cellStyle name="Normal 2 2 2 5 28" xfId="4555" xr:uid="{00000000-0005-0000-0000-000041170000}"/>
    <cellStyle name="Normal 2 2 2 5 28 2" xfId="4556" xr:uid="{00000000-0005-0000-0000-000042170000}"/>
    <cellStyle name="Normal 2 2 2 5 28 2 2" xfId="10979" xr:uid="{00000000-0005-0000-0000-000043170000}"/>
    <cellStyle name="Normal 2 2 2 5 28 3" xfId="10978" xr:uid="{00000000-0005-0000-0000-000044170000}"/>
    <cellStyle name="Normal 2 2 2 5 29" xfId="4557" xr:uid="{00000000-0005-0000-0000-000045170000}"/>
    <cellStyle name="Normal 2 2 2 5 29 2" xfId="4558" xr:uid="{00000000-0005-0000-0000-000046170000}"/>
    <cellStyle name="Normal 2 2 2 5 29 2 2" xfId="10981" xr:uid="{00000000-0005-0000-0000-000047170000}"/>
    <cellStyle name="Normal 2 2 2 5 29 3" xfId="10980" xr:uid="{00000000-0005-0000-0000-000048170000}"/>
    <cellStyle name="Normal 2 2 2 5 3" xfId="4559" xr:uid="{00000000-0005-0000-0000-000049170000}"/>
    <cellStyle name="Normal 2 2 2 5 3 2" xfId="4560" xr:uid="{00000000-0005-0000-0000-00004A170000}"/>
    <cellStyle name="Normal 2 2 2 5 30" xfId="4561" xr:uid="{00000000-0005-0000-0000-00004B170000}"/>
    <cellStyle name="Normal 2 2 2 5 30 2" xfId="4562" xr:uid="{00000000-0005-0000-0000-00004C170000}"/>
    <cellStyle name="Normal 2 2 2 5 30 2 2" xfId="10983" xr:uid="{00000000-0005-0000-0000-00004D170000}"/>
    <cellStyle name="Normal 2 2 2 5 30 3" xfId="10982" xr:uid="{00000000-0005-0000-0000-00004E170000}"/>
    <cellStyle name="Normal 2 2 2 5 31" xfId="4563" xr:uid="{00000000-0005-0000-0000-00004F170000}"/>
    <cellStyle name="Normal 2 2 2 5 31 2" xfId="4564" xr:uid="{00000000-0005-0000-0000-000050170000}"/>
    <cellStyle name="Normal 2 2 2 5 31 2 2" xfId="10985" xr:uid="{00000000-0005-0000-0000-000051170000}"/>
    <cellStyle name="Normal 2 2 2 5 31 3" xfId="10984" xr:uid="{00000000-0005-0000-0000-000052170000}"/>
    <cellStyle name="Normal 2 2 2 5 32" xfId="4565" xr:uid="{00000000-0005-0000-0000-000053170000}"/>
    <cellStyle name="Normal 2 2 2 5 32 2" xfId="4566" xr:uid="{00000000-0005-0000-0000-000054170000}"/>
    <cellStyle name="Normal 2 2 2 5 32 2 2" xfId="10987" xr:uid="{00000000-0005-0000-0000-000055170000}"/>
    <cellStyle name="Normal 2 2 2 5 32 3" xfId="10986" xr:uid="{00000000-0005-0000-0000-000056170000}"/>
    <cellStyle name="Normal 2 2 2 5 33" xfId="4567" xr:uid="{00000000-0005-0000-0000-000057170000}"/>
    <cellStyle name="Normal 2 2 2 5 33 2" xfId="4568" xr:uid="{00000000-0005-0000-0000-000058170000}"/>
    <cellStyle name="Normal 2 2 2 5 33 2 2" xfId="10989" xr:uid="{00000000-0005-0000-0000-000059170000}"/>
    <cellStyle name="Normal 2 2 2 5 33 3" xfId="10988" xr:uid="{00000000-0005-0000-0000-00005A170000}"/>
    <cellStyle name="Normal 2 2 2 5 34" xfId="4569" xr:uid="{00000000-0005-0000-0000-00005B170000}"/>
    <cellStyle name="Normal 2 2 2 5 34 2" xfId="4570" xr:uid="{00000000-0005-0000-0000-00005C170000}"/>
    <cellStyle name="Normal 2 2 2 5 34 2 2" xfId="10991" xr:uid="{00000000-0005-0000-0000-00005D170000}"/>
    <cellStyle name="Normal 2 2 2 5 34 3" xfId="10990" xr:uid="{00000000-0005-0000-0000-00005E170000}"/>
    <cellStyle name="Normal 2 2 2 5 35" xfId="4571" xr:uid="{00000000-0005-0000-0000-00005F170000}"/>
    <cellStyle name="Normal 2 2 2 5 35 2" xfId="4572" xr:uid="{00000000-0005-0000-0000-000060170000}"/>
    <cellStyle name="Normal 2 2 2 5 35 2 2" xfId="10993" xr:uid="{00000000-0005-0000-0000-000061170000}"/>
    <cellStyle name="Normal 2 2 2 5 35 3" xfId="10992" xr:uid="{00000000-0005-0000-0000-000062170000}"/>
    <cellStyle name="Normal 2 2 2 5 36" xfId="4573" xr:uid="{00000000-0005-0000-0000-000063170000}"/>
    <cellStyle name="Normal 2 2 2 5 36 2" xfId="4574" xr:uid="{00000000-0005-0000-0000-000064170000}"/>
    <cellStyle name="Normal 2 2 2 5 36 2 2" xfId="10995" xr:uid="{00000000-0005-0000-0000-000065170000}"/>
    <cellStyle name="Normal 2 2 2 5 36 3" xfId="10994" xr:uid="{00000000-0005-0000-0000-000066170000}"/>
    <cellStyle name="Normal 2 2 2 5 37" xfId="4575" xr:uid="{00000000-0005-0000-0000-000067170000}"/>
    <cellStyle name="Normal 2 2 2 5 37 2" xfId="4576" xr:uid="{00000000-0005-0000-0000-000068170000}"/>
    <cellStyle name="Normal 2 2 2 5 37 2 2" xfId="10997" xr:uid="{00000000-0005-0000-0000-000069170000}"/>
    <cellStyle name="Normal 2 2 2 5 37 3" xfId="10996" xr:uid="{00000000-0005-0000-0000-00006A170000}"/>
    <cellStyle name="Normal 2 2 2 5 38" xfId="4577" xr:uid="{00000000-0005-0000-0000-00006B170000}"/>
    <cellStyle name="Normal 2 2 2 5 38 2" xfId="4578" xr:uid="{00000000-0005-0000-0000-00006C170000}"/>
    <cellStyle name="Normal 2 2 2 5 38 2 2" xfId="10999" xr:uid="{00000000-0005-0000-0000-00006D170000}"/>
    <cellStyle name="Normal 2 2 2 5 38 3" xfId="10998" xr:uid="{00000000-0005-0000-0000-00006E170000}"/>
    <cellStyle name="Normal 2 2 2 5 39" xfId="4579" xr:uid="{00000000-0005-0000-0000-00006F170000}"/>
    <cellStyle name="Normal 2 2 2 5 39 2" xfId="4580" xr:uid="{00000000-0005-0000-0000-000070170000}"/>
    <cellStyle name="Normal 2 2 2 5 39 2 2" xfId="11001" xr:uid="{00000000-0005-0000-0000-000071170000}"/>
    <cellStyle name="Normal 2 2 2 5 39 3" xfId="11000" xr:uid="{00000000-0005-0000-0000-000072170000}"/>
    <cellStyle name="Normal 2 2 2 5 4" xfId="4581" xr:uid="{00000000-0005-0000-0000-000073170000}"/>
    <cellStyle name="Normal 2 2 2 5 4 2" xfId="4582" xr:uid="{00000000-0005-0000-0000-000074170000}"/>
    <cellStyle name="Normal 2 2 2 5 40" xfId="4583" xr:uid="{00000000-0005-0000-0000-000075170000}"/>
    <cellStyle name="Normal 2 2 2 5 40 2" xfId="4584" xr:uid="{00000000-0005-0000-0000-000076170000}"/>
    <cellStyle name="Normal 2 2 2 5 40 2 2" xfId="11003" xr:uid="{00000000-0005-0000-0000-000077170000}"/>
    <cellStyle name="Normal 2 2 2 5 40 3" xfId="11002" xr:uid="{00000000-0005-0000-0000-000078170000}"/>
    <cellStyle name="Normal 2 2 2 5 41" xfId="4585" xr:uid="{00000000-0005-0000-0000-000079170000}"/>
    <cellStyle name="Normal 2 2 2 5 41 2" xfId="4586" xr:uid="{00000000-0005-0000-0000-00007A170000}"/>
    <cellStyle name="Normal 2 2 2 5 41 2 2" xfId="11005" xr:uid="{00000000-0005-0000-0000-00007B170000}"/>
    <cellStyle name="Normal 2 2 2 5 41 3" xfId="11004" xr:uid="{00000000-0005-0000-0000-00007C170000}"/>
    <cellStyle name="Normal 2 2 2 5 42" xfId="4587" xr:uid="{00000000-0005-0000-0000-00007D170000}"/>
    <cellStyle name="Normal 2 2 2 5 43" xfId="4588" xr:uid="{00000000-0005-0000-0000-00007E170000}"/>
    <cellStyle name="Normal 2 2 2 5 43 2" xfId="11006" xr:uid="{00000000-0005-0000-0000-00007F170000}"/>
    <cellStyle name="Normal 2 2 2 5 44" xfId="4589" xr:uid="{00000000-0005-0000-0000-000080170000}"/>
    <cellStyle name="Normal 2 2 2 5 44 2" xfId="11007" xr:uid="{00000000-0005-0000-0000-000081170000}"/>
    <cellStyle name="Normal 2 2 2 5 45" xfId="4590" xr:uid="{00000000-0005-0000-0000-000082170000}"/>
    <cellStyle name="Normal 2 2 2 5 45 2" xfId="11008" xr:uid="{00000000-0005-0000-0000-000083170000}"/>
    <cellStyle name="Normal 2 2 2 5 5" xfId="4591" xr:uid="{00000000-0005-0000-0000-000084170000}"/>
    <cellStyle name="Normal 2 2 2 5 5 2" xfId="4592" xr:uid="{00000000-0005-0000-0000-000085170000}"/>
    <cellStyle name="Normal 2 2 2 5 6" xfId="4593" xr:uid="{00000000-0005-0000-0000-000086170000}"/>
    <cellStyle name="Normal 2 2 2 5 6 2" xfId="4594" xr:uid="{00000000-0005-0000-0000-000087170000}"/>
    <cellStyle name="Normal 2 2 2 5 6 3" xfId="4595" xr:uid="{00000000-0005-0000-0000-000088170000}"/>
    <cellStyle name="Normal 2 2 2 5 6 3 2" xfId="11010" xr:uid="{00000000-0005-0000-0000-000089170000}"/>
    <cellStyle name="Normal 2 2 2 5 6 4" xfId="11009" xr:uid="{00000000-0005-0000-0000-00008A170000}"/>
    <cellStyle name="Normal 2 2 2 5 7" xfId="4596" xr:uid="{00000000-0005-0000-0000-00008B170000}"/>
    <cellStyle name="Normal 2 2 2 5 7 2" xfId="4597" xr:uid="{00000000-0005-0000-0000-00008C170000}"/>
    <cellStyle name="Normal 2 2 2 5 7 2 2" xfId="11012" xr:uid="{00000000-0005-0000-0000-00008D170000}"/>
    <cellStyle name="Normal 2 2 2 5 7 3" xfId="11011" xr:uid="{00000000-0005-0000-0000-00008E170000}"/>
    <cellStyle name="Normal 2 2 2 5 8" xfId="4598" xr:uid="{00000000-0005-0000-0000-00008F170000}"/>
    <cellStyle name="Normal 2 2 2 5 8 2" xfId="4599" xr:uid="{00000000-0005-0000-0000-000090170000}"/>
    <cellStyle name="Normal 2 2 2 5 8 3" xfId="4600" xr:uid="{00000000-0005-0000-0000-000091170000}"/>
    <cellStyle name="Normal 2 2 2 5 8 3 2" xfId="11014" xr:uid="{00000000-0005-0000-0000-000092170000}"/>
    <cellStyle name="Normal 2 2 2 5 8 4" xfId="11013" xr:uid="{00000000-0005-0000-0000-000093170000}"/>
    <cellStyle name="Normal 2 2 2 5 9" xfId="4601" xr:uid="{00000000-0005-0000-0000-000094170000}"/>
    <cellStyle name="Normal 2 2 2 5 9 2" xfId="4602" xr:uid="{00000000-0005-0000-0000-000095170000}"/>
    <cellStyle name="Normal 2 2 2 5 9 2 2" xfId="11016" xr:uid="{00000000-0005-0000-0000-000096170000}"/>
    <cellStyle name="Normal 2 2 2 5 9 3" xfId="11015" xr:uid="{00000000-0005-0000-0000-000097170000}"/>
    <cellStyle name="Normal 2 2 2 50" xfId="4603" xr:uid="{00000000-0005-0000-0000-000098170000}"/>
    <cellStyle name="Normal 2 2 2 50 2" xfId="4604" xr:uid="{00000000-0005-0000-0000-000099170000}"/>
    <cellStyle name="Normal 2 2 2 51" xfId="4605" xr:uid="{00000000-0005-0000-0000-00009A170000}"/>
    <cellStyle name="Normal 2 2 2 51 2" xfId="4606" xr:uid="{00000000-0005-0000-0000-00009B170000}"/>
    <cellStyle name="Normal 2 2 2 52" xfId="4607" xr:uid="{00000000-0005-0000-0000-00009C170000}"/>
    <cellStyle name="Normal 2 2 2 52 2" xfId="4608" xr:uid="{00000000-0005-0000-0000-00009D170000}"/>
    <cellStyle name="Normal 2 2 2 53" xfId="4609" xr:uid="{00000000-0005-0000-0000-00009E170000}"/>
    <cellStyle name="Normal 2 2 2 53 2" xfId="4610" xr:uid="{00000000-0005-0000-0000-00009F170000}"/>
    <cellStyle name="Normal 2 2 2 54" xfId="4611" xr:uid="{00000000-0005-0000-0000-0000A0170000}"/>
    <cellStyle name="Normal 2 2 2 54 2" xfId="4612" xr:uid="{00000000-0005-0000-0000-0000A1170000}"/>
    <cellStyle name="Normal 2 2 2 55" xfId="4613" xr:uid="{00000000-0005-0000-0000-0000A2170000}"/>
    <cellStyle name="Normal 2 2 2 55 2" xfId="4614" xr:uid="{00000000-0005-0000-0000-0000A3170000}"/>
    <cellStyle name="Normal 2 2 2 56" xfId="4615" xr:uid="{00000000-0005-0000-0000-0000A4170000}"/>
    <cellStyle name="Normal 2 2 2 56 2" xfId="4616" xr:uid="{00000000-0005-0000-0000-0000A5170000}"/>
    <cellStyle name="Normal 2 2 2 57" xfId="4617" xr:uid="{00000000-0005-0000-0000-0000A6170000}"/>
    <cellStyle name="Normal 2 2 2 57 2" xfId="4618" xr:uid="{00000000-0005-0000-0000-0000A7170000}"/>
    <cellStyle name="Normal 2 2 2 58" xfId="4619" xr:uid="{00000000-0005-0000-0000-0000A8170000}"/>
    <cellStyle name="Normal 2 2 2 58 2" xfId="4620" xr:uid="{00000000-0005-0000-0000-0000A9170000}"/>
    <cellStyle name="Normal 2 2 2 59" xfId="4621" xr:uid="{00000000-0005-0000-0000-0000AA170000}"/>
    <cellStyle name="Normal 2 2 2 59 2" xfId="4622" xr:uid="{00000000-0005-0000-0000-0000AB170000}"/>
    <cellStyle name="Normal 2 2 2 6" xfId="4623" xr:uid="{00000000-0005-0000-0000-0000AC170000}"/>
    <cellStyle name="Normal 2 2 2 6 10" xfId="4624" xr:uid="{00000000-0005-0000-0000-0000AD170000}"/>
    <cellStyle name="Normal 2 2 2 6 10 2" xfId="4625" xr:uid="{00000000-0005-0000-0000-0000AE170000}"/>
    <cellStyle name="Normal 2 2 2 6 10 2 2" xfId="11018" xr:uid="{00000000-0005-0000-0000-0000AF170000}"/>
    <cellStyle name="Normal 2 2 2 6 10 3" xfId="11017" xr:uid="{00000000-0005-0000-0000-0000B0170000}"/>
    <cellStyle name="Normal 2 2 2 6 11" xfId="4626" xr:uid="{00000000-0005-0000-0000-0000B1170000}"/>
    <cellStyle name="Normal 2 2 2 6 11 2" xfId="4627" xr:uid="{00000000-0005-0000-0000-0000B2170000}"/>
    <cellStyle name="Normal 2 2 2 6 11 2 2" xfId="11020" xr:uid="{00000000-0005-0000-0000-0000B3170000}"/>
    <cellStyle name="Normal 2 2 2 6 11 3" xfId="11019" xr:uid="{00000000-0005-0000-0000-0000B4170000}"/>
    <cellStyle name="Normal 2 2 2 6 12" xfId="4628" xr:uid="{00000000-0005-0000-0000-0000B5170000}"/>
    <cellStyle name="Normal 2 2 2 6 12 2" xfId="4629" xr:uid="{00000000-0005-0000-0000-0000B6170000}"/>
    <cellStyle name="Normal 2 2 2 6 12 2 2" xfId="11022" xr:uid="{00000000-0005-0000-0000-0000B7170000}"/>
    <cellStyle name="Normal 2 2 2 6 12 3" xfId="11021" xr:uid="{00000000-0005-0000-0000-0000B8170000}"/>
    <cellStyle name="Normal 2 2 2 6 13" xfId="4630" xr:uid="{00000000-0005-0000-0000-0000B9170000}"/>
    <cellStyle name="Normal 2 2 2 6 13 2" xfId="4631" xr:uid="{00000000-0005-0000-0000-0000BA170000}"/>
    <cellStyle name="Normal 2 2 2 6 13 2 2" xfId="11024" xr:uid="{00000000-0005-0000-0000-0000BB170000}"/>
    <cellStyle name="Normal 2 2 2 6 13 3" xfId="11023" xr:uid="{00000000-0005-0000-0000-0000BC170000}"/>
    <cellStyle name="Normal 2 2 2 6 14" xfId="4632" xr:uid="{00000000-0005-0000-0000-0000BD170000}"/>
    <cellStyle name="Normal 2 2 2 6 14 2" xfId="4633" xr:uid="{00000000-0005-0000-0000-0000BE170000}"/>
    <cellStyle name="Normal 2 2 2 6 14 2 2" xfId="11026" xr:uid="{00000000-0005-0000-0000-0000BF170000}"/>
    <cellStyle name="Normal 2 2 2 6 14 3" xfId="11025" xr:uid="{00000000-0005-0000-0000-0000C0170000}"/>
    <cellStyle name="Normal 2 2 2 6 15" xfId="4634" xr:uid="{00000000-0005-0000-0000-0000C1170000}"/>
    <cellStyle name="Normal 2 2 2 6 15 2" xfId="4635" xr:uid="{00000000-0005-0000-0000-0000C2170000}"/>
    <cellStyle name="Normal 2 2 2 6 15 2 2" xfId="11028" xr:uid="{00000000-0005-0000-0000-0000C3170000}"/>
    <cellStyle name="Normal 2 2 2 6 15 3" xfId="11027" xr:uid="{00000000-0005-0000-0000-0000C4170000}"/>
    <cellStyle name="Normal 2 2 2 6 16" xfId="4636" xr:uid="{00000000-0005-0000-0000-0000C5170000}"/>
    <cellStyle name="Normal 2 2 2 6 16 2" xfId="4637" xr:uid="{00000000-0005-0000-0000-0000C6170000}"/>
    <cellStyle name="Normal 2 2 2 6 16 2 2" xfId="11030" xr:uid="{00000000-0005-0000-0000-0000C7170000}"/>
    <cellStyle name="Normal 2 2 2 6 16 3" xfId="11029" xr:uid="{00000000-0005-0000-0000-0000C8170000}"/>
    <cellStyle name="Normal 2 2 2 6 17" xfId="4638" xr:uid="{00000000-0005-0000-0000-0000C9170000}"/>
    <cellStyle name="Normal 2 2 2 6 17 2" xfId="4639" xr:uid="{00000000-0005-0000-0000-0000CA170000}"/>
    <cellStyle name="Normal 2 2 2 6 17 2 2" xfId="11032" xr:uid="{00000000-0005-0000-0000-0000CB170000}"/>
    <cellStyle name="Normal 2 2 2 6 17 3" xfId="11031" xr:uid="{00000000-0005-0000-0000-0000CC170000}"/>
    <cellStyle name="Normal 2 2 2 6 18" xfId="4640" xr:uid="{00000000-0005-0000-0000-0000CD170000}"/>
    <cellStyle name="Normal 2 2 2 6 18 2" xfId="4641" xr:uid="{00000000-0005-0000-0000-0000CE170000}"/>
    <cellStyle name="Normal 2 2 2 6 18 2 2" xfId="11034" xr:uid="{00000000-0005-0000-0000-0000CF170000}"/>
    <cellStyle name="Normal 2 2 2 6 18 3" xfId="11033" xr:uid="{00000000-0005-0000-0000-0000D0170000}"/>
    <cellStyle name="Normal 2 2 2 6 19" xfId="4642" xr:uid="{00000000-0005-0000-0000-0000D1170000}"/>
    <cellStyle name="Normal 2 2 2 6 19 2" xfId="4643" xr:uid="{00000000-0005-0000-0000-0000D2170000}"/>
    <cellStyle name="Normal 2 2 2 6 19 2 2" xfId="11036" xr:uid="{00000000-0005-0000-0000-0000D3170000}"/>
    <cellStyle name="Normal 2 2 2 6 19 3" xfId="11035" xr:uid="{00000000-0005-0000-0000-0000D4170000}"/>
    <cellStyle name="Normal 2 2 2 6 2" xfId="4644" xr:uid="{00000000-0005-0000-0000-0000D5170000}"/>
    <cellStyle name="Normal 2 2 2 6 2 2" xfId="4645" xr:uid="{00000000-0005-0000-0000-0000D6170000}"/>
    <cellStyle name="Normal 2 2 2 6 2 3" xfId="4646" xr:uid="{00000000-0005-0000-0000-0000D7170000}"/>
    <cellStyle name="Normal 2 2 2 6 2 3 2" xfId="11038" xr:uid="{00000000-0005-0000-0000-0000D8170000}"/>
    <cellStyle name="Normal 2 2 2 6 2 4" xfId="11037" xr:uid="{00000000-0005-0000-0000-0000D9170000}"/>
    <cellStyle name="Normal 2 2 2 6 20" xfId="4647" xr:uid="{00000000-0005-0000-0000-0000DA170000}"/>
    <cellStyle name="Normal 2 2 2 6 20 2" xfId="4648" xr:uid="{00000000-0005-0000-0000-0000DB170000}"/>
    <cellStyle name="Normal 2 2 2 6 20 2 2" xfId="11040" xr:uid="{00000000-0005-0000-0000-0000DC170000}"/>
    <cellStyle name="Normal 2 2 2 6 20 3" xfId="11039" xr:uid="{00000000-0005-0000-0000-0000DD170000}"/>
    <cellStyle name="Normal 2 2 2 6 21" xfId="4649" xr:uid="{00000000-0005-0000-0000-0000DE170000}"/>
    <cellStyle name="Normal 2 2 2 6 21 2" xfId="4650" xr:uid="{00000000-0005-0000-0000-0000DF170000}"/>
    <cellStyle name="Normal 2 2 2 6 21 2 2" xfId="11042" xr:uid="{00000000-0005-0000-0000-0000E0170000}"/>
    <cellStyle name="Normal 2 2 2 6 21 3" xfId="11041" xr:uid="{00000000-0005-0000-0000-0000E1170000}"/>
    <cellStyle name="Normal 2 2 2 6 22" xfId="4651" xr:uid="{00000000-0005-0000-0000-0000E2170000}"/>
    <cellStyle name="Normal 2 2 2 6 23" xfId="4652" xr:uid="{00000000-0005-0000-0000-0000E3170000}"/>
    <cellStyle name="Normal 2 2 2 6 23 2" xfId="11043" xr:uid="{00000000-0005-0000-0000-0000E4170000}"/>
    <cellStyle name="Normal 2 2 2 6 24" xfId="4653" xr:uid="{00000000-0005-0000-0000-0000E5170000}"/>
    <cellStyle name="Normal 2 2 2 6 24 2" xfId="11044" xr:uid="{00000000-0005-0000-0000-0000E6170000}"/>
    <cellStyle name="Normal 2 2 2 6 25" xfId="4654" xr:uid="{00000000-0005-0000-0000-0000E7170000}"/>
    <cellStyle name="Normal 2 2 2 6 25 2" xfId="11045" xr:uid="{00000000-0005-0000-0000-0000E8170000}"/>
    <cellStyle name="Normal 2 2 2 6 3" xfId="4655" xr:uid="{00000000-0005-0000-0000-0000E9170000}"/>
    <cellStyle name="Normal 2 2 2 6 3 2" xfId="4656" xr:uid="{00000000-0005-0000-0000-0000EA170000}"/>
    <cellStyle name="Normal 2 2 2 6 3 2 2" xfId="11047" xr:uid="{00000000-0005-0000-0000-0000EB170000}"/>
    <cellStyle name="Normal 2 2 2 6 3 3" xfId="11046" xr:uid="{00000000-0005-0000-0000-0000EC170000}"/>
    <cellStyle name="Normal 2 2 2 6 4" xfId="4657" xr:uid="{00000000-0005-0000-0000-0000ED170000}"/>
    <cellStyle name="Normal 2 2 2 6 4 2" xfId="4658" xr:uid="{00000000-0005-0000-0000-0000EE170000}"/>
    <cellStyle name="Normal 2 2 2 6 4 3" xfId="4659" xr:uid="{00000000-0005-0000-0000-0000EF170000}"/>
    <cellStyle name="Normal 2 2 2 6 4 3 2" xfId="11049" xr:uid="{00000000-0005-0000-0000-0000F0170000}"/>
    <cellStyle name="Normal 2 2 2 6 4 4" xfId="11048" xr:uid="{00000000-0005-0000-0000-0000F1170000}"/>
    <cellStyle name="Normal 2 2 2 6 5" xfId="4660" xr:uid="{00000000-0005-0000-0000-0000F2170000}"/>
    <cellStyle name="Normal 2 2 2 6 5 2" xfId="4661" xr:uid="{00000000-0005-0000-0000-0000F3170000}"/>
    <cellStyle name="Normal 2 2 2 6 5 2 2" xfId="11051" xr:uid="{00000000-0005-0000-0000-0000F4170000}"/>
    <cellStyle name="Normal 2 2 2 6 5 3" xfId="11050" xr:uid="{00000000-0005-0000-0000-0000F5170000}"/>
    <cellStyle name="Normal 2 2 2 6 6" xfId="4662" xr:uid="{00000000-0005-0000-0000-0000F6170000}"/>
    <cellStyle name="Normal 2 2 2 6 6 2" xfId="4663" xr:uid="{00000000-0005-0000-0000-0000F7170000}"/>
    <cellStyle name="Normal 2 2 2 6 6 2 2" xfId="11053" xr:uid="{00000000-0005-0000-0000-0000F8170000}"/>
    <cellStyle name="Normal 2 2 2 6 6 3" xfId="11052" xr:uid="{00000000-0005-0000-0000-0000F9170000}"/>
    <cellStyle name="Normal 2 2 2 6 7" xfId="4664" xr:uid="{00000000-0005-0000-0000-0000FA170000}"/>
    <cellStyle name="Normal 2 2 2 6 7 2" xfId="4665" xr:uid="{00000000-0005-0000-0000-0000FB170000}"/>
    <cellStyle name="Normal 2 2 2 6 7 2 2" xfId="11055" xr:uid="{00000000-0005-0000-0000-0000FC170000}"/>
    <cellStyle name="Normal 2 2 2 6 7 3" xfId="11054" xr:uid="{00000000-0005-0000-0000-0000FD170000}"/>
    <cellStyle name="Normal 2 2 2 6 8" xfId="4666" xr:uid="{00000000-0005-0000-0000-0000FE170000}"/>
    <cellStyle name="Normal 2 2 2 6 8 2" xfId="4667" xr:uid="{00000000-0005-0000-0000-0000FF170000}"/>
    <cellStyle name="Normal 2 2 2 6 8 2 2" xfId="11057" xr:uid="{00000000-0005-0000-0000-000000180000}"/>
    <cellStyle name="Normal 2 2 2 6 8 3" xfId="11056" xr:uid="{00000000-0005-0000-0000-000001180000}"/>
    <cellStyle name="Normal 2 2 2 6 9" xfId="4668" xr:uid="{00000000-0005-0000-0000-000002180000}"/>
    <cellStyle name="Normal 2 2 2 6 9 2" xfId="4669" xr:uid="{00000000-0005-0000-0000-000003180000}"/>
    <cellStyle name="Normal 2 2 2 6 9 2 2" xfId="11059" xr:uid="{00000000-0005-0000-0000-000004180000}"/>
    <cellStyle name="Normal 2 2 2 6 9 3" xfId="11058" xr:uid="{00000000-0005-0000-0000-000005180000}"/>
    <cellStyle name="Normal 2 2 2 60" xfId="4670" xr:uid="{00000000-0005-0000-0000-000006180000}"/>
    <cellStyle name="Normal 2 2 2 60 2" xfId="4671" xr:uid="{00000000-0005-0000-0000-000007180000}"/>
    <cellStyle name="Normal 2 2 2 61" xfId="4672" xr:uid="{00000000-0005-0000-0000-000008180000}"/>
    <cellStyle name="Normal 2 2 2 61 2" xfId="4673" xr:uid="{00000000-0005-0000-0000-000009180000}"/>
    <cellStyle name="Normal 2 2 2 62" xfId="4674" xr:uid="{00000000-0005-0000-0000-00000A180000}"/>
    <cellStyle name="Normal 2 2 2 62 2" xfId="4675" xr:uid="{00000000-0005-0000-0000-00000B180000}"/>
    <cellStyle name="Normal 2 2 2 63" xfId="4676" xr:uid="{00000000-0005-0000-0000-00000C180000}"/>
    <cellStyle name="Normal 2 2 2 63 2" xfId="4677" xr:uid="{00000000-0005-0000-0000-00000D180000}"/>
    <cellStyle name="Normal 2 2 2 64" xfId="4678" xr:uid="{00000000-0005-0000-0000-00000E180000}"/>
    <cellStyle name="Normal 2 2 2 65" xfId="4679" xr:uid="{00000000-0005-0000-0000-00000F180000}"/>
    <cellStyle name="Normal 2 2 2 66" xfId="4680" xr:uid="{00000000-0005-0000-0000-000010180000}"/>
    <cellStyle name="Normal 2 2 2 67" xfId="4681" xr:uid="{00000000-0005-0000-0000-000011180000}"/>
    <cellStyle name="Normal 2 2 2 68" xfId="4682" xr:uid="{00000000-0005-0000-0000-000012180000}"/>
    <cellStyle name="Normal 2 2 2 69" xfId="4683" xr:uid="{00000000-0005-0000-0000-000013180000}"/>
    <cellStyle name="Normal 2 2 2 7" xfId="4684" xr:uid="{00000000-0005-0000-0000-000014180000}"/>
    <cellStyle name="Normal 2 2 2 7 2" xfId="4685" xr:uid="{00000000-0005-0000-0000-000015180000}"/>
    <cellStyle name="Normal 2 2 2 7 2 2" xfId="4686" xr:uid="{00000000-0005-0000-0000-000016180000}"/>
    <cellStyle name="Normal 2 2 2 7 2 3" xfId="4687" xr:uid="{00000000-0005-0000-0000-000017180000}"/>
    <cellStyle name="Normal 2 2 2 7 2 3 2" xfId="11060" xr:uid="{00000000-0005-0000-0000-000018180000}"/>
    <cellStyle name="Normal 2 2 2 7 3" xfId="4688" xr:uid="{00000000-0005-0000-0000-000019180000}"/>
    <cellStyle name="Normal 2 2 2 7 3 2" xfId="11061" xr:uid="{00000000-0005-0000-0000-00001A180000}"/>
    <cellStyle name="Normal 2 2 2 7 4" xfId="4689" xr:uid="{00000000-0005-0000-0000-00001B180000}"/>
    <cellStyle name="Normal 2 2 2 7 4 2" xfId="11062" xr:uid="{00000000-0005-0000-0000-00001C180000}"/>
    <cellStyle name="Normal 2 2 2 70" xfId="4690" xr:uid="{00000000-0005-0000-0000-00001D180000}"/>
    <cellStyle name="Normal 2 2 2 71" xfId="4691" xr:uid="{00000000-0005-0000-0000-00001E180000}"/>
    <cellStyle name="Normal 2 2 2 72" xfId="4692" xr:uid="{00000000-0005-0000-0000-00001F180000}"/>
    <cellStyle name="Normal 2 2 2 73" xfId="4693" xr:uid="{00000000-0005-0000-0000-000020180000}"/>
    <cellStyle name="Normal 2 2 2 74" xfId="4694" xr:uid="{00000000-0005-0000-0000-000021180000}"/>
    <cellStyle name="Normal 2 2 2 75" xfId="4695" xr:uid="{00000000-0005-0000-0000-000022180000}"/>
    <cellStyle name="Normal 2 2 2 76" xfId="4696" xr:uid="{00000000-0005-0000-0000-000023180000}"/>
    <cellStyle name="Normal 2 2 2 77" xfId="4697" xr:uid="{00000000-0005-0000-0000-000024180000}"/>
    <cellStyle name="Normal 2 2 2 78" xfId="4698" xr:uid="{00000000-0005-0000-0000-000025180000}"/>
    <cellStyle name="Normal 2 2 2 79" xfId="4699" xr:uid="{00000000-0005-0000-0000-000026180000}"/>
    <cellStyle name="Normal 2 2 2 8" xfId="4700" xr:uid="{00000000-0005-0000-0000-000027180000}"/>
    <cellStyle name="Normal 2 2 2 8 2" xfId="4701" xr:uid="{00000000-0005-0000-0000-000028180000}"/>
    <cellStyle name="Normal 2 2 2 8 2 2" xfId="4702" xr:uid="{00000000-0005-0000-0000-000029180000}"/>
    <cellStyle name="Normal 2 2 2 8 3" xfId="4703" xr:uid="{00000000-0005-0000-0000-00002A180000}"/>
    <cellStyle name="Normal 2 2 2 80" xfId="4704" xr:uid="{00000000-0005-0000-0000-00002B180000}"/>
    <cellStyle name="Normal 2 2 2 81" xfId="4705" xr:uid="{00000000-0005-0000-0000-00002C180000}"/>
    <cellStyle name="Normal 2 2 2 82" xfId="4706" xr:uid="{00000000-0005-0000-0000-00002D180000}"/>
    <cellStyle name="Normal 2 2 2 83" xfId="4707" xr:uid="{00000000-0005-0000-0000-00002E180000}"/>
    <cellStyle name="Normal 2 2 2 84" xfId="4708" xr:uid="{00000000-0005-0000-0000-00002F180000}"/>
    <cellStyle name="Normal 2 2 2 85" xfId="4709" xr:uid="{00000000-0005-0000-0000-000030180000}"/>
    <cellStyle name="Normal 2 2 2 86" xfId="4710" xr:uid="{00000000-0005-0000-0000-000031180000}"/>
    <cellStyle name="Normal 2 2 2 87" xfId="4711" xr:uid="{00000000-0005-0000-0000-000032180000}"/>
    <cellStyle name="Normal 2 2 2 88" xfId="4712" xr:uid="{00000000-0005-0000-0000-000033180000}"/>
    <cellStyle name="Normal 2 2 2 89" xfId="4713" xr:uid="{00000000-0005-0000-0000-000034180000}"/>
    <cellStyle name="Normal 2 2 2 9" xfId="4714" xr:uid="{00000000-0005-0000-0000-000035180000}"/>
    <cellStyle name="Normal 2 2 2 9 2" xfId="4715" xr:uid="{00000000-0005-0000-0000-000036180000}"/>
    <cellStyle name="Normal 2 2 2 9 2 2" xfId="4716" xr:uid="{00000000-0005-0000-0000-000037180000}"/>
    <cellStyle name="Normal 2 2 2 9 3" xfId="4717" xr:uid="{00000000-0005-0000-0000-000038180000}"/>
    <cellStyle name="Normal 2 2 2 90" xfId="4718" xr:uid="{00000000-0005-0000-0000-000039180000}"/>
    <cellStyle name="Normal 2 2 2 91" xfId="4719" xr:uid="{00000000-0005-0000-0000-00003A180000}"/>
    <cellStyle name="Normal 2 2 2 92" xfId="4720" xr:uid="{00000000-0005-0000-0000-00003B180000}"/>
    <cellStyle name="Normal 2 2 2 93" xfId="4721" xr:uid="{00000000-0005-0000-0000-00003C180000}"/>
    <cellStyle name="Normal 2 2 2 94" xfId="4722" xr:uid="{00000000-0005-0000-0000-00003D180000}"/>
    <cellStyle name="Normal 2 2 2 94 2" xfId="4723" xr:uid="{00000000-0005-0000-0000-00003E180000}"/>
    <cellStyle name="Normal 2 2 2 94 2 2" xfId="11063" xr:uid="{00000000-0005-0000-0000-00003F180000}"/>
    <cellStyle name="Normal 2 2 2 95" xfId="4724" xr:uid="{00000000-0005-0000-0000-000040180000}"/>
    <cellStyle name="Normal 2 2 2 96" xfId="4725" xr:uid="{00000000-0005-0000-0000-000041180000}"/>
    <cellStyle name="Normal 2 2 2 97" xfId="4726" xr:uid="{00000000-0005-0000-0000-000042180000}"/>
    <cellStyle name="Normal 2 2 2 98" xfId="4727" xr:uid="{00000000-0005-0000-0000-000043180000}"/>
    <cellStyle name="Normal 2 2 2 99" xfId="4728" xr:uid="{00000000-0005-0000-0000-000044180000}"/>
    <cellStyle name="Normal 2 2 20" xfId="4729" xr:uid="{00000000-0005-0000-0000-000045180000}"/>
    <cellStyle name="Normal 2 2 20 2" xfId="4730" xr:uid="{00000000-0005-0000-0000-000046180000}"/>
    <cellStyle name="Normal 2 2 20 2 2" xfId="4731" xr:uid="{00000000-0005-0000-0000-000047180000}"/>
    <cellStyle name="Normal 2 2 20 2 2 2" xfId="11066" xr:uid="{00000000-0005-0000-0000-000048180000}"/>
    <cellStyle name="Normal 2 2 20 2 3" xfId="11065" xr:uid="{00000000-0005-0000-0000-000049180000}"/>
    <cellStyle name="Normal 2 2 20 3" xfId="4732" xr:uid="{00000000-0005-0000-0000-00004A180000}"/>
    <cellStyle name="Normal 2 2 20 3 2" xfId="11067" xr:uid="{00000000-0005-0000-0000-00004B180000}"/>
    <cellStyle name="Normal 2 2 20 4" xfId="11064" xr:uid="{00000000-0005-0000-0000-00004C180000}"/>
    <cellStyle name="Normal 2 2 21" xfId="4733" xr:uid="{00000000-0005-0000-0000-00004D180000}"/>
    <cellStyle name="Normal 2 2 21 2" xfId="4734" xr:uid="{00000000-0005-0000-0000-00004E180000}"/>
    <cellStyle name="Normal 2 2 21 2 2" xfId="4735" xr:uid="{00000000-0005-0000-0000-00004F180000}"/>
    <cellStyle name="Normal 2 2 21 2 2 2" xfId="11070" xr:uid="{00000000-0005-0000-0000-000050180000}"/>
    <cellStyle name="Normal 2 2 21 2 3" xfId="11069" xr:uid="{00000000-0005-0000-0000-000051180000}"/>
    <cellStyle name="Normal 2 2 21 3" xfId="4736" xr:uid="{00000000-0005-0000-0000-000052180000}"/>
    <cellStyle name="Normal 2 2 21 3 2" xfId="11071" xr:uid="{00000000-0005-0000-0000-000053180000}"/>
    <cellStyle name="Normal 2 2 21 4" xfId="11068" xr:uid="{00000000-0005-0000-0000-000054180000}"/>
    <cellStyle name="Normal 2 2 22" xfId="4737" xr:uid="{00000000-0005-0000-0000-000055180000}"/>
    <cellStyle name="Normal 2 2 22 2" xfId="4738" xr:uid="{00000000-0005-0000-0000-000056180000}"/>
    <cellStyle name="Normal 2 2 22 2 2" xfId="4739" xr:uid="{00000000-0005-0000-0000-000057180000}"/>
    <cellStyle name="Normal 2 2 22 2 2 2" xfId="11074" xr:uid="{00000000-0005-0000-0000-000058180000}"/>
    <cellStyle name="Normal 2 2 22 2 3" xfId="11073" xr:uid="{00000000-0005-0000-0000-000059180000}"/>
    <cellStyle name="Normal 2 2 22 3" xfId="4740" xr:uid="{00000000-0005-0000-0000-00005A180000}"/>
    <cellStyle name="Normal 2 2 22 3 2" xfId="11075" xr:uid="{00000000-0005-0000-0000-00005B180000}"/>
    <cellStyle name="Normal 2 2 22 4" xfId="11072" xr:uid="{00000000-0005-0000-0000-00005C180000}"/>
    <cellStyle name="Normal 2 2 23" xfId="4741" xr:uid="{00000000-0005-0000-0000-00005D180000}"/>
    <cellStyle name="Normal 2 2 23 2" xfId="4742" xr:uid="{00000000-0005-0000-0000-00005E180000}"/>
    <cellStyle name="Normal 2 2 23 2 2" xfId="4743" xr:uid="{00000000-0005-0000-0000-00005F180000}"/>
    <cellStyle name="Normal 2 2 23 2 2 2" xfId="11078" xr:uid="{00000000-0005-0000-0000-000060180000}"/>
    <cellStyle name="Normal 2 2 23 2 3" xfId="11077" xr:uid="{00000000-0005-0000-0000-000061180000}"/>
    <cellStyle name="Normal 2 2 23 3" xfId="4744" xr:uid="{00000000-0005-0000-0000-000062180000}"/>
    <cellStyle name="Normal 2 2 23 3 2" xfId="11079" xr:uid="{00000000-0005-0000-0000-000063180000}"/>
    <cellStyle name="Normal 2 2 23 4" xfId="11076" xr:uid="{00000000-0005-0000-0000-000064180000}"/>
    <cellStyle name="Normal 2 2 24" xfId="4745" xr:uid="{00000000-0005-0000-0000-000065180000}"/>
    <cellStyle name="Normal 2 2 24 2" xfId="4746" xr:uid="{00000000-0005-0000-0000-000066180000}"/>
    <cellStyle name="Normal 2 2 24 2 2" xfId="4747" xr:uid="{00000000-0005-0000-0000-000067180000}"/>
    <cellStyle name="Normal 2 2 24 2 2 2" xfId="11082" xr:uid="{00000000-0005-0000-0000-000068180000}"/>
    <cellStyle name="Normal 2 2 24 2 3" xfId="11081" xr:uid="{00000000-0005-0000-0000-000069180000}"/>
    <cellStyle name="Normal 2 2 24 3" xfId="4748" xr:uid="{00000000-0005-0000-0000-00006A180000}"/>
    <cellStyle name="Normal 2 2 24 3 2" xfId="11083" xr:uid="{00000000-0005-0000-0000-00006B180000}"/>
    <cellStyle name="Normal 2 2 24 4" xfId="11080" xr:uid="{00000000-0005-0000-0000-00006C180000}"/>
    <cellStyle name="Normal 2 2 25" xfId="4749" xr:uid="{00000000-0005-0000-0000-00006D180000}"/>
    <cellStyle name="Normal 2 2 25 2" xfId="4750" xr:uid="{00000000-0005-0000-0000-00006E180000}"/>
    <cellStyle name="Normal 2 2 25 2 2" xfId="4751" xr:uid="{00000000-0005-0000-0000-00006F180000}"/>
    <cellStyle name="Normal 2 2 25 2 2 2" xfId="11086" xr:uid="{00000000-0005-0000-0000-000070180000}"/>
    <cellStyle name="Normal 2 2 25 2 3" xfId="11085" xr:uid="{00000000-0005-0000-0000-000071180000}"/>
    <cellStyle name="Normal 2 2 25 3" xfId="4752" xr:uid="{00000000-0005-0000-0000-000072180000}"/>
    <cellStyle name="Normal 2 2 25 3 2" xfId="11087" xr:uid="{00000000-0005-0000-0000-000073180000}"/>
    <cellStyle name="Normal 2 2 25 4" xfId="11084" xr:uid="{00000000-0005-0000-0000-000074180000}"/>
    <cellStyle name="Normal 2 2 26" xfId="4753" xr:uid="{00000000-0005-0000-0000-000075180000}"/>
    <cellStyle name="Normal 2 2 26 2" xfId="4754" xr:uid="{00000000-0005-0000-0000-000076180000}"/>
    <cellStyle name="Normal 2 2 26 2 2" xfId="4755" xr:uid="{00000000-0005-0000-0000-000077180000}"/>
    <cellStyle name="Normal 2 2 26 2 2 2" xfId="11090" xr:uid="{00000000-0005-0000-0000-000078180000}"/>
    <cellStyle name="Normal 2 2 26 2 3" xfId="11089" xr:uid="{00000000-0005-0000-0000-000079180000}"/>
    <cellStyle name="Normal 2 2 26 3" xfId="4756" xr:uid="{00000000-0005-0000-0000-00007A180000}"/>
    <cellStyle name="Normal 2 2 26 3 2" xfId="11091" xr:uid="{00000000-0005-0000-0000-00007B180000}"/>
    <cellStyle name="Normal 2 2 26 4" xfId="11088" xr:uid="{00000000-0005-0000-0000-00007C180000}"/>
    <cellStyle name="Normal 2 2 27" xfId="4757" xr:uid="{00000000-0005-0000-0000-00007D180000}"/>
    <cellStyle name="Normal 2 2 27 2" xfId="4758" xr:uid="{00000000-0005-0000-0000-00007E180000}"/>
    <cellStyle name="Normal 2 2 27 2 2" xfId="4759" xr:uid="{00000000-0005-0000-0000-00007F180000}"/>
    <cellStyle name="Normal 2 2 27 2 2 2" xfId="11094" xr:uid="{00000000-0005-0000-0000-000080180000}"/>
    <cellStyle name="Normal 2 2 27 2 3" xfId="11093" xr:uid="{00000000-0005-0000-0000-000081180000}"/>
    <cellStyle name="Normal 2 2 27 3" xfId="4760" xr:uid="{00000000-0005-0000-0000-000082180000}"/>
    <cellStyle name="Normal 2 2 27 3 2" xfId="11095" xr:uid="{00000000-0005-0000-0000-000083180000}"/>
    <cellStyle name="Normal 2 2 27 4" xfId="11092" xr:uid="{00000000-0005-0000-0000-000084180000}"/>
    <cellStyle name="Normal 2 2 28" xfId="4761" xr:uid="{00000000-0005-0000-0000-000085180000}"/>
    <cellStyle name="Normal 2 2 28 2" xfId="4762" xr:uid="{00000000-0005-0000-0000-000086180000}"/>
    <cellStyle name="Normal 2 2 28 2 2" xfId="4763" xr:uid="{00000000-0005-0000-0000-000087180000}"/>
    <cellStyle name="Normal 2 2 28 2 2 2" xfId="11098" xr:uid="{00000000-0005-0000-0000-000088180000}"/>
    <cellStyle name="Normal 2 2 28 2 3" xfId="11097" xr:uid="{00000000-0005-0000-0000-000089180000}"/>
    <cellStyle name="Normal 2 2 28 3" xfId="4764" xr:uid="{00000000-0005-0000-0000-00008A180000}"/>
    <cellStyle name="Normal 2 2 28 3 2" xfId="11099" xr:uid="{00000000-0005-0000-0000-00008B180000}"/>
    <cellStyle name="Normal 2 2 28 4" xfId="11096" xr:uid="{00000000-0005-0000-0000-00008C180000}"/>
    <cellStyle name="Normal 2 2 29" xfId="4765" xr:uid="{00000000-0005-0000-0000-00008D180000}"/>
    <cellStyle name="Normal 2 2 29 2" xfId="4766" xr:uid="{00000000-0005-0000-0000-00008E180000}"/>
    <cellStyle name="Normal 2 2 29 2 2" xfId="4767" xr:uid="{00000000-0005-0000-0000-00008F180000}"/>
    <cellStyle name="Normal 2 2 29 2 2 2" xfId="11102" xr:uid="{00000000-0005-0000-0000-000090180000}"/>
    <cellStyle name="Normal 2 2 29 2 3" xfId="11101" xr:uid="{00000000-0005-0000-0000-000091180000}"/>
    <cellStyle name="Normal 2 2 29 3" xfId="4768" xr:uid="{00000000-0005-0000-0000-000092180000}"/>
    <cellStyle name="Normal 2 2 29 3 2" xfId="11103" xr:uid="{00000000-0005-0000-0000-000093180000}"/>
    <cellStyle name="Normal 2 2 29 4" xfId="11100" xr:uid="{00000000-0005-0000-0000-000094180000}"/>
    <cellStyle name="Normal 2 2 3" xfId="4769" xr:uid="{00000000-0005-0000-0000-000095180000}"/>
    <cellStyle name="Normal 2 2 3 2" xfId="4770" xr:uid="{00000000-0005-0000-0000-000096180000}"/>
    <cellStyle name="Normal 2 2 3 2 2" xfId="4771" xr:uid="{00000000-0005-0000-0000-000097180000}"/>
    <cellStyle name="Normal 2 2 3 2 2 2" xfId="11106" xr:uid="{00000000-0005-0000-0000-000098180000}"/>
    <cellStyle name="Normal 2 2 3 2 3" xfId="4772" xr:uid="{00000000-0005-0000-0000-000099180000}"/>
    <cellStyle name="Normal 2 2 3 2 3 2" xfId="11107" xr:uid="{00000000-0005-0000-0000-00009A180000}"/>
    <cellStyle name="Normal 2 2 3 2 4" xfId="11105" xr:uid="{00000000-0005-0000-0000-00009B180000}"/>
    <cellStyle name="Normal 2 2 3 3" xfId="4773" xr:uid="{00000000-0005-0000-0000-00009C180000}"/>
    <cellStyle name="Normal 2 2 3 3 2" xfId="4774" xr:uid="{00000000-0005-0000-0000-00009D180000}"/>
    <cellStyle name="Normal 2 2 3 3 2 2" xfId="11109" xr:uid="{00000000-0005-0000-0000-00009E180000}"/>
    <cellStyle name="Normal 2 2 3 3 3" xfId="11108" xr:uid="{00000000-0005-0000-0000-00009F180000}"/>
    <cellStyle name="Normal 2 2 3 4" xfId="4775" xr:uid="{00000000-0005-0000-0000-0000A0180000}"/>
    <cellStyle name="Normal 2 2 3 4 2" xfId="11110" xr:uid="{00000000-0005-0000-0000-0000A1180000}"/>
    <cellStyle name="Normal 2 2 3 5" xfId="4776" xr:uid="{00000000-0005-0000-0000-0000A2180000}"/>
    <cellStyle name="Normal 2 2 3 5 2" xfId="11111" xr:uid="{00000000-0005-0000-0000-0000A3180000}"/>
    <cellStyle name="Normal 2 2 3 6" xfId="4777" xr:uid="{00000000-0005-0000-0000-0000A4180000}"/>
    <cellStyle name="Normal 2 2 3 6 2" xfId="11112" xr:uid="{00000000-0005-0000-0000-0000A5180000}"/>
    <cellStyle name="Normal 2 2 3 7" xfId="4778" xr:uid="{00000000-0005-0000-0000-0000A6180000}"/>
    <cellStyle name="Normal 2 2 3 7 2" xfId="11113" xr:uid="{00000000-0005-0000-0000-0000A7180000}"/>
    <cellStyle name="Normal 2 2 3 8" xfId="11104" xr:uid="{00000000-0005-0000-0000-0000A8180000}"/>
    <cellStyle name="Normal 2 2 30" xfId="4779" xr:uid="{00000000-0005-0000-0000-0000A9180000}"/>
    <cellStyle name="Normal 2 2 30 2" xfId="4780" xr:uid="{00000000-0005-0000-0000-0000AA180000}"/>
    <cellStyle name="Normal 2 2 30 2 2" xfId="4781" xr:uid="{00000000-0005-0000-0000-0000AB180000}"/>
    <cellStyle name="Normal 2 2 30 2 2 2" xfId="11116" xr:uid="{00000000-0005-0000-0000-0000AC180000}"/>
    <cellStyle name="Normal 2 2 30 2 3" xfId="11115" xr:uid="{00000000-0005-0000-0000-0000AD180000}"/>
    <cellStyle name="Normal 2 2 30 3" xfId="4782" xr:uid="{00000000-0005-0000-0000-0000AE180000}"/>
    <cellStyle name="Normal 2 2 30 3 2" xfId="11117" xr:uid="{00000000-0005-0000-0000-0000AF180000}"/>
    <cellStyle name="Normal 2 2 30 4" xfId="11114" xr:uid="{00000000-0005-0000-0000-0000B0180000}"/>
    <cellStyle name="Normal 2 2 31" xfId="4783" xr:uid="{00000000-0005-0000-0000-0000B1180000}"/>
    <cellStyle name="Normal 2 2 31 2" xfId="4784" xr:uid="{00000000-0005-0000-0000-0000B2180000}"/>
    <cellStyle name="Normal 2 2 31 2 2" xfId="4785" xr:uid="{00000000-0005-0000-0000-0000B3180000}"/>
    <cellStyle name="Normal 2 2 31 2 2 2" xfId="11120" xr:uid="{00000000-0005-0000-0000-0000B4180000}"/>
    <cellStyle name="Normal 2 2 31 2 3" xfId="11119" xr:uid="{00000000-0005-0000-0000-0000B5180000}"/>
    <cellStyle name="Normal 2 2 31 3" xfId="4786" xr:uid="{00000000-0005-0000-0000-0000B6180000}"/>
    <cellStyle name="Normal 2 2 31 3 2" xfId="11121" xr:uid="{00000000-0005-0000-0000-0000B7180000}"/>
    <cellStyle name="Normal 2 2 31 4" xfId="11118" xr:uid="{00000000-0005-0000-0000-0000B8180000}"/>
    <cellStyle name="Normal 2 2 32" xfId="4787" xr:uid="{00000000-0005-0000-0000-0000B9180000}"/>
    <cellStyle name="Normal 2 2 32 2" xfId="4788" xr:uid="{00000000-0005-0000-0000-0000BA180000}"/>
    <cellStyle name="Normal 2 2 32 2 2" xfId="4789" xr:uid="{00000000-0005-0000-0000-0000BB180000}"/>
    <cellStyle name="Normal 2 2 32 2 2 2" xfId="11124" xr:uid="{00000000-0005-0000-0000-0000BC180000}"/>
    <cellStyle name="Normal 2 2 32 2 3" xfId="11123" xr:uid="{00000000-0005-0000-0000-0000BD180000}"/>
    <cellStyle name="Normal 2 2 32 3" xfId="4790" xr:uid="{00000000-0005-0000-0000-0000BE180000}"/>
    <cellStyle name="Normal 2 2 32 3 2" xfId="11125" xr:uid="{00000000-0005-0000-0000-0000BF180000}"/>
    <cellStyle name="Normal 2 2 32 4" xfId="11122" xr:uid="{00000000-0005-0000-0000-0000C0180000}"/>
    <cellStyle name="Normal 2 2 33" xfId="4791" xr:uid="{00000000-0005-0000-0000-0000C1180000}"/>
    <cellStyle name="Normal 2 2 33 2" xfId="4792" xr:uid="{00000000-0005-0000-0000-0000C2180000}"/>
    <cellStyle name="Normal 2 2 33 2 2" xfId="4793" xr:uid="{00000000-0005-0000-0000-0000C3180000}"/>
    <cellStyle name="Normal 2 2 33 2 2 2" xfId="11128" xr:uid="{00000000-0005-0000-0000-0000C4180000}"/>
    <cellStyle name="Normal 2 2 33 2 3" xfId="11127" xr:uid="{00000000-0005-0000-0000-0000C5180000}"/>
    <cellStyle name="Normal 2 2 33 3" xfId="4794" xr:uid="{00000000-0005-0000-0000-0000C6180000}"/>
    <cellStyle name="Normal 2 2 33 3 2" xfId="11129" xr:uid="{00000000-0005-0000-0000-0000C7180000}"/>
    <cellStyle name="Normal 2 2 33 4" xfId="11126" xr:uid="{00000000-0005-0000-0000-0000C8180000}"/>
    <cellStyle name="Normal 2 2 34" xfId="4795" xr:uid="{00000000-0005-0000-0000-0000C9180000}"/>
    <cellStyle name="Normal 2 2 34 2" xfId="4796" xr:uid="{00000000-0005-0000-0000-0000CA180000}"/>
    <cellStyle name="Normal 2 2 34 2 2" xfId="4797" xr:uid="{00000000-0005-0000-0000-0000CB180000}"/>
    <cellStyle name="Normal 2 2 34 2 2 2" xfId="11132" xr:uid="{00000000-0005-0000-0000-0000CC180000}"/>
    <cellStyle name="Normal 2 2 34 2 3" xfId="11131" xr:uid="{00000000-0005-0000-0000-0000CD180000}"/>
    <cellStyle name="Normal 2 2 34 3" xfId="4798" xr:uid="{00000000-0005-0000-0000-0000CE180000}"/>
    <cellStyle name="Normal 2 2 34 3 2" xfId="11133" xr:uid="{00000000-0005-0000-0000-0000CF180000}"/>
    <cellStyle name="Normal 2 2 34 4" xfId="11130" xr:uid="{00000000-0005-0000-0000-0000D0180000}"/>
    <cellStyle name="Normal 2 2 35" xfId="4799" xr:uid="{00000000-0005-0000-0000-0000D1180000}"/>
    <cellStyle name="Normal 2 2 35 2" xfId="4800" xr:uid="{00000000-0005-0000-0000-0000D2180000}"/>
    <cellStyle name="Normal 2 2 35 2 2" xfId="4801" xr:uid="{00000000-0005-0000-0000-0000D3180000}"/>
    <cellStyle name="Normal 2 2 35 2 2 2" xfId="11136" xr:uid="{00000000-0005-0000-0000-0000D4180000}"/>
    <cellStyle name="Normal 2 2 35 2 3" xfId="11135" xr:uid="{00000000-0005-0000-0000-0000D5180000}"/>
    <cellStyle name="Normal 2 2 35 3" xfId="4802" xr:uid="{00000000-0005-0000-0000-0000D6180000}"/>
    <cellStyle name="Normal 2 2 35 3 2" xfId="11137" xr:uid="{00000000-0005-0000-0000-0000D7180000}"/>
    <cellStyle name="Normal 2 2 35 4" xfId="11134" xr:uid="{00000000-0005-0000-0000-0000D8180000}"/>
    <cellStyle name="Normal 2 2 36" xfId="4803" xr:uid="{00000000-0005-0000-0000-0000D9180000}"/>
    <cellStyle name="Normal 2 2 36 2" xfId="4804" xr:uid="{00000000-0005-0000-0000-0000DA180000}"/>
    <cellStyle name="Normal 2 2 36 2 2" xfId="4805" xr:uid="{00000000-0005-0000-0000-0000DB180000}"/>
    <cellStyle name="Normal 2 2 36 2 2 2" xfId="11140" xr:uid="{00000000-0005-0000-0000-0000DC180000}"/>
    <cellStyle name="Normal 2 2 36 2 3" xfId="11139" xr:uid="{00000000-0005-0000-0000-0000DD180000}"/>
    <cellStyle name="Normal 2 2 36 3" xfId="4806" xr:uid="{00000000-0005-0000-0000-0000DE180000}"/>
    <cellStyle name="Normal 2 2 36 3 2" xfId="11141" xr:uid="{00000000-0005-0000-0000-0000DF180000}"/>
    <cellStyle name="Normal 2 2 36 4" xfId="11138" xr:uid="{00000000-0005-0000-0000-0000E0180000}"/>
    <cellStyle name="Normal 2 2 37" xfId="4807" xr:uid="{00000000-0005-0000-0000-0000E1180000}"/>
    <cellStyle name="Normal 2 2 37 2" xfId="4808" xr:uid="{00000000-0005-0000-0000-0000E2180000}"/>
    <cellStyle name="Normal 2 2 37 2 2" xfId="4809" xr:uid="{00000000-0005-0000-0000-0000E3180000}"/>
    <cellStyle name="Normal 2 2 37 2 2 2" xfId="11144" xr:uid="{00000000-0005-0000-0000-0000E4180000}"/>
    <cellStyle name="Normal 2 2 37 2 3" xfId="11143" xr:uid="{00000000-0005-0000-0000-0000E5180000}"/>
    <cellStyle name="Normal 2 2 37 3" xfId="4810" xr:uid="{00000000-0005-0000-0000-0000E6180000}"/>
    <cellStyle name="Normal 2 2 37 3 2" xfId="11145" xr:uid="{00000000-0005-0000-0000-0000E7180000}"/>
    <cellStyle name="Normal 2 2 37 4" xfId="11142" xr:uid="{00000000-0005-0000-0000-0000E8180000}"/>
    <cellStyle name="Normal 2 2 38" xfId="4811" xr:uid="{00000000-0005-0000-0000-0000E9180000}"/>
    <cellStyle name="Normal 2 2 38 2" xfId="4812" xr:uid="{00000000-0005-0000-0000-0000EA180000}"/>
    <cellStyle name="Normal 2 2 38 2 2" xfId="4813" xr:uid="{00000000-0005-0000-0000-0000EB180000}"/>
    <cellStyle name="Normal 2 2 38 2 2 2" xfId="11148" xr:uid="{00000000-0005-0000-0000-0000EC180000}"/>
    <cellStyle name="Normal 2 2 38 2 3" xfId="11147" xr:uid="{00000000-0005-0000-0000-0000ED180000}"/>
    <cellStyle name="Normal 2 2 38 3" xfId="4814" xr:uid="{00000000-0005-0000-0000-0000EE180000}"/>
    <cellStyle name="Normal 2 2 38 3 2" xfId="11149" xr:uid="{00000000-0005-0000-0000-0000EF180000}"/>
    <cellStyle name="Normal 2 2 38 4" xfId="11146" xr:uid="{00000000-0005-0000-0000-0000F0180000}"/>
    <cellStyle name="Normal 2 2 39" xfId="4815" xr:uid="{00000000-0005-0000-0000-0000F1180000}"/>
    <cellStyle name="Normal 2 2 39 2" xfId="4816" xr:uid="{00000000-0005-0000-0000-0000F2180000}"/>
    <cellStyle name="Normal 2 2 39 2 2" xfId="4817" xr:uid="{00000000-0005-0000-0000-0000F3180000}"/>
    <cellStyle name="Normal 2 2 39 2 2 2" xfId="11152" xr:uid="{00000000-0005-0000-0000-0000F4180000}"/>
    <cellStyle name="Normal 2 2 39 2 3" xfId="11151" xr:uid="{00000000-0005-0000-0000-0000F5180000}"/>
    <cellStyle name="Normal 2 2 39 3" xfId="4818" xr:uid="{00000000-0005-0000-0000-0000F6180000}"/>
    <cellStyle name="Normal 2 2 39 3 2" xfId="11153" xr:uid="{00000000-0005-0000-0000-0000F7180000}"/>
    <cellStyle name="Normal 2 2 39 4" xfId="11150" xr:uid="{00000000-0005-0000-0000-0000F8180000}"/>
    <cellStyle name="Normal 2 2 4" xfId="4819" xr:uid="{00000000-0005-0000-0000-0000F9180000}"/>
    <cellStyle name="Normal 2 2 4 10" xfId="4820" xr:uid="{00000000-0005-0000-0000-0000FA180000}"/>
    <cellStyle name="Normal 2 2 4 11" xfId="4821" xr:uid="{00000000-0005-0000-0000-0000FB180000}"/>
    <cellStyle name="Normal 2 2 4 12" xfId="4822" xr:uid="{00000000-0005-0000-0000-0000FC180000}"/>
    <cellStyle name="Normal 2 2 4 13" xfId="4823" xr:uid="{00000000-0005-0000-0000-0000FD180000}"/>
    <cellStyle name="Normal 2 2 4 14" xfId="4824" xr:uid="{00000000-0005-0000-0000-0000FE180000}"/>
    <cellStyle name="Normal 2 2 4 15" xfId="4825" xr:uid="{00000000-0005-0000-0000-0000FF180000}"/>
    <cellStyle name="Normal 2 2 4 16" xfId="4826" xr:uid="{00000000-0005-0000-0000-000000190000}"/>
    <cellStyle name="Normal 2 2 4 17" xfId="4827" xr:uid="{00000000-0005-0000-0000-000001190000}"/>
    <cellStyle name="Normal 2 2 4 18" xfId="4828" xr:uid="{00000000-0005-0000-0000-000002190000}"/>
    <cellStyle name="Normal 2 2 4 19" xfId="4829" xr:uid="{00000000-0005-0000-0000-000003190000}"/>
    <cellStyle name="Normal 2 2 4 2" xfId="4830" xr:uid="{00000000-0005-0000-0000-000004190000}"/>
    <cellStyle name="Normal 2 2 4 2 2" xfId="4831" xr:uid="{00000000-0005-0000-0000-000005190000}"/>
    <cellStyle name="Normal 2 2 4 20" xfId="4832" xr:uid="{00000000-0005-0000-0000-000006190000}"/>
    <cellStyle name="Normal 2 2 4 21" xfId="4833" xr:uid="{00000000-0005-0000-0000-000007190000}"/>
    <cellStyle name="Normal 2 2 4 22" xfId="4834" xr:uid="{00000000-0005-0000-0000-000008190000}"/>
    <cellStyle name="Normal 2 2 4 23" xfId="4835" xr:uid="{00000000-0005-0000-0000-000009190000}"/>
    <cellStyle name="Normal 2 2 4 24" xfId="4836" xr:uid="{00000000-0005-0000-0000-00000A190000}"/>
    <cellStyle name="Normal 2 2 4 25" xfId="4837" xr:uid="{00000000-0005-0000-0000-00000B190000}"/>
    <cellStyle name="Normal 2 2 4 26" xfId="4838" xr:uid="{00000000-0005-0000-0000-00000C190000}"/>
    <cellStyle name="Normal 2 2 4 27" xfId="4839" xr:uid="{00000000-0005-0000-0000-00000D190000}"/>
    <cellStyle name="Normal 2 2 4 28" xfId="4840" xr:uid="{00000000-0005-0000-0000-00000E190000}"/>
    <cellStyle name="Normal 2 2 4 29" xfId="4841" xr:uid="{00000000-0005-0000-0000-00000F190000}"/>
    <cellStyle name="Normal 2 2 4 3" xfId="4842" xr:uid="{00000000-0005-0000-0000-000010190000}"/>
    <cellStyle name="Normal 2 2 4 30" xfId="4843" xr:uid="{00000000-0005-0000-0000-000011190000}"/>
    <cellStyle name="Normal 2 2 4 31" xfId="4844" xr:uid="{00000000-0005-0000-0000-000012190000}"/>
    <cellStyle name="Normal 2 2 4 32" xfId="4845" xr:uid="{00000000-0005-0000-0000-000013190000}"/>
    <cellStyle name="Normal 2 2 4 33" xfId="4846" xr:uid="{00000000-0005-0000-0000-000014190000}"/>
    <cellStyle name="Normal 2 2 4 34" xfId="4847" xr:uid="{00000000-0005-0000-0000-000015190000}"/>
    <cellStyle name="Normal 2 2 4 35" xfId="4848" xr:uid="{00000000-0005-0000-0000-000016190000}"/>
    <cellStyle name="Normal 2 2 4 36" xfId="4849" xr:uid="{00000000-0005-0000-0000-000017190000}"/>
    <cellStyle name="Normal 2 2 4 37" xfId="4850" xr:uid="{00000000-0005-0000-0000-000018190000}"/>
    <cellStyle name="Normal 2 2 4 38" xfId="4851" xr:uid="{00000000-0005-0000-0000-000019190000}"/>
    <cellStyle name="Normal 2 2 4 39" xfId="4852" xr:uid="{00000000-0005-0000-0000-00001A190000}"/>
    <cellStyle name="Normal 2 2 4 4" xfId="4853" xr:uid="{00000000-0005-0000-0000-00001B190000}"/>
    <cellStyle name="Normal 2 2 4 40" xfId="4854" xr:uid="{00000000-0005-0000-0000-00001C190000}"/>
    <cellStyle name="Normal 2 2 4 41" xfId="4855" xr:uid="{00000000-0005-0000-0000-00001D190000}"/>
    <cellStyle name="Normal 2 2 4 42" xfId="4856" xr:uid="{00000000-0005-0000-0000-00001E190000}"/>
    <cellStyle name="Normal 2 2 4 43" xfId="4857" xr:uid="{00000000-0005-0000-0000-00001F190000}"/>
    <cellStyle name="Normal 2 2 4 44" xfId="4858" xr:uid="{00000000-0005-0000-0000-000020190000}"/>
    <cellStyle name="Normal 2 2 4 45" xfId="4859" xr:uid="{00000000-0005-0000-0000-000021190000}"/>
    <cellStyle name="Normal 2 2 4 46" xfId="4860" xr:uid="{00000000-0005-0000-0000-000022190000}"/>
    <cellStyle name="Normal 2 2 4 47" xfId="4861" xr:uid="{00000000-0005-0000-0000-000023190000}"/>
    <cellStyle name="Normal 2 2 4 48" xfId="4862" xr:uid="{00000000-0005-0000-0000-000024190000}"/>
    <cellStyle name="Normal 2 2 4 49" xfId="4863" xr:uid="{00000000-0005-0000-0000-000025190000}"/>
    <cellStyle name="Normal 2 2 4 5" xfId="4864" xr:uid="{00000000-0005-0000-0000-000026190000}"/>
    <cellStyle name="Normal 2 2 4 50" xfId="4865" xr:uid="{00000000-0005-0000-0000-000027190000}"/>
    <cellStyle name="Normal 2 2 4 51" xfId="4866" xr:uid="{00000000-0005-0000-0000-000028190000}"/>
    <cellStyle name="Normal 2 2 4 52" xfId="4867" xr:uid="{00000000-0005-0000-0000-000029190000}"/>
    <cellStyle name="Normal 2 2 4 53" xfId="4868" xr:uid="{00000000-0005-0000-0000-00002A190000}"/>
    <cellStyle name="Normal 2 2 4 54" xfId="4869" xr:uid="{00000000-0005-0000-0000-00002B190000}"/>
    <cellStyle name="Normal 2 2 4 55" xfId="4870" xr:uid="{00000000-0005-0000-0000-00002C190000}"/>
    <cellStyle name="Normal 2 2 4 56" xfId="4871" xr:uid="{00000000-0005-0000-0000-00002D190000}"/>
    <cellStyle name="Normal 2 2 4 57" xfId="4872" xr:uid="{00000000-0005-0000-0000-00002E190000}"/>
    <cellStyle name="Normal 2 2 4 58" xfId="4873" xr:uid="{00000000-0005-0000-0000-00002F190000}"/>
    <cellStyle name="Normal 2 2 4 59" xfId="4874" xr:uid="{00000000-0005-0000-0000-000030190000}"/>
    <cellStyle name="Normal 2 2 4 6" xfId="4875" xr:uid="{00000000-0005-0000-0000-000031190000}"/>
    <cellStyle name="Normal 2 2 4 60" xfId="4876" xr:uid="{00000000-0005-0000-0000-000032190000}"/>
    <cellStyle name="Normal 2 2 4 61" xfId="4877" xr:uid="{00000000-0005-0000-0000-000033190000}"/>
    <cellStyle name="Normal 2 2 4 62" xfId="4878" xr:uid="{00000000-0005-0000-0000-000034190000}"/>
    <cellStyle name="Normal 2 2 4 63" xfId="4879" xr:uid="{00000000-0005-0000-0000-000035190000}"/>
    <cellStyle name="Normal 2 2 4 64" xfId="4880" xr:uid="{00000000-0005-0000-0000-000036190000}"/>
    <cellStyle name="Normal 2 2 4 65" xfId="4881" xr:uid="{00000000-0005-0000-0000-000037190000}"/>
    <cellStyle name="Normal 2 2 4 66" xfId="4882" xr:uid="{00000000-0005-0000-0000-000038190000}"/>
    <cellStyle name="Normal 2 2 4 67" xfId="4883" xr:uid="{00000000-0005-0000-0000-000039190000}"/>
    <cellStyle name="Normal 2 2 4 68" xfId="4884" xr:uid="{00000000-0005-0000-0000-00003A190000}"/>
    <cellStyle name="Normal 2 2 4 69" xfId="4885" xr:uid="{00000000-0005-0000-0000-00003B190000}"/>
    <cellStyle name="Normal 2 2 4 7" xfId="4886" xr:uid="{00000000-0005-0000-0000-00003C190000}"/>
    <cellStyle name="Normal 2 2 4 70" xfId="4887" xr:uid="{00000000-0005-0000-0000-00003D190000}"/>
    <cellStyle name="Normal 2 2 4 71" xfId="4888" xr:uid="{00000000-0005-0000-0000-00003E190000}"/>
    <cellStyle name="Normal 2 2 4 72" xfId="4889" xr:uid="{00000000-0005-0000-0000-00003F190000}"/>
    <cellStyle name="Normal 2 2 4 73" xfId="4890" xr:uid="{00000000-0005-0000-0000-000040190000}"/>
    <cellStyle name="Normal 2 2 4 74" xfId="4891" xr:uid="{00000000-0005-0000-0000-000041190000}"/>
    <cellStyle name="Normal 2 2 4 75" xfId="4892" xr:uid="{00000000-0005-0000-0000-000042190000}"/>
    <cellStyle name="Normal 2 2 4 76" xfId="4893" xr:uid="{00000000-0005-0000-0000-000043190000}"/>
    <cellStyle name="Normal 2 2 4 77" xfId="4894" xr:uid="{00000000-0005-0000-0000-000044190000}"/>
    <cellStyle name="Normal 2 2 4 78" xfId="4895" xr:uid="{00000000-0005-0000-0000-000045190000}"/>
    <cellStyle name="Normal 2 2 4 79" xfId="4896" xr:uid="{00000000-0005-0000-0000-000046190000}"/>
    <cellStyle name="Normal 2 2 4 8" xfId="4897" xr:uid="{00000000-0005-0000-0000-000047190000}"/>
    <cellStyle name="Normal 2 2 4 80" xfId="4898" xr:uid="{00000000-0005-0000-0000-000048190000}"/>
    <cellStyle name="Normal 2 2 4 81" xfId="4899" xr:uid="{00000000-0005-0000-0000-000049190000}"/>
    <cellStyle name="Normal 2 2 4 82" xfId="4900" xr:uid="{00000000-0005-0000-0000-00004A190000}"/>
    <cellStyle name="Normal 2 2 4 83" xfId="4901" xr:uid="{00000000-0005-0000-0000-00004B190000}"/>
    <cellStyle name="Normal 2 2 4 84" xfId="4902" xr:uid="{00000000-0005-0000-0000-00004C190000}"/>
    <cellStyle name="Normal 2 2 4 85" xfId="4903" xr:uid="{00000000-0005-0000-0000-00004D190000}"/>
    <cellStyle name="Normal 2 2 4 86" xfId="4904" xr:uid="{00000000-0005-0000-0000-00004E190000}"/>
    <cellStyle name="Normal 2 2 4 87" xfId="4905" xr:uid="{00000000-0005-0000-0000-00004F190000}"/>
    <cellStyle name="Normal 2 2 4 88" xfId="4906" xr:uid="{00000000-0005-0000-0000-000050190000}"/>
    <cellStyle name="Normal 2 2 4 89" xfId="4907" xr:uid="{00000000-0005-0000-0000-000051190000}"/>
    <cellStyle name="Normal 2 2 4 9" xfId="4908" xr:uid="{00000000-0005-0000-0000-000052190000}"/>
    <cellStyle name="Normal 2 2 4 90" xfId="4909" xr:uid="{00000000-0005-0000-0000-000053190000}"/>
    <cellStyle name="Normal 2 2 4 91" xfId="4910" xr:uid="{00000000-0005-0000-0000-000054190000}"/>
    <cellStyle name="Normal 2 2 40" xfId="4911" xr:uid="{00000000-0005-0000-0000-000055190000}"/>
    <cellStyle name="Normal 2 2 40 2" xfId="4912" xr:uid="{00000000-0005-0000-0000-000056190000}"/>
    <cellStyle name="Normal 2 2 40 2 2" xfId="4913" xr:uid="{00000000-0005-0000-0000-000057190000}"/>
    <cellStyle name="Normal 2 2 40 2 2 2" xfId="11156" xr:uid="{00000000-0005-0000-0000-000058190000}"/>
    <cellStyle name="Normal 2 2 40 2 3" xfId="11155" xr:uid="{00000000-0005-0000-0000-000059190000}"/>
    <cellStyle name="Normal 2 2 40 3" xfId="4914" xr:uid="{00000000-0005-0000-0000-00005A190000}"/>
    <cellStyle name="Normal 2 2 40 3 2" xfId="11157" xr:uid="{00000000-0005-0000-0000-00005B190000}"/>
    <cellStyle name="Normal 2 2 40 4" xfId="11154" xr:uid="{00000000-0005-0000-0000-00005C190000}"/>
    <cellStyle name="Normal 2 2 41" xfId="4915" xr:uid="{00000000-0005-0000-0000-00005D190000}"/>
    <cellStyle name="Normal 2 2 41 2" xfId="4916" xr:uid="{00000000-0005-0000-0000-00005E190000}"/>
    <cellStyle name="Normal 2 2 41 2 2" xfId="4917" xr:uid="{00000000-0005-0000-0000-00005F190000}"/>
    <cellStyle name="Normal 2 2 41 2 2 2" xfId="11160" xr:uid="{00000000-0005-0000-0000-000060190000}"/>
    <cellStyle name="Normal 2 2 41 2 3" xfId="11159" xr:uid="{00000000-0005-0000-0000-000061190000}"/>
    <cellStyle name="Normal 2 2 41 3" xfId="4918" xr:uid="{00000000-0005-0000-0000-000062190000}"/>
    <cellStyle name="Normal 2 2 41 3 2" xfId="11161" xr:uid="{00000000-0005-0000-0000-000063190000}"/>
    <cellStyle name="Normal 2 2 41 4" xfId="11158" xr:uid="{00000000-0005-0000-0000-000064190000}"/>
    <cellStyle name="Normal 2 2 42" xfId="4919" xr:uid="{00000000-0005-0000-0000-000065190000}"/>
    <cellStyle name="Normal 2 2 42 2" xfId="4920" xr:uid="{00000000-0005-0000-0000-000066190000}"/>
    <cellStyle name="Normal 2 2 42 2 2" xfId="4921" xr:uid="{00000000-0005-0000-0000-000067190000}"/>
    <cellStyle name="Normal 2 2 42 2 2 2" xfId="11164" xr:uid="{00000000-0005-0000-0000-000068190000}"/>
    <cellStyle name="Normal 2 2 42 2 3" xfId="11163" xr:uid="{00000000-0005-0000-0000-000069190000}"/>
    <cellStyle name="Normal 2 2 42 3" xfId="4922" xr:uid="{00000000-0005-0000-0000-00006A190000}"/>
    <cellStyle name="Normal 2 2 42 3 2" xfId="11165" xr:uid="{00000000-0005-0000-0000-00006B190000}"/>
    <cellStyle name="Normal 2 2 42 4" xfId="11162" xr:uid="{00000000-0005-0000-0000-00006C190000}"/>
    <cellStyle name="Normal 2 2 43" xfId="4923" xr:uid="{00000000-0005-0000-0000-00006D190000}"/>
    <cellStyle name="Normal 2 2 43 2" xfId="4924" xr:uid="{00000000-0005-0000-0000-00006E190000}"/>
    <cellStyle name="Normal 2 2 43 2 2" xfId="4925" xr:uid="{00000000-0005-0000-0000-00006F190000}"/>
    <cellStyle name="Normal 2 2 43 2 2 2" xfId="11168" xr:uid="{00000000-0005-0000-0000-000070190000}"/>
    <cellStyle name="Normal 2 2 43 2 3" xfId="11167" xr:uid="{00000000-0005-0000-0000-000071190000}"/>
    <cellStyle name="Normal 2 2 43 3" xfId="4926" xr:uid="{00000000-0005-0000-0000-000072190000}"/>
    <cellStyle name="Normal 2 2 43 3 2" xfId="11169" xr:uid="{00000000-0005-0000-0000-000073190000}"/>
    <cellStyle name="Normal 2 2 43 4" xfId="11166" xr:uid="{00000000-0005-0000-0000-000074190000}"/>
    <cellStyle name="Normal 2 2 44" xfId="4927" xr:uid="{00000000-0005-0000-0000-000075190000}"/>
    <cellStyle name="Normal 2 2 44 2" xfId="4928" xr:uid="{00000000-0005-0000-0000-000076190000}"/>
    <cellStyle name="Normal 2 2 44 2 2" xfId="4929" xr:uid="{00000000-0005-0000-0000-000077190000}"/>
    <cellStyle name="Normal 2 2 44 2 2 2" xfId="11172" xr:uid="{00000000-0005-0000-0000-000078190000}"/>
    <cellStyle name="Normal 2 2 44 2 3" xfId="11171" xr:uid="{00000000-0005-0000-0000-000079190000}"/>
    <cellStyle name="Normal 2 2 44 3" xfId="4930" xr:uid="{00000000-0005-0000-0000-00007A190000}"/>
    <cellStyle name="Normal 2 2 44 3 2" xfId="11173" xr:uid="{00000000-0005-0000-0000-00007B190000}"/>
    <cellStyle name="Normal 2 2 44 4" xfId="11170" xr:uid="{00000000-0005-0000-0000-00007C190000}"/>
    <cellStyle name="Normal 2 2 45" xfId="4931" xr:uid="{00000000-0005-0000-0000-00007D190000}"/>
    <cellStyle name="Normal 2 2 45 2" xfId="4932" xr:uid="{00000000-0005-0000-0000-00007E190000}"/>
    <cellStyle name="Normal 2 2 45 2 2" xfId="4933" xr:uid="{00000000-0005-0000-0000-00007F190000}"/>
    <cellStyle name="Normal 2 2 45 2 2 2" xfId="11176" xr:uid="{00000000-0005-0000-0000-000080190000}"/>
    <cellStyle name="Normal 2 2 45 2 3" xfId="11175" xr:uid="{00000000-0005-0000-0000-000081190000}"/>
    <cellStyle name="Normal 2 2 45 3" xfId="4934" xr:uid="{00000000-0005-0000-0000-000082190000}"/>
    <cellStyle name="Normal 2 2 45 3 2" xfId="11177" xr:uid="{00000000-0005-0000-0000-000083190000}"/>
    <cellStyle name="Normal 2 2 45 4" xfId="11174" xr:uid="{00000000-0005-0000-0000-000084190000}"/>
    <cellStyle name="Normal 2 2 46" xfId="4935" xr:uid="{00000000-0005-0000-0000-000085190000}"/>
    <cellStyle name="Normal 2 2 46 2" xfId="4936" xr:uid="{00000000-0005-0000-0000-000086190000}"/>
    <cellStyle name="Normal 2 2 46 2 2" xfId="4937" xr:uid="{00000000-0005-0000-0000-000087190000}"/>
    <cellStyle name="Normal 2 2 46 2 2 2" xfId="11180" xr:uid="{00000000-0005-0000-0000-000088190000}"/>
    <cellStyle name="Normal 2 2 46 2 3" xfId="11179" xr:uid="{00000000-0005-0000-0000-000089190000}"/>
    <cellStyle name="Normal 2 2 46 3" xfId="4938" xr:uid="{00000000-0005-0000-0000-00008A190000}"/>
    <cellStyle name="Normal 2 2 46 3 2" xfId="11181" xr:uid="{00000000-0005-0000-0000-00008B190000}"/>
    <cellStyle name="Normal 2 2 46 4" xfId="11178" xr:uid="{00000000-0005-0000-0000-00008C190000}"/>
    <cellStyle name="Normal 2 2 47" xfId="4939" xr:uid="{00000000-0005-0000-0000-00008D190000}"/>
    <cellStyle name="Normal 2 2 47 2" xfId="4940" xr:uid="{00000000-0005-0000-0000-00008E190000}"/>
    <cellStyle name="Normal 2 2 47 2 2" xfId="4941" xr:uid="{00000000-0005-0000-0000-00008F190000}"/>
    <cellStyle name="Normal 2 2 47 2 2 2" xfId="11184" xr:uid="{00000000-0005-0000-0000-000090190000}"/>
    <cellStyle name="Normal 2 2 47 2 3" xfId="11183" xr:uid="{00000000-0005-0000-0000-000091190000}"/>
    <cellStyle name="Normal 2 2 47 3" xfId="4942" xr:uid="{00000000-0005-0000-0000-000092190000}"/>
    <cellStyle name="Normal 2 2 47 3 2" xfId="11185" xr:uid="{00000000-0005-0000-0000-000093190000}"/>
    <cellStyle name="Normal 2 2 47 4" xfId="11182" xr:uid="{00000000-0005-0000-0000-000094190000}"/>
    <cellStyle name="Normal 2 2 48" xfId="4943" xr:uid="{00000000-0005-0000-0000-000095190000}"/>
    <cellStyle name="Normal 2 2 48 2" xfId="4944" xr:uid="{00000000-0005-0000-0000-000096190000}"/>
    <cellStyle name="Normal 2 2 48 2 2" xfId="4945" xr:uid="{00000000-0005-0000-0000-000097190000}"/>
    <cellStyle name="Normal 2 2 48 2 2 2" xfId="11188" xr:uid="{00000000-0005-0000-0000-000098190000}"/>
    <cellStyle name="Normal 2 2 48 2 3" xfId="11187" xr:uid="{00000000-0005-0000-0000-000099190000}"/>
    <cellStyle name="Normal 2 2 48 3" xfId="4946" xr:uid="{00000000-0005-0000-0000-00009A190000}"/>
    <cellStyle name="Normal 2 2 48 3 2" xfId="11189" xr:uid="{00000000-0005-0000-0000-00009B190000}"/>
    <cellStyle name="Normal 2 2 48 4" xfId="11186" xr:uid="{00000000-0005-0000-0000-00009C190000}"/>
    <cellStyle name="Normal 2 2 49" xfId="4947" xr:uid="{00000000-0005-0000-0000-00009D190000}"/>
    <cellStyle name="Normal 2 2 49 2" xfId="4948" xr:uid="{00000000-0005-0000-0000-00009E190000}"/>
    <cellStyle name="Normal 2 2 49 2 2" xfId="4949" xr:uid="{00000000-0005-0000-0000-00009F190000}"/>
    <cellStyle name="Normal 2 2 49 2 2 2" xfId="11192" xr:uid="{00000000-0005-0000-0000-0000A0190000}"/>
    <cellStyle name="Normal 2 2 49 2 3" xfId="11191" xr:uid="{00000000-0005-0000-0000-0000A1190000}"/>
    <cellStyle name="Normal 2 2 49 3" xfId="4950" xr:uid="{00000000-0005-0000-0000-0000A2190000}"/>
    <cellStyle name="Normal 2 2 49 3 2" xfId="11193" xr:uid="{00000000-0005-0000-0000-0000A3190000}"/>
    <cellStyle name="Normal 2 2 49 4" xfId="11190" xr:uid="{00000000-0005-0000-0000-0000A4190000}"/>
    <cellStyle name="Normal 2 2 5" xfId="4951" xr:uid="{00000000-0005-0000-0000-0000A5190000}"/>
    <cellStyle name="Normal 2 2 5 10" xfId="4952" xr:uid="{00000000-0005-0000-0000-0000A6190000}"/>
    <cellStyle name="Normal 2 2 5 11" xfId="4953" xr:uid="{00000000-0005-0000-0000-0000A7190000}"/>
    <cellStyle name="Normal 2 2 5 12" xfId="4954" xr:uid="{00000000-0005-0000-0000-0000A8190000}"/>
    <cellStyle name="Normal 2 2 5 13" xfId="4955" xr:uid="{00000000-0005-0000-0000-0000A9190000}"/>
    <cellStyle name="Normal 2 2 5 14" xfId="4956" xr:uid="{00000000-0005-0000-0000-0000AA190000}"/>
    <cellStyle name="Normal 2 2 5 15" xfId="4957" xr:uid="{00000000-0005-0000-0000-0000AB190000}"/>
    <cellStyle name="Normal 2 2 5 16" xfId="4958" xr:uid="{00000000-0005-0000-0000-0000AC190000}"/>
    <cellStyle name="Normal 2 2 5 17" xfId="4959" xr:uid="{00000000-0005-0000-0000-0000AD190000}"/>
    <cellStyle name="Normal 2 2 5 18" xfId="4960" xr:uid="{00000000-0005-0000-0000-0000AE190000}"/>
    <cellStyle name="Normal 2 2 5 19" xfId="4961" xr:uid="{00000000-0005-0000-0000-0000AF190000}"/>
    <cellStyle name="Normal 2 2 5 2" xfId="4962" xr:uid="{00000000-0005-0000-0000-0000B0190000}"/>
    <cellStyle name="Normal 2 2 5 2 2" xfId="4963" xr:uid="{00000000-0005-0000-0000-0000B1190000}"/>
    <cellStyle name="Normal 2 2 5 20" xfId="4964" xr:uid="{00000000-0005-0000-0000-0000B2190000}"/>
    <cellStyle name="Normal 2 2 5 21" xfId="4965" xr:uid="{00000000-0005-0000-0000-0000B3190000}"/>
    <cellStyle name="Normal 2 2 5 22" xfId="4966" xr:uid="{00000000-0005-0000-0000-0000B4190000}"/>
    <cellStyle name="Normal 2 2 5 23" xfId="4967" xr:uid="{00000000-0005-0000-0000-0000B5190000}"/>
    <cellStyle name="Normal 2 2 5 24" xfId="4968" xr:uid="{00000000-0005-0000-0000-0000B6190000}"/>
    <cellStyle name="Normal 2 2 5 25" xfId="4969" xr:uid="{00000000-0005-0000-0000-0000B7190000}"/>
    <cellStyle name="Normal 2 2 5 26" xfId="4970" xr:uid="{00000000-0005-0000-0000-0000B8190000}"/>
    <cellStyle name="Normal 2 2 5 27" xfId="4971" xr:uid="{00000000-0005-0000-0000-0000B9190000}"/>
    <cellStyle name="Normal 2 2 5 28" xfId="4972" xr:uid="{00000000-0005-0000-0000-0000BA190000}"/>
    <cellStyle name="Normal 2 2 5 29" xfId="4973" xr:uid="{00000000-0005-0000-0000-0000BB190000}"/>
    <cellStyle name="Normal 2 2 5 3" xfId="4974" xr:uid="{00000000-0005-0000-0000-0000BC190000}"/>
    <cellStyle name="Normal 2 2 5 30" xfId="4975" xr:uid="{00000000-0005-0000-0000-0000BD190000}"/>
    <cellStyle name="Normal 2 2 5 31" xfId="4976" xr:uid="{00000000-0005-0000-0000-0000BE190000}"/>
    <cellStyle name="Normal 2 2 5 32" xfId="4977" xr:uid="{00000000-0005-0000-0000-0000BF190000}"/>
    <cellStyle name="Normal 2 2 5 33" xfId="4978" xr:uid="{00000000-0005-0000-0000-0000C0190000}"/>
    <cellStyle name="Normal 2 2 5 34" xfId="4979" xr:uid="{00000000-0005-0000-0000-0000C1190000}"/>
    <cellStyle name="Normal 2 2 5 35" xfId="4980" xr:uid="{00000000-0005-0000-0000-0000C2190000}"/>
    <cellStyle name="Normal 2 2 5 36" xfId="4981" xr:uid="{00000000-0005-0000-0000-0000C3190000}"/>
    <cellStyle name="Normal 2 2 5 37" xfId="4982" xr:uid="{00000000-0005-0000-0000-0000C4190000}"/>
    <cellStyle name="Normal 2 2 5 38" xfId="4983" xr:uid="{00000000-0005-0000-0000-0000C5190000}"/>
    <cellStyle name="Normal 2 2 5 39" xfId="4984" xr:uid="{00000000-0005-0000-0000-0000C6190000}"/>
    <cellStyle name="Normal 2 2 5 4" xfId="4985" xr:uid="{00000000-0005-0000-0000-0000C7190000}"/>
    <cellStyle name="Normal 2 2 5 40" xfId="4986" xr:uid="{00000000-0005-0000-0000-0000C8190000}"/>
    <cellStyle name="Normal 2 2 5 41" xfId="4987" xr:uid="{00000000-0005-0000-0000-0000C9190000}"/>
    <cellStyle name="Normal 2 2 5 42" xfId="4988" xr:uid="{00000000-0005-0000-0000-0000CA190000}"/>
    <cellStyle name="Normal 2 2 5 43" xfId="4989" xr:uid="{00000000-0005-0000-0000-0000CB190000}"/>
    <cellStyle name="Normal 2 2 5 44" xfId="4990" xr:uid="{00000000-0005-0000-0000-0000CC190000}"/>
    <cellStyle name="Normal 2 2 5 45" xfId="4991" xr:uid="{00000000-0005-0000-0000-0000CD190000}"/>
    <cellStyle name="Normal 2 2 5 46" xfId="4992" xr:uid="{00000000-0005-0000-0000-0000CE190000}"/>
    <cellStyle name="Normal 2 2 5 47" xfId="4993" xr:uid="{00000000-0005-0000-0000-0000CF190000}"/>
    <cellStyle name="Normal 2 2 5 48" xfId="4994" xr:uid="{00000000-0005-0000-0000-0000D0190000}"/>
    <cellStyle name="Normal 2 2 5 49" xfId="4995" xr:uid="{00000000-0005-0000-0000-0000D1190000}"/>
    <cellStyle name="Normal 2 2 5 5" xfId="4996" xr:uid="{00000000-0005-0000-0000-0000D2190000}"/>
    <cellStyle name="Normal 2 2 5 50" xfId="4997" xr:uid="{00000000-0005-0000-0000-0000D3190000}"/>
    <cellStyle name="Normal 2 2 5 51" xfId="4998" xr:uid="{00000000-0005-0000-0000-0000D4190000}"/>
    <cellStyle name="Normal 2 2 5 52" xfId="4999" xr:uid="{00000000-0005-0000-0000-0000D5190000}"/>
    <cellStyle name="Normal 2 2 5 53" xfId="5000" xr:uid="{00000000-0005-0000-0000-0000D6190000}"/>
    <cellStyle name="Normal 2 2 5 54" xfId="5001" xr:uid="{00000000-0005-0000-0000-0000D7190000}"/>
    <cellStyle name="Normal 2 2 5 55" xfId="5002" xr:uid="{00000000-0005-0000-0000-0000D8190000}"/>
    <cellStyle name="Normal 2 2 5 56" xfId="5003" xr:uid="{00000000-0005-0000-0000-0000D9190000}"/>
    <cellStyle name="Normal 2 2 5 57" xfId="5004" xr:uid="{00000000-0005-0000-0000-0000DA190000}"/>
    <cellStyle name="Normal 2 2 5 58" xfId="5005" xr:uid="{00000000-0005-0000-0000-0000DB190000}"/>
    <cellStyle name="Normal 2 2 5 59" xfId="5006" xr:uid="{00000000-0005-0000-0000-0000DC190000}"/>
    <cellStyle name="Normal 2 2 5 6" xfId="5007" xr:uid="{00000000-0005-0000-0000-0000DD190000}"/>
    <cellStyle name="Normal 2 2 5 60" xfId="5008" xr:uid="{00000000-0005-0000-0000-0000DE190000}"/>
    <cellStyle name="Normal 2 2 5 61" xfId="5009" xr:uid="{00000000-0005-0000-0000-0000DF190000}"/>
    <cellStyle name="Normal 2 2 5 62" xfId="5010" xr:uid="{00000000-0005-0000-0000-0000E0190000}"/>
    <cellStyle name="Normal 2 2 5 63" xfId="5011" xr:uid="{00000000-0005-0000-0000-0000E1190000}"/>
    <cellStyle name="Normal 2 2 5 64" xfId="5012" xr:uid="{00000000-0005-0000-0000-0000E2190000}"/>
    <cellStyle name="Normal 2 2 5 65" xfId="5013" xr:uid="{00000000-0005-0000-0000-0000E3190000}"/>
    <cellStyle name="Normal 2 2 5 66" xfId="5014" xr:uid="{00000000-0005-0000-0000-0000E4190000}"/>
    <cellStyle name="Normal 2 2 5 67" xfId="5015" xr:uid="{00000000-0005-0000-0000-0000E5190000}"/>
    <cellStyle name="Normal 2 2 5 68" xfId="5016" xr:uid="{00000000-0005-0000-0000-0000E6190000}"/>
    <cellStyle name="Normal 2 2 5 69" xfId="5017" xr:uid="{00000000-0005-0000-0000-0000E7190000}"/>
    <cellStyle name="Normal 2 2 5 7" xfId="5018" xr:uid="{00000000-0005-0000-0000-0000E8190000}"/>
    <cellStyle name="Normal 2 2 5 70" xfId="5019" xr:uid="{00000000-0005-0000-0000-0000E9190000}"/>
    <cellStyle name="Normal 2 2 5 71" xfId="5020" xr:uid="{00000000-0005-0000-0000-0000EA190000}"/>
    <cellStyle name="Normal 2 2 5 72" xfId="5021" xr:uid="{00000000-0005-0000-0000-0000EB190000}"/>
    <cellStyle name="Normal 2 2 5 73" xfId="5022" xr:uid="{00000000-0005-0000-0000-0000EC190000}"/>
    <cellStyle name="Normal 2 2 5 74" xfId="5023" xr:uid="{00000000-0005-0000-0000-0000ED190000}"/>
    <cellStyle name="Normal 2 2 5 75" xfId="5024" xr:uid="{00000000-0005-0000-0000-0000EE190000}"/>
    <cellStyle name="Normal 2 2 5 76" xfId="5025" xr:uid="{00000000-0005-0000-0000-0000EF190000}"/>
    <cellStyle name="Normal 2 2 5 77" xfId="5026" xr:uid="{00000000-0005-0000-0000-0000F0190000}"/>
    <cellStyle name="Normal 2 2 5 78" xfId="5027" xr:uid="{00000000-0005-0000-0000-0000F1190000}"/>
    <cellStyle name="Normal 2 2 5 79" xfId="5028" xr:uid="{00000000-0005-0000-0000-0000F2190000}"/>
    <cellStyle name="Normal 2 2 5 8" xfId="5029" xr:uid="{00000000-0005-0000-0000-0000F3190000}"/>
    <cellStyle name="Normal 2 2 5 80" xfId="5030" xr:uid="{00000000-0005-0000-0000-0000F4190000}"/>
    <cellStyle name="Normal 2 2 5 81" xfId="5031" xr:uid="{00000000-0005-0000-0000-0000F5190000}"/>
    <cellStyle name="Normal 2 2 5 82" xfId="5032" xr:uid="{00000000-0005-0000-0000-0000F6190000}"/>
    <cellStyle name="Normal 2 2 5 83" xfId="5033" xr:uid="{00000000-0005-0000-0000-0000F7190000}"/>
    <cellStyle name="Normal 2 2 5 84" xfId="5034" xr:uid="{00000000-0005-0000-0000-0000F8190000}"/>
    <cellStyle name="Normal 2 2 5 85" xfId="5035" xr:uid="{00000000-0005-0000-0000-0000F9190000}"/>
    <cellStyle name="Normal 2 2 5 86" xfId="5036" xr:uid="{00000000-0005-0000-0000-0000FA190000}"/>
    <cellStyle name="Normal 2 2 5 87" xfId="5037" xr:uid="{00000000-0005-0000-0000-0000FB190000}"/>
    <cellStyle name="Normal 2 2 5 88" xfId="5038" xr:uid="{00000000-0005-0000-0000-0000FC190000}"/>
    <cellStyle name="Normal 2 2 5 89" xfId="5039" xr:uid="{00000000-0005-0000-0000-0000FD190000}"/>
    <cellStyle name="Normal 2 2 5 9" xfId="5040" xr:uid="{00000000-0005-0000-0000-0000FE190000}"/>
    <cellStyle name="Normal 2 2 5 90" xfId="5041" xr:uid="{00000000-0005-0000-0000-0000FF190000}"/>
    <cellStyle name="Normal 2 2 5 91" xfId="5042" xr:uid="{00000000-0005-0000-0000-0000001A0000}"/>
    <cellStyle name="Normal 2 2 50" xfId="5043" xr:uid="{00000000-0005-0000-0000-0000011A0000}"/>
    <cellStyle name="Normal 2 2 50 2" xfId="5044" xr:uid="{00000000-0005-0000-0000-0000021A0000}"/>
    <cellStyle name="Normal 2 2 50 2 2" xfId="5045" xr:uid="{00000000-0005-0000-0000-0000031A0000}"/>
    <cellStyle name="Normal 2 2 50 2 2 2" xfId="11196" xr:uid="{00000000-0005-0000-0000-0000041A0000}"/>
    <cellStyle name="Normal 2 2 50 2 3" xfId="11195" xr:uid="{00000000-0005-0000-0000-0000051A0000}"/>
    <cellStyle name="Normal 2 2 50 3" xfId="5046" xr:uid="{00000000-0005-0000-0000-0000061A0000}"/>
    <cellStyle name="Normal 2 2 50 3 2" xfId="11197" xr:uid="{00000000-0005-0000-0000-0000071A0000}"/>
    <cellStyle name="Normal 2 2 50 4" xfId="11194" xr:uid="{00000000-0005-0000-0000-0000081A0000}"/>
    <cellStyle name="Normal 2 2 51" xfId="5047" xr:uid="{00000000-0005-0000-0000-0000091A0000}"/>
    <cellStyle name="Normal 2 2 51 2" xfId="5048" xr:uid="{00000000-0005-0000-0000-00000A1A0000}"/>
    <cellStyle name="Normal 2 2 51 2 2" xfId="5049" xr:uid="{00000000-0005-0000-0000-00000B1A0000}"/>
    <cellStyle name="Normal 2 2 51 2 2 2" xfId="11200" xr:uid="{00000000-0005-0000-0000-00000C1A0000}"/>
    <cellStyle name="Normal 2 2 51 2 3" xfId="11199" xr:uid="{00000000-0005-0000-0000-00000D1A0000}"/>
    <cellStyle name="Normal 2 2 51 3" xfId="5050" xr:uid="{00000000-0005-0000-0000-00000E1A0000}"/>
    <cellStyle name="Normal 2 2 51 3 2" xfId="11201" xr:uid="{00000000-0005-0000-0000-00000F1A0000}"/>
    <cellStyle name="Normal 2 2 51 4" xfId="11198" xr:uid="{00000000-0005-0000-0000-0000101A0000}"/>
    <cellStyle name="Normal 2 2 52" xfId="5051" xr:uid="{00000000-0005-0000-0000-0000111A0000}"/>
    <cellStyle name="Normal 2 2 52 2" xfId="5052" xr:uid="{00000000-0005-0000-0000-0000121A0000}"/>
    <cellStyle name="Normal 2 2 52 2 2" xfId="5053" xr:uid="{00000000-0005-0000-0000-0000131A0000}"/>
    <cellStyle name="Normal 2 2 52 2 2 2" xfId="11204" xr:uid="{00000000-0005-0000-0000-0000141A0000}"/>
    <cellStyle name="Normal 2 2 52 2 3" xfId="11203" xr:uid="{00000000-0005-0000-0000-0000151A0000}"/>
    <cellStyle name="Normal 2 2 52 3" xfId="5054" xr:uid="{00000000-0005-0000-0000-0000161A0000}"/>
    <cellStyle name="Normal 2 2 52 3 2" xfId="11205" xr:uid="{00000000-0005-0000-0000-0000171A0000}"/>
    <cellStyle name="Normal 2 2 52 4" xfId="11202" xr:uid="{00000000-0005-0000-0000-0000181A0000}"/>
    <cellStyle name="Normal 2 2 53" xfId="5055" xr:uid="{00000000-0005-0000-0000-0000191A0000}"/>
    <cellStyle name="Normal 2 2 53 2" xfId="5056" xr:uid="{00000000-0005-0000-0000-00001A1A0000}"/>
    <cellStyle name="Normal 2 2 53 2 2" xfId="5057" xr:uid="{00000000-0005-0000-0000-00001B1A0000}"/>
    <cellStyle name="Normal 2 2 53 2 2 2" xfId="11208" xr:uid="{00000000-0005-0000-0000-00001C1A0000}"/>
    <cellStyle name="Normal 2 2 53 2 3" xfId="11207" xr:uid="{00000000-0005-0000-0000-00001D1A0000}"/>
    <cellStyle name="Normal 2 2 53 3" xfId="5058" xr:uid="{00000000-0005-0000-0000-00001E1A0000}"/>
    <cellStyle name="Normal 2 2 53 3 2" xfId="11209" xr:uid="{00000000-0005-0000-0000-00001F1A0000}"/>
    <cellStyle name="Normal 2 2 53 4" xfId="11206" xr:uid="{00000000-0005-0000-0000-0000201A0000}"/>
    <cellStyle name="Normal 2 2 54" xfId="5059" xr:uid="{00000000-0005-0000-0000-0000211A0000}"/>
    <cellStyle name="Normal 2 2 54 2" xfId="5060" xr:uid="{00000000-0005-0000-0000-0000221A0000}"/>
    <cellStyle name="Normal 2 2 54 2 2" xfId="5061" xr:uid="{00000000-0005-0000-0000-0000231A0000}"/>
    <cellStyle name="Normal 2 2 54 2 2 2" xfId="11212" xr:uid="{00000000-0005-0000-0000-0000241A0000}"/>
    <cellStyle name="Normal 2 2 54 2 3" xfId="11211" xr:uid="{00000000-0005-0000-0000-0000251A0000}"/>
    <cellStyle name="Normal 2 2 54 3" xfId="5062" xr:uid="{00000000-0005-0000-0000-0000261A0000}"/>
    <cellStyle name="Normal 2 2 54 3 2" xfId="11213" xr:uid="{00000000-0005-0000-0000-0000271A0000}"/>
    <cellStyle name="Normal 2 2 54 4" xfId="11210" xr:uid="{00000000-0005-0000-0000-0000281A0000}"/>
    <cellStyle name="Normal 2 2 55" xfId="5063" xr:uid="{00000000-0005-0000-0000-0000291A0000}"/>
    <cellStyle name="Normal 2 2 55 2" xfId="5064" xr:uid="{00000000-0005-0000-0000-00002A1A0000}"/>
    <cellStyle name="Normal 2 2 55 2 2" xfId="5065" xr:uid="{00000000-0005-0000-0000-00002B1A0000}"/>
    <cellStyle name="Normal 2 2 55 2 2 2" xfId="11216" xr:uid="{00000000-0005-0000-0000-00002C1A0000}"/>
    <cellStyle name="Normal 2 2 55 2 3" xfId="11215" xr:uid="{00000000-0005-0000-0000-00002D1A0000}"/>
    <cellStyle name="Normal 2 2 55 3" xfId="5066" xr:uid="{00000000-0005-0000-0000-00002E1A0000}"/>
    <cellStyle name="Normal 2 2 55 3 2" xfId="11217" xr:uid="{00000000-0005-0000-0000-00002F1A0000}"/>
    <cellStyle name="Normal 2 2 55 4" xfId="11214" xr:uid="{00000000-0005-0000-0000-0000301A0000}"/>
    <cellStyle name="Normal 2 2 56" xfId="5067" xr:uid="{00000000-0005-0000-0000-0000311A0000}"/>
    <cellStyle name="Normal 2 2 56 2" xfId="5068" xr:uid="{00000000-0005-0000-0000-0000321A0000}"/>
    <cellStyle name="Normal 2 2 56 2 2" xfId="5069" xr:uid="{00000000-0005-0000-0000-0000331A0000}"/>
    <cellStyle name="Normal 2 2 56 2 2 2" xfId="11220" xr:uid="{00000000-0005-0000-0000-0000341A0000}"/>
    <cellStyle name="Normal 2 2 56 2 3" xfId="11219" xr:uid="{00000000-0005-0000-0000-0000351A0000}"/>
    <cellStyle name="Normal 2 2 56 3" xfId="5070" xr:uid="{00000000-0005-0000-0000-0000361A0000}"/>
    <cellStyle name="Normal 2 2 56 3 2" xfId="11221" xr:uid="{00000000-0005-0000-0000-0000371A0000}"/>
    <cellStyle name="Normal 2 2 56 4" xfId="11218" xr:uid="{00000000-0005-0000-0000-0000381A0000}"/>
    <cellStyle name="Normal 2 2 57" xfId="5071" xr:uid="{00000000-0005-0000-0000-0000391A0000}"/>
    <cellStyle name="Normal 2 2 57 2" xfId="5072" xr:uid="{00000000-0005-0000-0000-00003A1A0000}"/>
    <cellStyle name="Normal 2 2 57 2 2" xfId="5073" xr:uid="{00000000-0005-0000-0000-00003B1A0000}"/>
    <cellStyle name="Normal 2 2 57 2 2 2" xfId="11224" xr:uid="{00000000-0005-0000-0000-00003C1A0000}"/>
    <cellStyle name="Normal 2 2 57 2 3" xfId="11223" xr:uid="{00000000-0005-0000-0000-00003D1A0000}"/>
    <cellStyle name="Normal 2 2 57 3" xfId="5074" xr:uid="{00000000-0005-0000-0000-00003E1A0000}"/>
    <cellStyle name="Normal 2 2 57 3 2" xfId="11225" xr:uid="{00000000-0005-0000-0000-00003F1A0000}"/>
    <cellStyle name="Normal 2 2 57 4" xfId="11222" xr:uid="{00000000-0005-0000-0000-0000401A0000}"/>
    <cellStyle name="Normal 2 2 58" xfId="5075" xr:uid="{00000000-0005-0000-0000-0000411A0000}"/>
    <cellStyle name="Normal 2 2 58 2" xfId="5076" xr:uid="{00000000-0005-0000-0000-0000421A0000}"/>
    <cellStyle name="Normal 2 2 58 2 2" xfId="5077" xr:uid="{00000000-0005-0000-0000-0000431A0000}"/>
    <cellStyle name="Normal 2 2 58 2 2 2" xfId="11228" xr:uid="{00000000-0005-0000-0000-0000441A0000}"/>
    <cellStyle name="Normal 2 2 58 2 3" xfId="11227" xr:uid="{00000000-0005-0000-0000-0000451A0000}"/>
    <cellStyle name="Normal 2 2 58 3" xfId="5078" xr:uid="{00000000-0005-0000-0000-0000461A0000}"/>
    <cellStyle name="Normal 2 2 58 3 2" xfId="11229" xr:uid="{00000000-0005-0000-0000-0000471A0000}"/>
    <cellStyle name="Normal 2 2 58 4" xfId="11226" xr:uid="{00000000-0005-0000-0000-0000481A0000}"/>
    <cellStyle name="Normal 2 2 59" xfId="5079" xr:uid="{00000000-0005-0000-0000-0000491A0000}"/>
    <cellStyle name="Normal 2 2 59 2" xfId="5080" xr:uid="{00000000-0005-0000-0000-00004A1A0000}"/>
    <cellStyle name="Normal 2 2 59 2 2" xfId="5081" xr:uid="{00000000-0005-0000-0000-00004B1A0000}"/>
    <cellStyle name="Normal 2 2 59 2 2 2" xfId="11232" xr:uid="{00000000-0005-0000-0000-00004C1A0000}"/>
    <cellStyle name="Normal 2 2 59 2 3" xfId="11231" xr:uid="{00000000-0005-0000-0000-00004D1A0000}"/>
    <cellStyle name="Normal 2 2 59 3" xfId="5082" xr:uid="{00000000-0005-0000-0000-00004E1A0000}"/>
    <cellStyle name="Normal 2 2 59 3 2" xfId="11233" xr:uid="{00000000-0005-0000-0000-00004F1A0000}"/>
    <cellStyle name="Normal 2 2 59 4" xfId="11230" xr:uid="{00000000-0005-0000-0000-0000501A0000}"/>
    <cellStyle name="Normal 2 2 6" xfId="5083" xr:uid="{00000000-0005-0000-0000-0000511A0000}"/>
    <cellStyle name="Normal 2 2 6 10" xfId="5084" xr:uid="{00000000-0005-0000-0000-0000521A0000}"/>
    <cellStyle name="Normal 2 2 6 11" xfId="5085" xr:uid="{00000000-0005-0000-0000-0000531A0000}"/>
    <cellStyle name="Normal 2 2 6 12" xfId="5086" xr:uid="{00000000-0005-0000-0000-0000541A0000}"/>
    <cellStyle name="Normal 2 2 6 13" xfId="5087" xr:uid="{00000000-0005-0000-0000-0000551A0000}"/>
    <cellStyle name="Normal 2 2 6 14" xfId="5088" xr:uid="{00000000-0005-0000-0000-0000561A0000}"/>
    <cellStyle name="Normal 2 2 6 15" xfId="5089" xr:uid="{00000000-0005-0000-0000-0000571A0000}"/>
    <cellStyle name="Normal 2 2 6 16" xfId="5090" xr:uid="{00000000-0005-0000-0000-0000581A0000}"/>
    <cellStyle name="Normal 2 2 6 17" xfId="5091" xr:uid="{00000000-0005-0000-0000-0000591A0000}"/>
    <cellStyle name="Normal 2 2 6 18" xfId="5092" xr:uid="{00000000-0005-0000-0000-00005A1A0000}"/>
    <cellStyle name="Normal 2 2 6 19" xfId="5093" xr:uid="{00000000-0005-0000-0000-00005B1A0000}"/>
    <cellStyle name="Normal 2 2 6 2" xfId="5094" xr:uid="{00000000-0005-0000-0000-00005C1A0000}"/>
    <cellStyle name="Normal 2 2 6 2 2" xfId="5095" xr:uid="{00000000-0005-0000-0000-00005D1A0000}"/>
    <cellStyle name="Normal 2 2 6 20" xfId="5096" xr:uid="{00000000-0005-0000-0000-00005E1A0000}"/>
    <cellStyle name="Normal 2 2 6 21" xfId="5097" xr:uid="{00000000-0005-0000-0000-00005F1A0000}"/>
    <cellStyle name="Normal 2 2 6 22" xfId="5098" xr:uid="{00000000-0005-0000-0000-0000601A0000}"/>
    <cellStyle name="Normal 2 2 6 23" xfId="5099" xr:uid="{00000000-0005-0000-0000-0000611A0000}"/>
    <cellStyle name="Normal 2 2 6 24" xfId="5100" xr:uid="{00000000-0005-0000-0000-0000621A0000}"/>
    <cellStyle name="Normal 2 2 6 25" xfId="5101" xr:uid="{00000000-0005-0000-0000-0000631A0000}"/>
    <cellStyle name="Normal 2 2 6 26" xfId="5102" xr:uid="{00000000-0005-0000-0000-0000641A0000}"/>
    <cellStyle name="Normal 2 2 6 27" xfId="5103" xr:uid="{00000000-0005-0000-0000-0000651A0000}"/>
    <cellStyle name="Normal 2 2 6 28" xfId="5104" xr:uid="{00000000-0005-0000-0000-0000661A0000}"/>
    <cellStyle name="Normal 2 2 6 29" xfId="5105" xr:uid="{00000000-0005-0000-0000-0000671A0000}"/>
    <cellStyle name="Normal 2 2 6 3" xfId="5106" xr:uid="{00000000-0005-0000-0000-0000681A0000}"/>
    <cellStyle name="Normal 2 2 6 3 2" xfId="5107" xr:uid="{00000000-0005-0000-0000-0000691A0000}"/>
    <cellStyle name="Normal 2 2 6 3 3" xfId="5108" xr:uid="{00000000-0005-0000-0000-00006A1A0000}"/>
    <cellStyle name="Normal 2 2 6 3 3 2" xfId="11235" xr:uid="{00000000-0005-0000-0000-00006B1A0000}"/>
    <cellStyle name="Normal 2 2 6 30" xfId="5109" xr:uid="{00000000-0005-0000-0000-00006C1A0000}"/>
    <cellStyle name="Normal 2 2 6 31" xfId="5110" xr:uid="{00000000-0005-0000-0000-00006D1A0000}"/>
    <cellStyle name="Normal 2 2 6 32" xfId="5111" xr:uid="{00000000-0005-0000-0000-00006E1A0000}"/>
    <cellStyle name="Normal 2 2 6 33" xfId="5112" xr:uid="{00000000-0005-0000-0000-00006F1A0000}"/>
    <cellStyle name="Normal 2 2 6 34" xfId="5113" xr:uid="{00000000-0005-0000-0000-0000701A0000}"/>
    <cellStyle name="Normal 2 2 6 35" xfId="5114" xr:uid="{00000000-0005-0000-0000-0000711A0000}"/>
    <cellStyle name="Normal 2 2 6 36" xfId="5115" xr:uid="{00000000-0005-0000-0000-0000721A0000}"/>
    <cellStyle name="Normal 2 2 6 37" xfId="5116" xr:uid="{00000000-0005-0000-0000-0000731A0000}"/>
    <cellStyle name="Normal 2 2 6 38" xfId="5117" xr:uid="{00000000-0005-0000-0000-0000741A0000}"/>
    <cellStyle name="Normal 2 2 6 39" xfId="5118" xr:uid="{00000000-0005-0000-0000-0000751A0000}"/>
    <cellStyle name="Normal 2 2 6 4" xfId="5119" xr:uid="{00000000-0005-0000-0000-0000761A0000}"/>
    <cellStyle name="Normal 2 2 6 40" xfId="5120" xr:uid="{00000000-0005-0000-0000-0000771A0000}"/>
    <cellStyle name="Normal 2 2 6 41" xfId="5121" xr:uid="{00000000-0005-0000-0000-0000781A0000}"/>
    <cellStyle name="Normal 2 2 6 42" xfId="5122" xr:uid="{00000000-0005-0000-0000-0000791A0000}"/>
    <cellStyle name="Normal 2 2 6 43" xfId="11234" xr:uid="{00000000-0005-0000-0000-00007A1A0000}"/>
    <cellStyle name="Normal 2 2 6 5" xfId="5123" xr:uid="{00000000-0005-0000-0000-00007B1A0000}"/>
    <cellStyle name="Normal 2 2 6 6" xfId="5124" xr:uid="{00000000-0005-0000-0000-00007C1A0000}"/>
    <cellStyle name="Normal 2 2 6 7" xfId="5125" xr:uid="{00000000-0005-0000-0000-00007D1A0000}"/>
    <cellStyle name="Normal 2 2 6 8" xfId="5126" xr:uid="{00000000-0005-0000-0000-00007E1A0000}"/>
    <cellStyle name="Normal 2 2 6 9" xfId="5127" xr:uid="{00000000-0005-0000-0000-00007F1A0000}"/>
    <cellStyle name="Normal 2 2 60" xfId="5128" xr:uid="{00000000-0005-0000-0000-0000801A0000}"/>
    <cellStyle name="Normal 2 2 60 2" xfId="5129" xr:uid="{00000000-0005-0000-0000-0000811A0000}"/>
    <cellStyle name="Normal 2 2 60 2 2" xfId="5130" xr:uid="{00000000-0005-0000-0000-0000821A0000}"/>
    <cellStyle name="Normal 2 2 60 2 2 2" xfId="11238" xr:uid="{00000000-0005-0000-0000-0000831A0000}"/>
    <cellStyle name="Normal 2 2 60 2 3" xfId="11237" xr:uid="{00000000-0005-0000-0000-0000841A0000}"/>
    <cellStyle name="Normal 2 2 60 3" xfId="5131" xr:uid="{00000000-0005-0000-0000-0000851A0000}"/>
    <cellStyle name="Normal 2 2 60 3 2" xfId="11239" xr:uid="{00000000-0005-0000-0000-0000861A0000}"/>
    <cellStyle name="Normal 2 2 60 4" xfId="11236" xr:uid="{00000000-0005-0000-0000-0000871A0000}"/>
    <cellStyle name="Normal 2 2 61" xfId="5132" xr:uid="{00000000-0005-0000-0000-0000881A0000}"/>
    <cellStyle name="Normal 2 2 61 2" xfId="5133" xr:uid="{00000000-0005-0000-0000-0000891A0000}"/>
    <cellStyle name="Normal 2 2 61 2 2" xfId="5134" xr:uid="{00000000-0005-0000-0000-00008A1A0000}"/>
    <cellStyle name="Normal 2 2 61 2 2 2" xfId="11242" xr:uid="{00000000-0005-0000-0000-00008B1A0000}"/>
    <cellStyle name="Normal 2 2 61 2 3" xfId="11241" xr:uid="{00000000-0005-0000-0000-00008C1A0000}"/>
    <cellStyle name="Normal 2 2 61 3" xfId="5135" xr:uid="{00000000-0005-0000-0000-00008D1A0000}"/>
    <cellStyle name="Normal 2 2 61 3 2" xfId="11243" xr:uid="{00000000-0005-0000-0000-00008E1A0000}"/>
    <cellStyle name="Normal 2 2 61 4" xfId="11240" xr:uid="{00000000-0005-0000-0000-00008F1A0000}"/>
    <cellStyle name="Normal 2 2 62" xfId="5136" xr:uid="{00000000-0005-0000-0000-0000901A0000}"/>
    <cellStyle name="Normal 2 2 62 2" xfId="5137" xr:uid="{00000000-0005-0000-0000-0000911A0000}"/>
    <cellStyle name="Normal 2 2 62 2 2" xfId="5138" xr:uid="{00000000-0005-0000-0000-0000921A0000}"/>
    <cellStyle name="Normal 2 2 62 2 2 2" xfId="11246" xr:uid="{00000000-0005-0000-0000-0000931A0000}"/>
    <cellStyle name="Normal 2 2 62 2 3" xfId="11245" xr:uid="{00000000-0005-0000-0000-0000941A0000}"/>
    <cellStyle name="Normal 2 2 62 3" xfId="5139" xr:uid="{00000000-0005-0000-0000-0000951A0000}"/>
    <cellStyle name="Normal 2 2 62 3 2" xfId="11247" xr:uid="{00000000-0005-0000-0000-0000961A0000}"/>
    <cellStyle name="Normal 2 2 62 4" xfId="11244" xr:uid="{00000000-0005-0000-0000-0000971A0000}"/>
    <cellStyle name="Normal 2 2 63" xfId="5140" xr:uid="{00000000-0005-0000-0000-0000981A0000}"/>
    <cellStyle name="Normal 2 2 63 2" xfId="5141" xr:uid="{00000000-0005-0000-0000-0000991A0000}"/>
    <cellStyle name="Normal 2 2 63 2 2" xfId="5142" xr:uid="{00000000-0005-0000-0000-00009A1A0000}"/>
    <cellStyle name="Normal 2 2 63 2 2 2" xfId="11250" xr:uid="{00000000-0005-0000-0000-00009B1A0000}"/>
    <cellStyle name="Normal 2 2 63 2 3" xfId="11249" xr:uid="{00000000-0005-0000-0000-00009C1A0000}"/>
    <cellStyle name="Normal 2 2 63 3" xfId="5143" xr:uid="{00000000-0005-0000-0000-00009D1A0000}"/>
    <cellStyle name="Normal 2 2 63 3 2" xfId="11251" xr:uid="{00000000-0005-0000-0000-00009E1A0000}"/>
    <cellStyle name="Normal 2 2 63 4" xfId="11248" xr:uid="{00000000-0005-0000-0000-00009F1A0000}"/>
    <cellStyle name="Normal 2 2 64" xfId="5144" xr:uid="{00000000-0005-0000-0000-0000A01A0000}"/>
    <cellStyle name="Normal 2 2 64 2" xfId="5145" xr:uid="{00000000-0005-0000-0000-0000A11A0000}"/>
    <cellStyle name="Normal 2 2 64 2 2" xfId="5146" xr:uid="{00000000-0005-0000-0000-0000A21A0000}"/>
    <cellStyle name="Normal 2 2 64 2 2 2" xfId="11254" xr:uid="{00000000-0005-0000-0000-0000A31A0000}"/>
    <cellStyle name="Normal 2 2 64 2 3" xfId="11253" xr:uid="{00000000-0005-0000-0000-0000A41A0000}"/>
    <cellStyle name="Normal 2 2 64 3" xfId="5147" xr:uid="{00000000-0005-0000-0000-0000A51A0000}"/>
    <cellStyle name="Normal 2 2 64 3 2" xfId="11255" xr:uid="{00000000-0005-0000-0000-0000A61A0000}"/>
    <cellStyle name="Normal 2 2 64 4" xfId="11252" xr:uid="{00000000-0005-0000-0000-0000A71A0000}"/>
    <cellStyle name="Normal 2 2 65" xfId="5148" xr:uid="{00000000-0005-0000-0000-0000A81A0000}"/>
    <cellStyle name="Normal 2 2 65 2" xfId="5149" xr:uid="{00000000-0005-0000-0000-0000A91A0000}"/>
    <cellStyle name="Normal 2 2 65 2 2" xfId="11257" xr:uid="{00000000-0005-0000-0000-0000AA1A0000}"/>
    <cellStyle name="Normal 2 2 65 3" xfId="11256" xr:uid="{00000000-0005-0000-0000-0000AB1A0000}"/>
    <cellStyle name="Normal 2 2 66" xfId="5150" xr:uid="{00000000-0005-0000-0000-0000AC1A0000}"/>
    <cellStyle name="Normal 2 2 66 2" xfId="5151" xr:uid="{00000000-0005-0000-0000-0000AD1A0000}"/>
    <cellStyle name="Normal 2 2 66 2 2" xfId="11259" xr:uid="{00000000-0005-0000-0000-0000AE1A0000}"/>
    <cellStyle name="Normal 2 2 66 3" xfId="11258" xr:uid="{00000000-0005-0000-0000-0000AF1A0000}"/>
    <cellStyle name="Normal 2 2 67" xfId="5152" xr:uid="{00000000-0005-0000-0000-0000B01A0000}"/>
    <cellStyle name="Normal 2 2 67 2" xfId="5153" xr:uid="{00000000-0005-0000-0000-0000B11A0000}"/>
    <cellStyle name="Normal 2 2 67 2 2" xfId="11261" xr:uid="{00000000-0005-0000-0000-0000B21A0000}"/>
    <cellStyle name="Normal 2 2 67 3" xfId="11260" xr:uid="{00000000-0005-0000-0000-0000B31A0000}"/>
    <cellStyle name="Normal 2 2 68" xfId="5154" xr:uid="{00000000-0005-0000-0000-0000B41A0000}"/>
    <cellStyle name="Normal 2 2 68 2" xfId="5155" xr:uid="{00000000-0005-0000-0000-0000B51A0000}"/>
    <cellStyle name="Normal 2 2 68 2 2" xfId="11263" xr:uid="{00000000-0005-0000-0000-0000B61A0000}"/>
    <cellStyle name="Normal 2 2 68 3" xfId="11262" xr:uid="{00000000-0005-0000-0000-0000B71A0000}"/>
    <cellStyle name="Normal 2 2 69" xfId="5156" xr:uid="{00000000-0005-0000-0000-0000B81A0000}"/>
    <cellStyle name="Normal 2 2 69 2" xfId="5157" xr:uid="{00000000-0005-0000-0000-0000B91A0000}"/>
    <cellStyle name="Normal 2 2 69 2 2" xfId="11265" xr:uid="{00000000-0005-0000-0000-0000BA1A0000}"/>
    <cellStyle name="Normal 2 2 69 3" xfId="11264" xr:uid="{00000000-0005-0000-0000-0000BB1A0000}"/>
    <cellStyle name="Normal 2 2 7" xfId="5158" xr:uid="{00000000-0005-0000-0000-0000BC1A0000}"/>
    <cellStyle name="Normal 2 2 7 10" xfId="5159" xr:uid="{00000000-0005-0000-0000-0000BD1A0000}"/>
    <cellStyle name="Normal 2 2 7 11" xfId="5160" xr:uid="{00000000-0005-0000-0000-0000BE1A0000}"/>
    <cellStyle name="Normal 2 2 7 12" xfId="5161" xr:uid="{00000000-0005-0000-0000-0000BF1A0000}"/>
    <cellStyle name="Normal 2 2 7 13" xfId="5162" xr:uid="{00000000-0005-0000-0000-0000C01A0000}"/>
    <cellStyle name="Normal 2 2 7 14" xfId="5163" xr:uid="{00000000-0005-0000-0000-0000C11A0000}"/>
    <cellStyle name="Normal 2 2 7 15" xfId="5164" xr:uid="{00000000-0005-0000-0000-0000C21A0000}"/>
    <cellStyle name="Normal 2 2 7 16" xfId="5165" xr:uid="{00000000-0005-0000-0000-0000C31A0000}"/>
    <cellStyle name="Normal 2 2 7 17" xfId="5166" xr:uid="{00000000-0005-0000-0000-0000C41A0000}"/>
    <cellStyle name="Normal 2 2 7 18" xfId="5167" xr:uid="{00000000-0005-0000-0000-0000C51A0000}"/>
    <cellStyle name="Normal 2 2 7 19" xfId="5168" xr:uid="{00000000-0005-0000-0000-0000C61A0000}"/>
    <cellStyle name="Normal 2 2 7 2" xfId="5169" xr:uid="{00000000-0005-0000-0000-0000C71A0000}"/>
    <cellStyle name="Normal 2 2 7 2 2" xfId="5170" xr:uid="{00000000-0005-0000-0000-0000C81A0000}"/>
    <cellStyle name="Normal 2 2 7 20" xfId="5171" xr:uid="{00000000-0005-0000-0000-0000C91A0000}"/>
    <cellStyle name="Normal 2 2 7 21" xfId="5172" xr:uid="{00000000-0005-0000-0000-0000CA1A0000}"/>
    <cellStyle name="Normal 2 2 7 22" xfId="5173" xr:uid="{00000000-0005-0000-0000-0000CB1A0000}"/>
    <cellStyle name="Normal 2 2 7 23" xfId="11266" xr:uid="{00000000-0005-0000-0000-0000CC1A0000}"/>
    <cellStyle name="Normal 2 2 7 3" xfId="5174" xr:uid="{00000000-0005-0000-0000-0000CD1A0000}"/>
    <cellStyle name="Normal 2 2 7 3 2" xfId="5175" xr:uid="{00000000-0005-0000-0000-0000CE1A0000}"/>
    <cellStyle name="Normal 2 2 7 3 3" xfId="5176" xr:uid="{00000000-0005-0000-0000-0000CF1A0000}"/>
    <cellStyle name="Normal 2 2 7 3 3 2" xfId="11267" xr:uid="{00000000-0005-0000-0000-0000D01A0000}"/>
    <cellStyle name="Normal 2 2 7 4" xfId="5177" xr:uid="{00000000-0005-0000-0000-0000D11A0000}"/>
    <cellStyle name="Normal 2 2 7 5" xfId="5178" xr:uid="{00000000-0005-0000-0000-0000D21A0000}"/>
    <cellStyle name="Normal 2 2 7 6" xfId="5179" xr:uid="{00000000-0005-0000-0000-0000D31A0000}"/>
    <cellStyle name="Normal 2 2 7 7" xfId="5180" xr:uid="{00000000-0005-0000-0000-0000D41A0000}"/>
    <cellStyle name="Normal 2 2 7 8" xfId="5181" xr:uid="{00000000-0005-0000-0000-0000D51A0000}"/>
    <cellStyle name="Normal 2 2 7 9" xfId="5182" xr:uid="{00000000-0005-0000-0000-0000D61A0000}"/>
    <cellStyle name="Normal 2 2 70" xfId="5183" xr:uid="{00000000-0005-0000-0000-0000D71A0000}"/>
    <cellStyle name="Normal 2 2 70 2" xfId="5184" xr:uid="{00000000-0005-0000-0000-0000D81A0000}"/>
    <cellStyle name="Normal 2 2 70 2 2" xfId="11269" xr:uid="{00000000-0005-0000-0000-0000D91A0000}"/>
    <cellStyle name="Normal 2 2 70 3" xfId="11268" xr:uid="{00000000-0005-0000-0000-0000DA1A0000}"/>
    <cellStyle name="Normal 2 2 71" xfId="5185" xr:uid="{00000000-0005-0000-0000-0000DB1A0000}"/>
    <cellStyle name="Normal 2 2 71 2" xfId="5186" xr:uid="{00000000-0005-0000-0000-0000DC1A0000}"/>
    <cellStyle name="Normal 2 2 71 2 2" xfId="11271" xr:uid="{00000000-0005-0000-0000-0000DD1A0000}"/>
    <cellStyle name="Normal 2 2 71 3" xfId="11270" xr:uid="{00000000-0005-0000-0000-0000DE1A0000}"/>
    <cellStyle name="Normal 2 2 72" xfId="5187" xr:uid="{00000000-0005-0000-0000-0000DF1A0000}"/>
    <cellStyle name="Normal 2 2 72 2" xfId="5188" xr:uid="{00000000-0005-0000-0000-0000E01A0000}"/>
    <cellStyle name="Normal 2 2 72 2 2" xfId="11273" xr:uid="{00000000-0005-0000-0000-0000E11A0000}"/>
    <cellStyle name="Normal 2 2 72 3" xfId="11272" xr:uid="{00000000-0005-0000-0000-0000E21A0000}"/>
    <cellStyle name="Normal 2 2 73" xfId="5189" xr:uid="{00000000-0005-0000-0000-0000E31A0000}"/>
    <cellStyle name="Normal 2 2 73 2" xfId="5190" xr:uid="{00000000-0005-0000-0000-0000E41A0000}"/>
    <cellStyle name="Normal 2 2 73 2 2" xfId="11275" xr:uid="{00000000-0005-0000-0000-0000E51A0000}"/>
    <cellStyle name="Normal 2 2 73 3" xfId="11274" xr:uid="{00000000-0005-0000-0000-0000E61A0000}"/>
    <cellStyle name="Normal 2 2 74" xfId="5191" xr:uid="{00000000-0005-0000-0000-0000E71A0000}"/>
    <cellStyle name="Normal 2 2 74 2" xfId="5192" xr:uid="{00000000-0005-0000-0000-0000E81A0000}"/>
    <cellStyle name="Normal 2 2 74 2 2" xfId="11277" xr:uid="{00000000-0005-0000-0000-0000E91A0000}"/>
    <cellStyle name="Normal 2 2 74 3" xfId="11276" xr:uid="{00000000-0005-0000-0000-0000EA1A0000}"/>
    <cellStyle name="Normal 2 2 75" xfId="5193" xr:uid="{00000000-0005-0000-0000-0000EB1A0000}"/>
    <cellStyle name="Normal 2 2 75 2" xfId="5194" xr:uid="{00000000-0005-0000-0000-0000EC1A0000}"/>
    <cellStyle name="Normal 2 2 75 2 2" xfId="11279" xr:uid="{00000000-0005-0000-0000-0000ED1A0000}"/>
    <cellStyle name="Normal 2 2 75 3" xfId="11278" xr:uid="{00000000-0005-0000-0000-0000EE1A0000}"/>
    <cellStyle name="Normal 2 2 76" xfId="5195" xr:uid="{00000000-0005-0000-0000-0000EF1A0000}"/>
    <cellStyle name="Normal 2 2 76 2" xfId="5196" xr:uid="{00000000-0005-0000-0000-0000F01A0000}"/>
    <cellStyle name="Normal 2 2 76 2 2" xfId="11281" xr:uid="{00000000-0005-0000-0000-0000F11A0000}"/>
    <cellStyle name="Normal 2 2 76 3" xfId="11280" xr:uid="{00000000-0005-0000-0000-0000F21A0000}"/>
    <cellStyle name="Normal 2 2 77" xfId="5197" xr:uid="{00000000-0005-0000-0000-0000F31A0000}"/>
    <cellStyle name="Normal 2 2 77 2" xfId="5198" xr:uid="{00000000-0005-0000-0000-0000F41A0000}"/>
    <cellStyle name="Normal 2 2 77 2 2" xfId="11283" xr:uid="{00000000-0005-0000-0000-0000F51A0000}"/>
    <cellStyle name="Normal 2 2 77 3" xfId="11282" xr:uid="{00000000-0005-0000-0000-0000F61A0000}"/>
    <cellStyle name="Normal 2 2 78" xfId="5199" xr:uid="{00000000-0005-0000-0000-0000F71A0000}"/>
    <cellStyle name="Normal 2 2 78 2" xfId="5200" xr:uid="{00000000-0005-0000-0000-0000F81A0000}"/>
    <cellStyle name="Normal 2 2 78 2 2" xfId="11285" xr:uid="{00000000-0005-0000-0000-0000F91A0000}"/>
    <cellStyle name="Normal 2 2 78 3" xfId="11284" xr:uid="{00000000-0005-0000-0000-0000FA1A0000}"/>
    <cellStyle name="Normal 2 2 79" xfId="5201" xr:uid="{00000000-0005-0000-0000-0000FB1A0000}"/>
    <cellStyle name="Normal 2 2 79 2" xfId="5202" xr:uid="{00000000-0005-0000-0000-0000FC1A0000}"/>
    <cellStyle name="Normal 2 2 79 2 2" xfId="11287" xr:uid="{00000000-0005-0000-0000-0000FD1A0000}"/>
    <cellStyle name="Normal 2 2 79 3" xfId="11286" xr:uid="{00000000-0005-0000-0000-0000FE1A0000}"/>
    <cellStyle name="Normal 2 2 8" xfId="5203" xr:uid="{00000000-0005-0000-0000-0000FF1A0000}"/>
    <cellStyle name="Normal 2 2 8 2" xfId="5204" xr:uid="{00000000-0005-0000-0000-0000001B0000}"/>
    <cellStyle name="Normal 2 2 8 2 2" xfId="5205" xr:uid="{00000000-0005-0000-0000-0000011B0000}"/>
    <cellStyle name="Normal 2 2 8 2 2 2" xfId="11290" xr:uid="{00000000-0005-0000-0000-0000021B0000}"/>
    <cellStyle name="Normal 2 2 8 2 3" xfId="5206" xr:uid="{00000000-0005-0000-0000-0000031B0000}"/>
    <cellStyle name="Normal 2 2 8 2 4" xfId="11289" xr:uid="{00000000-0005-0000-0000-0000041B0000}"/>
    <cellStyle name="Normal 2 2 8 3" xfId="5207" xr:uid="{00000000-0005-0000-0000-0000051B0000}"/>
    <cellStyle name="Normal 2 2 8 4" xfId="5208" xr:uid="{00000000-0005-0000-0000-0000061B0000}"/>
    <cellStyle name="Normal 2 2 8 4 2" xfId="11291" xr:uid="{00000000-0005-0000-0000-0000071B0000}"/>
    <cellStyle name="Normal 2 2 8 5" xfId="5209" xr:uid="{00000000-0005-0000-0000-0000081B0000}"/>
    <cellStyle name="Normal 2 2 8 5 2" xfId="11292" xr:uid="{00000000-0005-0000-0000-0000091B0000}"/>
    <cellStyle name="Normal 2 2 8 6" xfId="11288" xr:uid="{00000000-0005-0000-0000-00000A1B0000}"/>
    <cellStyle name="Normal 2 2 80" xfId="5210" xr:uid="{00000000-0005-0000-0000-00000B1B0000}"/>
    <cellStyle name="Normal 2 2 80 2" xfId="5211" xr:uid="{00000000-0005-0000-0000-00000C1B0000}"/>
    <cellStyle name="Normal 2 2 80 2 2" xfId="11294" xr:uid="{00000000-0005-0000-0000-00000D1B0000}"/>
    <cellStyle name="Normal 2 2 80 3" xfId="11293" xr:uid="{00000000-0005-0000-0000-00000E1B0000}"/>
    <cellStyle name="Normal 2 2 81" xfId="5212" xr:uid="{00000000-0005-0000-0000-00000F1B0000}"/>
    <cellStyle name="Normal 2 2 81 2" xfId="5213" xr:uid="{00000000-0005-0000-0000-0000101B0000}"/>
    <cellStyle name="Normal 2 2 81 2 2" xfId="11296" xr:uid="{00000000-0005-0000-0000-0000111B0000}"/>
    <cellStyle name="Normal 2 2 81 3" xfId="11295" xr:uid="{00000000-0005-0000-0000-0000121B0000}"/>
    <cellStyle name="Normal 2 2 82" xfId="5214" xr:uid="{00000000-0005-0000-0000-0000131B0000}"/>
    <cellStyle name="Normal 2 2 82 2" xfId="5215" xr:uid="{00000000-0005-0000-0000-0000141B0000}"/>
    <cellStyle name="Normal 2 2 82 2 2" xfId="11298" xr:uid="{00000000-0005-0000-0000-0000151B0000}"/>
    <cellStyle name="Normal 2 2 82 3" xfId="11297" xr:uid="{00000000-0005-0000-0000-0000161B0000}"/>
    <cellStyle name="Normal 2 2 83" xfId="5216" xr:uid="{00000000-0005-0000-0000-0000171B0000}"/>
    <cellStyle name="Normal 2 2 83 2" xfId="5217" xr:uid="{00000000-0005-0000-0000-0000181B0000}"/>
    <cellStyle name="Normal 2 2 83 2 2" xfId="11300" xr:uid="{00000000-0005-0000-0000-0000191B0000}"/>
    <cellStyle name="Normal 2 2 83 3" xfId="11299" xr:uid="{00000000-0005-0000-0000-00001A1B0000}"/>
    <cellStyle name="Normal 2 2 84" xfId="5218" xr:uid="{00000000-0005-0000-0000-00001B1B0000}"/>
    <cellStyle name="Normal 2 2 84 2" xfId="5219" xr:uid="{00000000-0005-0000-0000-00001C1B0000}"/>
    <cellStyle name="Normal 2 2 84 2 2" xfId="11302" xr:uid="{00000000-0005-0000-0000-00001D1B0000}"/>
    <cellStyle name="Normal 2 2 84 3" xfId="11301" xr:uid="{00000000-0005-0000-0000-00001E1B0000}"/>
    <cellStyle name="Normal 2 2 85" xfId="5220" xr:uid="{00000000-0005-0000-0000-00001F1B0000}"/>
    <cellStyle name="Normal 2 2 85 2" xfId="5221" xr:uid="{00000000-0005-0000-0000-0000201B0000}"/>
    <cellStyle name="Normal 2 2 85 2 2" xfId="11304" xr:uid="{00000000-0005-0000-0000-0000211B0000}"/>
    <cellStyle name="Normal 2 2 85 3" xfId="11303" xr:uid="{00000000-0005-0000-0000-0000221B0000}"/>
    <cellStyle name="Normal 2 2 86" xfId="5222" xr:uid="{00000000-0005-0000-0000-0000231B0000}"/>
    <cellStyle name="Normal 2 2 86 2" xfId="5223" xr:uid="{00000000-0005-0000-0000-0000241B0000}"/>
    <cellStyle name="Normal 2 2 86 2 2" xfId="11306" xr:uid="{00000000-0005-0000-0000-0000251B0000}"/>
    <cellStyle name="Normal 2 2 86 3" xfId="11305" xr:uid="{00000000-0005-0000-0000-0000261B0000}"/>
    <cellStyle name="Normal 2 2 87" xfId="5224" xr:uid="{00000000-0005-0000-0000-0000271B0000}"/>
    <cellStyle name="Normal 2 2 87 2" xfId="5225" xr:uid="{00000000-0005-0000-0000-0000281B0000}"/>
    <cellStyle name="Normal 2 2 87 2 2" xfId="11308" xr:uid="{00000000-0005-0000-0000-0000291B0000}"/>
    <cellStyle name="Normal 2 2 87 3" xfId="11307" xr:uid="{00000000-0005-0000-0000-00002A1B0000}"/>
    <cellStyle name="Normal 2 2 88" xfId="5226" xr:uid="{00000000-0005-0000-0000-00002B1B0000}"/>
    <cellStyle name="Normal 2 2 88 2" xfId="5227" xr:uid="{00000000-0005-0000-0000-00002C1B0000}"/>
    <cellStyle name="Normal 2 2 88 2 2" xfId="11310" xr:uid="{00000000-0005-0000-0000-00002D1B0000}"/>
    <cellStyle name="Normal 2 2 88 3" xfId="11309" xr:uid="{00000000-0005-0000-0000-00002E1B0000}"/>
    <cellStyle name="Normal 2 2 89" xfId="5228" xr:uid="{00000000-0005-0000-0000-00002F1B0000}"/>
    <cellStyle name="Normal 2 2 89 2" xfId="5229" xr:uid="{00000000-0005-0000-0000-0000301B0000}"/>
    <cellStyle name="Normal 2 2 89 2 2" xfId="11312" xr:uid="{00000000-0005-0000-0000-0000311B0000}"/>
    <cellStyle name="Normal 2 2 89 3" xfId="11311" xr:uid="{00000000-0005-0000-0000-0000321B0000}"/>
    <cellStyle name="Normal 2 2 9" xfId="5230" xr:uid="{00000000-0005-0000-0000-0000331B0000}"/>
    <cellStyle name="Normal 2 2 9 2" xfId="5231" xr:uid="{00000000-0005-0000-0000-0000341B0000}"/>
    <cellStyle name="Normal 2 2 9 2 2" xfId="5232" xr:uid="{00000000-0005-0000-0000-0000351B0000}"/>
    <cellStyle name="Normal 2 2 9 2 2 2" xfId="11315" xr:uid="{00000000-0005-0000-0000-0000361B0000}"/>
    <cellStyle name="Normal 2 2 9 2 3" xfId="11314" xr:uid="{00000000-0005-0000-0000-0000371B0000}"/>
    <cellStyle name="Normal 2 2 9 3" xfId="5233" xr:uid="{00000000-0005-0000-0000-0000381B0000}"/>
    <cellStyle name="Normal 2 2 9 3 2" xfId="11316" xr:uid="{00000000-0005-0000-0000-0000391B0000}"/>
    <cellStyle name="Normal 2 2 9 4" xfId="11313" xr:uid="{00000000-0005-0000-0000-00003A1B0000}"/>
    <cellStyle name="Normal 2 2 90" xfId="5234" xr:uid="{00000000-0005-0000-0000-00003B1B0000}"/>
    <cellStyle name="Normal 2 2 90 2" xfId="5235" xr:uid="{00000000-0005-0000-0000-00003C1B0000}"/>
    <cellStyle name="Normal 2 2 90 2 2" xfId="11318" xr:uid="{00000000-0005-0000-0000-00003D1B0000}"/>
    <cellStyle name="Normal 2 2 90 3" xfId="11317" xr:uid="{00000000-0005-0000-0000-00003E1B0000}"/>
    <cellStyle name="Normal 2 2 91" xfId="5236" xr:uid="{00000000-0005-0000-0000-00003F1B0000}"/>
    <cellStyle name="Normal 2 2 91 2" xfId="5237" xr:uid="{00000000-0005-0000-0000-0000401B0000}"/>
    <cellStyle name="Normal 2 2 91 2 2" xfId="11320" xr:uid="{00000000-0005-0000-0000-0000411B0000}"/>
    <cellStyle name="Normal 2 2 91 3" xfId="11319" xr:uid="{00000000-0005-0000-0000-0000421B0000}"/>
    <cellStyle name="Normal 2 2 92" xfId="5238" xr:uid="{00000000-0005-0000-0000-0000431B0000}"/>
    <cellStyle name="Normal 2 2 92 2" xfId="5239" xr:uid="{00000000-0005-0000-0000-0000441B0000}"/>
    <cellStyle name="Normal 2 2 92 2 2" xfId="11322" xr:uid="{00000000-0005-0000-0000-0000451B0000}"/>
    <cellStyle name="Normal 2 2 92 3" xfId="11321" xr:uid="{00000000-0005-0000-0000-0000461B0000}"/>
    <cellStyle name="Normal 2 2 93" xfId="5240" xr:uid="{00000000-0005-0000-0000-0000471B0000}"/>
    <cellStyle name="Normal 2 2 93 2" xfId="5241" xr:uid="{00000000-0005-0000-0000-0000481B0000}"/>
    <cellStyle name="Normal 2 2 93 2 2" xfId="11324" xr:uid="{00000000-0005-0000-0000-0000491B0000}"/>
    <cellStyle name="Normal 2 2 93 3" xfId="11323" xr:uid="{00000000-0005-0000-0000-00004A1B0000}"/>
    <cellStyle name="Normal 2 2 94" xfId="5242" xr:uid="{00000000-0005-0000-0000-00004B1B0000}"/>
    <cellStyle name="Normal 2 2 94 2" xfId="5243" xr:uid="{00000000-0005-0000-0000-00004C1B0000}"/>
    <cellStyle name="Normal 2 2 94 2 2" xfId="11326" xr:uid="{00000000-0005-0000-0000-00004D1B0000}"/>
    <cellStyle name="Normal 2 2 94 3" xfId="11325" xr:uid="{00000000-0005-0000-0000-00004E1B0000}"/>
    <cellStyle name="Normal 2 2 95" xfId="5244" xr:uid="{00000000-0005-0000-0000-00004F1B0000}"/>
    <cellStyle name="Normal 2 2 95 2" xfId="5245" xr:uid="{00000000-0005-0000-0000-0000501B0000}"/>
    <cellStyle name="Normal 2 2 95 2 2" xfId="11328" xr:uid="{00000000-0005-0000-0000-0000511B0000}"/>
    <cellStyle name="Normal 2 2 95 3" xfId="11327" xr:uid="{00000000-0005-0000-0000-0000521B0000}"/>
    <cellStyle name="Normal 2 2 96" xfId="5246" xr:uid="{00000000-0005-0000-0000-0000531B0000}"/>
    <cellStyle name="Normal 2 2 96 2" xfId="5247" xr:uid="{00000000-0005-0000-0000-0000541B0000}"/>
    <cellStyle name="Normal 2 2 96 2 2" xfId="11330" xr:uid="{00000000-0005-0000-0000-0000551B0000}"/>
    <cellStyle name="Normal 2 2 96 3" xfId="11329" xr:uid="{00000000-0005-0000-0000-0000561B0000}"/>
    <cellStyle name="Normal 2 2 97" xfId="5248" xr:uid="{00000000-0005-0000-0000-0000571B0000}"/>
    <cellStyle name="Normal 2 2 97 2" xfId="5249" xr:uid="{00000000-0005-0000-0000-0000581B0000}"/>
    <cellStyle name="Normal 2 2 97 2 2" xfId="11332" xr:uid="{00000000-0005-0000-0000-0000591B0000}"/>
    <cellStyle name="Normal 2 2 97 3" xfId="11331" xr:uid="{00000000-0005-0000-0000-00005A1B0000}"/>
    <cellStyle name="Normal 2 2 98" xfId="5250" xr:uid="{00000000-0005-0000-0000-00005B1B0000}"/>
    <cellStyle name="Normal 2 2 98 2" xfId="5251" xr:uid="{00000000-0005-0000-0000-00005C1B0000}"/>
    <cellStyle name="Normal 2 2 98 2 2" xfId="11334" xr:uid="{00000000-0005-0000-0000-00005D1B0000}"/>
    <cellStyle name="Normal 2 2 98 3" xfId="11333" xr:uid="{00000000-0005-0000-0000-00005E1B0000}"/>
    <cellStyle name="Normal 2 2 99" xfId="5252" xr:uid="{00000000-0005-0000-0000-00005F1B0000}"/>
    <cellStyle name="Normal 2 2 99 2" xfId="5253" xr:uid="{00000000-0005-0000-0000-0000601B0000}"/>
    <cellStyle name="Normal 2 2 99 2 2" xfId="11336" xr:uid="{00000000-0005-0000-0000-0000611B0000}"/>
    <cellStyle name="Normal 2 2 99 3" xfId="11335" xr:uid="{00000000-0005-0000-0000-0000621B0000}"/>
    <cellStyle name="Normal 2 20" xfId="5254" xr:uid="{00000000-0005-0000-0000-0000631B0000}"/>
    <cellStyle name="Normal 2 20 2" xfId="5255" xr:uid="{00000000-0005-0000-0000-0000641B0000}"/>
    <cellStyle name="Normal 2 20 2 2" xfId="5256" xr:uid="{00000000-0005-0000-0000-0000651B0000}"/>
    <cellStyle name="Normal 2 20 2 2 2" xfId="11339" xr:uid="{00000000-0005-0000-0000-0000661B0000}"/>
    <cellStyle name="Normal 2 20 2 3" xfId="11338" xr:uid="{00000000-0005-0000-0000-0000671B0000}"/>
    <cellStyle name="Normal 2 20 3" xfId="5257" xr:uid="{00000000-0005-0000-0000-0000681B0000}"/>
    <cellStyle name="Normal 2 20 3 2" xfId="11340" xr:uid="{00000000-0005-0000-0000-0000691B0000}"/>
    <cellStyle name="Normal 2 20 4" xfId="11337" xr:uid="{00000000-0005-0000-0000-00006A1B0000}"/>
    <cellStyle name="Normal 2 21" xfId="5258" xr:uid="{00000000-0005-0000-0000-00006B1B0000}"/>
    <cellStyle name="Normal 2 21 2" xfId="5259" xr:uid="{00000000-0005-0000-0000-00006C1B0000}"/>
    <cellStyle name="Normal 2 21 2 2" xfId="5260" xr:uid="{00000000-0005-0000-0000-00006D1B0000}"/>
    <cellStyle name="Normal 2 21 2 2 2" xfId="11343" xr:uid="{00000000-0005-0000-0000-00006E1B0000}"/>
    <cellStyle name="Normal 2 21 2 3" xfId="11342" xr:uid="{00000000-0005-0000-0000-00006F1B0000}"/>
    <cellStyle name="Normal 2 21 3" xfId="5261" xr:uid="{00000000-0005-0000-0000-0000701B0000}"/>
    <cellStyle name="Normal 2 21 3 2" xfId="11344" xr:uid="{00000000-0005-0000-0000-0000711B0000}"/>
    <cellStyle name="Normal 2 21 4" xfId="11341" xr:uid="{00000000-0005-0000-0000-0000721B0000}"/>
    <cellStyle name="Normal 2 22" xfId="5262" xr:uid="{00000000-0005-0000-0000-0000731B0000}"/>
    <cellStyle name="Normal 2 22 2" xfId="5263" xr:uid="{00000000-0005-0000-0000-0000741B0000}"/>
    <cellStyle name="Normal 2 22 2 2" xfId="5264" xr:uid="{00000000-0005-0000-0000-0000751B0000}"/>
    <cellStyle name="Normal 2 22 2 2 2" xfId="11347" xr:uid="{00000000-0005-0000-0000-0000761B0000}"/>
    <cellStyle name="Normal 2 22 2 3" xfId="11346" xr:uid="{00000000-0005-0000-0000-0000771B0000}"/>
    <cellStyle name="Normal 2 22 3" xfId="5265" xr:uid="{00000000-0005-0000-0000-0000781B0000}"/>
    <cellStyle name="Normal 2 22 3 2" xfId="11348" xr:uid="{00000000-0005-0000-0000-0000791B0000}"/>
    <cellStyle name="Normal 2 22 4" xfId="11345" xr:uid="{00000000-0005-0000-0000-00007A1B0000}"/>
    <cellStyle name="Normal 2 23" xfId="5266" xr:uid="{00000000-0005-0000-0000-00007B1B0000}"/>
    <cellStyle name="Normal 2 23 2" xfId="5267" xr:uid="{00000000-0005-0000-0000-00007C1B0000}"/>
    <cellStyle name="Normal 2 23 2 2" xfId="5268" xr:uid="{00000000-0005-0000-0000-00007D1B0000}"/>
    <cellStyle name="Normal 2 23 2 2 2" xfId="11351" xr:uid="{00000000-0005-0000-0000-00007E1B0000}"/>
    <cellStyle name="Normal 2 23 2 3" xfId="11350" xr:uid="{00000000-0005-0000-0000-00007F1B0000}"/>
    <cellStyle name="Normal 2 23 3" xfId="5269" xr:uid="{00000000-0005-0000-0000-0000801B0000}"/>
    <cellStyle name="Normal 2 23 3 2" xfId="11352" xr:uid="{00000000-0005-0000-0000-0000811B0000}"/>
    <cellStyle name="Normal 2 23 4" xfId="11349" xr:uid="{00000000-0005-0000-0000-0000821B0000}"/>
    <cellStyle name="Normal 2 24" xfId="5270" xr:uid="{00000000-0005-0000-0000-0000831B0000}"/>
    <cellStyle name="Normal 2 24 2" xfId="5271" xr:uid="{00000000-0005-0000-0000-0000841B0000}"/>
    <cellStyle name="Normal 2 24 2 2" xfId="5272" xr:uid="{00000000-0005-0000-0000-0000851B0000}"/>
    <cellStyle name="Normal 2 24 2 2 2" xfId="11355" xr:uid="{00000000-0005-0000-0000-0000861B0000}"/>
    <cellStyle name="Normal 2 24 2 3" xfId="11354" xr:uid="{00000000-0005-0000-0000-0000871B0000}"/>
    <cellStyle name="Normal 2 24 3" xfId="5273" xr:uid="{00000000-0005-0000-0000-0000881B0000}"/>
    <cellStyle name="Normal 2 24 3 2" xfId="11356" xr:uid="{00000000-0005-0000-0000-0000891B0000}"/>
    <cellStyle name="Normal 2 24 4" xfId="11353" xr:uid="{00000000-0005-0000-0000-00008A1B0000}"/>
    <cellStyle name="Normal 2 25" xfId="5274" xr:uid="{00000000-0005-0000-0000-00008B1B0000}"/>
    <cellStyle name="Normal 2 25 2" xfId="5275" xr:uid="{00000000-0005-0000-0000-00008C1B0000}"/>
    <cellStyle name="Normal 2 25 2 2" xfId="5276" xr:uid="{00000000-0005-0000-0000-00008D1B0000}"/>
    <cellStyle name="Normal 2 25 2 2 2" xfId="11359" xr:uid="{00000000-0005-0000-0000-00008E1B0000}"/>
    <cellStyle name="Normal 2 25 2 3" xfId="11358" xr:uid="{00000000-0005-0000-0000-00008F1B0000}"/>
    <cellStyle name="Normal 2 25 3" xfId="5277" xr:uid="{00000000-0005-0000-0000-0000901B0000}"/>
    <cellStyle name="Normal 2 25 3 2" xfId="11360" xr:uid="{00000000-0005-0000-0000-0000911B0000}"/>
    <cellStyle name="Normal 2 25 4" xfId="11357" xr:uid="{00000000-0005-0000-0000-0000921B0000}"/>
    <cellStyle name="Normal 2 26" xfId="5278" xr:uid="{00000000-0005-0000-0000-0000931B0000}"/>
    <cellStyle name="Normal 2 26 2" xfId="5279" xr:uid="{00000000-0005-0000-0000-0000941B0000}"/>
    <cellStyle name="Normal 2 26 2 2" xfId="5280" xr:uid="{00000000-0005-0000-0000-0000951B0000}"/>
    <cellStyle name="Normal 2 26 2 2 2" xfId="11363" xr:uid="{00000000-0005-0000-0000-0000961B0000}"/>
    <cellStyle name="Normal 2 26 2 3" xfId="11362" xr:uid="{00000000-0005-0000-0000-0000971B0000}"/>
    <cellStyle name="Normal 2 26 3" xfId="5281" xr:uid="{00000000-0005-0000-0000-0000981B0000}"/>
    <cellStyle name="Normal 2 26 3 2" xfId="11364" xr:uid="{00000000-0005-0000-0000-0000991B0000}"/>
    <cellStyle name="Normal 2 26 4" xfId="11361" xr:uid="{00000000-0005-0000-0000-00009A1B0000}"/>
    <cellStyle name="Normal 2 27" xfId="5282" xr:uid="{00000000-0005-0000-0000-00009B1B0000}"/>
    <cellStyle name="Normal 2 27 2" xfId="5283" xr:uid="{00000000-0005-0000-0000-00009C1B0000}"/>
    <cellStyle name="Normal 2 27 2 2" xfId="5284" xr:uid="{00000000-0005-0000-0000-00009D1B0000}"/>
    <cellStyle name="Normal 2 27 2 2 2" xfId="11367" xr:uid="{00000000-0005-0000-0000-00009E1B0000}"/>
    <cellStyle name="Normal 2 27 2 3" xfId="11366" xr:uid="{00000000-0005-0000-0000-00009F1B0000}"/>
    <cellStyle name="Normal 2 27 3" xfId="5285" xr:uid="{00000000-0005-0000-0000-0000A01B0000}"/>
    <cellStyle name="Normal 2 27 3 2" xfId="11368" xr:uid="{00000000-0005-0000-0000-0000A11B0000}"/>
    <cellStyle name="Normal 2 27 4" xfId="11365" xr:uid="{00000000-0005-0000-0000-0000A21B0000}"/>
    <cellStyle name="Normal 2 28" xfId="5286" xr:uid="{00000000-0005-0000-0000-0000A31B0000}"/>
    <cellStyle name="Normal 2 28 2" xfId="5287" xr:uid="{00000000-0005-0000-0000-0000A41B0000}"/>
    <cellStyle name="Normal 2 28 2 2" xfId="5288" xr:uid="{00000000-0005-0000-0000-0000A51B0000}"/>
    <cellStyle name="Normal 2 28 2 2 2" xfId="11371" xr:uid="{00000000-0005-0000-0000-0000A61B0000}"/>
    <cellStyle name="Normal 2 28 2 3" xfId="11370" xr:uid="{00000000-0005-0000-0000-0000A71B0000}"/>
    <cellStyle name="Normal 2 28 3" xfId="5289" xr:uid="{00000000-0005-0000-0000-0000A81B0000}"/>
    <cellStyle name="Normal 2 28 3 2" xfId="11372" xr:uid="{00000000-0005-0000-0000-0000A91B0000}"/>
    <cellStyle name="Normal 2 28 4" xfId="11369" xr:uid="{00000000-0005-0000-0000-0000AA1B0000}"/>
    <cellStyle name="Normal 2 29" xfId="5290" xr:uid="{00000000-0005-0000-0000-0000AB1B0000}"/>
    <cellStyle name="Normal 2 29 2" xfId="5291" xr:uid="{00000000-0005-0000-0000-0000AC1B0000}"/>
    <cellStyle name="Normal 2 29 2 2" xfId="5292" xr:uid="{00000000-0005-0000-0000-0000AD1B0000}"/>
    <cellStyle name="Normal 2 29 2 2 2" xfId="11375" xr:uid="{00000000-0005-0000-0000-0000AE1B0000}"/>
    <cellStyle name="Normal 2 29 2 3" xfId="11374" xr:uid="{00000000-0005-0000-0000-0000AF1B0000}"/>
    <cellStyle name="Normal 2 29 3" xfId="5293" xr:uid="{00000000-0005-0000-0000-0000B01B0000}"/>
    <cellStyle name="Normal 2 29 3 2" xfId="11376" xr:uid="{00000000-0005-0000-0000-0000B11B0000}"/>
    <cellStyle name="Normal 2 29 4" xfId="11373" xr:uid="{00000000-0005-0000-0000-0000B21B0000}"/>
    <cellStyle name="Normal 2 3" xfId="65" xr:uid="{00000000-0005-0000-0000-0000B31B0000}"/>
    <cellStyle name="Normal 2 3 10" xfId="5294" xr:uid="{00000000-0005-0000-0000-0000B41B0000}"/>
    <cellStyle name="Normal 2 3 100" xfId="5295" xr:uid="{00000000-0005-0000-0000-0000B51B0000}"/>
    <cellStyle name="Normal 2 3 101" xfId="5296" xr:uid="{00000000-0005-0000-0000-0000B61B0000}"/>
    <cellStyle name="Normal 2 3 102" xfId="5297" xr:uid="{00000000-0005-0000-0000-0000B71B0000}"/>
    <cellStyle name="Normal 2 3 103" xfId="5298" xr:uid="{00000000-0005-0000-0000-0000B81B0000}"/>
    <cellStyle name="Normal 2 3 104" xfId="5299" xr:uid="{00000000-0005-0000-0000-0000B91B0000}"/>
    <cellStyle name="Normal 2 3 105" xfId="5300" xr:uid="{00000000-0005-0000-0000-0000BA1B0000}"/>
    <cellStyle name="Normal 2 3 106" xfId="5301" xr:uid="{00000000-0005-0000-0000-0000BB1B0000}"/>
    <cellStyle name="Normal 2 3 107" xfId="5302" xr:uid="{00000000-0005-0000-0000-0000BC1B0000}"/>
    <cellStyle name="Normal 2 3 108" xfId="5303" xr:uid="{00000000-0005-0000-0000-0000BD1B0000}"/>
    <cellStyle name="Normal 2 3 109" xfId="5304" xr:uid="{00000000-0005-0000-0000-0000BE1B0000}"/>
    <cellStyle name="Normal 2 3 11" xfId="5305" xr:uid="{00000000-0005-0000-0000-0000BF1B0000}"/>
    <cellStyle name="Normal 2 3 110" xfId="5306" xr:uid="{00000000-0005-0000-0000-0000C01B0000}"/>
    <cellStyle name="Normal 2 3 111" xfId="5307" xr:uid="{00000000-0005-0000-0000-0000C11B0000}"/>
    <cellStyle name="Normal 2 3 112" xfId="5308" xr:uid="{00000000-0005-0000-0000-0000C21B0000}"/>
    <cellStyle name="Normal 2 3 113" xfId="5309" xr:uid="{00000000-0005-0000-0000-0000C31B0000}"/>
    <cellStyle name="Normal 2 3 114" xfId="5310" xr:uid="{00000000-0005-0000-0000-0000C41B0000}"/>
    <cellStyle name="Normal 2 3 115" xfId="5311" xr:uid="{00000000-0005-0000-0000-0000C51B0000}"/>
    <cellStyle name="Normal 2 3 116" xfId="5312" xr:uid="{00000000-0005-0000-0000-0000C61B0000}"/>
    <cellStyle name="Normal 2 3 117" xfId="5313" xr:uid="{00000000-0005-0000-0000-0000C71B0000}"/>
    <cellStyle name="Normal 2 3 118" xfId="5314" xr:uid="{00000000-0005-0000-0000-0000C81B0000}"/>
    <cellStyle name="Normal 2 3 119" xfId="5315" xr:uid="{00000000-0005-0000-0000-0000C91B0000}"/>
    <cellStyle name="Normal 2 3 12" xfId="5316" xr:uid="{00000000-0005-0000-0000-0000CA1B0000}"/>
    <cellStyle name="Normal 2 3 120" xfId="5317" xr:uid="{00000000-0005-0000-0000-0000CB1B0000}"/>
    <cellStyle name="Normal 2 3 121" xfId="5318" xr:uid="{00000000-0005-0000-0000-0000CC1B0000}"/>
    <cellStyle name="Normal 2 3 122" xfId="5319" xr:uid="{00000000-0005-0000-0000-0000CD1B0000}"/>
    <cellStyle name="Normal 2 3 123" xfId="5320" xr:uid="{00000000-0005-0000-0000-0000CE1B0000}"/>
    <cellStyle name="Normal 2 3 124" xfId="5321" xr:uid="{00000000-0005-0000-0000-0000CF1B0000}"/>
    <cellStyle name="Normal 2 3 125" xfId="5322" xr:uid="{00000000-0005-0000-0000-0000D01B0000}"/>
    <cellStyle name="Normal 2 3 126" xfId="5323" xr:uid="{00000000-0005-0000-0000-0000D11B0000}"/>
    <cellStyle name="Normal 2 3 127" xfId="5324" xr:uid="{00000000-0005-0000-0000-0000D21B0000}"/>
    <cellStyle name="Normal 2 3 128" xfId="5325" xr:uid="{00000000-0005-0000-0000-0000D31B0000}"/>
    <cellStyle name="Normal 2 3 129" xfId="5326" xr:uid="{00000000-0005-0000-0000-0000D41B0000}"/>
    <cellStyle name="Normal 2 3 13" xfId="5327" xr:uid="{00000000-0005-0000-0000-0000D51B0000}"/>
    <cellStyle name="Normal 2 3 130" xfId="5328" xr:uid="{00000000-0005-0000-0000-0000D61B0000}"/>
    <cellStyle name="Normal 2 3 131" xfId="5329" xr:uid="{00000000-0005-0000-0000-0000D71B0000}"/>
    <cellStyle name="Normal 2 3 132" xfId="5330" xr:uid="{00000000-0005-0000-0000-0000D81B0000}"/>
    <cellStyle name="Normal 2 3 133" xfId="5331" xr:uid="{00000000-0005-0000-0000-0000D91B0000}"/>
    <cellStyle name="Normal 2 3 134" xfId="5332" xr:uid="{00000000-0005-0000-0000-0000DA1B0000}"/>
    <cellStyle name="Normal 2 3 135" xfId="5333" xr:uid="{00000000-0005-0000-0000-0000DB1B0000}"/>
    <cellStyle name="Normal 2 3 136" xfId="5334" xr:uid="{00000000-0005-0000-0000-0000DC1B0000}"/>
    <cellStyle name="Normal 2 3 137" xfId="5335" xr:uid="{00000000-0005-0000-0000-0000DD1B0000}"/>
    <cellStyle name="Normal 2 3 138" xfId="5336" xr:uid="{00000000-0005-0000-0000-0000DE1B0000}"/>
    <cellStyle name="Normal 2 3 139" xfId="5337" xr:uid="{00000000-0005-0000-0000-0000DF1B0000}"/>
    <cellStyle name="Normal 2 3 14" xfId="5338" xr:uid="{00000000-0005-0000-0000-0000E01B0000}"/>
    <cellStyle name="Normal 2 3 140" xfId="5339" xr:uid="{00000000-0005-0000-0000-0000E11B0000}"/>
    <cellStyle name="Normal 2 3 140 2" xfId="11377" xr:uid="{00000000-0005-0000-0000-0000E21B0000}"/>
    <cellStyle name="Normal 2 3 141" xfId="5340" xr:uid="{00000000-0005-0000-0000-0000E31B0000}"/>
    <cellStyle name="Normal 2 3 141 2" xfId="11378" xr:uid="{00000000-0005-0000-0000-0000E41B0000}"/>
    <cellStyle name="Normal 2 3 142" xfId="5341" xr:uid="{00000000-0005-0000-0000-0000E51B0000}"/>
    <cellStyle name="Normal 2 3 142 2" xfId="11379" xr:uid="{00000000-0005-0000-0000-0000E61B0000}"/>
    <cellStyle name="Normal 2 3 143" xfId="5342" xr:uid="{00000000-0005-0000-0000-0000E71B0000}"/>
    <cellStyle name="Normal 2 3 143 2" xfId="11380" xr:uid="{00000000-0005-0000-0000-0000E81B0000}"/>
    <cellStyle name="Normal 2 3 144" xfId="5343" xr:uid="{00000000-0005-0000-0000-0000E91B0000}"/>
    <cellStyle name="Normal 2 3 145" xfId="9607" xr:uid="{00000000-0005-0000-0000-0000EA1B0000}"/>
    <cellStyle name="Normal 2 3 15" xfId="5344" xr:uid="{00000000-0005-0000-0000-0000EB1B0000}"/>
    <cellStyle name="Normal 2 3 16" xfId="5345" xr:uid="{00000000-0005-0000-0000-0000EC1B0000}"/>
    <cellStyle name="Normal 2 3 17" xfId="5346" xr:uid="{00000000-0005-0000-0000-0000ED1B0000}"/>
    <cellStyle name="Normal 2 3 18" xfId="5347" xr:uid="{00000000-0005-0000-0000-0000EE1B0000}"/>
    <cellStyle name="Normal 2 3 19" xfId="5348" xr:uid="{00000000-0005-0000-0000-0000EF1B0000}"/>
    <cellStyle name="Normal 2 3 2" xfId="14" xr:uid="{00000000-0005-0000-0000-0000F01B0000}"/>
    <cellStyle name="Normal 2 3 2 2" xfId="5349" xr:uid="{00000000-0005-0000-0000-0000F11B0000}"/>
    <cellStyle name="Normal 2 3 2 2 10" xfId="5350" xr:uid="{00000000-0005-0000-0000-0000F21B0000}"/>
    <cellStyle name="Normal 2 3 2 2 10 2" xfId="11382" xr:uid="{00000000-0005-0000-0000-0000F31B0000}"/>
    <cellStyle name="Normal 2 3 2 2 11" xfId="11381" xr:uid="{00000000-0005-0000-0000-0000F41B0000}"/>
    <cellStyle name="Normal 2 3 2 2 2" xfId="5351" xr:uid="{00000000-0005-0000-0000-0000F51B0000}"/>
    <cellStyle name="Normal 2 3 2 2 3" xfId="5352" xr:uid="{00000000-0005-0000-0000-0000F61B0000}"/>
    <cellStyle name="Normal 2 3 2 2 4" xfId="5353" xr:uid="{00000000-0005-0000-0000-0000F71B0000}"/>
    <cellStyle name="Normal 2 3 2 2 5" xfId="5354" xr:uid="{00000000-0005-0000-0000-0000F81B0000}"/>
    <cellStyle name="Normal 2 3 2 2 6" xfId="5355" xr:uid="{00000000-0005-0000-0000-0000F91B0000}"/>
    <cellStyle name="Normal 2 3 2 2 7" xfId="5356" xr:uid="{00000000-0005-0000-0000-0000FA1B0000}"/>
    <cellStyle name="Normal 2 3 2 2 8" xfId="5357" xr:uid="{00000000-0005-0000-0000-0000FB1B0000}"/>
    <cellStyle name="Normal 2 3 2 2 9" xfId="5358" xr:uid="{00000000-0005-0000-0000-0000FC1B0000}"/>
    <cellStyle name="Normal 2 3 2 3" xfId="5359" xr:uid="{00000000-0005-0000-0000-0000FD1B0000}"/>
    <cellStyle name="Normal 2 3 2 3 2" xfId="5360" xr:uid="{00000000-0005-0000-0000-0000FE1B0000}"/>
    <cellStyle name="Normal 2 3 2 3 2 2" xfId="11384" xr:uid="{00000000-0005-0000-0000-0000FF1B0000}"/>
    <cellStyle name="Normal 2 3 2 3 3" xfId="11383" xr:uid="{00000000-0005-0000-0000-0000001C0000}"/>
    <cellStyle name="Normal 2 3 2 4" xfId="5361" xr:uid="{00000000-0005-0000-0000-0000011C0000}"/>
    <cellStyle name="Normal 2 3 2 4 2" xfId="5362" xr:uid="{00000000-0005-0000-0000-0000021C0000}"/>
    <cellStyle name="Normal 2 3 2 4 2 2" xfId="11386" xr:uid="{00000000-0005-0000-0000-0000031C0000}"/>
    <cellStyle name="Normal 2 3 2 4 3" xfId="11385" xr:uid="{00000000-0005-0000-0000-0000041C0000}"/>
    <cellStyle name="Normal 2 3 2 5" xfId="5363" xr:uid="{00000000-0005-0000-0000-0000051C0000}"/>
    <cellStyle name="Normal 2 3 2 5 2" xfId="5364" xr:uid="{00000000-0005-0000-0000-0000061C0000}"/>
    <cellStyle name="Normal 2 3 2 5 2 2" xfId="11388" xr:uid="{00000000-0005-0000-0000-0000071C0000}"/>
    <cellStyle name="Normal 2 3 2 5 3" xfId="11387" xr:uid="{00000000-0005-0000-0000-0000081C0000}"/>
    <cellStyle name="Normal 2 3 2 6" xfId="5365" xr:uid="{00000000-0005-0000-0000-0000091C0000}"/>
    <cellStyle name="Normal 2 3 2 6 2" xfId="5366" xr:uid="{00000000-0005-0000-0000-00000A1C0000}"/>
    <cellStyle name="Normal 2 3 2 6 2 2" xfId="11390" xr:uid="{00000000-0005-0000-0000-00000B1C0000}"/>
    <cellStyle name="Normal 2 3 2 6 3" xfId="11389" xr:uid="{00000000-0005-0000-0000-00000C1C0000}"/>
    <cellStyle name="Normal 2 3 2 7" xfId="5367" xr:uid="{00000000-0005-0000-0000-00000D1C0000}"/>
    <cellStyle name="Normal 2 3 2 7 2" xfId="5368" xr:uid="{00000000-0005-0000-0000-00000E1C0000}"/>
    <cellStyle name="Normal 2 3 2 7 2 2" xfId="11392" xr:uid="{00000000-0005-0000-0000-00000F1C0000}"/>
    <cellStyle name="Normal 2 3 2 7 3" xfId="11391" xr:uid="{00000000-0005-0000-0000-0000101C0000}"/>
    <cellStyle name="Normal 2 3 2 8" xfId="5369" xr:uid="{00000000-0005-0000-0000-0000111C0000}"/>
    <cellStyle name="Normal 2 3 2 8 2" xfId="5370" xr:uid="{00000000-0005-0000-0000-0000121C0000}"/>
    <cellStyle name="Normal 2 3 2 8 2 2" xfId="11394" xr:uid="{00000000-0005-0000-0000-0000131C0000}"/>
    <cellStyle name="Normal 2 3 2 8 3" xfId="11393" xr:uid="{00000000-0005-0000-0000-0000141C0000}"/>
    <cellStyle name="Normal 2 3 2 9" xfId="5371" xr:uid="{00000000-0005-0000-0000-0000151C0000}"/>
    <cellStyle name="Normal 2 3 2 9 2" xfId="5372" xr:uid="{00000000-0005-0000-0000-0000161C0000}"/>
    <cellStyle name="Normal 2 3 2 9 2 2" xfId="11396" xr:uid="{00000000-0005-0000-0000-0000171C0000}"/>
    <cellStyle name="Normal 2 3 2 9 3" xfId="11395" xr:uid="{00000000-0005-0000-0000-0000181C0000}"/>
    <cellStyle name="Normal 2 3 20" xfId="5373" xr:uid="{00000000-0005-0000-0000-0000191C0000}"/>
    <cellStyle name="Normal 2 3 21" xfId="5374" xr:uid="{00000000-0005-0000-0000-00001A1C0000}"/>
    <cellStyle name="Normal 2 3 22" xfId="5375" xr:uid="{00000000-0005-0000-0000-00001B1C0000}"/>
    <cellStyle name="Normal 2 3 23" xfId="5376" xr:uid="{00000000-0005-0000-0000-00001C1C0000}"/>
    <cellStyle name="Normal 2 3 24" xfId="5377" xr:uid="{00000000-0005-0000-0000-00001D1C0000}"/>
    <cellStyle name="Normal 2 3 25" xfId="5378" xr:uid="{00000000-0005-0000-0000-00001E1C0000}"/>
    <cellStyle name="Normal 2 3 26" xfId="5379" xr:uid="{00000000-0005-0000-0000-00001F1C0000}"/>
    <cellStyle name="Normal 2 3 27" xfId="5380" xr:uid="{00000000-0005-0000-0000-0000201C0000}"/>
    <cellStyle name="Normal 2 3 28" xfId="5381" xr:uid="{00000000-0005-0000-0000-0000211C0000}"/>
    <cellStyle name="Normal 2 3 29" xfId="5382" xr:uid="{00000000-0005-0000-0000-0000221C0000}"/>
    <cellStyle name="Normal 2 3 3" xfId="5383" xr:uid="{00000000-0005-0000-0000-0000231C0000}"/>
    <cellStyle name="Normal 2 3 3 2" xfId="5384" xr:uid="{00000000-0005-0000-0000-0000241C0000}"/>
    <cellStyle name="Normal 2 3 3 2 2" xfId="5385" xr:uid="{00000000-0005-0000-0000-0000251C0000}"/>
    <cellStyle name="Normal 2 3 3 2 2 2" xfId="11398" xr:uid="{00000000-0005-0000-0000-0000261C0000}"/>
    <cellStyle name="Normal 2 3 3 2 3" xfId="5386" xr:uid="{00000000-0005-0000-0000-0000271C0000}"/>
    <cellStyle name="Normal 2 3 3 2 4" xfId="11397" xr:uid="{00000000-0005-0000-0000-0000281C0000}"/>
    <cellStyle name="Normal 2 3 3 3" xfId="5387" xr:uid="{00000000-0005-0000-0000-0000291C0000}"/>
    <cellStyle name="Normal 2 3 3 4" xfId="5388" xr:uid="{00000000-0005-0000-0000-00002A1C0000}"/>
    <cellStyle name="Normal 2 3 3 4 2" xfId="11399" xr:uid="{00000000-0005-0000-0000-00002B1C0000}"/>
    <cellStyle name="Normal 2 3 30" xfId="5389" xr:uid="{00000000-0005-0000-0000-00002C1C0000}"/>
    <cellStyle name="Normal 2 3 31" xfId="5390" xr:uid="{00000000-0005-0000-0000-00002D1C0000}"/>
    <cellStyle name="Normal 2 3 32" xfId="5391" xr:uid="{00000000-0005-0000-0000-00002E1C0000}"/>
    <cellStyle name="Normal 2 3 33" xfId="5392" xr:uid="{00000000-0005-0000-0000-00002F1C0000}"/>
    <cellStyle name="Normal 2 3 34" xfId="5393" xr:uid="{00000000-0005-0000-0000-0000301C0000}"/>
    <cellStyle name="Normal 2 3 35" xfId="5394" xr:uid="{00000000-0005-0000-0000-0000311C0000}"/>
    <cellStyle name="Normal 2 3 36" xfId="5395" xr:uid="{00000000-0005-0000-0000-0000321C0000}"/>
    <cellStyle name="Normal 2 3 37" xfId="5396" xr:uid="{00000000-0005-0000-0000-0000331C0000}"/>
    <cellStyle name="Normal 2 3 38" xfId="5397" xr:uid="{00000000-0005-0000-0000-0000341C0000}"/>
    <cellStyle name="Normal 2 3 39" xfId="5398" xr:uid="{00000000-0005-0000-0000-0000351C0000}"/>
    <cellStyle name="Normal 2 3 4" xfId="5399" xr:uid="{00000000-0005-0000-0000-0000361C0000}"/>
    <cellStyle name="Normal 2 3 4 2" xfId="5400" xr:uid="{00000000-0005-0000-0000-0000371C0000}"/>
    <cellStyle name="Normal 2 3 40" xfId="5401" xr:uid="{00000000-0005-0000-0000-0000381C0000}"/>
    <cellStyle name="Normal 2 3 41" xfId="5402" xr:uid="{00000000-0005-0000-0000-0000391C0000}"/>
    <cellStyle name="Normal 2 3 42" xfId="5403" xr:uid="{00000000-0005-0000-0000-00003A1C0000}"/>
    <cellStyle name="Normal 2 3 43" xfId="5404" xr:uid="{00000000-0005-0000-0000-00003B1C0000}"/>
    <cellStyle name="Normal 2 3 44" xfId="5405" xr:uid="{00000000-0005-0000-0000-00003C1C0000}"/>
    <cellStyle name="Normal 2 3 45" xfId="5406" xr:uid="{00000000-0005-0000-0000-00003D1C0000}"/>
    <cellStyle name="Normal 2 3 46" xfId="5407" xr:uid="{00000000-0005-0000-0000-00003E1C0000}"/>
    <cellStyle name="Normal 2 3 47" xfId="5408" xr:uid="{00000000-0005-0000-0000-00003F1C0000}"/>
    <cellStyle name="Normal 2 3 48" xfId="5409" xr:uid="{00000000-0005-0000-0000-0000401C0000}"/>
    <cellStyle name="Normal 2 3 49" xfId="5410" xr:uid="{00000000-0005-0000-0000-0000411C0000}"/>
    <cellStyle name="Normal 2 3 5" xfId="5411" xr:uid="{00000000-0005-0000-0000-0000421C0000}"/>
    <cellStyle name="Normal 2 3 50" xfId="5412" xr:uid="{00000000-0005-0000-0000-0000431C0000}"/>
    <cellStyle name="Normal 2 3 51" xfId="5413" xr:uid="{00000000-0005-0000-0000-0000441C0000}"/>
    <cellStyle name="Normal 2 3 52" xfId="5414" xr:uid="{00000000-0005-0000-0000-0000451C0000}"/>
    <cellStyle name="Normal 2 3 53" xfId="5415" xr:uid="{00000000-0005-0000-0000-0000461C0000}"/>
    <cellStyle name="Normal 2 3 54" xfId="5416" xr:uid="{00000000-0005-0000-0000-0000471C0000}"/>
    <cellStyle name="Normal 2 3 55" xfId="5417" xr:uid="{00000000-0005-0000-0000-0000481C0000}"/>
    <cellStyle name="Normal 2 3 56" xfId="5418" xr:uid="{00000000-0005-0000-0000-0000491C0000}"/>
    <cellStyle name="Normal 2 3 57" xfId="5419" xr:uid="{00000000-0005-0000-0000-00004A1C0000}"/>
    <cellStyle name="Normal 2 3 58" xfId="5420" xr:uid="{00000000-0005-0000-0000-00004B1C0000}"/>
    <cellStyle name="Normal 2 3 59" xfId="5421" xr:uid="{00000000-0005-0000-0000-00004C1C0000}"/>
    <cellStyle name="Normal 2 3 6" xfId="5422" xr:uid="{00000000-0005-0000-0000-00004D1C0000}"/>
    <cellStyle name="Normal 2 3 60" xfId="5423" xr:uid="{00000000-0005-0000-0000-00004E1C0000}"/>
    <cellStyle name="Normal 2 3 61" xfId="5424" xr:uid="{00000000-0005-0000-0000-00004F1C0000}"/>
    <cellStyle name="Normal 2 3 62" xfId="5425" xr:uid="{00000000-0005-0000-0000-0000501C0000}"/>
    <cellStyle name="Normal 2 3 63" xfId="5426" xr:uid="{00000000-0005-0000-0000-0000511C0000}"/>
    <cellStyle name="Normal 2 3 64" xfId="5427" xr:uid="{00000000-0005-0000-0000-0000521C0000}"/>
    <cellStyle name="Normal 2 3 65" xfId="5428" xr:uid="{00000000-0005-0000-0000-0000531C0000}"/>
    <cellStyle name="Normal 2 3 66" xfId="5429" xr:uid="{00000000-0005-0000-0000-0000541C0000}"/>
    <cellStyle name="Normal 2 3 67" xfId="5430" xr:uid="{00000000-0005-0000-0000-0000551C0000}"/>
    <cellStyle name="Normal 2 3 68" xfId="5431" xr:uid="{00000000-0005-0000-0000-0000561C0000}"/>
    <cellStyle name="Normal 2 3 69" xfId="5432" xr:uid="{00000000-0005-0000-0000-0000571C0000}"/>
    <cellStyle name="Normal 2 3 7" xfId="5433" xr:uid="{00000000-0005-0000-0000-0000581C0000}"/>
    <cellStyle name="Normal 2 3 70" xfId="5434" xr:uid="{00000000-0005-0000-0000-0000591C0000}"/>
    <cellStyle name="Normal 2 3 71" xfId="5435" xr:uid="{00000000-0005-0000-0000-00005A1C0000}"/>
    <cellStyle name="Normal 2 3 72" xfId="5436" xr:uid="{00000000-0005-0000-0000-00005B1C0000}"/>
    <cellStyle name="Normal 2 3 73" xfId="5437" xr:uid="{00000000-0005-0000-0000-00005C1C0000}"/>
    <cellStyle name="Normal 2 3 74" xfId="5438" xr:uid="{00000000-0005-0000-0000-00005D1C0000}"/>
    <cellStyle name="Normal 2 3 75" xfId="5439" xr:uid="{00000000-0005-0000-0000-00005E1C0000}"/>
    <cellStyle name="Normal 2 3 76" xfId="5440" xr:uid="{00000000-0005-0000-0000-00005F1C0000}"/>
    <cellStyle name="Normal 2 3 77" xfId="5441" xr:uid="{00000000-0005-0000-0000-0000601C0000}"/>
    <cellStyle name="Normal 2 3 78" xfId="5442" xr:uid="{00000000-0005-0000-0000-0000611C0000}"/>
    <cellStyle name="Normal 2 3 79" xfId="5443" xr:uid="{00000000-0005-0000-0000-0000621C0000}"/>
    <cellStyle name="Normal 2 3 8" xfId="5444" xr:uid="{00000000-0005-0000-0000-0000631C0000}"/>
    <cellStyle name="Normal 2 3 80" xfId="5445" xr:uid="{00000000-0005-0000-0000-0000641C0000}"/>
    <cellStyle name="Normal 2 3 81" xfId="5446" xr:uid="{00000000-0005-0000-0000-0000651C0000}"/>
    <cellStyle name="Normal 2 3 82" xfId="5447" xr:uid="{00000000-0005-0000-0000-0000661C0000}"/>
    <cellStyle name="Normal 2 3 83" xfId="5448" xr:uid="{00000000-0005-0000-0000-0000671C0000}"/>
    <cellStyle name="Normal 2 3 84" xfId="5449" xr:uid="{00000000-0005-0000-0000-0000681C0000}"/>
    <cellStyle name="Normal 2 3 85" xfId="5450" xr:uid="{00000000-0005-0000-0000-0000691C0000}"/>
    <cellStyle name="Normal 2 3 86" xfId="5451" xr:uid="{00000000-0005-0000-0000-00006A1C0000}"/>
    <cellStyle name="Normal 2 3 87" xfId="5452" xr:uid="{00000000-0005-0000-0000-00006B1C0000}"/>
    <cellStyle name="Normal 2 3 88" xfId="5453" xr:uid="{00000000-0005-0000-0000-00006C1C0000}"/>
    <cellStyle name="Normal 2 3 89" xfId="5454" xr:uid="{00000000-0005-0000-0000-00006D1C0000}"/>
    <cellStyle name="Normal 2 3 9" xfId="5455" xr:uid="{00000000-0005-0000-0000-00006E1C0000}"/>
    <cellStyle name="Normal 2 3 90" xfId="5456" xr:uid="{00000000-0005-0000-0000-00006F1C0000}"/>
    <cellStyle name="Normal 2 3 91" xfId="5457" xr:uid="{00000000-0005-0000-0000-0000701C0000}"/>
    <cellStyle name="Normal 2 3 92" xfId="5458" xr:uid="{00000000-0005-0000-0000-0000711C0000}"/>
    <cellStyle name="Normal 2 3 93" xfId="5459" xr:uid="{00000000-0005-0000-0000-0000721C0000}"/>
    <cellStyle name="Normal 2 3 94" xfId="5460" xr:uid="{00000000-0005-0000-0000-0000731C0000}"/>
    <cellStyle name="Normal 2 3 95" xfId="5461" xr:uid="{00000000-0005-0000-0000-0000741C0000}"/>
    <cellStyle name="Normal 2 3 96" xfId="5462" xr:uid="{00000000-0005-0000-0000-0000751C0000}"/>
    <cellStyle name="Normal 2 3 96 2" xfId="5463" xr:uid="{00000000-0005-0000-0000-0000761C0000}"/>
    <cellStyle name="Normal 2 3 96 2 2" xfId="11400" xr:uid="{00000000-0005-0000-0000-0000771C0000}"/>
    <cellStyle name="Normal 2 3 97" xfId="5464" xr:uid="{00000000-0005-0000-0000-0000781C0000}"/>
    <cellStyle name="Normal 2 3 98" xfId="5465" xr:uid="{00000000-0005-0000-0000-0000791C0000}"/>
    <cellStyle name="Normal 2 3 99" xfId="5466" xr:uid="{00000000-0005-0000-0000-00007A1C0000}"/>
    <cellStyle name="Normal 2 30" xfId="5467" xr:uid="{00000000-0005-0000-0000-00007B1C0000}"/>
    <cellStyle name="Normal 2 30 2" xfId="5468" xr:uid="{00000000-0005-0000-0000-00007C1C0000}"/>
    <cellStyle name="Normal 2 30 2 2" xfId="5469" xr:uid="{00000000-0005-0000-0000-00007D1C0000}"/>
    <cellStyle name="Normal 2 30 2 2 2" xfId="11403" xr:uid="{00000000-0005-0000-0000-00007E1C0000}"/>
    <cellStyle name="Normal 2 30 2 3" xfId="11402" xr:uid="{00000000-0005-0000-0000-00007F1C0000}"/>
    <cellStyle name="Normal 2 30 3" xfId="5470" xr:uid="{00000000-0005-0000-0000-0000801C0000}"/>
    <cellStyle name="Normal 2 30 3 2" xfId="11404" xr:uid="{00000000-0005-0000-0000-0000811C0000}"/>
    <cellStyle name="Normal 2 30 4" xfId="11401" xr:uid="{00000000-0005-0000-0000-0000821C0000}"/>
    <cellStyle name="Normal 2 31" xfId="5471" xr:uid="{00000000-0005-0000-0000-0000831C0000}"/>
    <cellStyle name="Normal 2 31 2" xfId="5472" xr:uid="{00000000-0005-0000-0000-0000841C0000}"/>
    <cellStyle name="Normal 2 31 2 2" xfId="5473" xr:uid="{00000000-0005-0000-0000-0000851C0000}"/>
    <cellStyle name="Normal 2 31 2 2 2" xfId="11407" xr:uid="{00000000-0005-0000-0000-0000861C0000}"/>
    <cellStyle name="Normal 2 31 2 3" xfId="11406" xr:uid="{00000000-0005-0000-0000-0000871C0000}"/>
    <cellStyle name="Normal 2 31 3" xfId="5474" xr:uid="{00000000-0005-0000-0000-0000881C0000}"/>
    <cellStyle name="Normal 2 31 3 2" xfId="11408" xr:uid="{00000000-0005-0000-0000-0000891C0000}"/>
    <cellStyle name="Normal 2 31 4" xfId="11405" xr:uid="{00000000-0005-0000-0000-00008A1C0000}"/>
    <cellStyle name="Normal 2 32" xfId="5475" xr:uid="{00000000-0005-0000-0000-00008B1C0000}"/>
    <cellStyle name="Normal 2 32 2" xfId="5476" xr:uid="{00000000-0005-0000-0000-00008C1C0000}"/>
    <cellStyle name="Normal 2 32 2 2" xfId="5477" xr:uid="{00000000-0005-0000-0000-00008D1C0000}"/>
    <cellStyle name="Normal 2 32 2 2 2" xfId="11411" xr:uid="{00000000-0005-0000-0000-00008E1C0000}"/>
    <cellStyle name="Normal 2 32 2 3" xfId="11410" xr:uid="{00000000-0005-0000-0000-00008F1C0000}"/>
    <cellStyle name="Normal 2 32 3" xfId="5478" xr:uid="{00000000-0005-0000-0000-0000901C0000}"/>
    <cellStyle name="Normal 2 32 3 2" xfId="11412" xr:uid="{00000000-0005-0000-0000-0000911C0000}"/>
    <cellStyle name="Normal 2 32 4" xfId="11409" xr:uid="{00000000-0005-0000-0000-0000921C0000}"/>
    <cellStyle name="Normal 2 33" xfId="5479" xr:uid="{00000000-0005-0000-0000-0000931C0000}"/>
    <cellStyle name="Normal 2 33 2" xfId="5480" xr:uid="{00000000-0005-0000-0000-0000941C0000}"/>
    <cellStyle name="Normal 2 33 2 2" xfId="5481" xr:uid="{00000000-0005-0000-0000-0000951C0000}"/>
    <cellStyle name="Normal 2 33 2 2 2" xfId="11415" xr:uid="{00000000-0005-0000-0000-0000961C0000}"/>
    <cellStyle name="Normal 2 33 2 3" xfId="11414" xr:uid="{00000000-0005-0000-0000-0000971C0000}"/>
    <cellStyle name="Normal 2 33 3" xfId="5482" xr:uid="{00000000-0005-0000-0000-0000981C0000}"/>
    <cellStyle name="Normal 2 33 3 2" xfId="11416" xr:uid="{00000000-0005-0000-0000-0000991C0000}"/>
    <cellStyle name="Normal 2 33 4" xfId="11413" xr:uid="{00000000-0005-0000-0000-00009A1C0000}"/>
    <cellStyle name="Normal 2 34" xfId="5483" xr:uid="{00000000-0005-0000-0000-00009B1C0000}"/>
    <cellStyle name="Normal 2 34 2" xfId="5484" xr:uid="{00000000-0005-0000-0000-00009C1C0000}"/>
    <cellStyle name="Normal 2 34 2 2" xfId="5485" xr:uid="{00000000-0005-0000-0000-00009D1C0000}"/>
    <cellStyle name="Normal 2 34 2 2 2" xfId="11419" xr:uid="{00000000-0005-0000-0000-00009E1C0000}"/>
    <cellStyle name="Normal 2 34 2 3" xfId="11418" xr:uid="{00000000-0005-0000-0000-00009F1C0000}"/>
    <cellStyle name="Normal 2 34 3" xfId="5486" xr:uid="{00000000-0005-0000-0000-0000A01C0000}"/>
    <cellStyle name="Normal 2 34 3 2" xfId="11420" xr:uid="{00000000-0005-0000-0000-0000A11C0000}"/>
    <cellStyle name="Normal 2 34 4" xfId="11417" xr:uid="{00000000-0005-0000-0000-0000A21C0000}"/>
    <cellStyle name="Normal 2 35" xfId="5487" xr:uid="{00000000-0005-0000-0000-0000A31C0000}"/>
    <cellStyle name="Normal 2 35 2" xfId="5488" xr:uid="{00000000-0005-0000-0000-0000A41C0000}"/>
    <cellStyle name="Normal 2 35 2 2" xfId="5489" xr:uid="{00000000-0005-0000-0000-0000A51C0000}"/>
    <cellStyle name="Normal 2 35 2 2 2" xfId="11423" xr:uid="{00000000-0005-0000-0000-0000A61C0000}"/>
    <cellStyle name="Normal 2 35 2 3" xfId="11422" xr:uid="{00000000-0005-0000-0000-0000A71C0000}"/>
    <cellStyle name="Normal 2 35 3" xfId="5490" xr:uid="{00000000-0005-0000-0000-0000A81C0000}"/>
    <cellStyle name="Normal 2 35 3 2" xfId="11424" xr:uid="{00000000-0005-0000-0000-0000A91C0000}"/>
    <cellStyle name="Normal 2 35 4" xfId="11421" xr:uid="{00000000-0005-0000-0000-0000AA1C0000}"/>
    <cellStyle name="Normal 2 36" xfId="5491" xr:uid="{00000000-0005-0000-0000-0000AB1C0000}"/>
    <cellStyle name="Normal 2 36 2" xfId="5492" xr:uid="{00000000-0005-0000-0000-0000AC1C0000}"/>
    <cellStyle name="Normal 2 36 2 2" xfId="5493" xr:uid="{00000000-0005-0000-0000-0000AD1C0000}"/>
    <cellStyle name="Normal 2 36 2 2 2" xfId="11427" xr:uid="{00000000-0005-0000-0000-0000AE1C0000}"/>
    <cellStyle name="Normal 2 36 2 3" xfId="11426" xr:uid="{00000000-0005-0000-0000-0000AF1C0000}"/>
    <cellStyle name="Normal 2 36 3" xfId="5494" xr:uid="{00000000-0005-0000-0000-0000B01C0000}"/>
    <cellStyle name="Normal 2 36 3 2" xfId="11428" xr:uid="{00000000-0005-0000-0000-0000B11C0000}"/>
    <cellStyle name="Normal 2 36 4" xfId="11425" xr:uid="{00000000-0005-0000-0000-0000B21C0000}"/>
    <cellStyle name="Normal 2 37" xfId="5495" xr:uid="{00000000-0005-0000-0000-0000B31C0000}"/>
    <cellStyle name="Normal 2 37 2" xfId="5496" xr:uid="{00000000-0005-0000-0000-0000B41C0000}"/>
    <cellStyle name="Normal 2 37 2 2" xfId="5497" xr:uid="{00000000-0005-0000-0000-0000B51C0000}"/>
    <cellStyle name="Normal 2 37 2 2 2" xfId="11431" xr:uid="{00000000-0005-0000-0000-0000B61C0000}"/>
    <cellStyle name="Normal 2 37 2 3" xfId="11430" xr:uid="{00000000-0005-0000-0000-0000B71C0000}"/>
    <cellStyle name="Normal 2 37 3" xfId="5498" xr:uid="{00000000-0005-0000-0000-0000B81C0000}"/>
    <cellStyle name="Normal 2 37 3 2" xfId="11432" xr:uid="{00000000-0005-0000-0000-0000B91C0000}"/>
    <cellStyle name="Normal 2 37 4" xfId="11429" xr:uid="{00000000-0005-0000-0000-0000BA1C0000}"/>
    <cellStyle name="Normal 2 38" xfId="5499" xr:uid="{00000000-0005-0000-0000-0000BB1C0000}"/>
    <cellStyle name="Normal 2 38 2" xfId="5500" xr:uid="{00000000-0005-0000-0000-0000BC1C0000}"/>
    <cellStyle name="Normal 2 38 2 2" xfId="5501" xr:uid="{00000000-0005-0000-0000-0000BD1C0000}"/>
    <cellStyle name="Normal 2 38 2 2 2" xfId="11435" xr:uid="{00000000-0005-0000-0000-0000BE1C0000}"/>
    <cellStyle name="Normal 2 38 2 3" xfId="11434" xr:uid="{00000000-0005-0000-0000-0000BF1C0000}"/>
    <cellStyle name="Normal 2 38 3" xfId="5502" xr:uid="{00000000-0005-0000-0000-0000C01C0000}"/>
    <cellStyle name="Normal 2 38 3 2" xfId="11436" xr:uid="{00000000-0005-0000-0000-0000C11C0000}"/>
    <cellStyle name="Normal 2 38 4" xfId="11433" xr:uid="{00000000-0005-0000-0000-0000C21C0000}"/>
    <cellStyle name="Normal 2 39" xfId="5503" xr:uid="{00000000-0005-0000-0000-0000C31C0000}"/>
    <cellStyle name="Normal 2 39 2" xfId="5504" xr:uid="{00000000-0005-0000-0000-0000C41C0000}"/>
    <cellStyle name="Normal 2 39 2 2" xfId="5505" xr:uid="{00000000-0005-0000-0000-0000C51C0000}"/>
    <cellStyle name="Normal 2 39 2 2 2" xfId="11439" xr:uid="{00000000-0005-0000-0000-0000C61C0000}"/>
    <cellStyle name="Normal 2 39 2 3" xfId="11438" xr:uid="{00000000-0005-0000-0000-0000C71C0000}"/>
    <cellStyle name="Normal 2 39 3" xfId="5506" xr:uid="{00000000-0005-0000-0000-0000C81C0000}"/>
    <cellStyle name="Normal 2 39 3 2" xfId="11440" xr:uid="{00000000-0005-0000-0000-0000C91C0000}"/>
    <cellStyle name="Normal 2 39 4" xfId="11437" xr:uid="{00000000-0005-0000-0000-0000CA1C0000}"/>
    <cellStyle name="Normal 2 4" xfId="5507" xr:uid="{00000000-0005-0000-0000-0000CB1C0000}"/>
    <cellStyle name="Normal 2 4 10" xfId="5508" xr:uid="{00000000-0005-0000-0000-0000CC1C0000}"/>
    <cellStyle name="Normal 2 4 10 2" xfId="11442" xr:uid="{00000000-0005-0000-0000-0000CD1C0000}"/>
    <cellStyle name="Normal 2 4 11" xfId="5509" xr:uid="{00000000-0005-0000-0000-0000CE1C0000}"/>
    <cellStyle name="Normal 2 4 11 2" xfId="11443" xr:uid="{00000000-0005-0000-0000-0000CF1C0000}"/>
    <cellStyle name="Normal 2 4 12" xfId="5510" xr:uid="{00000000-0005-0000-0000-0000D01C0000}"/>
    <cellStyle name="Normal 2 4 12 2" xfId="11444" xr:uid="{00000000-0005-0000-0000-0000D11C0000}"/>
    <cellStyle name="Normal 2 4 13" xfId="5511" xr:uid="{00000000-0005-0000-0000-0000D21C0000}"/>
    <cellStyle name="Normal 2 4 13 2" xfId="11445" xr:uid="{00000000-0005-0000-0000-0000D31C0000}"/>
    <cellStyle name="Normal 2 4 14" xfId="11441" xr:uid="{00000000-0005-0000-0000-0000D41C0000}"/>
    <cellStyle name="Normal 2 4 2" xfId="5512" xr:uid="{00000000-0005-0000-0000-0000D51C0000}"/>
    <cellStyle name="Normal 2 4 2 2" xfId="5513" xr:uid="{00000000-0005-0000-0000-0000D61C0000}"/>
    <cellStyle name="Normal 2 4 2 2 2" xfId="5514" xr:uid="{00000000-0005-0000-0000-0000D71C0000}"/>
    <cellStyle name="Normal 2 4 2 2 2 2" xfId="5515" xr:uid="{00000000-0005-0000-0000-0000D81C0000}"/>
    <cellStyle name="Normal 2 4 2 2 2 2 2" xfId="5516" xr:uid="{00000000-0005-0000-0000-0000D91C0000}"/>
    <cellStyle name="Normal 2 4 2 2 2 2 2 2" xfId="11448" xr:uid="{00000000-0005-0000-0000-0000DA1C0000}"/>
    <cellStyle name="Normal 2 4 2 2 2 2 3" xfId="11447" xr:uid="{00000000-0005-0000-0000-0000DB1C0000}"/>
    <cellStyle name="Normal 2 4 2 2 2 3" xfId="5517" xr:uid="{00000000-0005-0000-0000-0000DC1C0000}"/>
    <cellStyle name="Normal 2 4 2 2 2 3 2" xfId="11449" xr:uid="{00000000-0005-0000-0000-0000DD1C0000}"/>
    <cellStyle name="Normal 2 4 2 2 2 4" xfId="11446" xr:uid="{00000000-0005-0000-0000-0000DE1C0000}"/>
    <cellStyle name="Normal 2 4 2 2 3" xfId="5518" xr:uid="{00000000-0005-0000-0000-0000DF1C0000}"/>
    <cellStyle name="Normal 2 4 2 2 3 2" xfId="5519" xr:uid="{00000000-0005-0000-0000-0000E01C0000}"/>
    <cellStyle name="Normal 2 4 2 2 3 2 2" xfId="5520" xr:uid="{00000000-0005-0000-0000-0000E11C0000}"/>
    <cellStyle name="Normal 2 4 2 2 3 2 2 2" xfId="11452" xr:uid="{00000000-0005-0000-0000-0000E21C0000}"/>
    <cellStyle name="Normal 2 4 2 2 3 2 3" xfId="11451" xr:uid="{00000000-0005-0000-0000-0000E31C0000}"/>
    <cellStyle name="Normal 2 4 2 2 3 3" xfId="5521" xr:uid="{00000000-0005-0000-0000-0000E41C0000}"/>
    <cellStyle name="Normal 2 4 2 2 3 3 2" xfId="11453" xr:uid="{00000000-0005-0000-0000-0000E51C0000}"/>
    <cellStyle name="Normal 2 4 2 2 3 4" xfId="11450" xr:uid="{00000000-0005-0000-0000-0000E61C0000}"/>
    <cellStyle name="Normal 2 4 2 2 4" xfId="5522" xr:uid="{00000000-0005-0000-0000-0000E71C0000}"/>
    <cellStyle name="Normal 2 4 2 2 4 2" xfId="5523" xr:uid="{00000000-0005-0000-0000-0000E81C0000}"/>
    <cellStyle name="Normal 2 4 2 2 4 2 2" xfId="5524" xr:uid="{00000000-0005-0000-0000-0000E91C0000}"/>
    <cellStyle name="Normal 2 4 2 2 4 2 2 2" xfId="11456" xr:uid="{00000000-0005-0000-0000-0000EA1C0000}"/>
    <cellStyle name="Normal 2 4 2 2 4 2 3" xfId="11455" xr:uid="{00000000-0005-0000-0000-0000EB1C0000}"/>
    <cellStyle name="Normal 2 4 2 2 4 3" xfId="5525" xr:uid="{00000000-0005-0000-0000-0000EC1C0000}"/>
    <cellStyle name="Normal 2 4 2 2 4 3 2" xfId="11457" xr:uid="{00000000-0005-0000-0000-0000ED1C0000}"/>
    <cellStyle name="Normal 2 4 2 2 4 4" xfId="11454" xr:uid="{00000000-0005-0000-0000-0000EE1C0000}"/>
    <cellStyle name="Normal 2 4 2 2 5" xfId="5526" xr:uid="{00000000-0005-0000-0000-0000EF1C0000}"/>
    <cellStyle name="Normal 2 4 2 2 5 2" xfId="5527" xr:uid="{00000000-0005-0000-0000-0000F01C0000}"/>
    <cellStyle name="Normal 2 4 2 2 5 2 2" xfId="5528" xr:uid="{00000000-0005-0000-0000-0000F11C0000}"/>
    <cellStyle name="Normal 2 4 2 2 5 2 2 2" xfId="11460" xr:uid="{00000000-0005-0000-0000-0000F21C0000}"/>
    <cellStyle name="Normal 2 4 2 2 5 2 3" xfId="11459" xr:uid="{00000000-0005-0000-0000-0000F31C0000}"/>
    <cellStyle name="Normal 2 4 2 2 5 3" xfId="5529" xr:uid="{00000000-0005-0000-0000-0000F41C0000}"/>
    <cellStyle name="Normal 2 4 2 2 5 3 2" xfId="11461" xr:uid="{00000000-0005-0000-0000-0000F51C0000}"/>
    <cellStyle name="Normal 2 4 2 2 5 4" xfId="11458" xr:uid="{00000000-0005-0000-0000-0000F61C0000}"/>
    <cellStyle name="Normal 2 4 2 3" xfId="5530" xr:uid="{00000000-0005-0000-0000-0000F71C0000}"/>
    <cellStyle name="Normal 2 4 2 4" xfId="5531" xr:uid="{00000000-0005-0000-0000-0000F81C0000}"/>
    <cellStyle name="Normal 2 4 2 5" xfId="5532" xr:uid="{00000000-0005-0000-0000-0000F91C0000}"/>
    <cellStyle name="Normal 2 4 2 6" xfId="5533" xr:uid="{00000000-0005-0000-0000-0000FA1C0000}"/>
    <cellStyle name="Normal 2 4 2 6 2" xfId="5534" xr:uid="{00000000-0005-0000-0000-0000FB1C0000}"/>
    <cellStyle name="Normal 2 4 2 6 2 2" xfId="11463" xr:uid="{00000000-0005-0000-0000-0000FC1C0000}"/>
    <cellStyle name="Normal 2 4 2 6 3" xfId="11462" xr:uid="{00000000-0005-0000-0000-0000FD1C0000}"/>
    <cellStyle name="Normal 2 4 2 7" xfId="5535" xr:uid="{00000000-0005-0000-0000-0000FE1C0000}"/>
    <cellStyle name="Normal 2 4 2 7 2" xfId="11464" xr:uid="{00000000-0005-0000-0000-0000FF1C0000}"/>
    <cellStyle name="Normal 2 4 2 8" xfId="5536" xr:uid="{00000000-0005-0000-0000-0000001D0000}"/>
    <cellStyle name="Normal 2 4 2 8 2" xfId="11465" xr:uid="{00000000-0005-0000-0000-0000011D0000}"/>
    <cellStyle name="Normal 2 4 3" xfId="5537" xr:uid="{00000000-0005-0000-0000-0000021D0000}"/>
    <cellStyle name="Normal 2 4 3 2" xfId="5538" xr:uid="{00000000-0005-0000-0000-0000031D0000}"/>
    <cellStyle name="Normal 2 4 3 2 2" xfId="5539" xr:uid="{00000000-0005-0000-0000-0000041D0000}"/>
    <cellStyle name="Normal 2 4 3 2 2 2" xfId="11467" xr:uid="{00000000-0005-0000-0000-0000051D0000}"/>
    <cellStyle name="Normal 2 4 3 2 3" xfId="11466" xr:uid="{00000000-0005-0000-0000-0000061D0000}"/>
    <cellStyle name="Normal 2 4 3 3" xfId="5540" xr:uid="{00000000-0005-0000-0000-0000071D0000}"/>
    <cellStyle name="Normal 2 4 3 4" xfId="5541" xr:uid="{00000000-0005-0000-0000-0000081D0000}"/>
    <cellStyle name="Normal 2 4 3 5" xfId="5542" xr:uid="{00000000-0005-0000-0000-0000091D0000}"/>
    <cellStyle name="Normal 2 4 3 5 2" xfId="11468" xr:uid="{00000000-0005-0000-0000-00000A1D0000}"/>
    <cellStyle name="Normal 2 4 4" xfId="5543" xr:uid="{00000000-0005-0000-0000-00000B1D0000}"/>
    <cellStyle name="Normal 2 4 4 2" xfId="5544" xr:uid="{00000000-0005-0000-0000-00000C1D0000}"/>
    <cellStyle name="Normal 2 4 4 2 2" xfId="5545" xr:uid="{00000000-0005-0000-0000-00000D1D0000}"/>
    <cellStyle name="Normal 2 4 4 2 2 2" xfId="11471" xr:uid="{00000000-0005-0000-0000-00000E1D0000}"/>
    <cellStyle name="Normal 2 4 4 2 3" xfId="11470" xr:uid="{00000000-0005-0000-0000-00000F1D0000}"/>
    <cellStyle name="Normal 2 4 4 3" xfId="5546" xr:uid="{00000000-0005-0000-0000-0000101D0000}"/>
    <cellStyle name="Normal 2 4 4 3 2" xfId="11472" xr:uid="{00000000-0005-0000-0000-0000111D0000}"/>
    <cellStyle name="Normal 2 4 4 4" xfId="11469" xr:uid="{00000000-0005-0000-0000-0000121D0000}"/>
    <cellStyle name="Normal 2 4 5" xfId="5547" xr:uid="{00000000-0005-0000-0000-0000131D0000}"/>
    <cellStyle name="Normal 2 4 5 2" xfId="5548" xr:uid="{00000000-0005-0000-0000-0000141D0000}"/>
    <cellStyle name="Normal 2 4 5 2 2" xfId="5549" xr:uid="{00000000-0005-0000-0000-0000151D0000}"/>
    <cellStyle name="Normal 2 4 5 2 2 2" xfId="11475" xr:uid="{00000000-0005-0000-0000-0000161D0000}"/>
    <cellStyle name="Normal 2 4 5 2 3" xfId="11474" xr:uid="{00000000-0005-0000-0000-0000171D0000}"/>
    <cellStyle name="Normal 2 4 5 3" xfId="5550" xr:uid="{00000000-0005-0000-0000-0000181D0000}"/>
    <cellStyle name="Normal 2 4 5 3 2" xfId="11476" xr:uid="{00000000-0005-0000-0000-0000191D0000}"/>
    <cellStyle name="Normal 2 4 5 4" xfId="11473" xr:uid="{00000000-0005-0000-0000-00001A1D0000}"/>
    <cellStyle name="Normal 2 4 6" xfId="5551" xr:uid="{00000000-0005-0000-0000-00001B1D0000}"/>
    <cellStyle name="Normal 2 4 6 2" xfId="5552" xr:uid="{00000000-0005-0000-0000-00001C1D0000}"/>
    <cellStyle name="Normal 2 4 6 2 2" xfId="5553" xr:uid="{00000000-0005-0000-0000-00001D1D0000}"/>
    <cellStyle name="Normal 2 4 6 2 2 2" xfId="11479" xr:uid="{00000000-0005-0000-0000-00001E1D0000}"/>
    <cellStyle name="Normal 2 4 6 2 3" xfId="11478" xr:uid="{00000000-0005-0000-0000-00001F1D0000}"/>
    <cellStyle name="Normal 2 4 6 3" xfId="5554" xr:uid="{00000000-0005-0000-0000-0000201D0000}"/>
    <cellStyle name="Normal 2 4 6 3 2" xfId="11480" xr:uid="{00000000-0005-0000-0000-0000211D0000}"/>
    <cellStyle name="Normal 2 4 6 4" xfId="11477" xr:uid="{00000000-0005-0000-0000-0000221D0000}"/>
    <cellStyle name="Normal 2 4 7" xfId="5555" xr:uid="{00000000-0005-0000-0000-0000231D0000}"/>
    <cellStyle name="Normal 2 4 7 2" xfId="5556" xr:uid="{00000000-0005-0000-0000-0000241D0000}"/>
    <cellStyle name="Normal 2 4 7 2 2" xfId="5557" xr:uid="{00000000-0005-0000-0000-0000251D0000}"/>
    <cellStyle name="Normal 2 4 7 2 2 2" xfId="11483" xr:uid="{00000000-0005-0000-0000-0000261D0000}"/>
    <cellStyle name="Normal 2 4 7 2 3" xfId="11482" xr:uid="{00000000-0005-0000-0000-0000271D0000}"/>
    <cellStyle name="Normal 2 4 7 3" xfId="5558" xr:uid="{00000000-0005-0000-0000-0000281D0000}"/>
    <cellStyle name="Normal 2 4 7 4" xfId="5559" xr:uid="{00000000-0005-0000-0000-0000291D0000}"/>
    <cellStyle name="Normal 2 4 7 4 2" xfId="11484" xr:uid="{00000000-0005-0000-0000-00002A1D0000}"/>
    <cellStyle name="Normal 2 4 7 5" xfId="11481" xr:uid="{00000000-0005-0000-0000-00002B1D0000}"/>
    <cellStyle name="Normal 2 4 8" xfId="5560" xr:uid="{00000000-0005-0000-0000-00002C1D0000}"/>
    <cellStyle name="Normal 2 4 8 2" xfId="5561" xr:uid="{00000000-0005-0000-0000-00002D1D0000}"/>
    <cellStyle name="Normal 2 4 8 2 2" xfId="11486" xr:uid="{00000000-0005-0000-0000-00002E1D0000}"/>
    <cellStyle name="Normal 2 4 8 3" xfId="11485" xr:uid="{00000000-0005-0000-0000-00002F1D0000}"/>
    <cellStyle name="Normal 2 4 9" xfId="5562" xr:uid="{00000000-0005-0000-0000-0000301D0000}"/>
    <cellStyle name="Normal 2 4 9 2" xfId="11487" xr:uid="{00000000-0005-0000-0000-0000311D0000}"/>
    <cellStyle name="Normal 2 40" xfId="5563" xr:uid="{00000000-0005-0000-0000-0000321D0000}"/>
    <cellStyle name="Normal 2 40 2" xfId="5564" xr:uid="{00000000-0005-0000-0000-0000331D0000}"/>
    <cellStyle name="Normal 2 40 2 2" xfId="5565" xr:uid="{00000000-0005-0000-0000-0000341D0000}"/>
    <cellStyle name="Normal 2 40 2 2 2" xfId="11490" xr:uid="{00000000-0005-0000-0000-0000351D0000}"/>
    <cellStyle name="Normal 2 40 2 3" xfId="11489" xr:uid="{00000000-0005-0000-0000-0000361D0000}"/>
    <cellStyle name="Normal 2 40 3" xfId="5566" xr:uid="{00000000-0005-0000-0000-0000371D0000}"/>
    <cellStyle name="Normal 2 40 3 2" xfId="11491" xr:uid="{00000000-0005-0000-0000-0000381D0000}"/>
    <cellStyle name="Normal 2 40 4" xfId="11488" xr:uid="{00000000-0005-0000-0000-0000391D0000}"/>
    <cellStyle name="Normal 2 41" xfId="5567" xr:uid="{00000000-0005-0000-0000-00003A1D0000}"/>
    <cellStyle name="Normal 2 41 2" xfId="5568" xr:uid="{00000000-0005-0000-0000-00003B1D0000}"/>
    <cellStyle name="Normal 2 41 2 2" xfId="5569" xr:uid="{00000000-0005-0000-0000-00003C1D0000}"/>
    <cellStyle name="Normal 2 41 2 2 2" xfId="11494" xr:uid="{00000000-0005-0000-0000-00003D1D0000}"/>
    <cellStyle name="Normal 2 41 2 3" xfId="11493" xr:uid="{00000000-0005-0000-0000-00003E1D0000}"/>
    <cellStyle name="Normal 2 41 3" xfId="5570" xr:uid="{00000000-0005-0000-0000-00003F1D0000}"/>
    <cellStyle name="Normal 2 41 3 2" xfId="11495" xr:uid="{00000000-0005-0000-0000-0000401D0000}"/>
    <cellStyle name="Normal 2 41 4" xfId="11492" xr:uid="{00000000-0005-0000-0000-0000411D0000}"/>
    <cellStyle name="Normal 2 42" xfId="5571" xr:uid="{00000000-0005-0000-0000-0000421D0000}"/>
    <cellStyle name="Normal 2 42 2" xfId="5572" xr:uid="{00000000-0005-0000-0000-0000431D0000}"/>
    <cellStyle name="Normal 2 42 2 2" xfId="5573" xr:uid="{00000000-0005-0000-0000-0000441D0000}"/>
    <cellStyle name="Normal 2 42 2 2 2" xfId="11498" xr:uid="{00000000-0005-0000-0000-0000451D0000}"/>
    <cellStyle name="Normal 2 42 2 3" xfId="11497" xr:uid="{00000000-0005-0000-0000-0000461D0000}"/>
    <cellStyle name="Normal 2 42 3" xfId="5574" xr:uid="{00000000-0005-0000-0000-0000471D0000}"/>
    <cellStyle name="Normal 2 42 3 2" xfId="11499" xr:uid="{00000000-0005-0000-0000-0000481D0000}"/>
    <cellStyle name="Normal 2 42 4" xfId="11496" xr:uid="{00000000-0005-0000-0000-0000491D0000}"/>
    <cellStyle name="Normal 2 43" xfId="5575" xr:uid="{00000000-0005-0000-0000-00004A1D0000}"/>
    <cellStyle name="Normal 2 43 2" xfId="5576" xr:uid="{00000000-0005-0000-0000-00004B1D0000}"/>
    <cellStyle name="Normal 2 43 2 2" xfId="5577" xr:uid="{00000000-0005-0000-0000-00004C1D0000}"/>
    <cellStyle name="Normal 2 43 2 2 2" xfId="11502" xr:uid="{00000000-0005-0000-0000-00004D1D0000}"/>
    <cellStyle name="Normal 2 43 2 3" xfId="11501" xr:uid="{00000000-0005-0000-0000-00004E1D0000}"/>
    <cellStyle name="Normal 2 43 3" xfId="5578" xr:uid="{00000000-0005-0000-0000-00004F1D0000}"/>
    <cellStyle name="Normal 2 43 3 2" xfId="11503" xr:uid="{00000000-0005-0000-0000-0000501D0000}"/>
    <cellStyle name="Normal 2 43 4" xfId="11500" xr:uid="{00000000-0005-0000-0000-0000511D0000}"/>
    <cellStyle name="Normal 2 44" xfId="5579" xr:uid="{00000000-0005-0000-0000-0000521D0000}"/>
    <cellStyle name="Normal 2 44 2" xfId="5580" xr:uid="{00000000-0005-0000-0000-0000531D0000}"/>
    <cellStyle name="Normal 2 44 2 2" xfId="5581" xr:uid="{00000000-0005-0000-0000-0000541D0000}"/>
    <cellStyle name="Normal 2 44 2 2 2" xfId="11506" xr:uid="{00000000-0005-0000-0000-0000551D0000}"/>
    <cellStyle name="Normal 2 44 2 3" xfId="11505" xr:uid="{00000000-0005-0000-0000-0000561D0000}"/>
    <cellStyle name="Normal 2 44 3" xfId="5582" xr:uid="{00000000-0005-0000-0000-0000571D0000}"/>
    <cellStyle name="Normal 2 44 3 2" xfId="11507" xr:uid="{00000000-0005-0000-0000-0000581D0000}"/>
    <cellStyle name="Normal 2 44 4" xfId="11504" xr:uid="{00000000-0005-0000-0000-0000591D0000}"/>
    <cellStyle name="Normal 2 45" xfId="5583" xr:uid="{00000000-0005-0000-0000-00005A1D0000}"/>
    <cellStyle name="Normal 2 45 2" xfId="5584" xr:uid="{00000000-0005-0000-0000-00005B1D0000}"/>
    <cellStyle name="Normal 2 45 2 2" xfId="5585" xr:uid="{00000000-0005-0000-0000-00005C1D0000}"/>
    <cellStyle name="Normal 2 45 2 2 2" xfId="11510" xr:uid="{00000000-0005-0000-0000-00005D1D0000}"/>
    <cellStyle name="Normal 2 45 2 3" xfId="11509" xr:uid="{00000000-0005-0000-0000-00005E1D0000}"/>
    <cellStyle name="Normal 2 45 3" xfId="5586" xr:uid="{00000000-0005-0000-0000-00005F1D0000}"/>
    <cellStyle name="Normal 2 45 3 2" xfId="11511" xr:uid="{00000000-0005-0000-0000-0000601D0000}"/>
    <cellStyle name="Normal 2 45 4" xfId="11508" xr:uid="{00000000-0005-0000-0000-0000611D0000}"/>
    <cellStyle name="Normal 2 46" xfId="5587" xr:uid="{00000000-0005-0000-0000-0000621D0000}"/>
    <cellStyle name="Normal 2 46 2" xfId="5588" xr:uid="{00000000-0005-0000-0000-0000631D0000}"/>
    <cellStyle name="Normal 2 46 2 2" xfId="5589" xr:uid="{00000000-0005-0000-0000-0000641D0000}"/>
    <cellStyle name="Normal 2 46 2 2 2" xfId="11514" xr:uid="{00000000-0005-0000-0000-0000651D0000}"/>
    <cellStyle name="Normal 2 46 2 3" xfId="11513" xr:uid="{00000000-0005-0000-0000-0000661D0000}"/>
    <cellStyle name="Normal 2 46 3" xfId="5590" xr:uid="{00000000-0005-0000-0000-0000671D0000}"/>
    <cellStyle name="Normal 2 46 3 2" xfId="11515" xr:uid="{00000000-0005-0000-0000-0000681D0000}"/>
    <cellStyle name="Normal 2 46 4" xfId="11512" xr:uid="{00000000-0005-0000-0000-0000691D0000}"/>
    <cellStyle name="Normal 2 47" xfId="5591" xr:uid="{00000000-0005-0000-0000-00006A1D0000}"/>
    <cellStyle name="Normal 2 47 2" xfId="5592" xr:uid="{00000000-0005-0000-0000-00006B1D0000}"/>
    <cellStyle name="Normal 2 47 2 2" xfId="5593" xr:uid="{00000000-0005-0000-0000-00006C1D0000}"/>
    <cellStyle name="Normal 2 47 2 2 2" xfId="11518" xr:uid="{00000000-0005-0000-0000-00006D1D0000}"/>
    <cellStyle name="Normal 2 47 2 3" xfId="11517" xr:uid="{00000000-0005-0000-0000-00006E1D0000}"/>
    <cellStyle name="Normal 2 47 3" xfId="5594" xr:uid="{00000000-0005-0000-0000-00006F1D0000}"/>
    <cellStyle name="Normal 2 47 3 2" xfId="11519" xr:uid="{00000000-0005-0000-0000-0000701D0000}"/>
    <cellStyle name="Normal 2 47 4" xfId="11516" xr:uid="{00000000-0005-0000-0000-0000711D0000}"/>
    <cellStyle name="Normal 2 48" xfId="5595" xr:uid="{00000000-0005-0000-0000-0000721D0000}"/>
    <cellStyle name="Normal 2 48 2" xfId="5596" xr:uid="{00000000-0005-0000-0000-0000731D0000}"/>
    <cellStyle name="Normal 2 48 2 2" xfId="5597" xr:uid="{00000000-0005-0000-0000-0000741D0000}"/>
    <cellStyle name="Normal 2 48 2 2 2" xfId="11522" xr:uid="{00000000-0005-0000-0000-0000751D0000}"/>
    <cellStyle name="Normal 2 48 2 3" xfId="11521" xr:uid="{00000000-0005-0000-0000-0000761D0000}"/>
    <cellStyle name="Normal 2 48 3" xfId="5598" xr:uid="{00000000-0005-0000-0000-0000771D0000}"/>
    <cellStyle name="Normal 2 48 3 2" xfId="11523" xr:uid="{00000000-0005-0000-0000-0000781D0000}"/>
    <cellStyle name="Normal 2 48 4" xfId="11520" xr:uid="{00000000-0005-0000-0000-0000791D0000}"/>
    <cellStyle name="Normal 2 49" xfId="5599" xr:uid="{00000000-0005-0000-0000-00007A1D0000}"/>
    <cellStyle name="Normal 2 49 2" xfId="5600" xr:uid="{00000000-0005-0000-0000-00007B1D0000}"/>
    <cellStyle name="Normal 2 49 2 2" xfId="5601" xr:uid="{00000000-0005-0000-0000-00007C1D0000}"/>
    <cellStyle name="Normal 2 49 2 2 2" xfId="11526" xr:uid="{00000000-0005-0000-0000-00007D1D0000}"/>
    <cellStyle name="Normal 2 49 2 3" xfId="11525" xr:uid="{00000000-0005-0000-0000-00007E1D0000}"/>
    <cellStyle name="Normal 2 49 3" xfId="5602" xr:uid="{00000000-0005-0000-0000-00007F1D0000}"/>
    <cellStyle name="Normal 2 49 3 2" xfId="11527" xr:uid="{00000000-0005-0000-0000-0000801D0000}"/>
    <cellStyle name="Normal 2 49 4" xfId="11524" xr:uid="{00000000-0005-0000-0000-0000811D0000}"/>
    <cellStyle name="Normal 2 5" xfId="5603" xr:uid="{00000000-0005-0000-0000-0000821D0000}"/>
    <cellStyle name="Normal 2 5 10" xfId="5604" xr:uid="{00000000-0005-0000-0000-0000831D0000}"/>
    <cellStyle name="Normal 2 5 10 2" xfId="11529" xr:uid="{00000000-0005-0000-0000-0000841D0000}"/>
    <cellStyle name="Normal 2 5 11" xfId="5605" xr:uid="{00000000-0005-0000-0000-0000851D0000}"/>
    <cellStyle name="Normal 2 5 11 2" xfId="11530" xr:uid="{00000000-0005-0000-0000-0000861D0000}"/>
    <cellStyle name="Normal 2 5 12" xfId="5606" xr:uid="{00000000-0005-0000-0000-0000871D0000}"/>
    <cellStyle name="Normal 2 5 12 2" xfId="11531" xr:uid="{00000000-0005-0000-0000-0000881D0000}"/>
    <cellStyle name="Normal 2 5 13" xfId="5607" xr:uid="{00000000-0005-0000-0000-0000891D0000}"/>
    <cellStyle name="Normal 2 5 13 2" xfId="11532" xr:uid="{00000000-0005-0000-0000-00008A1D0000}"/>
    <cellStyle name="Normal 2 5 14" xfId="11528" xr:uid="{00000000-0005-0000-0000-00008B1D0000}"/>
    <cellStyle name="Normal 2 5 2" xfId="5608" xr:uid="{00000000-0005-0000-0000-00008C1D0000}"/>
    <cellStyle name="Normal 2 5 2 2" xfId="5609" xr:uid="{00000000-0005-0000-0000-00008D1D0000}"/>
    <cellStyle name="Normal 2 5 2 2 2" xfId="5610" xr:uid="{00000000-0005-0000-0000-00008E1D0000}"/>
    <cellStyle name="Normal 2 5 2 2 2 2" xfId="5611" xr:uid="{00000000-0005-0000-0000-00008F1D0000}"/>
    <cellStyle name="Normal 2 5 2 2 2 2 2" xfId="5612" xr:uid="{00000000-0005-0000-0000-0000901D0000}"/>
    <cellStyle name="Normal 2 5 2 2 2 2 2 2" xfId="11535" xr:uid="{00000000-0005-0000-0000-0000911D0000}"/>
    <cellStyle name="Normal 2 5 2 2 2 2 3" xfId="11534" xr:uid="{00000000-0005-0000-0000-0000921D0000}"/>
    <cellStyle name="Normal 2 5 2 2 2 3" xfId="5613" xr:uid="{00000000-0005-0000-0000-0000931D0000}"/>
    <cellStyle name="Normal 2 5 2 2 2 3 2" xfId="11536" xr:uid="{00000000-0005-0000-0000-0000941D0000}"/>
    <cellStyle name="Normal 2 5 2 2 2 4" xfId="11533" xr:uid="{00000000-0005-0000-0000-0000951D0000}"/>
    <cellStyle name="Normal 2 5 2 2 3" xfId="5614" xr:uid="{00000000-0005-0000-0000-0000961D0000}"/>
    <cellStyle name="Normal 2 5 2 2 3 2" xfId="5615" xr:uid="{00000000-0005-0000-0000-0000971D0000}"/>
    <cellStyle name="Normal 2 5 2 2 3 2 2" xfId="5616" xr:uid="{00000000-0005-0000-0000-0000981D0000}"/>
    <cellStyle name="Normal 2 5 2 2 3 2 2 2" xfId="11539" xr:uid="{00000000-0005-0000-0000-0000991D0000}"/>
    <cellStyle name="Normal 2 5 2 2 3 2 3" xfId="11538" xr:uid="{00000000-0005-0000-0000-00009A1D0000}"/>
    <cellStyle name="Normal 2 5 2 2 3 3" xfId="5617" xr:uid="{00000000-0005-0000-0000-00009B1D0000}"/>
    <cellStyle name="Normal 2 5 2 2 3 3 2" xfId="11540" xr:uid="{00000000-0005-0000-0000-00009C1D0000}"/>
    <cellStyle name="Normal 2 5 2 2 3 4" xfId="11537" xr:uid="{00000000-0005-0000-0000-00009D1D0000}"/>
    <cellStyle name="Normal 2 5 2 2 4" xfId="5618" xr:uid="{00000000-0005-0000-0000-00009E1D0000}"/>
    <cellStyle name="Normal 2 5 2 2 4 2" xfId="5619" xr:uid="{00000000-0005-0000-0000-00009F1D0000}"/>
    <cellStyle name="Normal 2 5 2 2 4 2 2" xfId="5620" xr:uid="{00000000-0005-0000-0000-0000A01D0000}"/>
    <cellStyle name="Normal 2 5 2 2 4 2 2 2" xfId="11543" xr:uid="{00000000-0005-0000-0000-0000A11D0000}"/>
    <cellStyle name="Normal 2 5 2 2 4 2 3" xfId="11542" xr:uid="{00000000-0005-0000-0000-0000A21D0000}"/>
    <cellStyle name="Normal 2 5 2 2 4 3" xfId="5621" xr:uid="{00000000-0005-0000-0000-0000A31D0000}"/>
    <cellStyle name="Normal 2 5 2 2 4 3 2" xfId="11544" xr:uid="{00000000-0005-0000-0000-0000A41D0000}"/>
    <cellStyle name="Normal 2 5 2 2 4 4" xfId="11541" xr:uid="{00000000-0005-0000-0000-0000A51D0000}"/>
    <cellStyle name="Normal 2 5 2 2 5" xfId="5622" xr:uid="{00000000-0005-0000-0000-0000A61D0000}"/>
    <cellStyle name="Normal 2 5 2 2 5 2" xfId="5623" xr:uid="{00000000-0005-0000-0000-0000A71D0000}"/>
    <cellStyle name="Normal 2 5 2 2 5 2 2" xfId="5624" xr:uid="{00000000-0005-0000-0000-0000A81D0000}"/>
    <cellStyle name="Normal 2 5 2 2 5 2 2 2" xfId="11547" xr:uid="{00000000-0005-0000-0000-0000A91D0000}"/>
    <cellStyle name="Normal 2 5 2 2 5 2 3" xfId="11546" xr:uid="{00000000-0005-0000-0000-0000AA1D0000}"/>
    <cellStyle name="Normal 2 5 2 2 5 3" xfId="5625" xr:uid="{00000000-0005-0000-0000-0000AB1D0000}"/>
    <cellStyle name="Normal 2 5 2 2 5 3 2" xfId="11548" xr:uid="{00000000-0005-0000-0000-0000AC1D0000}"/>
    <cellStyle name="Normal 2 5 2 2 5 4" xfId="11545" xr:uid="{00000000-0005-0000-0000-0000AD1D0000}"/>
    <cellStyle name="Normal 2 5 2 3" xfId="5626" xr:uid="{00000000-0005-0000-0000-0000AE1D0000}"/>
    <cellStyle name="Normal 2 5 2 4" xfId="5627" xr:uid="{00000000-0005-0000-0000-0000AF1D0000}"/>
    <cellStyle name="Normal 2 5 2 5" xfId="5628" xr:uid="{00000000-0005-0000-0000-0000B01D0000}"/>
    <cellStyle name="Normal 2 5 2 6" xfId="5629" xr:uid="{00000000-0005-0000-0000-0000B11D0000}"/>
    <cellStyle name="Normal 2 5 2 6 2" xfId="5630" xr:uid="{00000000-0005-0000-0000-0000B21D0000}"/>
    <cellStyle name="Normal 2 5 2 6 2 2" xfId="11550" xr:uid="{00000000-0005-0000-0000-0000B31D0000}"/>
    <cellStyle name="Normal 2 5 2 6 3" xfId="11549" xr:uid="{00000000-0005-0000-0000-0000B41D0000}"/>
    <cellStyle name="Normal 2 5 2 7" xfId="5631" xr:uid="{00000000-0005-0000-0000-0000B51D0000}"/>
    <cellStyle name="Normal 2 5 2 7 2" xfId="11551" xr:uid="{00000000-0005-0000-0000-0000B61D0000}"/>
    <cellStyle name="Normal 2 5 2 8" xfId="5632" xr:uid="{00000000-0005-0000-0000-0000B71D0000}"/>
    <cellStyle name="Normal 2 5 2 8 2" xfId="11552" xr:uid="{00000000-0005-0000-0000-0000B81D0000}"/>
    <cellStyle name="Normal 2 5 3" xfId="5633" xr:uid="{00000000-0005-0000-0000-0000B91D0000}"/>
    <cellStyle name="Normal 2 5 3 2" xfId="5634" xr:uid="{00000000-0005-0000-0000-0000BA1D0000}"/>
    <cellStyle name="Normal 2 5 3 2 2" xfId="5635" xr:uid="{00000000-0005-0000-0000-0000BB1D0000}"/>
    <cellStyle name="Normal 2 5 3 2 2 2" xfId="11554" xr:uid="{00000000-0005-0000-0000-0000BC1D0000}"/>
    <cellStyle name="Normal 2 5 3 2 3" xfId="11553" xr:uid="{00000000-0005-0000-0000-0000BD1D0000}"/>
    <cellStyle name="Normal 2 5 3 3" xfId="5636" xr:uid="{00000000-0005-0000-0000-0000BE1D0000}"/>
    <cellStyle name="Normal 2 5 3 4" xfId="5637" xr:uid="{00000000-0005-0000-0000-0000BF1D0000}"/>
    <cellStyle name="Normal 2 5 3 5" xfId="5638" xr:uid="{00000000-0005-0000-0000-0000C01D0000}"/>
    <cellStyle name="Normal 2 5 3 5 2" xfId="11555" xr:uid="{00000000-0005-0000-0000-0000C11D0000}"/>
    <cellStyle name="Normal 2 5 4" xfId="5639" xr:uid="{00000000-0005-0000-0000-0000C21D0000}"/>
    <cellStyle name="Normal 2 5 4 2" xfId="5640" xr:uid="{00000000-0005-0000-0000-0000C31D0000}"/>
    <cellStyle name="Normal 2 5 4 2 2" xfId="5641" xr:uid="{00000000-0005-0000-0000-0000C41D0000}"/>
    <cellStyle name="Normal 2 5 4 2 2 2" xfId="11558" xr:uid="{00000000-0005-0000-0000-0000C51D0000}"/>
    <cellStyle name="Normal 2 5 4 2 3" xfId="11557" xr:uid="{00000000-0005-0000-0000-0000C61D0000}"/>
    <cellStyle name="Normal 2 5 4 3" xfId="5642" xr:uid="{00000000-0005-0000-0000-0000C71D0000}"/>
    <cellStyle name="Normal 2 5 4 3 2" xfId="11559" xr:uid="{00000000-0005-0000-0000-0000C81D0000}"/>
    <cellStyle name="Normal 2 5 4 4" xfId="11556" xr:uid="{00000000-0005-0000-0000-0000C91D0000}"/>
    <cellStyle name="Normal 2 5 5" xfId="5643" xr:uid="{00000000-0005-0000-0000-0000CA1D0000}"/>
    <cellStyle name="Normal 2 5 5 2" xfId="5644" xr:uid="{00000000-0005-0000-0000-0000CB1D0000}"/>
    <cellStyle name="Normal 2 5 5 2 2" xfId="5645" xr:uid="{00000000-0005-0000-0000-0000CC1D0000}"/>
    <cellStyle name="Normal 2 5 5 2 2 2" xfId="11562" xr:uid="{00000000-0005-0000-0000-0000CD1D0000}"/>
    <cellStyle name="Normal 2 5 5 2 3" xfId="11561" xr:uid="{00000000-0005-0000-0000-0000CE1D0000}"/>
    <cellStyle name="Normal 2 5 5 3" xfId="5646" xr:uid="{00000000-0005-0000-0000-0000CF1D0000}"/>
    <cellStyle name="Normal 2 5 5 3 2" xfId="11563" xr:uid="{00000000-0005-0000-0000-0000D01D0000}"/>
    <cellStyle name="Normal 2 5 5 4" xfId="11560" xr:uid="{00000000-0005-0000-0000-0000D11D0000}"/>
    <cellStyle name="Normal 2 5 6" xfId="5647" xr:uid="{00000000-0005-0000-0000-0000D21D0000}"/>
    <cellStyle name="Normal 2 5 6 2" xfId="5648" xr:uid="{00000000-0005-0000-0000-0000D31D0000}"/>
    <cellStyle name="Normal 2 5 6 2 2" xfId="5649" xr:uid="{00000000-0005-0000-0000-0000D41D0000}"/>
    <cellStyle name="Normal 2 5 6 2 2 2" xfId="11566" xr:uid="{00000000-0005-0000-0000-0000D51D0000}"/>
    <cellStyle name="Normal 2 5 6 2 3" xfId="11565" xr:uid="{00000000-0005-0000-0000-0000D61D0000}"/>
    <cellStyle name="Normal 2 5 6 3" xfId="5650" xr:uid="{00000000-0005-0000-0000-0000D71D0000}"/>
    <cellStyle name="Normal 2 5 6 3 2" xfId="11567" xr:uid="{00000000-0005-0000-0000-0000D81D0000}"/>
    <cellStyle name="Normal 2 5 6 4" xfId="11564" xr:uid="{00000000-0005-0000-0000-0000D91D0000}"/>
    <cellStyle name="Normal 2 5 7" xfId="5651" xr:uid="{00000000-0005-0000-0000-0000DA1D0000}"/>
    <cellStyle name="Normal 2 5 7 2" xfId="5652" xr:uid="{00000000-0005-0000-0000-0000DB1D0000}"/>
    <cellStyle name="Normal 2 5 7 2 2" xfId="5653" xr:uid="{00000000-0005-0000-0000-0000DC1D0000}"/>
    <cellStyle name="Normal 2 5 7 2 2 2" xfId="11570" xr:uid="{00000000-0005-0000-0000-0000DD1D0000}"/>
    <cellStyle name="Normal 2 5 7 2 3" xfId="11569" xr:uid="{00000000-0005-0000-0000-0000DE1D0000}"/>
    <cellStyle name="Normal 2 5 7 3" xfId="5654" xr:uid="{00000000-0005-0000-0000-0000DF1D0000}"/>
    <cellStyle name="Normal 2 5 7 4" xfId="5655" xr:uid="{00000000-0005-0000-0000-0000E01D0000}"/>
    <cellStyle name="Normal 2 5 7 4 2" xfId="11571" xr:uid="{00000000-0005-0000-0000-0000E11D0000}"/>
    <cellStyle name="Normal 2 5 7 5" xfId="11568" xr:uid="{00000000-0005-0000-0000-0000E21D0000}"/>
    <cellStyle name="Normal 2 5 8" xfId="5656" xr:uid="{00000000-0005-0000-0000-0000E31D0000}"/>
    <cellStyle name="Normal 2 5 8 2" xfId="5657" xr:uid="{00000000-0005-0000-0000-0000E41D0000}"/>
    <cellStyle name="Normal 2 5 8 2 2" xfId="11573" xr:uid="{00000000-0005-0000-0000-0000E51D0000}"/>
    <cellStyle name="Normal 2 5 8 3" xfId="11572" xr:uid="{00000000-0005-0000-0000-0000E61D0000}"/>
    <cellStyle name="Normal 2 5 9" xfId="5658" xr:uid="{00000000-0005-0000-0000-0000E71D0000}"/>
    <cellStyle name="Normal 2 5 9 2" xfId="11574" xr:uid="{00000000-0005-0000-0000-0000E81D0000}"/>
    <cellStyle name="Normal 2 50" xfId="5659" xr:uid="{00000000-0005-0000-0000-0000E91D0000}"/>
    <cellStyle name="Normal 2 50 2" xfId="5660" xr:uid="{00000000-0005-0000-0000-0000EA1D0000}"/>
    <cellStyle name="Normal 2 50 2 2" xfId="5661" xr:uid="{00000000-0005-0000-0000-0000EB1D0000}"/>
    <cellStyle name="Normal 2 50 2 2 2" xfId="11577" xr:uid="{00000000-0005-0000-0000-0000EC1D0000}"/>
    <cellStyle name="Normal 2 50 2 3" xfId="11576" xr:uid="{00000000-0005-0000-0000-0000ED1D0000}"/>
    <cellStyle name="Normal 2 50 3" xfId="5662" xr:uid="{00000000-0005-0000-0000-0000EE1D0000}"/>
    <cellStyle name="Normal 2 50 3 2" xfId="11578" xr:uid="{00000000-0005-0000-0000-0000EF1D0000}"/>
    <cellStyle name="Normal 2 50 4" xfId="11575" xr:uid="{00000000-0005-0000-0000-0000F01D0000}"/>
    <cellStyle name="Normal 2 51" xfId="5663" xr:uid="{00000000-0005-0000-0000-0000F11D0000}"/>
    <cellStyle name="Normal 2 51 2" xfId="5664" xr:uid="{00000000-0005-0000-0000-0000F21D0000}"/>
    <cellStyle name="Normal 2 51 2 2" xfId="5665" xr:uid="{00000000-0005-0000-0000-0000F31D0000}"/>
    <cellStyle name="Normal 2 51 2 2 2" xfId="11581" xr:uid="{00000000-0005-0000-0000-0000F41D0000}"/>
    <cellStyle name="Normal 2 51 2 3" xfId="11580" xr:uid="{00000000-0005-0000-0000-0000F51D0000}"/>
    <cellStyle name="Normal 2 51 3" xfId="5666" xr:uid="{00000000-0005-0000-0000-0000F61D0000}"/>
    <cellStyle name="Normal 2 51 3 2" xfId="11582" xr:uid="{00000000-0005-0000-0000-0000F71D0000}"/>
    <cellStyle name="Normal 2 51 4" xfId="11579" xr:uid="{00000000-0005-0000-0000-0000F81D0000}"/>
    <cellStyle name="Normal 2 52" xfId="5667" xr:uid="{00000000-0005-0000-0000-0000F91D0000}"/>
    <cellStyle name="Normal 2 52 2" xfId="5668" xr:uid="{00000000-0005-0000-0000-0000FA1D0000}"/>
    <cellStyle name="Normal 2 52 2 2" xfId="5669" xr:uid="{00000000-0005-0000-0000-0000FB1D0000}"/>
    <cellStyle name="Normal 2 52 2 2 2" xfId="11585" xr:uid="{00000000-0005-0000-0000-0000FC1D0000}"/>
    <cellStyle name="Normal 2 52 2 3" xfId="11584" xr:uid="{00000000-0005-0000-0000-0000FD1D0000}"/>
    <cellStyle name="Normal 2 52 3" xfId="5670" xr:uid="{00000000-0005-0000-0000-0000FE1D0000}"/>
    <cellStyle name="Normal 2 52 3 2" xfId="11586" xr:uid="{00000000-0005-0000-0000-0000FF1D0000}"/>
    <cellStyle name="Normal 2 52 4" xfId="11583" xr:uid="{00000000-0005-0000-0000-0000001E0000}"/>
    <cellStyle name="Normal 2 53" xfId="5671" xr:uid="{00000000-0005-0000-0000-0000011E0000}"/>
    <cellStyle name="Normal 2 53 2" xfId="5672" xr:uid="{00000000-0005-0000-0000-0000021E0000}"/>
    <cellStyle name="Normal 2 53 2 2" xfId="5673" xr:uid="{00000000-0005-0000-0000-0000031E0000}"/>
    <cellStyle name="Normal 2 53 2 2 2" xfId="11589" xr:uid="{00000000-0005-0000-0000-0000041E0000}"/>
    <cellStyle name="Normal 2 53 2 3" xfId="11588" xr:uid="{00000000-0005-0000-0000-0000051E0000}"/>
    <cellStyle name="Normal 2 53 3" xfId="5674" xr:uid="{00000000-0005-0000-0000-0000061E0000}"/>
    <cellStyle name="Normal 2 53 3 2" xfId="11590" xr:uid="{00000000-0005-0000-0000-0000071E0000}"/>
    <cellStyle name="Normal 2 53 4" xfId="11587" xr:uid="{00000000-0005-0000-0000-0000081E0000}"/>
    <cellStyle name="Normal 2 54" xfId="5675" xr:uid="{00000000-0005-0000-0000-0000091E0000}"/>
    <cellStyle name="Normal 2 54 2" xfId="5676" xr:uid="{00000000-0005-0000-0000-00000A1E0000}"/>
    <cellStyle name="Normal 2 54 2 2" xfId="5677" xr:uid="{00000000-0005-0000-0000-00000B1E0000}"/>
    <cellStyle name="Normal 2 54 2 2 2" xfId="11593" xr:uid="{00000000-0005-0000-0000-00000C1E0000}"/>
    <cellStyle name="Normal 2 54 2 3" xfId="11592" xr:uid="{00000000-0005-0000-0000-00000D1E0000}"/>
    <cellStyle name="Normal 2 54 3" xfId="5678" xr:uid="{00000000-0005-0000-0000-00000E1E0000}"/>
    <cellStyle name="Normal 2 54 3 2" xfId="11594" xr:uid="{00000000-0005-0000-0000-00000F1E0000}"/>
    <cellStyle name="Normal 2 54 4" xfId="11591" xr:uid="{00000000-0005-0000-0000-0000101E0000}"/>
    <cellStyle name="Normal 2 55" xfId="5679" xr:uid="{00000000-0005-0000-0000-0000111E0000}"/>
    <cellStyle name="Normal 2 55 2" xfId="5680" xr:uid="{00000000-0005-0000-0000-0000121E0000}"/>
    <cellStyle name="Normal 2 55 2 2" xfId="5681" xr:uid="{00000000-0005-0000-0000-0000131E0000}"/>
    <cellStyle name="Normal 2 55 2 2 2" xfId="11597" xr:uid="{00000000-0005-0000-0000-0000141E0000}"/>
    <cellStyle name="Normal 2 55 2 3" xfId="11596" xr:uid="{00000000-0005-0000-0000-0000151E0000}"/>
    <cellStyle name="Normal 2 55 3" xfId="5682" xr:uid="{00000000-0005-0000-0000-0000161E0000}"/>
    <cellStyle name="Normal 2 55 3 2" xfId="11598" xr:uid="{00000000-0005-0000-0000-0000171E0000}"/>
    <cellStyle name="Normal 2 55 4" xfId="11595" xr:uid="{00000000-0005-0000-0000-0000181E0000}"/>
    <cellStyle name="Normal 2 56" xfId="5683" xr:uid="{00000000-0005-0000-0000-0000191E0000}"/>
    <cellStyle name="Normal 2 56 2" xfId="5684" xr:uid="{00000000-0005-0000-0000-00001A1E0000}"/>
    <cellStyle name="Normal 2 56 2 2" xfId="5685" xr:uid="{00000000-0005-0000-0000-00001B1E0000}"/>
    <cellStyle name="Normal 2 56 2 2 2" xfId="11601" xr:uid="{00000000-0005-0000-0000-00001C1E0000}"/>
    <cellStyle name="Normal 2 56 2 3" xfId="11600" xr:uid="{00000000-0005-0000-0000-00001D1E0000}"/>
    <cellStyle name="Normal 2 56 3" xfId="5686" xr:uid="{00000000-0005-0000-0000-00001E1E0000}"/>
    <cellStyle name="Normal 2 56 3 2" xfId="11602" xr:uid="{00000000-0005-0000-0000-00001F1E0000}"/>
    <cellStyle name="Normal 2 56 4" xfId="11599" xr:uid="{00000000-0005-0000-0000-0000201E0000}"/>
    <cellStyle name="Normal 2 57" xfId="5687" xr:uid="{00000000-0005-0000-0000-0000211E0000}"/>
    <cellStyle name="Normal 2 57 2" xfId="5688" xr:uid="{00000000-0005-0000-0000-0000221E0000}"/>
    <cellStyle name="Normal 2 57 2 2" xfId="5689" xr:uid="{00000000-0005-0000-0000-0000231E0000}"/>
    <cellStyle name="Normal 2 57 2 2 2" xfId="11605" xr:uid="{00000000-0005-0000-0000-0000241E0000}"/>
    <cellStyle name="Normal 2 57 2 3" xfId="11604" xr:uid="{00000000-0005-0000-0000-0000251E0000}"/>
    <cellStyle name="Normal 2 57 3" xfId="5690" xr:uid="{00000000-0005-0000-0000-0000261E0000}"/>
    <cellStyle name="Normal 2 57 3 2" xfId="11606" xr:uid="{00000000-0005-0000-0000-0000271E0000}"/>
    <cellStyle name="Normal 2 57 4" xfId="11603" xr:uid="{00000000-0005-0000-0000-0000281E0000}"/>
    <cellStyle name="Normal 2 58" xfId="5691" xr:uid="{00000000-0005-0000-0000-0000291E0000}"/>
    <cellStyle name="Normal 2 58 2" xfId="5692" xr:uid="{00000000-0005-0000-0000-00002A1E0000}"/>
    <cellStyle name="Normal 2 58 2 2" xfId="5693" xr:uid="{00000000-0005-0000-0000-00002B1E0000}"/>
    <cellStyle name="Normal 2 58 2 2 2" xfId="11609" xr:uid="{00000000-0005-0000-0000-00002C1E0000}"/>
    <cellStyle name="Normal 2 58 2 3" xfId="11608" xr:uid="{00000000-0005-0000-0000-00002D1E0000}"/>
    <cellStyle name="Normal 2 58 3" xfId="5694" xr:uid="{00000000-0005-0000-0000-00002E1E0000}"/>
    <cellStyle name="Normal 2 58 3 2" xfId="11610" xr:uid="{00000000-0005-0000-0000-00002F1E0000}"/>
    <cellStyle name="Normal 2 58 4" xfId="11607" xr:uid="{00000000-0005-0000-0000-0000301E0000}"/>
    <cellStyle name="Normal 2 59" xfId="5695" xr:uid="{00000000-0005-0000-0000-0000311E0000}"/>
    <cellStyle name="Normal 2 59 2" xfId="5696" xr:uid="{00000000-0005-0000-0000-0000321E0000}"/>
    <cellStyle name="Normal 2 59 2 2" xfId="5697" xr:uid="{00000000-0005-0000-0000-0000331E0000}"/>
    <cellStyle name="Normal 2 59 2 2 2" xfId="11613" xr:uid="{00000000-0005-0000-0000-0000341E0000}"/>
    <cellStyle name="Normal 2 59 2 3" xfId="11612" xr:uid="{00000000-0005-0000-0000-0000351E0000}"/>
    <cellStyle name="Normal 2 59 3" xfId="5698" xr:uid="{00000000-0005-0000-0000-0000361E0000}"/>
    <cellStyle name="Normal 2 59 3 2" xfId="11614" xr:uid="{00000000-0005-0000-0000-0000371E0000}"/>
    <cellStyle name="Normal 2 59 4" xfId="11611" xr:uid="{00000000-0005-0000-0000-0000381E0000}"/>
    <cellStyle name="Normal 2 6" xfId="5699" xr:uid="{00000000-0005-0000-0000-0000391E0000}"/>
    <cellStyle name="Normal 2 6 10" xfId="5700" xr:uid="{00000000-0005-0000-0000-00003A1E0000}"/>
    <cellStyle name="Normal 2 6 10 2" xfId="11616" xr:uid="{00000000-0005-0000-0000-00003B1E0000}"/>
    <cellStyle name="Normal 2 6 11" xfId="11615" xr:uid="{00000000-0005-0000-0000-00003C1E0000}"/>
    <cellStyle name="Normal 2 6 2" xfId="5701" xr:uid="{00000000-0005-0000-0000-00003D1E0000}"/>
    <cellStyle name="Normal 2 6 2 2" xfId="5702" xr:uid="{00000000-0005-0000-0000-00003E1E0000}"/>
    <cellStyle name="Normal 2 6 2 3" xfId="5703" xr:uid="{00000000-0005-0000-0000-00003F1E0000}"/>
    <cellStyle name="Normal 2 6 2 3 2" xfId="11617" xr:uid="{00000000-0005-0000-0000-0000401E0000}"/>
    <cellStyle name="Normal 2 6 2 4" xfId="5704" xr:uid="{00000000-0005-0000-0000-0000411E0000}"/>
    <cellStyle name="Normal 2 6 2 4 2" xfId="11618" xr:uid="{00000000-0005-0000-0000-0000421E0000}"/>
    <cellStyle name="Normal 2 6 3" xfId="5705" xr:uid="{00000000-0005-0000-0000-0000431E0000}"/>
    <cellStyle name="Normal 2 6 3 2" xfId="5706" xr:uid="{00000000-0005-0000-0000-0000441E0000}"/>
    <cellStyle name="Normal 2 6 3 3" xfId="5707" xr:uid="{00000000-0005-0000-0000-0000451E0000}"/>
    <cellStyle name="Normal 2 6 3 3 2" xfId="11619" xr:uid="{00000000-0005-0000-0000-0000461E0000}"/>
    <cellStyle name="Normal 2 6 4" xfId="5708" xr:uid="{00000000-0005-0000-0000-0000471E0000}"/>
    <cellStyle name="Normal 2 6 4 2" xfId="5709" xr:uid="{00000000-0005-0000-0000-0000481E0000}"/>
    <cellStyle name="Normal 2 6 4 2 2" xfId="11621" xr:uid="{00000000-0005-0000-0000-0000491E0000}"/>
    <cellStyle name="Normal 2 6 4 3" xfId="11620" xr:uid="{00000000-0005-0000-0000-00004A1E0000}"/>
    <cellStyle name="Normal 2 6 5" xfId="5710" xr:uid="{00000000-0005-0000-0000-00004B1E0000}"/>
    <cellStyle name="Normal 2 6 5 2" xfId="5711" xr:uid="{00000000-0005-0000-0000-00004C1E0000}"/>
    <cellStyle name="Normal 2 6 5 2 2" xfId="11623" xr:uid="{00000000-0005-0000-0000-00004D1E0000}"/>
    <cellStyle name="Normal 2 6 5 3" xfId="11622" xr:uid="{00000000-0005-0000-0000-00004E1E0000}"/>
    <cellStyle name="Normal 2 6 6" xfId="5712" xr:uid="{00000000-0005-0000-0000-00004F1E0000}"/>
    <cellStyle name="Normal 2 6 6 2" xfId="5713" xr:uid="{00000000-0005-0000-0000-0000501E0000}"/>
    <cellStyle name="Normal 2 6 6 2 2" xfId="11625" xr:uid="{00000000-0005-0000-0000-0000511E0000}"/>
    <cellStyle name="Normal 2 6 6 3" xfId="5714" xr:uid="{00000000-0005-0000-0000-0000521E0000}"/>
    <cellStyle name="Normal 2 6 6 3 2" xfId="11626" xr:uid="{00000000-0005-0000-0000-0000531E0000}"/>
    <cellStyle name="Normal 2 6 6 4" xfId="11624" xr:uid="{00000000-0005-0000-0000-0000541E0000}"/>
    <cellStyle name="Normal 2 6 7" xfId="5715" xr:uid="{00000000-0005-0000-0000-0000551E0000}"/>
    <cellStyle name="Normal 2 6 7 2" xfId="11627" xr:uid="{00000000-0005-0000-0000-0000561E0000}"/>
    <cellStyle name="Normal 2 6 8" xfId="5716" xr:uid="{00000000-0005-0000-0000-0000571E0000}"/>
    <cellStyle name="Normal 2 6 8 2" xfId="11628" xr:uid="{00000000-0005-0000-0000-0000581E0000}"/>
    <cellStyle name="Normal 2 6 9" xfId="5717" xr:uid="{00000000-0005-0000-0000-0000591E0000}"/>
    <cellStyle name="Normal 2 6 9 2" xfId="11629" xr:uid="{00000000-0005-0000-0000-00005A1E0000}"/>
    <cellStyle name="Normal 2 60" xfId="5718" xr:uid="{00000000-0005-0000-0000-00005B1E0000}"/>
    <cellStyle name="Normal 2 60 2" xfId="5719" xr:uid="{00000000-0005-0000-0000-00005C1E0000}"/>
    <cellStyle name="Normal 2 60 2 2" xfId="5720" xr:uid="{00000000-0005-0000-0000-00005D1E0000}"/>
    <cellStyle name="Normal 2 60 2 2 2" xfId="11632" xr:uid="{00000000-0005-0000-0000-00005E1E0000}"/>
    <cellStyle name="Normal 2 60 2 3" xfId="11631" xr:uid="{00000000-0005-0000-0000-00005F1E0000}"/>
    <cellStyle name="Normal 2 60 3" xfId="5721" xr:uid="{00000000-0005-0000-0000-0000601E0000}"/>
    <cellStyle name="Normal 2 60 3 2" xfId="11633" xr:uid="{00000000-0005-0000-0000-0000611E0000}"/>
    <cellStyle name="Normal 2 60 4" xfId="11630" xr:uid="{00000000-0005-0000-0000-0000621E0000}"/>
    <cellStyle name="Normal 2 61" xfId="5722" xr:uid="{00000000-0005-0000-0000-0000631E0000}"/>
    <cellStyle name="Normal 2 61 2" xfId="5723" xr:uid="{00000000-0005-0000-0000-0000641E0000}"/>
    <cellStyle name="Normal 2 61 2 2" xfId="5724" xr:uid="{00000000-0005-0000-0000-0000651E0000}"/>
    <cellStyle name="Normal 2 61 2 2 2" xfId="11636" xr:uid="{00000000-0005-0000-0000-0000661E0000}"/>
    <cellStyle name="Normal 2 61 2 3" xfId="11635" xr:uid="{00000000-0005-0000-0000-0000671E0000}"/>
    <cellStyle name="Normal 2 61 3" xfId="5725" xr:uid="{00000000-0005-0000-0000-0000681E0000}"/>
    <cellStyle name="Normal 2 61 3 2" xfId="11637" xr:uid="{00000000-0005-0000-0000-0000691E0000}"/>
    <cellStyle name="Normal 2 61 4" xfId="11634" xr:uid="{00000000-0005-0000-0000-00006A1E0000}"/>
    <cellStyle name="Normal 2 62" xfId="5726" xr:uid="{00000000-0005-0000-0000-00006B1E0000}"/>
    <cellStyle name="Normal 2 62 2" xfId="5727" xr:uid="{00000000-0005-0000-0000-00006C1E0000}"/>
    <cellStyle name="Normal 2 62 2 2" xfId="5728" xr:uid="{00000000-0005-0000-0000-00006D1E0000}"/>
    <cellStyle name="Normal 2 62 2 2 2" xfId="11640" xr:uid="{00000000-0005-0000-0000-00006E1E0000}"/>
    <cellStyle name="Normal 2 62 2 3" xfId="11639" xr:uid="{00000000-0005-0000-0000-00006F1E0000}"/>
    <cellStyle name="Normal 2 62 3" xfId="5729" xr:uid="{00000000-0005-0000-0000-0000701E0000}"/>
    <cellStyle name="Normal 2 62 3 2" xfId="11641" xr:uid="{00000000-0005-0000-0000-0000711E0000}"/>
    <cellStyle name="Normal 2 62 4" xfId="11638" xr:uid="{00000000-0005-0000-0000-0000721E0000}"/>
    <cellStyle name="Normal 2 63" xfId="5730" xr:uid="{00000000-0005-0000-0000-0000731E0000}"/>
    <cellStyle name="Normal 2 63 2" xfId="5731" xr:uid="{00000000-0005-0000-0000-0000741E0000}"/>
    <cellStyle name="Normal 2 63 2 2" xfId="5732" xr:uid="{00000000-0005-0000-0000-0000751E0000}"/>
    <cellStyle name="Normal 2 63 2 2 2" xfId="11644" xr:uid="{00000000-0005-0000-0000-0000761E0000}"/>
    <cellStyle name="Normal 2 63 2 3" xfId="11643" xr:uid="{00000000-0005-0000-0000-0000771E0000}"/>
    <cellStyle name="Normal 2 63 3" xfId="5733" xr:uid="{00000000-0005-0000-0000-0000781E0000}"/>
    <cellStyle name="Normal 2 63 3 2" xfId="11645" xr:uid="{00000000-0005-0000-0000-0000791E0000}"/>
    <cellStyle name="Normal 2 63 4" xfId="11642" xr:uid="{00000000-0005-0000-0000-00007A1E0000}"/>
    <cellStyle name="Normal 2 64" xfId="5734" xr:uid="{00000000-0005-0000-0000-00007B1E0000}"/>
    <cellStyle name="Normal 2 64 2" xfId="5735" xr:uid="{00000000-0005-0000-0000-00007C1E0000}"/>
    <cellStyle name="Normal 2 64 2 2" xfId="5736" xr:uid="{00000000-0005-0000-0000-00007D1E0000}"/>
    <cellStyle name="Normal 2 64 2 2 2" xfId="11648" xr:uid="{00000000-0005-0000-0000-00007E1E0000}"/>
    <cellStyle name="Normal 2 64 2 3" xfId="11647" xr:uid="{00000000-0005-0000-0000-00007F1E0000}"/>
    <cellStyle name="Normal 2 64 3" xfId="5737" xr:uid="{00000000-0005-0000-0000-0000801E0000}"/>
    <cellStyle name="Normal 2 64 3 2" xfId="11649" xr:uid="{00000000-0005-0000-0000-0000811E0000}"/>
    <cellStyle name="Normal 2 64 4" xfId="11646" xr:uid="{00000000-0005-0000-0000-0000821E0000}"/>
    <cellStyle name="Normal 2 65" xfId="5738" xr:uid="{00000000-0005-0000-0000-0000831E0000}"/>
    <cellStyle name="Normal 2 66" xfId="5739" xr:uid="{00000000-0005-0000-0000-0000841E0000}"/>
    <cellStyle name="Normal 2 67" xfId="5740" xr:uid="{00000000-0005-0000-0000-0000851E0000}"/>
    <cellStyle name="Normal 2 68" xfId="5741" xr:uid="{00000000-0005-0000-0000-0000861E0000}"/>
    <cellStyle name="Normal 2 69" xfId="5742" xr:uid="{00000000-0005-0000-0000-0000871E0000}"/>
    <cellStyle name="Normal 2 7" xfId="5743" xr:uid="{00000000-0005-0000-0000-0000881E0000}"/>
    <cellStyle name="Normal 2 7 10" xfId="5744" xr:uid="{00000000-0005-0000-0000-0000891E0000}"/>
    <cellStyle name="Normal 2 7 10 2" xfId="11651" xr:uid="{00000000-0005-0000-0000-00008A1E0000}"/>
    <cellStyle name="Normal 2 7 11" xfId="5745" xr:uid="{00000000-0005-0000-0000-00008B1E0000}"/>
    <cellStyle name="Normal 2 7 11 2" xfId="11652" xr:uid="{00000000-0005-0000-0000-00008C1E0000}"/>
    <cellStyle name="Normal 2 7 12" xfId="5746" xr:uid="{00000000-0005-0000-0000-00008D1E0000}"/>
    <cellStyle name="Normal 2 7 12 2" xfId="11653" xr:uid="{00000000-0005-0000-0000-00008E1E0000}"/>
    <cellStyle name="Normal 2 7 13" xfId="5747" xr:uid="{00000000-0005-0000-0000-00008F1E0000}"/>
    <cellStyle name="Normal 2 7 13 2" xfId="11654" xr:uid="{00000000-0005-0000-0000-0000901E0000}"/>
    <cellStyle name="Normal 2 7 14" xfId="11650" xr:uid="{00000000-0005-0000-0000-0000911E0000}"/>
    <cellStyle name="Normal 2 7 2" xfId="5748" xr:uid="{00000000-0005-0000-0000-0000921E0000}"/>
    <cellStyle name="Normal 2 7 2 2" xfId="5749" xr:uid="{00000000-0005-0000-0000-0000931E0000}"/>
    <cellStyle name="Normal 2 7 2 3" xfId="5750" xr:uid="{00000000-0005-0000-0000-0000941E0000}"/>
    <cellStyle name="Normal 2 7 2 4" xfId="5751" xr:uid="{00000000-0005-0000-0000-0000951E0000}"/>
    <cellStyle name="Normal 2 7 2 4 2" xfId="11655" xr:uid="{00000000-0005-0000-0000-0000961E0000}"/>
    <cellStyle name="Normal 2 7 2 5" xfId="5752" xr:uid="{00000000-0005-0000-0000-0000971E0000}"/>
    <cellStyle name="Normal 2 7 2 5 2" xfId="11656" xr:uid="{00000000-0005-0000-0000-0000981E0000}"/>
    <cellStyle name="Normal 2 7 3" xfId="5753" xr:uid="{00000000-0005-0000-0000-0000991E0000}"/>
    <cellStyle name="Normal 2 7 3 2" xfId="5754" xr:uid="{00000000-0005-0000-0000-00009A1E0000}"/>
    <cellStyle name="Normal 2 7 3 3" xfId="5755" xr:uid="{00000000-0005-0000-0000-00009B1E0000}"/>
    <cellStyle name="Normal 2 7 3 3 2" xfId="11657" xr:uid="{00000000-0005-0000-0000-00009C1E0000}"/>
    <cellStyle name="Normal 2 7 4" xfId="5756" xr:uid="{00000000-0005-0000-0000-00009D1E0000}"/>
    <cellStyle name="Normal 2 7 4 2" xfId="5757" xr:uid="{00000000-0005-0000-0000-00009E1E0000}"/>
    <cellStyle name="Normal 2 7 4 2 2" xfId="11659" xr:uid="{00000000-0005-0000-0000-00009F1E0000}"/>
    <cellStyle name="Normal 2 7 4 3" xfId="11658" xr:uid="{00000000-0005-0000-0000-0000A01E0000}"/>
    <cellStyle name="Normal 2 7 5" xfId="5758" xr:uid="{00000000-0005-0000-0000-0000A11E0000}"/>
    <cellStyle name="Normal 2 7 6" xfId="5759" xr:uid="{00000000-0005-0000-0000-0000A21E0000}"/>
    <cellStyle name="Normal 2 7 7" xfId="5760" xr:uid="{00000000-0005-0000-0000-0000A31E0000}"/>
    <cellStyle name="Normal 2 7 8" xfId="5761" xr:uid="{00000000-0005-0000-0000-0000A41E0000}"/>
    <cellStyle name="Normal 2 7 9" xfId="5762" xr:uid="{00000000-0005-0000-0000-0000A51E0000}"/>
    <cellStyle name="Normal 2 70" xfId="5763" xr:uid="{00000000-0005-0000-0000-0000A61E0000}"/>
    <cellStyle name="Normal 2 71" xfId="5764" xr:uid="{00000000-0005-0000-0000-0000A71E0000}"/>
    <cellStyle name="Normal 2 71 2" xfId="5765" xr:uid="{00000000-0005-0000-0000-0000A81E0000}"/>
    <cellStyle name="Normal 2 71 2 2" xfId="11661" xr:uid="{00000000-0005-0000-0000-0000A91E0000}"/>
    <cellStyle name="Normal 2 71 3" xfId="11660" xr:uid="{00000000-0005-0000-0000-0000AA1E0000}"/>
    <cellStyle name="Normal 2 72" xfId="5766" xr:uid="{00000000-0005-0000-0000-0000AB1E0000}"/>
    <cellStyle name="Normal 2 72 2" xfId="5767" xr:uid="{00000000-0005-0000-0000-0000AC1E0000}"/>
    <cellStyle name="Normal 2 72 2 2" xfId="11663" xr:uid="{00000000-0005-0000-0000-0000AD1E0000}"/>
    <cellStyle name="Normal 2 72 3" xfId="11662" xr:uid="{00000000-0005-0000-0000-0000AE1E0000}"/>
    <cellStyle name="Normal 2 73" xfId="5768" xr:uid="{00000000-0005-0000-0000-0000AF1E0000}"/>
    <cellStyle name="Normal 2 74" xfId="5769" xr:uid="{00000000-0005-0000-0000-0000B01E0000}"/>
    <cellStyle name="Normal 2 74 2" xfId="5770" xr:uid="{00000000-0005-0000-0000-0000B11E0000}"/>
    <cellStyle name="Normal 2 74 2 2" xfId="11665" xr:uid="{00000000-0005-0000-0000-0000B21E0000}"/>
    <cellStyle name="Normal 2 74 3" xfId="11664" xr:uid="{00000000-0005-0000-0000-0000B31E0000}"/>
    <cellStyle name="Normal 2 75" xfId="5771" xr:uid="{00000000-0005-0000-0000-0000B41E0000}"/>
    <cellStyle name="Normal 2 75 2" xfId="5772" xr:uid="{00000000-0005-0000-0000-0000B51E0000}"/>
    <cellStyle name="Normal 2 75 2 2" xfId="11667" xr:uid="{00000000-0005-0000-0000-0000B61E0000}"/>
    <cellStyle name="Normal 2 75 3" xfId="11666" xr:uid="{00000000-0005-0000-0000-0000B71E0000}"/>
    <cellStyle name="Normal 2 76" xfId="5773" xr:uid="{00000000-0005-0000-0000-0000B81E0000}"/>
    <cellStyle name="Normal 2 76 2" xfId="5774" xr:uid="{00000000-0005-0000-0000-0000B91E0000}"/>
    <cellStyle name="Normal 2 76 2 2" xfId="11669" xr:uid="{00000000-0005-0000-0000-0000BA1E0000}"/>
    <cellStyle name="Normal 2 76 3" xfId="11668" xr:uid="{00000000-0005-0000-0000-0000BB1E0000}"/>
    <cellStyle name="Normal 2 77" xfId="5775" xr:uid="{00000000-0005-0000-0000-0000BC1E0000}"/>
    <cellStyle name="Normal 2 77 2" xfId="5776" xr:uid="{00000000-0005-0000-0000-0000BD1E0000}"/>
    <cellStyle name="Normal 2 77 2 2" xfId="11671" xr:uid="{00000000-0005-0000-0000-0000BE1E0000}"/>
    <cellStyle name="Normal 2 77 3" xfId="11670" xr:uid="{00000000-0005-0000-0000-0000BF1E0000}"/>
    <cellStyle name="Normal 2 78" xfId="5777" xr:uid="{00000000-0005-0000-0000-0000C01E0000}"/>
    <cellStyle name="Normal 2 78 2" xfId="5778" xr:uid="{00000000-0005-0000-0000-0000C11E0000}"/>
    <cellStyle name="Normal 2 78 2 2" xfId="11673" xr:uid="{00000000-0005-0000-0000-0000C21E0000}"/>
    <cellStyle name="Normal 2 78 3" xfId="11672" xr:uid="{00000000-0005-0000-0000-0000C31E0000}"/>
    <cellStyle name="Normal 2 79" xfId="5779" xr:uid="{00000000-0005-0000-0000-0000C41E0000}"/>
    <cellStyle name="Normal 2 79 2" xfId="5780" xr:uid="{00000000-0005-0000-0000-0000C51E0000}"/>
    <cellStyle name="Normal 2 79 2 2" xfId="11675" xr:uid="{00000000-0005-0000-0000-0000C61E0000}"/>
    <cellStyle name="Normal 2 79 3" xfId="11674" xr:uid="{00000000-0005-0000-0000-0000C71E0000}"/>
    <cellStyle name="Normal 2 8" xfId="5781" xr:uid="{00000000-0005-0000-0000-0000C81E0000}"/>
    <cellStyle name="Normal 2 8 2" xfId="5782" xr:uid="{00000000-0005-0000-0000-0000C91E0000}"/>
    <cellStyle name="Normal 2 8 2 2" xfId="5783" xr:uid="{00000000-0005-0000-0000-0000CA1E0000}"/>
    <cellStyle name="Normal 2 8 2 3" xfId="5784" xr:uid="{00000000-0005-0000-0000-0000CB1E0000}"/>
    <cellStyle name="Normal 2 8 2 3 2" xfId="11677" xr:uid="{00000000-0005-0000-0000-0000CC1E0000}"/>
    <cellStyle name="Normal 2 8 3" xfId="5785" xr:uid="{00000000-0005-0000-0000-0000CD1E0000}"/>
    <cellStyle name="Normal 2 8 4" xfId="5786" xr:uid="{00000000-0005-0000-0000-0000CE1E0000}"/>
    <cellStyle name="Normal 2 8 4 2" xfId="5787" xr:uid="{00000000-0005-0000-0000-0000CF1E0000}"/>
    <cellStyle name="Normal 2 8 4 2 2" xfId="11679" xr:uid="{00000000-0005-0000-0000-0000D01E0000}"/>
    <cellStyle name="Normal 2 8 4 3" xfId="11678" xr:uid="{00000000-0005-0000-0000-0000D11E0000}"/>
    <cellStyle name="Normal 2 8 5" xfId="5788" xr:uid="{00000000-0005-0000-0000-0000D21E0000}"/>
    <cellStyle name="Normal 2 8 5 2" xfId="11680" xr:uid="{00000000-0005-0000-0000-0000D31E0000}"/>
    <cellStyle name="Normal 2 8 6" xfId="5789" xr:uid="{00000000-0005-0000-0000-0000D41E0000}"/>
    <cellStyle name="Normal 2 8 6 2" xfId="11681" xr:uid="{00000000-0005-0000-0000-0000D51E0000}"/>
    <cellStyle name="Normal 2 8 7" xfId="5790" xr:uid="{00000000-0005-0000-0000-0000D61E0000}"/>
    <cellStyle name="Normal 2 8 7 2" xfId="11682" xr:uid="{00000000-0005-0000-0000-0000D71E0000}"/>
    <cellStyle name="Normal 2 8 8" xfId="5791" xr:uid="{00000000-0005-0000-0000-0000D81E0000}"/>
    <cellStyle name="Normal 2 8 8 2" xfId="11683" xr:uid="{00000000-0005-0000-0000-0000D91E0000}"/>
    <cellStyle name="Normal 2 8 9" xfId="11676" xr:uid="{00000000-0005-0000-0000-0000DA1E0000}"/>
    <cellStyle name="Normal 2 80" xfId="5792" xr:uid="{00000000-0005-0000-0000-0000DB1E0000}"/>
    <cellStyle name="Normal 2 80 2" xfId="5793" xr:uid="{00000000-0005-0000-0000-0000DC1E0000}"/>
    <cellStyle name="Normal 2 80 2 2" xfId="11685" xr:uid="{00000000-0005-0000-0000-0000DD1E0000}"/>
    <cellStyle name="Normal 2 80 3" xfId="11684" xr:uid="{00000000-0005-0000-0000-0000DE1E0000}"/>
    <cellStyle name="Normal 2 81" xfId="5794" xr:uid="{00000000-0005-0000-0000-0000DF1E0000}"/>
    <cellStyle name="Normal 2 81 2" xfId="5795" xr:uid="{00000000-0005-0000-0000-0000E01E0000}"/>
    <cellStyle name="Normal 2 81 2 2" xfId="11687" xr:uid="{00000000-0005-0000-0000-0000E11E0000}"/>
    <cellStyle name="Normal 2 81 3" xfId="11686" xr:uid="{00000000-0005-0000-0000-0000E21E0000}"/>
    <cellStyle name="Normal 2 82" xfId="5796" xr:uid="{00000000-0005-0000-0000-0000E31E0000}"/>
    <cellStyle name="Normal 2 82 2" xfId="5797" xr:uid="{00000000-0005-0000-0000-0000E41E0000}"/>
    <cellStyle name="Normal 2 82 2 2" xfId="11689" xr:uid="{00000000-0005-0000-0000-0000E51E0000}"/>
    <cellStyle name="Normal 2 82 3" xfId="11688" xr:uid="{00000000-0005-0000-0000-0000E61E0000}"/>
    <cellStyle name="Normal 2 83" xfId="5798" xr:uid="{00000000-0005-0000-0000-0000E71E0000}"/>
    <cellStyle name="Normal 2 83 2" xfId="5799" xr:uid="{00000000-0005-0000-0000-0000E81E0000}"/>
    <cellStyle name="Normal 2 83 2 2" xfId="11691" xr:uid="{00000000-0005-0000-0000-0000E91E0000}"/>
    <cellStyle name="Normal 2 83 3" xfId="11690" xr:uid="{00000000-0005-0000-0000-0000EA1E0000}"/>
    <cellStyle name="Normal 2 84" xfId="5800" xr:uid="{00000000-0005-0000-0000-0000EB1E0000}"/>
    <cellStyle name="Normal 2 84 2" xfId="5801" xr:uid="{00000000-0005-0000-0000-0000EC1E0000}"/>
    <cellStyle name="Normal 2 84 2 2" xfId="11693" xr:uid="{00000000-0005-0000-0000-0000ED1E0000}"/>
    <cellStyle name="Normal 2 84 3" xfId="11692" xr:uid="{00000000-0005-0000-0000-0000EE1E0000}"/>
    <cellStyle name="Normal 2 85" xfId="5802" xr:uid="{00000000-0005-0000-0000-0000EF1E0000}"/>
    <cellStyle name="Normal 2 85 2" xfId="5803" xr:uid="{00000000-0005-0000-0000-0000F01E0000}"/>
    <cellStyle name="Normal 2 85 2 2" xfId="11695" xr:uid="{00000000-0005-0000-0000-0000F11E0000}"/>
    <cellStyle name="Normal 2 85 3" xfId="11694" xr:uid="{00000000-0005-0000-0000-0000F21E0000}"/>
    <cellStyle name="Normal 2 86" xfId="5804" xr:uid="{00000000-0005-0000-0000-0000F31E0000}"/>
    <cellStyle name="Normal 2 86 2" xfId="5805" xr:uid="{00000000-0005-0000-0000-0000F41E0000}"/>
    <cellStyle name="Normal 2 86 2 2" xfId="11697" xr:uid="{00000000-0005-0000-0000-0000F51E0000}"/>
    <cellStyle name="Normal 2 86 3" xfId="11696" xr:uid="{00000000-0005-0000-0000-0000F61E0000}"/>
    <cellStyle name="Normal 2 87" xfId="5806" xr:uid="{00000000-0005-0000-0000-0000F71E0000}"/>
    <cellStyle name="Normal 2 87 2" xfId="5807" xr:uid="{00000000-0005-0000-0000-0000F81E0000}"/>
    <cellStyle name="Normal 2 87 2 2" xfId="11699" xr:uid="{00000000-0005-0000-0000-0000F91E0000}"/>
    <cellStyle name="Normal 2 87 3" xfId="11698" xr:uid="{00000000-0005-0000-0000-0000FA1E0000}"/>
    <cellStyle name="Normal 2 88" xfId="5808" xr:uid="{00000000-0005-0000-0000-0000FB1E0000}"/>
    <cellStyle name="Normal 2 89" xfId="5809" xr:uid="{00000000-0005-0000-0000-0000FC1E0000}"/>
    <cellStyle name="Normal 2 9" xfId="5810" xr:uid="{00000000-0005-0000-0000-0000FD1E0000}"/>
    <cellStyle name="Normal 2 9 2" xfId="5811" xr:uid="{00000000-0005-0000-0000-0000FE1E0000}"/>
    <cellStyle name="Normal 2 9 3" xfId="5812" xr:uid="{00000000-0005-0000-0000-0000FF1E0000}"/>
    <cellStyle name="Normal 2 9 4" xfId="5813" xr:uid="{00000000-0005-0000-0000-0000001F0000}"/>
    <cellStyle name="Normal 2 9 4 2" xfId="5814" xr:uid="{00000000-0005-0000-0000-0000011F0000}"/>
    <cellStyle name="Normal 2 9 4 2 2" xfId="11702" xr:uid="{00000000-0005-0000-0000-0000021F0000}"/>
    <cellStyle name="Normal 2 9 4 3" xfId="11701" xr:uid="{00000000-0005-0000-0000-0000031F0000}"/>
    <cellStyle name="Normal 2 9 5" xfId="5815" xr:uid="{00000000-0005-0000-0000-0000041F0000}"/>
    <cellStyle name="Normal 2 9 5 2" xfId="11703" xr:uid="{00000000-0005-0000-0000-0000051F0000}"/>
    <cellStyle name="Normal 2 9 6" xfId="5816" xr:uid="{00000000-0005-0000-0000-0000061F0000}"/>
    <cellStyle name="Normal 2 9 6 2" xfId="11704" xr:uid="{00000000-0005-0000-0000-0000071F0000}"/>
    <cellStyle name="Normal 2 9 7" xfId="11700" xr:uid="{00000000-0005-0000-0000-0000081F0000}"/>
    <cellStyle name="Normal 2 90" xfId="5817" xr:uid="{00000000-0005-0000-0000-0000091F0000}"/>
    <cellStyle name="Normal 2 90 2" xfId="5818" xr:uid="{00000000-0005-0000-0000-00000A1F0000}"/>
    <cellStyle name="Normal 2 90 2 2" xfId="11706" xr:uid="{00000000-0005-0000-0000-00000B1F0000}"/>
    <cellStyle name="Normal 2 90 3" xfId="11705" xr:uid="{00000000-0005-0000-0000-00000C1F0000}"/>
    <cellStyle name="Normal 2 91" xfId="5819" xr:uid="{00000000-0005-0000-0000-00000D1F0000}"/>
    <cellStyle name="Normal 2 91 2" xfId="5820" xr:uid="{00000000-0005-0000-0000-00000E1F0000}"/>
    <cellStyle name="Normal 2 91 2 2" xfId="11708" xr:uid="{00000000-0005-0000-0000-00000F1F0000}"/>
    <cellStyle name="Normal 2 91 3" xfId="11707" xr:uid="{00000000-0005-0000-0000-0000101F0000}"/>
    <cellStyle name="Normal 2 92" xfId="5821" xr:uid="{00000000-0005-0000-0000-0000111F0000}"/>
    <cellStyle name="Normal 2 92 2" xfId="5822" xr:uid="{00000000-0005-0000-0000-0000121F0000}"/>
    <cellStyle name="Normal 2 92 2 2" xfId="11710" xr:uid="{00000000-0005-0000-0000-0000131F0000}"/>
    <cellStyle name="Normal 2 92 3" xfId="11709" xr:uid="{00000000-0005-0000-0000-0000141F0000}"/>
    <cellStyle name="Normal 2 93" xfId="5823" xr:uid="{00000000-0005-0000-0000-0000151F0000}"/>
    <cellStyle name="Normal 2 93 2" xfId="5824" xr:uid="{00000000-0005-0000-0000-0000161F0000}"/>
    <cellStyle name="Normal 2 93 2 2" xfId="11712" xr:uid="{00000000-0005-0000-0000-0000171F0000}"/>
    <cellStyle name="Normal 2 93 3" xfId="11711" xr:uid="{00000000-0005-0000-0000-0000181F0000}"/>
    <cellStyle name="Normal 2 94" xfId="5825" xr:uid="{00000000-0005-0000-0000-0000191F0000}"/>
    <cellStyle name="Normal 2 94 2" xfId="5826" xr:uid="{00000000-0005-0000-0000-00001A1F0000}"/>
    <cellStyle name="Normal 2 94 2 2" xfId="11714" xr:uid="{00000000-0005-0000-0000-00001B1F0000}"/>
    <cellStyle name="Normal 2 94 3" xfId="11713" xr:uid="{00000000-0005-0000-0000-00001C1F0000}"/>
    <cellStyle name="Normal 2 95" xfId="5827" xr:uid="{00000000-0005-0000-0000-00001D1F0000}"/>
    <cellStyle name="Normal 2 95 2" xfId="5828" xr:uid="{00000000-0005-0000-0000-00001E1F0000}"/>
    <cellStyle name="Normal 2 95 3" xfId="5829" xr:uid="{00000000-0005-0000-0000-00001F1F0000}"/>
    <cellStyle name="Normal 2 95 3 2" xfId="11716" xr:uid="{00000000-0005-0000-0000-0000201F0000}"/>
    <cellStyle name="Normal 2 95 4" xfId="11715" xr:uid="{00000000-0005-0000-0000-0000211F0000}"/>
    <cellStyle name="Normal 2 96" xfId="5830" xr:uid="{00000000-0005-0000-0000-0000221F0000}"/>
    <cellStyle name="Normal 2 96 2" xfId="5831" xr:uid="{00000000-0005-0000-0000-0000231F0000}"/>
    <cellStyle name="Normal 2 96 2 2" xfId="11718" xr:uid="{00000000-0005-0000-0000-0000241F0000}"/>
    <cellStyle name="Normal 2 96 3" xfId="11717" xr:uid="{00000000-0005-0000-0000-0000251F0000}"/>
    <cellStyle name="Normal 2 97" xfId="5832" xr:uid="{00000000-0005-0000-0000-0000261F0000}"/>
    <cellStyle name="Normal 2 97 2" xfId="5833" xr:uid="{00000000-0005-0000-0000-0000271F0000}"/>
    <cellStyle name="Normal 2 97 2 2" xfId="11720" xr:uid="{00000000-0005-0000-0000-0000281F0000}"/>
    <cellStyle name="Normal 2 97 3" xfId="11719" xr:uid="{00000000-0005-0000-0000-0000291F0000}"/>
    <cellStyle name="Normal 2 98" xfId="5834" xr:uid="{00000000-0005-0000-0000-00002A1F0000}"/>
    <cellStyle name="Normal 2 98 2" xfId="5835" xr:uid="{00000000-0005-0000-0000-00002B1F0000}"/>
    <cellStyle name="Normal 2 98 2 2" xfId="11722" xr:uid="{00000000-0005-0000-0000-00002C1F0000}"/>
    <cellStyle name="Normal 2 98 3" xfId="11721" xr:uid="{00000000-0005-0000-0000-00002D1F0000}"/>
    <cellStyle name="Normal 2 99" xfId="5836" xr:uid="{00000000-0005-0000-0000-00002E1F0000}"/>
    <cellStyle name="Normal 2 99 2" xfId="5837" xr:uid="{00000000-0005-0000-0000-00002F1F0000}"/>
    <cellStyle name="Normal 2 99 2 2" xfId="11724" xr:uid="{00000000-0005-0000-0000-0000301F0000}"/>
    <cellStyle name="Normal 2 99 3" xfId="11723" xr:uid="{00000000-0005-0000-0000-0000311F0000}"/>
    <cellStyle name="Normal 20" xfId="5838" xr:uid="{00000000-0005-0000-0000-0000321F0000}"/>
    <cellStyle name="Normal 20 2" xfId="5839" xr:uid="{00000000-0005-0000-0000-0000331F0000}"/>
    <cellStyle name="Normal 20 2 2" xfId="5840" xr:uid="{00000000-0005-0000-0000-0000341F0000}"/>
    <cellStyle name="Normal 20 2 2 2" xfId="11726" xr:uid="{00000000-0005-0000-0000-0000351F0000}"/>
    <cellStyle name="Normal 20 2 3" xfId="5841" xr:uid="{00000000-0005-0000-0000-0000361F0000}"/>
    <cellStyle name="Normal 20 2 4" xfId="11725" xr:uid="{00000000-0005-0000-0000-0000371F0000}"/>
    <cellStyle name="Normal 20 3" xfId="5842" xr:uid="{00000000-0005-0000-0000-0000381F0000}"/>
    <cellStyle name="Normal 20 4" xfId="5843" xr:uid="{00000000-0005-0000-0000-0000391F0000}"/>
    <cellStyle name="Normal 20 4 2" xfId="11727" xr:uid="{00000000-0005-0000-0000-00003A1F0000}"/>
    <cellStyle name="Normal 200" xfId="5844" xr:uid="{00000000-0005-0000-0000-00003B1F0000}"/>
    <cellStyle name="Normal 200 2" xfId="11728" xr:uid="{00000000-0005-0000-0000-00003C1F0000}"/>
    <cellStyle name="Normal 201" xfId="5845" xr:uid="{00000000-0005-0000-0000-00003D1F0000}"/>
    <cellStyle name="Normal 201 2" xfId="5846" xr:uid="{00000000-0005-0000-0000-00003E1F0000}"/>
    <cellStyle name="Normal 202" xfId="5847" xr:uid="{00000000-0005-0000-0000-00003F1F0000}"/>
    <cellStyle name="Normal 203" xfId="5848" xr:uid="{00000000-0005-0000-0000-0000401F0000}"/>
    <cellStyle name="Normal 204" xfId="5849" xr:uid="{00000000-0005-0000-0000-0000411F0000}"/>
    <cellStyle name="Normal 205" xfId="5850" xr:uid="{00000000-0005-0000-0000-0000421F0000}"/>
    <cellStyle name="Normal 206" xfId="5851" xr:uid="{00000000-0005-0000-0000-0000431F0000}"/>
    <cellStyle name="Normal 207" xfId="5852" xr:uid="{00000000-0005-0000-0000-0000441F0000}"/>
    <cellStyle name="Normal 208" xfId="5853" xr:uid="{00000000-0005-0000-0000-0000451F0000}"/>
    <cellStyle name="Normal 209" xfId="5854" xr:uid="{00000000-0005-0000-0000-0000461F0000}"/>
    <cellStyle name="Normal 21" xfId="5855" xr:uid="{00000000-0005-0000-0000-0000471F0000}"/>
    <cellStyle name="Normal 21 2" xfId="5856" xr:uid="{00000000-0005-0000-0000-0000481F0000}"/>
    <cellStyle name="Normal 21 2 2" xfId="5857" xr:uid="{00000000-0005-0000-0000-0000491F0000}"/>
    <cellStyle name="Normal 21 2 2 2" xfId="11730" xr:uid="{00000000-0005-0000-0000-00004A1F0000}"/>
    <cellStyle name="Normal 21 2 3" xfId="5858" xr:uid="{00000000-0005-0000-0000-00004B1F0000}"/>
    <cellStyle name="Normal 21 2 4" xfId="11729" xr:uid="{00000000-0005-0000-0000-00004C1F0000}"/>
    <cellStyle name="Normal 21 3" xfId="5859" xr:uid="{00000000-0005-0000-0000-00004D1F0000}"/>
    <cellStyle name="Normal 21 4" xfId="5860" xr:uid="{00000000-0005-0000-0000-00004E1F0000}"/>
    <cellStyle name="Normal 21 4 2" xfId="11731" xr:uid="{00000000-0005-0000-0000-00004F1F0000}"/>
    <cellStyle name="Normal 210" xfId="5861" xr:uid="{00000000-0005-0000-0000-0000501F0000}"/>
    <cellStyle name="Normal 211" xfId="5862" xr:uid="{00000000-0005-0000-0000-0000511F0000}"/>
    <cellStyle name="Normal 212" xfId="5863" xr:uid="{00000000-0005-0000-0000-0000521F0000}"/>
    <cellStyle name="Normal 213" xfId="5864" xr:uid="{00000000-0005-0000-0000-0000531F0000}"/>
    <cellStyle name="Normal 214" xfId="5865" xr:uid="{00000000-0005-0000-0000-0000541F0000}"/>
    <cellStyle name="Normal 215" xfId="5866" xr:uid="{00000000-0005-0000-0000-0000551F0000}"/>
    <cellStyle name="Normal 216" xfId="5867" xr:uid="{00000000-0005-0000-0000-0000561F0000}"/>
    <cellStyle name="Normal 217" xfId="5868" xr:uid="{00000000-0005-0000-0000-0000571F0000}"/>
    <cellStyle name="Normal 218" xfId="5869" xr:uid="{00000000-0005-0000-0000-0000581F0000}"/>
    <cellStyle name="Normal 219" xfId="5870" xr:uid="{00000000-0005-0000-0000-0000591F0000}"/>
    <cellStyle name="Normal 22" xfId="5871" xr:uid="{00000000-0005-0000-0000-00005A1F0000}"/>
    <cellStyle name="Normal 22 2" xfId="5872" xr:uid="{00000000-0005-0000-0000-00005B1F0000}"/>
    <cellStyle name="Normal 22 2 2" xfId="5873" xr:uid="{00000000-0005-0000-0000-00005C1F0000}"/>
    <cellStyle name="Normal 22 2 2 2" xfId="11733" xr:uid="{00000000-0005-0000-0000-00005D1F0000}"/>
    <cellStyle name="Normal 22 2 3" xfId="5874" xr:uid="{00000000-0005-0000-0000-00005E1F0000}"/>
    <cellStyle name="Normal 22 2 4" xfId="11732" xr:uid="{00000000-0005-0000-0000-00005F1F0000}"/>
    <cellStyle name="Normal 22 3" xfId="5875" xr:uid="{00000000-0005-0000-0000-0000601F0000}"/>
    <cellStyle name="Normal 22 4" xfId="5876" xr:uid="{00000000-0005-0000-0000-0000611F0000}"/>
    <cellStyle name="Normal 22 4 2" xfId="11734" xr:uid="{00000000-0005-0000-0000-0000621F0000}"/>
    <cellStyle name="Normal 220" xfId="5877" xr:uid="{00000000-0005-0000-0000-0000631F0000}"/>
    <cellStyle name="Normal 221" xfId="5878" xr:uid="{00000000-0005-0000-0000-0000641F0000}"/>
    <cellStyle name="Normal 222" xfId="5879" xr:uid="{00000000-0005-0000-0000-0000651F0000}"/>
    <cellStyle name="Normal 223" xfId="5880" xr:uid="{00000000-0005-0000-0000-0000661F0000}"/>
    <cellStyle name="Normal 224" xfId="5881" xr:uid="{00000000-0005-0000-0000-0000671F0000}"/>
    <cellStyle name="Normal 225" xfId="5882" xr:uid="{00000000-0005-0000-0000-0000681F0000}"/>
    <cellStyle name="Normal 226" xfId="5883" xr:uid="{00000000-0005-0000-0000-0000691F0000}"/>
    <cellStyle name="Normal 227" xfId="5884" xr:uid="{00000000-0005-0000-0000-00006A1F0000}"/>
    <cellStyle name="Normal 228" xfId="5885" xr:uid="{00000000-0005-0000-0000-00006B1F0000}"/>
    <cellStyle name="Normal 229" xfId="5886" xr:uid="{00000000-0005-0000-0000-00006C1F0000}"/>
    <cellStyle name="Normal 23" xfId="5887" xr:uid="{00000000-0005-0000-0000-00006D1F0000}"/>
    <cellStyle name="Normal 23 2" xfId="5888" xr:uid="{00000000-0005-0000-0000-00006E1F0000}"/>
    <cellStyle name="Normal 23 2 2" xfId="5889" xr:uid="{00000000-0005-0000-0000-00006F1F0000}"/>
    <cellStyle name="Normal 23 2 2 2" xfId="11736" xr:uid="{00000000-0005-0000-0000-0000701F0000}"/>
    <cellStyle name="Normal 23 2 3" xfId="5890" xr:uid="{00000000-0005-0000-0000-0000711F0000}"/>
    <cellStyle name="Normal 23 2 3 2" xfId="11737" xr:uid="{00000000-0005-0000-0000-0000721F0000}"/>
    <cellStyle name="Normal 23 2 4" xfId="11735" xr:uid="{00000000-0005-0000-0000-0000731F0000}"/>
    <cellStyle name="Normal 23 3" xfId="5891" xr:uid="{00000000-0005-0000-0000-0000741F0000}"/>
    <cellStyle name="Normal 230" xfId="5892" xr:uid="{00000000-0005-0000-0000-0000751F0000}"/>
    <cellStyle name="Normal 231" xfId="5893" xr:uid="{00000000-0005-0000-0000-0000761F0000}"/>
    <cellStyle name="Normal 232" xfId="5894" xr:uid="{00000000-0005-0000-0000-0000771F0000}"/>
    <cellStyle name="Normal 233" xfId="5895" xr:uid="{00000000-0005-0000-0000-0000781F0000}"/>
    <cellStyle name="Normal 234" xfId="5896" xr:uid="{00000000-0005-0000-0000-0000791F0000}"/>
    <cellStyle name="Normal 234 2" xfId="5897" xr:uid="{00000000-0005-0000-0000-00007A1F0000}"/>
    <cellStyle name="Normal 235" xfId="5898" xr:uid="{00000000-0005-0000-0000-00007B1F0000}"/>
    <cellStyle name="Normal 236" xfId="5899" xr:uid="{00000000-0005-0000-0000-00007C1F0000}"/>
    <cellStyle name="Normal 236 2" xfId="11738" xr:uid="{00000000-0005-0000-0000-00007D1F0000}"/>
    <cellStyle name="Normal 237" xfId="5900" xr:uid="{00000000-0005-0000-0000-00007E1F0000}"/>
    <cellStyle name="Normal 237 2" xfId="11739" xr:uid="{00000000-0005-0000-0000-00007F1F0000}"/>
    <cellStyle name="Normal 238" xfId="5901" xr:uid="{00000000-0005-0000-0000-0000801F0000}"/>
    <cellStyle name="Normal 238 2" xfId="11740" xr:uid="{00000000-0005-0000-0000-0000811F0000}"/>
    <cellStyle name="Normal 239" xfId="5902" xr:uid="{00000000-0005-0000-0000-0000821F0000}"/>
    <cellStyle name="Normal 24" xfId="5903" xr:uid="{00000000-0005-0000-0000-0000831F0000}"/>
    <cellStyle name="Normal 24 2" xfId="5904" xr:uid="{00000000-0005-0000-0000-0000841F0000}"/>
    <cellStyle name="Normal 24 2 2" xfId="5905" xr:uid="{00000000-0005-0000-0000-0000851F0000}"/>
    <cellStyle name="Normal 24 2 2 2" xfId="11742" xr:uid="{00000000-0005-0000-0000-0000861F0000}"/>
    <cellStyle name="Normal 24 2 3" xfId="5906" xr:uid="{00000000-0005-0000-0000-0000871F0000}"/>
    <cellStyle name="Normal 24 2 3 2" xfId="11743" xr:uid="{00000000-0005-0000-0000-0000881F0000}"/>
    <cellStyle name="Normal 24 2 4" xfId="11741" xr:uid="{00000000-0005-0000-0000-0000891F0000}"/>
    <cellStyle name="Normal 24 3" xfId="5907" xr:uid="{00000000-0005-0000-0000-00008A1F0000}"/>
    <cellStyle name="Normal 240" xfId="5908" xr:uid="{00000000-0005-0000-0000-00008B1F0000}"/>
    <cellStyle name="Normal 240 2" xfId="11744" xr:uid="{00000000-0005-0000-0000-00008C1F0000}"/>
    <cellStyle name="Normal 241" xfId="5909" xr:uid="{00000000-0005-0000-0000-00008D1F0000}"/>
    <cellStyle name="Normal 242" xfId="5910" xr:uid="{00000000-0005-0000-0000-00008E1F0000}"/>
    <cellStyle name="Normal 242 2" xfId="11745" xr:uid="{00000000-0005-0000-0000-00008F1F0000}"/>
    <cellStyle name="Normal 243" xfId="5911" xr:uid="{00000000-0005-0000-0000-0000901F0000}"/>
    <cellStyle name="Normal 243 2" xfId="11746" xr:uid="{00000000-0005-0000-0000-0000911F0000}"/>
    <cellStyle name="Normal 244" xfId="9413" xr:uid="{00000000-0005-0000-0000-0000921F0000}"/>
    <cellStyle name="Normal 244 2" xfId="12922" xr:uid="{00000000-0005-0000-0000-0000931F0000}"/>
    <cellStyle name="Normal 245" xfId="9419" xr:uid="{00000000-0005-0000-0000-0000941F0000}"/>
    <cellStyle name="Normal 245 2" xfId="9425" xr:uid="{00000000-0005-0000-0000-0000951F0000}"/>
    <cellStyle name="Normal 245 3" xfId="12928" xr:uid="{00000000-0005-0000-0000-0000961F0000}"/>
    <cellStyle name="Normal 246" xfId="7" xr:uid="{00000000-0005-0000-0000-0000971F0000}"/>
    <cellStyle name="Normal 246 2" xfId="8" xr:uid="{00000000-0005-0000-0000-0000981F0000}"/>
    <cellStyle name="Normal 247" xfId="9427" xr:uid="{00000000-0005-0000-0000-0000991F0000}"/>
    <cellStyle name="Normal 247 2" xfId="12934" xr:uid="{00000000-0005-0000-0000-00009A1F0000}"/>
    <cellStyle name="Normal 248" xfId="9429" xr:uid="{00000000-0005-0000-0000-00009B1F0000}"/>
    <cellStyle name="Normal 248 2" xfId="12935" xr:uid="{00000000-0005-0000-0000-00009C1F0000}"/>
    <cellStyle name="Normal 248 3" xfId="9506" xr:uid="{00000000-0005-0000-0000-00009D1F0000}"/>
    <cellStyle name="Normal 249" xfId="9432" xr:uid="{00000000-0005-0000-0000-00009E1F0000}"/>
    <cellStyle name="Normal 249 2" xfId="12936" xr:uid="{00000000-0005-0000-0000-00009F1F0000}"/>
    <cellStyle name="Normal 25" xfId="5912" xr:uid="{00000000-0005-0000-0000-0000A01F0000}"/>
    <cellStyle name="Normal 25 2" xfId="5913" xr:uid="{00000000-0005-0000-0000-0000A11F0000}"/>
    <cellStyle name="Normal 25 2 2" xfId="5914" xr:uid="{00000000-0005-0000-0000-0000A21F0000}"/>
    <cellStyle name="Normal 25 2 2 2" xfId="11748" xr:uid="{00000000-0005-0000-0000-0000A31F0000}"/>
    <cellStyle name="Normal 25 2 3" xfId="5915" xr:uid="{00000000-0005-0000-0000-0000A41F0000}"/>
    <cellStyle name="Normal 25 2 3 2" xfId="11749" xr:uid="{00000000-0005-0000-0000-0000A51F0000}"/>
    <cellStyle name="Normal 25 2 4" xfId="11747" xr:uid="{00000000-0005-0000-0000-0000A61F0000}"/>
    <cellStyle name="Normal 25 3" xfId="5916" xr:uid="{00000000-0005-0000-0000-0000A71F0000}"/>
    <cellStyle name="Normal 250" xfId="9435" xr:uid="{00000000-0005-0000-0000-0000A81F0000}"/>
    <cellStyle name="Normal 250 2" xfId="9530" xr:uid="{00000000-0005-0000-0000-0000A91F0000}"/>
    <cellStyle name="Normal 250 3" xfId="9544" xr:uid="{00000000-0005-0000-0000-0000AA1F0000}"/>
    <cellStyle name="Normal 250 3 3" xfId="12990" xr:uid="{3CEFBB51-E75D-42DF-A8D6-20F1E7089C90}"/>
    <cellStyle name="Normal 250 4" xfId="46" xr:uid="{00000000-0005-0000-0000-0000AB1F0000}"/>
    <cellStyle name="Normal 250 4 2" xfId="9598" xr:uid="{00000000-0005-0000-0000-0000AC1F0000}"/>
    <cellStyle name="Normal 250 5" xfId="9559" xr:uid="{00000000-0005-0000-0000-0000AD1F0000}"/>
    <cellStyle name="Normal 250 6" xfId="9565" xr:uid="{00000000-0005-0000-0000-0000AE1F0000}"/>
    <cellStyle name="Normal 250 7" xfId="9569" xr:uid="{00000000-0005-0000-0000-0000AF1F0000}"/>
    <cellStyle name="Normal 250 8" xfId="12939" xr:uid="{00000000-0005-0000-0000-0000B01F0000}"/>
    <cellStyle name="Normal 251" xfId="9424" xr:uid="{00000000-0005-0000-0000-0000B11F0000}"/>
    <cellStyle name="Normal 251 2" xfId="12933" xr:uid="{00000000-0005-0000-0000-0000B21F0000}"/>
    <cellStyle name="Normal 251 3" xfId="9522" xr:uid="{00000000-0005-0000-0000-0000B31F0000}"/>
    <cellStyle name="Normal 252" xfId="9467" xr:uid="{00000000-0005-0000-0000-0000B41F0000}"/>
    <cellStyle name="Normal 252 2" xfId="9482" xr:uid="{00000000-0005-0000-0000-0000B51F0000}"/>
    <cellStyle name="Normal 252 3" xfId="12948" xr:uid="{00000000-0005-0000-0000-0000B61F0000}"/>
    <cellStyle name="Normal 252 4" xfId="9528" xr:uid="{00000000-0005-0000-0000-0000B71F0000}"/>
    <cellStyle name="Normal 253" xfId="30" xr:uid="{00000000-0005-0000-0000-0000B81F0000}"/>
    <cellStyle name="Normal 253 2" xfId="44" xr:uid="{00000000-0005-0000-0000-0000B91F0000}"/>
    <cellStyle name="Normal 253 2 2" xfId="12966" xr:uid="{00000000-0005-0000-0000-0000BA1F0000}"/>
    <cellStyle name="Normal 253 3" xfId="9591" xr:uid="{00000000-0005-0000-0000-0000BB1F0000}"/>
    <cellStyle name="Normal 253 4" xfId="9498" xr:uid="{00000000-0005-0000-0000-0000BC1F0000}"/>
    <cellStyle name="Normal 253 4 2" xfId="12964" xr:uid="{00000000-0005-0000-0000-0000BD1F0000}"/>
    <cellStyle name="Normal 254" xfId="9447" xr:uid="{00000000-0005-0000-0000-0000BE1F0000}"/>
    <cellStyle name="Normal 254 2" xfId="12946" xr:uid="{00000000-0005-0000-0000-0000BF1F0000}"/>
    <cellStyle name="Normal 254 3" xfId="9546" xr:uid="{00000000-0005-0000-0000-0000C01F0000}"/>
    <cellStyle name="Normal 255" xfId="9468" xr:uid="{00000000-0005-0000-0000-0000C11F0000}"/>
    <cellStyle name="Normal 255 2" xfId="12949" xr:uid="{00000000-0005-0000-0000-0000C21F0000}"/>
    <cellStyle name="Normal 255 3" xfId="9557" xr:uid="{00000000-0005-0000-0000-0000C31F0000}"/>
    <cellStyle name="Normal 256" xfId="9469" xr:uid="{00000000-0005-0000-0000-0000C41F0000}"/>
    <cellStyle name="Normal 256 2" xfId="12950" xr:uid="{00000000-0005-0000-0000-0000C51F0000}"/>
    <cellStyle name="Normal 256 3" xfId="9563" xr:uid="{00000000-0005-0000-0000-0000C61F0000}"/>
    <cellStyle name="Normal 257" xfId="9472" xr:uid="{00000000-0005-0000-0000-0000C71F0000}"/>
    <cellStyle name="Normal 257 2" xfId="12952" xr:uid="{00000000-0005-0000-0000-0000C81F0000}"/>
    <cellStyle name="Normal 258" xfId="9476" xr:uid="{00000000-0005-0000-0000-0000C91F0000}"/>
    <cellStyle name="Normal 258 2" xfId="12953" xr:uid="{00000000-0005-0000-0000-0000CA1F0000}"/>
    <cellStyle name="Normal 259" xfId="9481" xr:uid="{00000000-0005-0000-0000-0000CB1F0000}"/>
    <cellStyle name="Normal 259 2" xfId="12957" xr:uid="{00000000-0005-0000-0000-0000CC1F0000}"/>
    <cellStyle name="Normal 259 3" xfId="9570" xr:uid="{00000000-0005-0000-0000-0000CD1F0000}"/>
    <cellStyle name="Normal 26" xfId="5917" xr:uid="{00000000-0005-0000-0000-0000CE1F0000}"/>
    <cellStyle name="Normal 26 2" xfId="5918" xr:uid="{00000000-0005-0000-0000-0000CF1F0000}"/>
    <cellStyle name="Normal 26 2 2" xfId="5919" xr:uid="{00000000-0005-0000-0000-0000D01F0000}"/>
    <cellStyle name="Normal 26 2 2 2" xfId="11751" xr:uid="{00000000-0005-0000-0000-0000D11F0000}"/>
    <cellStyle name="Normal 26 2 3" xfId="5920" xr:uid="{00000000-0005-0000-0000-0000D21F0000}"/>
    <cellStyle name="Normal 26 2 3 2" xfId="11752" xr:uid="{00000000-0005-0000-0000-0000D31F0000}"/>
    <cellStyle name="Normal 26 2 4" xfId="11750" xr:uid="{00000000-0005-0000-0000-0000D41F0000}"/>
    <cellStyle name="Normal 26 3" xfId="5921" xr:uid="{00000000-0005-0000-0000-0000D51F0000}"/>
    <cellStyle name="Normal 260" xfId="9484" xr:uid="{00000000-0005-0000-0000-0000D61F0000}"/>
    <cellStyle name="Normal 260 2" xfId="12958" xr:uid="{00000000-0005-0000-0000-0000D71F0000}"/>
    <cellStyle name="Normal 261" xfId="9571" xr:uid="{00000000-0005-0000-0000-0000D81F0000}"/>
    <cellStyle name="Normal 262" xfId="9573" xr:uid="{00000000-0005-0000-0000-0000D91F0000}"/>
    <cellStyle name="Normal 263" xfId="9574" xr:uid="{00000000-0005-0000-0000-0000DA1F0000}"/>
    <cellStyle name="Normal 264" xfId="9575" xr:uid="{00000000-0005-0000-0000-0000DB1F0000}"/>
    <cellStyle name="Normal 264 2" xfId="9577" xr:uid="{00000000-0005-0000-0000-0000DC1F0000}"/>
    <cellStyle name="Normal 265" xfId="9580" xr:uid="{00000000-0005-0000-0000-0000DD1F0000}"/>
    <cellStyle name="Normal 266" xfId="9487" xr:uid="{00000000-0005-0000-0000-0000DE1F0000}"/>
    <cellStyle name="Normal 267" xfId="9488" xr:uid="{00000000-0005-0000-0000-0000DF1F0000}"/>
    <cellStyle name="Normal 268" xfId="12963" xr:uid="{00000000-0005-0000-0000-0000E01F0000}"/>
    <cellStyle name="Normal 269" xfId="12969" xr:uid="{00000000-0005-0000-0000-0000E11F0000}"/>
    <cellStyle name="Normal 27" xfId="5922" xr:uid="{00000000-0005-0000-0000-0000E21F0000}"/>
    <cellStyle name="Normal 27 2" xfId="5923" xr:uid="{00000000-0005-0000-0000-0000E31F0000}"/>
    <cellStyle name="Normal 27 2 2" xfId="5924" xr:uid="{00000000-0005-0000-0000-0000E41F0000}"/>
    <cellStyle name="Normal 27 2 2 2" xfId="11754" xr:uid="{00000000-0005-0000-0000-0000E51F0000}"/>
    <cellStyle name="Normal 27 2 3" xfId="5925" xr:uid="{00000000-0005-0000-0000-0000E61F0000}"/>
    <cellStyle name="Normal 27 2 3 2" xfId="11755" xr:uid="{00000000-0005-0000-0000-0000E71F0000}"/>
    <cellStyle name="Normal 27 2 4" xfId="11753" xr:uid="{00000000-0005-0000-0000-0000E81F0000}"/>
    <cellStyle name="Normal 27 3" xfId="5926" xr:uid="{00000000-0005-0000-0000-0000E91F0000}"/>
    <cellStyle name="Normal 270" xfId="12973" xr:uid="{00000000-0005-0000-0000-0000EA1F0000}"/>
    <cellStyle name="Normal 271" xfId="12975" xr:uid="{00000000-0005-0000-0000-0000EB1F0000}"/>
    <cellStyle name="Normal 272" xfId="12976" xr:uid="{00000000-0005-0000-0000-0000EC1F0000}"/>
    <cellStyle name="Normal 273" xfId="12977" xr:uid="{00000000-0005-0000-0000-0000ED1F0000}"/>
    <cellStyle name="Normal 274" xfId="12991" xr:uid="{415DF71E-D161-4E80-9D3C-5A5B1B6953D7}"/>
    <cellStyle name="Normal 28" xfId="5927" xr:uid="{00000000-0005-0000-0000-0000EE1F0000}"/>
    <cellStyle name="Normal 28 2" xfId="5928" xr:uid="{00000000-0005-0000-0000-0000EF1F0000}"/>
    <cellStyle name="Normal 28 2 2" xfId="5929" xr:uid="{00000000-0005-0000-0000-0000F01F0000}"/>
    <cellStyle name="Normal 28 2 2 2" xfId="11757" xr:uid="{00000000-0005-0000-0000-0000F11F0000}"/>
    <cellStyle name="Normal 28 2 3" xfId="5930" xr:uid="{00000000-0005-0000-0000-0000F21F0000}"/>
    <cellStyle name="Normal 28 2 3 2" xfId="11758" xr:uid="{00000000-0005-0000-0000-0000F31F0000}"/>
    <cellStyle name="Normal 28 2 4" xfId="11756" xr:uid="{00000000-0005-0000-0000-0000F41F0000}"/>
    <cellStyle name="Normal 28 3" xfId="5931" xr:uid="{00000000-0005-0000-0000-0000F51F0000}"/>
    <cellStyle name="Normal 29" xfId="5932" xr:uid="{00000000-0005-0000-0000-0000F61F0000}"/>
    <cellStyle name="Normal 29 2" xfId="5933" xr:uid="{00000000-0005-0000-0000-0000F71F0000}"/>
    <cellStyle name="Normal 3" xfId="6" xr:uid="{00000000-0005-0000-0000-0000F81F0000}"/>
    <cellStyle name="Normal 3 10" xfId="5934" xr:uid="{00000000-0005-0000-0000-0000F91F0000}"/>
    <cellStyle name="Normal 3 10 2" xfId="5935" xr:uid="{00000000-0005-0000-0000-0000FA1F0000}"/>
    <cellStyle name="Normal 3 10 3" xfId="5936" xr:uid="{00000000-0005-0000-0000-0000FB1F0000}"/>
    <cellStyle name="Normal 3 10 4" xfId="5937" xr:uid="{00000000-0005-0000-0000-0000FC1F0000}"/>
    <cellStyle name="Normal 3 10 4 2" xfId="5938" xr:uid="{00000000-0005-0000-0000-0000FD1F0000}"/>
    <cellStyle name="Normal 3 10 5" xfId="5939" xr:uid="{00000000-0005-0000-0000-0000FE1F0000}"/>
    <cellStyle name="Normal 3 100" xfId="5940" xr:uid="{00000000-0005-0000-0000-0000FF1F0000}"/>
    <cellStyle name="Normal 3 101" xfId="5941" xr:uid="{00000000-0005-0000-0000-000000200000}"/>
    <cellStyle name="Normal 3 102" xfId="5942" xr:uid="{00000000-0005-0000-0000-000001200000}"/>
    <cellStyle name="Normal 3 103" xfId="5943" xr:uid="{00000000-0005-0000-0000-000002200000}"/>
    <cellStyle name="Normal 3 104" xfId="5944" xr:uid="{00000000-0005-0000-0000-000003200000}"/>
    <cellStyle name="Normal 3 105" xfId="5945" xr:uid="{00000000-0005-0000-0000-000004200000}"/>
    <cellStyle name="Normal 3 106" xfId="5946" xr:uid="{00000000-0005-0000-0000-000005200000}"/>
    <cellStyle name="Normal 3 107" xfId="5947" xr:uid="{00000000-0005-0000-0000-000006200000}"/>
    <cellStyle name="Normal 3 107 2" xfId="5948" xr:uid="{00000000-0005-0000-0000-000007200000}"/>
    <cellStyle name="Normal 3 107 2 2" xfId="11760" xr:uid="{00000000-0005-0000-0000-000008200000}"/>
    <cellStyle name="Normal 3 107 3" xfId="11759" xr:uid="{00000000-0005-0000-0000-000009200000}"/>
    <cellStyle name="Normal 3 108" xfId="5949" xr:uid="{00000000-0005-0000-0000-00000A200000}"/>
    <cellStyle name="Normal 3 109" xfId="5950" xr:uid="{00000000-0005-0000-0000-00000B200000}"/>
    <cellStyle name="Normal 3 109 2" xfId="5951" xr:uid="{00000000-0005-0000-0000-00000C200000}"/>
    <cellStyle name="Normal 3 109 2 2" xfId="11762" xr:uid="{00000000-0005-0000-0000-00000D200000}"/>
    <cellStyle name="Normal 3 109 3" xfId="11761" xr:uid="{00000000-0005-0000-0000-00000E200000}"/>
    <cellStyle name="Normal 3 11" xfId="5952" xr:uid="{00000000-0005-0000-0000-00000F200000}"/>
    <cellStyle name="Normal 3 11 2" xfId="5953" xr:uid="{00000000-0005-0000-0000-000010200000}"/>
    <cellStyle name="Normal 3 11 3" xfId="5954" xr:uid="{00000000-0005-0000-0000-000011200000}"/>
    <cellStyle name="Normal 3 11 4" xfId="5955" xr:uid="{00000000-0005-0000-0000-000012200000}"/>
    <cellStyle name="Normal 3 11 4 2" xfId="5956" xr:uid="{00000000-0005-0000-0000-000013200000}"/>
    <cellStyle name="Normal 3 11 5" xfId="5957" xr:uid="{00000000-0005-0000-0000-000014200000}"/>
    <cellStyle name="Normal 3 110" xfId="5958" xr:uid="{00000000-0005-0000-0000-000015200000}"/>
    <cellStyle name="Normal 3 110 2" xfId="5959" xr:uid="{00000000-0005-0000-0000-000016200000}"/>
    <cellStyle name="Normal 3 110 2 2" xfId="11764" xr:uid="{00000000-0005-0000-0000-000017200000}"/>
    <cellStyle name="Normal 3 110 3" xfId="5960" xr:uid="{00000000-0005-0000-0000-000018200000}"/>
    <cellStyle name="Normal 3 110 3 2" xfId="11765" xr:uid="{00000000-0005-0000-0000-000019200000}"/>
    <cellStyle name="Normal 3 110 4" xfId="11763" xr:uid="{00000000-0005-0000-0000-00001A200000}"/>
    <cellStyle name="Normal 3 111" xfId="5961" xr:uid="{00000000-0005-0000-0000-00001B200000}"/>
    <cellStyle name="Normal 3 112" xfId="5962" xr:uid="{00000000-0005-0000-0000-00001C200000}"/>
    <cellStyle name="Normal 3 112 2" xfId="11766" xr:uid="{00000000-0005-0000-0000-00001D200000}"/>
    <cellStyle name="Normal 3 113" xfId="5963" xr:uid="{00000000-0005-0000-0000-00001E200000}"/>
    <cellStyle name="Normal 3 113 2" xfId="11767" xr:uid="{00000000-0005-0000-0000-00001F200000}"/>
    <cellStyle name="Normal 3 114" xfId="5964" xr:uid="{00000000-0005-0000-0000-000020200000}"/>
    <cellStyle name="Normal 3 114 2" xfId="11768" xr:uid="{00000000-0005-0000-0000-000021200000}"/>
    <cellStyle name="Normal 3 115" xfId="9480" xr:uid="{00000000-0005-0000-0000-000022200000}"/>
    <cellStyle name="Normal 3 116" xfId="61" xr:uid="{00000000-0005-0000-0000-000023200000}"/>
    <cellStyle name="Normal 3 117" xfId="9584" xr:uid="{00000000-0005-0000-0000-000024200000}"/>
    <cellStyle name="Normal 3 12" xfId="5965" xr:uid="{00000000-0005-0000-0000-000025200000}"/>
    <cellStyle name="Normal 3 12 2" xfId="5966" xr:uid="{00000000-0005-0000-0000-000026200000}"/>
    <cellStyle name="Normal 3 12 3" xfId="5967" xr:uid="{00000000-0005-0000-0000-000027200000}"/>
    <cellStyle name="Normal 3 12 4" xfId="5968" xr:uid="{00000000-0005-0000-0000-000028200000}"/>
    <cellStyle name="Normal 3 13" xfId="5969" xr:uid="{00000000-0005-0000-0000-000029200000}"/>
    <cellStyle name="Normal 3 13 2" xfId="5970" xr:uid="{00000000-0005-0000-0000-00002A200000}"/>
    <cellStyle name="Normal 3 13 3" xfId="5971" xr:uid="{00000000-0005-0000-0000-00002B200000}"/>
    <cellStyle name="Normal 3 13 4" xfId="5972" xr:uid="{00000000-0005-0000-0000-00002C200000}"/>
    <cellStyle name="Normal 3 14" xfId="5973" xr:uid="{00000000-0005-0000-0000-00002D200000}"/>
    <cellStyle name="Normal 3 14 2" xfId="5974" xr:uid="{00000000-0005-0000-0000-00002E200000}"/>
    <cellStyle name="Normal 3 14 3" xfId="5975" xr:uid="{00000000-0005-0000-0000-00002F200000}"/>
    <cellStyle name="Normal 3 14 4" xfId="5976" xr:uid="{00000000-0005-0000-0000-000030200000}"/>
    <cellStyle name="Normal 3 15" xfId="5977" xr:uid="{00000000-0005-0000-0000-000031200000}"/>
    <cellStyle name="Normal 3 15 2" xfId="5978" xr:uid="{00000000-0005-0000-0000-000032200000}"/>
    <cellStyle name="Normal 3 15 3" xfId="5979" xr:uid="{00000000-0005-0000-0000-000033200000}"/>
    <cellStyle name="Normal 3 15 4" xfId="5980" xr:uid="{00000000-0005-0000-0000-000034200000}"/>
    <cellStyle name="Normal 3 16" xfId="5981" xr:uid="{00000000-0005-0000-0000-000035200000}"/>
    <cellStyle name="Normal 3 16 2" xfId="5982" xr:uid="{00000000-0005-0000-0000-000036200000}"/>
    <cellStyle name="Normal 3 16 3" xfId="5983" xr:uid="{00000000-0005-0000-0000-000037200000}"/>
    <cellStyle name="Normal 3 16 4" xfId="5984" xr:uid="{00000000-0005-0000-0000-000038200000}"/>
    <cellStyle name="Normal 3 17" xfId="5985" xr:uid="{00000000-0005-0000-0000-000039200000}"/>
    <cellStyle name="Normal 3 17 2" xfId="5986" xr:uid="{00000000-0005-0000-0000-00003A200000}"/>
    <cellStyle name="Normal 3 17 3" xfId="5987" xr:uid="{00000000-0005-0000-0000-00003B200000}"/>
    <cellStyle name="Normal 3 17 4" xfId="5988" xr:uid="{00000000-0005-0000-0000-00003C200000}"/>
    <cellStyle name="Normal 3 18" xfId="5989" xr:uid="{00000000-0005-0000-0000-00003D200000}"/>
    <cellStyle name="Normal 3 18 2" xfId="5990" xr:uid="{00000000-0005-0000-0000-00003E200000}"/>
    <cellStyle name="Normal 3 18 3" xfId="5991" xr:uid="{00000000-0005-0000-0000-00003F200000}"/>
    <cellStyle name="Normal 3 18 4" xfId="5992" xr:uid="{00000000-0005-0000-0000-000040200000}"/>
    <cellStyle name="Normal 3 19" xfId="5993" xr:uid="{00000000-0005-0000-0000-000041200000}"/>
    <cellStyle name="Normal 3 19 2" xfId="5994" xr:uid="{00000000-0005-0000-0000-000042200000}"/>
    <cellStyle name="Normal 3 19 3" xfId="5995" xr:uid="{00000000-0005-0000-0000-000043200000}"/>
    <cellStyle name="Normal 3 19 4" xfId="5996" xr:uid="{00000000-0005-0000-0000-000044200000}"/>
    <cellStyle name="Normal 3 2" xfId="66" xr:uid="{00000000-0005-0000-0000-000045200000}"/>
    <cellStyle name="Normal 3 2 10" xfId="5997" xr:uid="{00000000-0005-0000-0000-000046200000}"/>
    <cellStyle name="Normal 3 2 10 2" xfId="5998" xr:uid="{00000000-0005-0000-0000-000047200000}"/>
    <cellStyle name="Normal 3 2 10 2 2" xfId="5999" xr:uid="{00000000-0005-0000-0000-000048200000}"/>
    <cellStyle name="Normal 3 2 10 2 2 2" xfId="11771" xr:uid="{00000000-0005-0000-0000-000049200000}"/>
    <cellStyle name="Normal 3 2 10 2 3" xfId="11770" xr:uid="{00000000-0005-0000-0000-00004A200000}"/>
    <cellStyle name="Normal 3 2 10 3" xfId="6000" xr:uid="{00000000-0005-0000-0000-00004B200000}"/>
    <cellStyle name="Normal 3 2 10 3 2" xfId="11772" xr:uid="{00000000-0005-0000-0000-00004C200000}"/>
    <cellStyle name="Normal 3 2 10 4" xfId="6001" xr:uid="{00000000-0005-0000-0000-00004D200000}"/>
    <cellStyle name="Normal 3 2 10 4 2" xfId="11773" xr:uid="{00000000-0005-0000-0000-00004E200000}"/>
    <cellStyle name="Normal 3 2 10 5" xfId="11769" xr:uid="{00000000-0005-0000-0000-00004F200000}"/>
    <cellStyle name="Normal 3 2 11" xfId="6002" xr:uid="{00000000-0005-0000-0000-000050200000}"/>
    <cellStyle name="Normal 3 2 11 2" xfId="6003" xr:uid="{00000000-0005-0000-0000-000051200000}"/>
    <cellStyle name="Normal 3 2 11 2 2" xfId="6004" xr:uid="{00000000-0005-0000-0000-000052200000}"/>
    <cellStyle name="Normal 3 2 11 2 2 2" xfId="11775" xr:uid="{00000000-0005-0000-0000-000053200000}"/>
    <cellStyle name="Normal 3 2 11 2 3" xfId="11774" xr:uid="{00000000-0005-0000-0000-000054200000}"/>
    <cellStyle name="Normal 3 2 11 3" xfId="6005" xr:uid="{00000000-0005-0000-0000-000055200000}"/>
    <cellStyle name="Normal 3 2 11 4" xfId="6006" xr:uid="{00000000-0005-0000-0000-000056200000}"/>
    <cellStyle name="Normal 3 2 11 5" xfId="6007" xr:uid="{00000000-0005-0000-0000-000057200000}"/>
    <cellStyle name="Normal 3 2 11 5 2" xfId="11776" xr:uid="{00000000-0005-0000-0000-000058200000}"/>
    <cellStyle name="Normal 3 2 12" xfId="6008" xr:uid="{00000000-0005-0000-0000-000059200000}"/>
    <cellStyle name="Normal 3 2 12 2" xfId="6009" xr:uid="{00000000-0005-0000-0000-00005A200000}"/>
    <cellStyle name="Normal 3 2 12 2 2" xfId="6010" xr:uid="{00000000-0005-0000-0000-00005B200000}"/>
    <cellStyle name="Normal 3 2 12 2 2 2" xfId="11779" xr:uid="{00000000-0005-0000-0000-00005C200000}"/>
    <cellStyle name="Normal 3 2 12 2 3" xfId="11778" xr:uid="{00000000-0005-0000-0000-00005D200000}"/>
    <cellStyle name="Normal 3 2 12 3" xfId="6011" xr:uid="{00000000-0005-0000-0000-00005E200000}"/>
    <cellStyle name="Normal 3 2 12 3 2" xfId="11780" xr:uid="{00000000-0005-0000-0000-00005F200000}"/>
    <cellStyle name="Normal 3 2 12 4" xfId="11777" xr:uid="{00000000-0005-0000-0000-000060200000}"/>
    <cellStyle name="Normal 3 2 13" xfId="6012" xr:uid="{00000000-0005-0000-0000-000061200000}"/>
    <cellStyle name="Normal 3 2 13 2" xfId="6013" xr:uid="{00000000-0005-0000-0000-000062200000}"/>
    <cellStyle name="Normal 3 2 13 2 2" xfId="6014" xr:uid="{00000000-0005-0000-0000-000063200000}"/>
    <cellStyle name="Normal 3 2 13 2 2 2" xfId="11783" xr:uid="{00000000-0005-0000-0000-000064200000}"/>
    <cellStyle name="Normal 3 2 13 2 3" xfId="11782" xr:uid="{00000000-0005-0000-0000-000065200000}"/>
    <cellStyle name="Normal 3 2 13 3" xfId="6015" xr:uid="{00000000-0005-0000-0000-000066200000}"/>
    <cellStyle name="Normal 3 2 13 3 2" xfId="11784" xr:uid="{00000000-0005-0000-0000-000067200000}"/>
    <cellStyle name="Normal 3 2 13 4" xfId="11781" xr:uid="{00000000-0005-0000-0000-000068200000}"/>
    <cellStyle name="Normal 3 2 14" xfId="6016" xr:uid="{00000000-0005-0000-0000-000069200000}"/>
    <cellStyle name="Normal 3 2 14 2" xfId="6017" xr:uid="{00000000-0005-0000-0000-00006A200000}"/>
    <cellStyle name="Normal 3 2 14 2 2" xfId="6018" xr:uid="{00000000-0005-0000-0000-00006B200000}"/>
    <cellStyle name="Normal 3 2 14 2 2 2" xfId="11787" xr:uid="{00000000-0005-0000-0000-00006C200000}"/>
    <cellStyle name="Normal 3 2 14 2 3" xfId="11786" xr:uid="{00000000-0005-0000-0000-00006D200000}"/>
    <cellStyle name="Normal 3 2 14 3" xfId="6019" xr:uid="{00000000-0005-0000-0000-00006E200000}"/>
    <cellStyle name="Normal 3 2 14 3 2" xfId="11788" xr:uid="{00000000-0005-0000-0000-00006F200000}"/>
    <cellStyle name="Normal 3 2 14 4" xfId="11785" xr:uid="{00000000-0005-0000-0000-000070200000}"/>
    <cellStyle name="Normal 3 2 15" xfId="6020" xr:uid="{00000000-0005-0000-0000-000071200000}"/>
    <cellStyle name="Normal 3 2 15 2" xfId="6021" xr:uid="{00000000-0005-0000-0000-000072200000}"/>
    <cellStyle name="Normal 3 2 15 2 2" xfId="6022" xr:uid="{00000000-0005-0000-0000-000073200000}"/>
    <cellStyle name="Normal 3 2 15 2 2 2" xfId="11791" xr:uid="{00000000-0005-0000-0000-000074200000}"/>
    <cellStyle name="Normal 3 2 15 2 3" xfId="11790" xr:uid="{00000000-0005-0000-0000-000075200000}"/>
    <cellStyle name="Normal 3 2 15 3" xfId="6023" xr:uid="{00000000-0005-0000-0000-000076200000}"/>
    <cellStyle name="Normal 3 2 15 3 2" xfId="11792" xr:uid="{00000000-0005-0000-0000-000077200000}"/>
    <cellStyle name="Normal 3 2 15 4" xfId="11789" xr:uid="{00000000-0005-0000-0000-000078200000}"/>
    <cellStyle name="Normal 3 2 16" xfId="6024" xr:uid="{00000000-0005-0000-0000-000079200000}"/>
    <cellStyle name="Normal 3 2 16 2" xfId="6025" xr:uid="{00000000-0005-0000-0000-00007A200000}"/>
    <cellStyle name="Normal 3 2 16 2 2" xfId="6026" xr:uid="{00000000-0005-0000-0000-00007B200000}"/>
    <cellStyle name="Normal 3 2 16 2 2 2" xfId="11795" xr:uid="{00000000-0005-0000-0000-00007C200000}"/>
    <cellStyle name="Normal 3 2 16 2 3" xfId="11794" xr:uid="{00000000-0005-0000-0000-00007D200000}"/>
    <cellStyle name="Normal 3 2 16 3" xfId="6027" xr:uid="{00000000-0005-0000-0000-00007E200000}"/>
    <cellStyle name="Normal 3 2 16 3 2" xfId="11796" xr:uid="{00000000-0005-0000-0000-00007F200000}"/>
    <cellStyle name="Normal 3 2 16 4" xfId="11793" xr:uid="{00000000-0005-0000-0000-000080200000}"/>
    <cellStyle name="Normal 3 2 17" xfId="6028" xr:uid="{00000000-0005-0000-0000-000081200000}"/>
    <cellStyle name="Normal 3 2 17 2" xfId="6029" xr:uid="{00000000-0005-0000-0000-000082200000}"/>
    <cellStyle name="Normal 3 2 17 2 2" xfId="6030" xr:uid="{00000000-0005-0000-0000-000083200000}"/>
    <cellStyle name="Normal 3 2 17 2 2 2" xfId="11799" xr:uid="{00000000-0005-0000-0000-000084200000}"/>
    <cellStyle name="Normal 3 2 17 2 3" xfId="11798" xr:uid="{00000000-0005-0000-0000-000085200000}"/>
    <cellStyle name="Normal 3 2 17 3" xfId="6031" xr:uid="{00000000-0005-0000-0000-000086200000}"/>
    <cellStyle name="Normal 3 2 17 3 2" xfId="11800" xr:uid="{00000000-0005-0000-0000-000087200000}"/>
    <cellStyle name="Normal 3 2 17 4" xfId="11797" xr:uid="{00000000-0005-0000-0000-000088200000}"/>
    <cellStyle name="Normal 3 2 18" xfId="6032" xr:uid="{00000000-0005-0000-0000-000089200000}"/>
    <cellStyle name="Normal 3 2 18 2" xfId="6033" xr:uid="{00000000-0005-0000-0000-00008A200000}"/>
    <cellStyle name="Normal 3 2 18 2 2" xfId="11802" xr:uid="{00000000-0005-0000-0000-00008B200000}"/>
    <cellStyle name="Normal 3 2 18 3" xfId="11801" xr:uid="{00000000-0005-0000-0000-00008C200000}"/>
    <cellStyle name="Normal 3 2 19" xfId="6034" xr:uid="{00000000-0005-0000-0000-00008D200000}"/>
    <cellStyle name="Normal 3 2 19 2" xfId="6035" xr:uid="{00000000-0005-0000-0000-00008E200000}"/>
    <cellStyle name="Normal 3 2 19 2 2" xfId="11804" xr:uid="{00000000-0005-0000-0000-00008F200000}"/>
    <cellStyle name="Normal 3 2 19 3" xfId="11803" xr:uid="{00000000-0005-0000-0000-000090200000}"/>
    <cellStyle name="Normal 3 2 2" xfId="6036" xr:uid="{00000000-0005-0000-0000-000091200000}"/>
    <cellStyle name="Normal 3 2 2 10" xfId="6037" xr:uid="{00000000-0005-0000-0000-000092200000}"/>
    <cellStyle name="Normal 3 2 2 11" xfId="6038" xr:uid="{00000000-0005-0000-0000-000093200000}"/>
    <cellStyle name="Normal 3 2 2 12" xfId="6039" xr:uid="{00000000-0005-0000-0000-000094200000}"/>
    <cellStyle name="Normal 3 2 2 13" xfId="6040" xr:uid="{00000000-0005-0000-0000-000095200000}"/>
    <cellStyle name="Normal 3 2 2 14" xfId="6041" xr:uid="{00000000-0005-0000-0000-000096200000}"/>
    <cellStyle name="Normal 3 2 2 15" xfId="6042" xr:uid="{00000000-0005-0000-0000-000097200000}"/>
    <cellStyle name="Normal 3 2 2 16" xfId="6043" xr:uid="{00000000-0005-0000-0000-000098200000}"/>
    <cellStyle name="Normal 3 2 2 17" xfId="6044" xr:uid="{00000000-0005-0000-0000-000099200000}"/>
    <cellStyle name="Normal 3 2 2 18" xfId="6045" xr:uid="{00000000-0005-0000-0000-00009A200000}"/>
    <cellStyle name="Normal 3 2 2 18 2" xfId="11805" xr:uid="{00000000-0005-0000-0000-00009B200000}"/>
    <cellStyle name="Normal 3 2 2 2" xfId="6046" xr:uid="{00000000-0005-0000-0000-00009C200000}"/>
    <cellStyle name="Normal 3 2 2 2 10" xfId="6047" xr:uid="{00000000-0005-0000-0000-00009D200000}"/>
    <cellStyle name="Normal 3 2 2 2 10 2" xfId="6048" xr:uid="{00000000-0005-0000-0000-00009E200000}"/>
    <cellStyle name="Normal 3 2 2 2 10 2 2" xfId="6049" xr:uid="{00000000-0005-0000-0000-00009F200000}"/>
    <cellStyle name="Normal 3 2 2 2 10 2 2 2" xfId="11809" xr:uid="{00000000-0005-0000-0000-0000A0200000}"/>
    <cellStyle name="Normal 3 2 2 2 10 2 3" xfId="11808" xr:uid="{00000000-0005-0000-0000-0000A1200000}"/>
    <cellStyle name="Normal 3 2 2 2 10 3" xfId="6050" xr:uid="{00000000-0005-0000-0000-0000A2200000}"/>
    <cellStyle name="Normal 3 2 2 2 10 3 2" xfId="11810" xr:uid="{00000000-0005-0000-0000-0000A3200000}"/>
    <cellStyle name="Normal 3 2 2 2 10 4" xfId="11807" xr:uid="{00000000-0005-0000-0000-0000A4200000}"/>
    <cellStyle name="Normal 3 2 2 2 11" xfId="6051" xr:uid="{00000000-0005-0000-0000-0000A5200000}"/>
    <cellStyle name="Normal 3 2 2 2 11 2" xfId="6052" xr:uid="{00000000-0005-0000-0000-0000A6200000}"/>
    <cellStyle name="Normal 3 2 2 2 11 2 2" xfId="6053" xr:uid="{00000000-0005-0000-0000-0000A7200000}"/>
    <cellStyle name="Normal 3 2 2 2 11 2 2 2" xfId="11813" xr:uid="{00000000-0005-0000-0000-0000A8200000}"/>
    <cellStyle name="Normal 3 2 2 2 11 2 3" xfId="11812" xr:uid="{00000000-0005-0000-0000-0000A9200000}"/>
    <cellStyle name="Normal 3 2 2 2 11 3" xfId="6054" xr:uid="{00000000-0005-0000-0000-0000AA200000}"/>
    <cellStyle name="Normal 3 2 2 2 11 3 2" xfId="11814" xr:uid="{00000000-0005-0000-0000-0000AB200000}"/>
    <cellStyle name="Normal 3 2 2 2 11 4" xfId="11811" xr:uid="{00000000-0005-0000-0000-0000AC200000}"/>
    <cellStyle name="Normal 3 2 2 2 12" xfId="6055" xr:uid="{00000000-0005-0000-0000-0000AD200000}"/>
    <cellStyle name="Normal 3 2 2 2 12 2" xfId="6056" xr:uid="{00000000-0005-0000-0000-0000AE200000}"/>
    <cellStyle name="Normal 3 2 2 2 12 2 2" xfId="6057" xr:uid="{00000000-0005-0000-0000-0000AF200000}"/>
    <cellStyle name="Normal 3 2 2 2 12 2 2 2" xfId="11817" xr:uid="{00000000-0005-0000-0000-0000B0200000}"/>
    <cellStyle name="Normal 3 2 2 2 12 2 3" xfId="11816" xr:uid="{00000000-0005-0000-0000-0000B1200000}"/>
    <cellStyle name="Normal 3 2 2 2 12 3" xfId="6058" xr:uid="{00000000-0005-0000-0000-0000B2200000}"/>
    <cellStyle name="Normal 3 2 2 2 12 3 2" xfId="11818" xr:uid="{00000000-0005-0000-0000-0000B3200000}"/>
    <cellStyle name="Normal 3 2 2 2 12 4" xfId="11815" xr:uid="{00000000-0005-0000-0000-0000B4200000}"/>
    <cellStyle name="Normal 3 2 2 2 13" xfId="6059" xr:uid="{00000000-0005-0000-0000-0000B5200000}"/>
    <cellStyle name="Normal 3 2 2 2 13 2" xfId="6060" xr:uid="{00000000-0005-0000-0000-0000B6200000}"/>
    <cellStyle name="Normal 3 2 2 2 13 2 2" xfId="6061" xr:uid="{00000000-0005-0000-0000-0000B7200000}"/>
    <cellStyle name="Normal 3 2 2 2 13 2 2 2" xfId="11821" xr:uid="{00000000-0005-0000-0000-0000B8200000}"/>
    <cellStyle name="Normal 3 2 2 2 13 2 3" xfId="11820" xr:uid="{00000000-0005-0000-0000-0000B9200000}"/>
    <cellStyle name="Normal 3 2 2 2 13 3" xfId="6062" xr:uid="{00000000-0005-0000-0000-0000BA200000}"/>
    <cellStyle name="Normal 3 2 2 2 13 3 2" xfId="11822" xr:uid="{00000000-0005-0000-0000-0000BB200000}"/>
    <cellStyle name="Normal 3 2 2 2 13 4" xfId="11819" xr:uid="{00000000-0005-0000-0000-0000BC200000}"/>
    <cellStyle name="Normal 3 2 2 2 14" xfId="6063" xr:uid="{00000000-0005-0000-0000-0000BD200000}"/>
    <cellStyle name="Normal 3 2 2 2 14 2" xfId="6064" xr:uid="{00000000-0005-0000-0000-0000BE200000}"/>
    <cellStyle name="Normal 3 2 2 2 14 2 2" xfId="6065" xr:uid="{00000000-0005-0000-0000-0000BF200000}"/>
    <cellStyle name="Normal 3 2 2 2 14 2 2 2" xfId="11825" xr:uid="{00000000-0005-0000-0000-0000C0200000}"/>
    <cellStyle name="Normal 3 2 2 2 14 2 3" xfId="11824" xr:uid="{00000000-0005-0000-0000-0000C1200000}"/>
    <cellStyle name="Normal 3 2 2 2 14 3" xfId="6066" xr:uid="{00000000-0005-0000-0000-0000C2200000}"/>
    <cellStyle name="Normal 3 2 2 2 14 3 2" xfId="11826" xr:uid="{00000000-0005-0000-0000-0000C3200000}"/>
    <cellStyle name="Normal 3 2 2 2 14 4" xfId="11823" xr:uid="{00000000-0005-0000-0000-0000C4200000}"/>
    <cellStyle name="Normal 3 2 2 2 15" xfId="6067" xr:uid="{00000000-0005-0000-0000-0000C5200000}"/>
    <cellStyle name="Normal 3 2 2 2 15 2" xfId="6068" xr:uid="{00000000-0005-0000-0000-0000C6200000}"/>
    <cellStyle name="Normal 3 2 2 2 15 2 2" xfId="6069" xr:uid="{00000000-0005-0000-0000-0000C7200000}"/>
    <cellStyle name="Normal 3 2 2 2 15 2 2 2" xfId="11829" xr:uid="{00000000-0005-0000-0000-0000C8200000}"/>
    <cellStyle name="Normal 3 2 2 2 15 2 3" xfId="11828" xr:uid="{00000000-0005-0000-0000-0000C9200000}"/>
    <cellStyle name="Normal 3 2 2 2 15 3" xfId="6070" xr:uid="{00000000-0005-0000-0000-0000CA200000}"/>
    <cellStyle name="Normal 3 2 2 2 15 3 2" xfId="11830" xr:uid="{00000000-0005-0000-0000-0000CB200000}"/>
    <cellStyle name="Normal 3 2 2 2 15 4" xfId="11827" xr:uid="{00000000-0005-0000-0000-0000CC200000}"/>
    <cellStyle name="Normal 3 2 2 2 16" xfId="6071" xr:uid="{00000000-0005-0000-0000-0000CD200000}"/>
    <cellStyle name="Normal 3 2 2 2 16 2" xfId="6072" xr:uid="{00000000-0005-0000-0000-0000CE200000}"/>
    <cellStyle name="Normal 3 2 2 2 16 2 2" xfId="11832" xr:uid="{00000000-0005-0000-0000-0000CF200000}"/>
    <cellStyle name="Normal 3 2 2 2 16 3" xfId="11831" xr:uid="{00000000-0005-0000-0000-0000D0200000}"/>
    <cellStyle name="Normal 3 2 2 2 17" xfId="6073" xr:uid="{00000000-0005-0000-0000-0000D1200000}"/>
    <cellStyle name="Normal 3 2 2 2 17 2" xfId="6074" xr:uid="{00000000-0005-0000-0000-0000D2200000}"/>
    <cellStyle name="Normal 3 2 2 2 17 2 2" xfId="11834" xr:uid="{00000000-0005-0000-0000-0000D3200000}"/>
    <cellStyle name="Normal 3 2 2 2 17 3" xfId="11833" xr:uid="{00000000-0005-0000-0000-0000D4200000}"/>
    <cellStyle name="Normal 3 2 2 2 18" xfId="11806" xr:uid="{00000000-0005-0000-0000-0000D5200000}"/>
    <cellStyle name="Normal 3 2 2 2 2" xfId="6075" xr:uid="{00000000-0005-0000-0000-0000D6200000}"/>
    <cellStyle name="Normal 3 2 2 2 2 2" xfId="6076" xr:uid="{00000000-0005-0000-0000-0000D7200000}"/>
    <cellStyle name="Normal 3 2 2 2 2 2 2" xfId="6077" xr:uid="{00000000-0005-0000-0000-0000D8200000}"/>
    <cellStyle name="Normal 3 2 2 2 2 2 2 2" xfId="6078" xr:uid="{00000000-0005-0000-0000-0000D9200000}"/>
    <cellStyle name="Normal 3 2 2 2 2 2 2 2 2" xfId="6079" xr:uid="{00000000-0005-0000-0000-0000DA200000}"/>
    <cellStyle name="Normal 3 2 2 2 2 2 2 2 2 2" xfId="11838" xr:uid="{00000000-0005-0000-0000-0000DB200000}"/>
    <cellStyle name="Normal 3 2 2 2 2 2 2 2 3" xfId="11837" xr:uid="{00000000-0005-0000-0000-0000DC200000}"/>
    <cellStyle name="Normal 3 2 2 2 2 2 2 3" xfId="6080" xr:uid="{00000000-0005-0000-0000-0000DD200000}"/>
    <cellStyle name="Normal 3 2 2 2 2 2 2 3 2" xfId="11839" xr:uid="{00000000-0005-0000-0000-0000DE200000}"/>
    <cellStyle name="Normal 3 2 2 2 2 2 2 4" xfId="11836" xr:uid="{00000000-0005-0000-0000-0000DF200000}"/>
    <cellStyle name="Normal 3 2 2 2 2 2 3" xfId="6081" xr:uid="{00000000-0005-0000-0000-0000E0200000}"/>
    <cellStyle name="Normal 3 2 2 2 2 2 3 2" xfId="6082" xr:uid="{00000000-0005-0000-0000-0000E1200000}"/>
    <cellStyle name="Normal 3 2 2 2 2 2 3 2 2" xfId="6083" xr:uid="{00000000-0005-0000-0000-0000E2200000}"/>
    <cellStyle name="Normal 3 2 2 2 2 2 3 2 2 2" xfId="11842" xr:uid="{00000000-0005-0000-0000-0000E3200000}"/>
    <cellStyle name="Normal 3 2 2 2 2 2 3 2 3" xfId="11841" xr:uid="{00000000-0005-0000-0000-0000E4200000}"/>
    <cellStyle name="Normal 3 2 2 2 2 2 3 3" xfId="6084" xr:uid="{00000000-0005-0000-0000-0000E5200000}"/>
    <cellStyle name="Normal 3 2 2 2 2 2 3 3 2" xfId="11843" xr:uid="{00000000-0005-0000-0000-0000E6200000}"/>
    <cellStyle name="Normal 3 2 2 2 2 2 3 4" xfId="11840" xr:uid="{00000000-0005-0000-0000-0000E7200000}"/>
    <cellStyle name="Normal 3 2 2 2 2 2 4" xfId="6085" xr:uid="{00000000-0005-0000-0000-0000E8200000}"/>
    <cellStyle name="Normal 3 2 2 2 2 2 4 2" xfId="6086" xr:uid="{00000000-0005-0000-0000-0000E9200000}"/>
    <cellStyle name="Normal 3 2 2 2 2 2 4 2 2" xfId="6087" xr:uid="{00000000-0005-0000-0000-0000EA200000}"/>
    <cellStyle name="Normal 3 2 2 2 2 2 4 2 2 2" xfId="11846" xr:uid="{00000000-0005-0000-0000-0000EB200000}"/>
    <cellStyle name="Normal 3 2 2 2 2 2 4 2 3" xfId="11845" xr:uid="{00000000-0005-0000-0000-0000EC200000}"/>
    <cellStyle name="Normal 3 2 2 2 2 2 4 3" xfId="6088" xr:uid="{00000000-0005-0000-0000-0000ED200000}"/>
    <cellStyle name="Normal 3 2 2 2 2 2 4 3 2" xfId="11847" xr:uid="{00000000-0005-0000-0000-0000EE200000}"/>
    <cellStyle name="Normal 3 2 2 2 2 2 4 4" xfId="11844" xr:uid="{00000000-0005-0000-0000-0000EF200000}"/>
    <cellStyle name="Normal 3 2 2 2 2 2 5" xfId="6089" xr:uid="{00000000-0005-0000-0000-0000F0200000}"/>
    <cellStyle name="Normal 3 2 2 2 2 2 5 2" xfId="6090" xr:uid="{00000000-0005-0000-0000-0000F1200000}"/>
    <cellStyle name="Normal 3 2 2 2 2 2 5 2 2" xfId="6091" xr:uid="{00000000-0005-0000-0000-0000F2200000}"/>
    <cellStyle name="Normal 3 2 2 2 2 2 5 2 2 2" xfId="11850" xr:uid="{00000000-0005-0000-0000-0000F3200000}"/>
    <cellStyle name="Normal 3 2 2 2 2 2 5 2 3" xfId="11849" xr:uid="{00000000-0005-0000-0000-0000F4200000}"/>
    <cellStyle name="Normal 3 2 2 2 2 2 5 3" xfId="6092" xr:uid="{00000000-0005-0000-0000-0000F5200000}"/>
    <cellStyle name="Normal 3 2 2 2 2 2 5 3 2" xfId="11851" xr:uid="{00000000-0005-0000-0000-0000F6200000}"/>
    <cellStyle name="Normal 3 2 2 2 2 2 5 4" xfId="11848" xr:uid="{00000000-0005-0000-0000-0000F7200000}"/>
    <cellStyle name="Normal 3 2 2 2 2 3" xfId="6093" xr:uid="{00000000-0005-0000-0000-0000F8200000}"/>
    <cellStyle name="Normal 3 2 2 2 2 4" xfId="6094" xr:uid="{00000000-0005-0000-0000-0000F9200000}"/>
    <cellStyle name="Normal 3 2 2 2 2 5" xfId="6095" xr:uid="{00000000-0005-0000-0000-0000FA200000}"/>
    <cellStyle name="Normal 3 2 2 2 2 6" xfId="6096" xr:uid="{00000000-0005-0000-0000-0000FB200000}"/>
    <cellStyle name="Normal 3 2 2 2 2 6 2" xfId="6097" xr:uid="{00000000-0005-0000-0000-0000FC200000}"/>
    <cellStyle name="Normal 3 2 2 2 2 6 2 2" xfId="11853" xr:uid="{00000000-0005-0000-0000-0000FD200000}"/>
    <cellStyle name="Normal 3 2 2 2 2 6 3" xfId="11852" xr:uid="{00000000-0005-0000-0000-0000FE200000}"/>
    <cellStyle name="Normal 3 2 2 2 2 7" xfId="6098" xr:uid="{00000000-0005-0000-0000-0000FF200000}"/>
    <cellStyle name="Normal 3 2 2 2 2 7 2" xfId="11854" xr:uid="{00000000-0005-0000-0000-000000210000}"/>
    <cellStyle name="Normal 3 2 2 2 2 8" xfId="11835" xr:uid="{00000000-0005-0000-0000-000001210000}"/>
    <cellStyle name="Normal 3 2 2 2 3" xfId="6099" xr:uid="{00000000-0005-0000-0000-000002210000}"/>
    <cellStyle name="Normal 3 2 2 2 3 2" xfId="6100" xr:uid="{00000000-0005-0000-0000-000003210000}"/>
    <cellStyle name="Normal 3 2 2 2 3 2 2" xfId="6101" xr:uid="{00000000-0005-0000-0000-000004210000}"/>
    <cellStyle name="Normal 3 2 2 2 3 2 2 2" xfId="11857" xr:uid="{00000000-0005-0000-0000-000005210000}"/>
    <cellStyle name="Normal 3 2 2 2 3 2 3" xfId="11856" xr:uid="{00000000-0005-0000-0000-000006210000}"/>
    <cellStyle name="Normal 3 2 2 2 3 3" xfId="6102" xr:uid="{00000000-0005-0000-0000-000007210000}"/>
    <cellStyle name="Normal 3 2 2 2 3 3 2" xfId="11858" xr:uid="{00000000-0005-0000-0000-000008210000}"/>
    <cellStyle name="Normal 3 2 2 2 3 4" xfId="11855" xr:uid="{00000000-0005-0000-0000-000009210000}"/>
    <cellStyle name="Normal 3 2 2 2 4" xfId="6103" xr:uid="{00000000-0005-0000-0000-00000A210000}"/>
    <cellStyle name="Normal 3 2 2 2 4 2" xfId="6104" xr:uid="{00000000-0005-0000-0000-00000B210000}"/>
    <cellStyle name="Normal 3 2 2 2 4 2 2" xfId="6105" xr:uid="{00000000-0005-0000-0000-00000C210000}"/>
    <cellStyle name="Normal 3 2 2 2 4 2 2 2" xfId="11861" xr:uid="{00000000-0005-0000-0000-00000D210000}"/>
    <cellStyle name="Normal 3 2 2 2 4 2 3" xfId="11860" xr:uid="{00000000-0005-0000-0000-00000E210000}"/>
    <cellStyle name="Normal 3 2 2 2 4 3" xfId="6106" xr:uid="{00000000-0005-0000-0000-00000F210000}"/>
    <cellStyle name="Normal 3 2 2 2 4 3 2" xfId="11862" xr:uid="{00000000-0005-0000-0000-000010210000}"/>
    <cellStyle name="Normal 3 2 2 2 4 4" xfId="11859" xr:uid="{00000000-0005-0000-0000-000011210000}"/>
    <cellStyle name="Normal 3 2 2 2 5" xfId="6107" xr:uid="{00000000-0005-0000-0000-000012210000}"/>
    <cellStyle name="Normal 3 2 2 2 5 2" xfId="6108" xr:uid="{00000000-0005-0000-0000-000013210000}"/>
    <cellStyle name="Normal 3 2 2 2 5 2 2" xfId="6109" xr:uid="{00000000-0005-0000-0000-000014210000}"/>
    <cellStyle name="Normal 3 2 2 2 5 2 2 2" xfId="11865" xr:uid="{00000000-0005-0000-0000-000015210000}"/>
    <cellStyle name="Normal 3 2 2 2 5 2 3" xfId="11864" xr:uid="{00000000-0005-0000-0000-000016210000}"/>
    <cellStyle name="Normal 3 2 2 2 5 3" xfId="6110" xr:uid="{00000000-0005-0000-0000-000017210000}"/>
    <cellStyle name="Normal 3 2 2 2 5 3 2" xfId="11866" xr:uid="{00000000-0005-0000-0000-000018210000}"/>
    <cellStyle name="Normal 3 2 2 2 5 4" xfId="11863" xr:uid="{00000000-0005-0000-0000-000019210000}"/>
    <cellStyle name="Normal 3 2 2 2 6" xfId="6111" xr:uid="{00000000-0005-0000-0000-00001A210000}"/>
    <cellStyle name="Normal 3 2 2 2 6 2" xfId="6112" xr:uid="{00000000-0005-0000-0000-00001B210000}"/>
    <cellStyle name="Normal 3 2 2 2 6 2 2" xfId="6113" xr:uid="{00000000-0005-0000-0000-00001C210000}"/>
    <cellStyle name="Normal 3 2 2 2 6 2 2 2" xfId="11869" xr:uid="{00000000-0005-0000-0000-00001D210000}"/>
    <cellStyle name="Normal 3 2 2 2 6 2 3" xfId="11868" xr:uid="{00000000-0005-0000-0000-00001E210000}"/>
    <cellStyle name="Normal 3 2 2 2 6 3" xfId="6114" xr:uid="{00000000-0005-0000-0000-00001F210000}"/>
    <cellStyle name="Normal 3 2 2 2 6 3 2" xfId="11870" xr:uid="{00000000-0005-0000-0000-000020210000}"/>
    <cellStyle name="Normal 3 2 2 2 6 4" xfId="11867" xr:uid="{00000000-0005-0000-0000-000021210000}"/>
    <cellStyle name="Normal 3 2 2 2 7" xfId="6115" xr:uid="{00000000-0005-0000-0000-000022210000}"/>
    <cellStyle name="Normal 3 2 2 2 7 2" xfId="6116" xr:uid="{00000000-0005-0000-0000-000023210000}"/>
    <cellStyle name="Normal 3 2 2 2 7 2 2" xfId="6117" xr:uid="{00000000-0005-0000-0000-000024210000}"/>
    <cellStyle name="Normal 3 2 2 2 7 2 2 2" xfId="11873" xr:uid="{00000000-0005-0000-0000-000025210000}"/>
    <cellStyle name="Normal 3 2 2 2 7 2 3" xfId="11872" xr:uid="{00000000-0005-0000-0000-000026210000}"/>
    <cellStyle name="Normal 3 2 2 2 7 3" xfId="6118" xr:uid="{00000000-0005-0000-0000-000027210000}"/>
    <cellStyle name="Normal 3 2 2 2 7 3 2" xfId="11874" xr:uid="{00000000-0005-0000-0000-000028210000}"/>
    <cellStyle name="Normal 3 2 2 2 7 4" xfId="11871" xr:uid="{00000000-0005-0000-0000-000029210000}"/>
    <cellStyle name="Normal 3 2 2 2 8" xfId="6119" xr:uid="{00000000-0005-0000-0000-00002A210000}"/>
    <cellStyle name="Normal 3 2 2 2 8 2" xfId="6120" xr:uid="{00000000-0005-0000-0000-00002B210000}"/>
    <cellStyle name="Normal 3 2 2 2 8 2 2" xfId="6121" xr:uid="{00000000-0005-0000-0000-00002C210000}"/>
    <cellStyle name="Normal 3 2 2 2 8 2 2 2" xfId="11877" xr:uid="{00000000-0005-0000-0000-00002D210000}"/>
    <cellStyle name="Normal 3 2 2 2 8 2 3" xfId="11876" xr:uid="{00000000-0005-0000-0000-00002E210000}"/>
    <cellStyle name="Normal 3 2 2 2 8 3" xfId="6122" xr:uid="{00000000-0005-0000-0000-00002F210000}"/>
    <cellStyle name="Normal 3 2 2 2 8 3 2" xfId="11878" xr:uid="{00000000-0005-0000-0000-000030210000}"/>
    <cellStyle name="Normal 3 2 2 2 8 4" xfId="11875" xr:uid="{00000000-0005-0000-0000-000031210000}"/>
    <cellStyle name="Normal 3 2 2 2 9" xfId="6123" xr:uid="{00000000-0005-0000-0000-000032210000}"/>
    <cellStyle name="Normal 3 2 2 2 9 2" xfId="6124" xr:uid="{00000000-0005-0000-0000-000033210000}"/>
    <cellStyle name="Normal 3 2 2 2 9 2 2" xfId="6125" xr:uid="{00000000-0005-0000-0000-000034210000}"/>
    <cellStyle name="Normal 3 2 2 2 9 2 2 2" xfId="11881" xr:uid="{00000000-0005-0000-0000-000035210000}"/>
    <cellStyle name="Normal 3 2 2 2 9 2 3" xfId="11880" xr:uid="{00000000-0005-0000-0000-000036210000}"/>
    <cellStyle name="Normal 3 2 2 2 9 3" xfId="6126" xr:uid="{00000000-0005-0000-0000-000037210000}"/>
    <cellStyle name="Normal 3 2 2 2 9 3 2" xfId="11882" xr:uid="{00000000-0005-0000-0000-000038210000}"/>
    <cellStyle name="Normal 3 2 2 2 9 4" xfId="11879" xr:uid="{00000000-0005-0000-0000-000039210000}"/>
    <cellStyle name="Normal 3 2 2 3" xfId="6127" xr:uid="{00000000-0005-0000-0000-00003A210000}"/>
    <cellStyle name="Normal 3 2 2 3 2" xfId="6128" xr:uid="{00000000-0005-0000-0000-00003B210000}"/>
    <cellStyle name="Normal 3 2 2 3 3" xfId="6129" xr:uid="{00000000-0005-0000-0000-00003C210000}"/>
    <cellStyle name="Normal 3 2 2 3 3 2" xfId="6130" xr:uid="{00000000-0005-0000-0000-00003D210000}"/>
    <cellStyle name="Normal 3 2 2 3 3 2 2" xfId="11885" xr:uid="{00000000-0005-0000-0000-00003E210000}"/>
    <cellStyle name="Normal 3 2 2 3 3 3" xfId="11884" xr:uid="{00000000-0005-0000-0000-00003F210000}"/>
    <cellStyle name="Normal 3 2 2 3 4" xfId="6131" xr:uid="{00000000-0005-0000-0000-000040210000}"/>
    <cellStyle name="Normal 3 2 2 3 4 2" xfId="11886" xr:uid="{00000000-0005-0000-0000-000041210000}"/>
    <cellStyle name="Normal 3 2 2 3 5" xfId="11883" xr:uid="{00000000-0005-0000-0000-000042210000}"/>
    <cellStyle name="Normal 3 2 2 4" xfId="6132" xr:uid="{00000000-0005-0000-0000-000043210000}"/>
    <cellStyle name="Normal 3 2 2 4 2" xfId="6133" xr:uid="{00000000-0005-0000-0000-000044210000}"/>
    <cellStyle name="Normal 3 2 2 5" xfId="6134" xr:uid="{00000000-0005-0000-0000-000045210000}"/>
    <cellStyle name="Normal 3 2 2 6" xfId="6135" xr:uid="{00000000-0005-0000-0000-000046210000}"/>
    <cellStyle name="Normal 3 2 2 7" xfId="6136" xr:uid="{00000000-0005-0000-0000-000047210000}"/>
    <cellStyle name="Normal 3 2 2 8" xfId="6137" xr:uid="{00000000-0005-0000-0000-000048210000}"/>
    <cellStyle name="Normal 3 2 2 9" xfId="6138" xr:uid="{00000000-0005-0000-0000-000049210000}"/>
    <cellStyle name="Normal 3 2 20" xfId="6139" xr:uid="{00000000-0005-0000-0000-00004A210000}"/>
    <cellStyle name="Normal 3 2 21" xfId="6140" xr:uid="{00000000-0005-0000-0000-00004B210000}"/>
    <cellStyle name="Normal 3 2 22" xfId="6141" xr:uid="{00000000-0005-0000-0000-00004C210000}"/>
    <cellStyle name="Normal 3 2 22 2" xfId="11887" xr:uid="{00000000-0005-0000-0000-00004D210000}"/>
    <cellStyle name="Normal 3 2 3" xfId="6142" xr:uid="{00000000-0005-0000-0000-00004E210000}"/>
    <cellStyle name="Normal 3 2 3 2" xfId="6143" xr:uid="{00000000-0005-0000-0000-00004F210000}"/>
    <cellStyle name="Normal 3 2 3 2 2" xfId="6144" xr:uid="{00000000-0005-0000-0000-000050210000}"/>
    <cellStyle name="Normal 3 2 3 2 2 2" xfId="11890" xr:uid="{00000000-0005-0000-0000-000051210000}"/>
    <cellStyle name="Normal 3 2 3 2 3" xfId="11889" xr:uid="{00000000-0005-0000-0000-000052210000}"/>
    <cellStyle name="Normal 3 2 3 3" xfId="6145" xr:uid="{00000000-0005-0000-0000-000053210000}"/>
    <cellStyle name="Normal 3 2 3 3 2" xfId="11891" xr:uid="{00000000-0005-0000-0000-000054210000}"/>
    <cellStyle name="Normal 3 2 3 4" xfId="11888" xr:uid="{00000000-0005-0000-0000-000055210000}"/>
    <cellStyle name="Normal 3 2 4" xfId="6146" xr:uid="{00000000-0005-0000-0000-000056210000}"/>
    <cellStyle name="Normal 3 2 4 2" xfId="6147" xr:uid="{00000000-0005-0000-0000-000057210000}"/>
    <cellStyle name="Normal 3 2 4 2 2" xfId="6148" xr:uid="{00000000-0005-0000-0000-000058210000}"/>
    <cellStyle name="Normal 3 2 4 2 2 2" xfId="11894" xr:uid="{00000000-0005-0000-0000-000059210000}"/>
    <cellStyle name="Normal 3 2 4 2 3" xfId="11893" xr:uid="{00000000-0005-0000-0000-00005A210000}"/>
    <cellStyle name="Normal 3 2 4 3" xfId="6149" xr:uid="{00000000-0005-0000-0000-00005B210000}"/>
    <cellStyle name="Normal 3 2 4 3 2" xfId="11895" xr:uid="{00000000-0005-0000-0000-00005C210000}"/>
    <cellStyle name="Normal 3 2 4 4" xfId="11892" xr:uid="{00000000-0005-0000-0000-00005D210000}"/>
    <cellStyle name="Normal 3 2 5" xfId="6150" xr:uid="{00000000-0005-0000-0000-00005E210000}"/>
    <cellStyle name="Normal 3 2 5 2" xfId="6151" xr:uid="{00000000-0005-0000-0000-00005F210000}"/>
    <cellStyle name="Normal 3 2 5 2 2" xfId="6152" xr:uid="{00000000-0005-0000-0000-000060210000}"/>
    <cellStyle name="Normal 3 2 5 2 2 2" xfId="11898" xr:uid="{00000000-0005-0000-0000-000061210000}"/>
    <cellStyle name="Normal 3 2 5 2 3" xfId="11897" xr:uid="{00000000-0005-0000-0000-000062210000}"/>
    <cellStyle name="Normal 3 2 5 3" xfId="6153" xr:uid="{00000000-0005-0000-0000-000063210000}"/>
    <cellStyle name="Normal 3 2 5 3 2" xfId="11899" xr:uid="{00000000-0005-0000-0000-000064210000}"/>
    <cellStyle name="Normal 3 2 5 4" xfId="11896" xr:uid="{00000000-0005-0000-0000-000065210000}"/>
    <cellStyle name="Normal 3 2 6" xfId="6154" xr:uid="{00000000-0005-0000-0000-000066210000}"/>
    <cellStyle name="Normal 3 2 6 2" xfId="6155" xr:uid="{00000000-0005-0000-0000-000067210000}"/>
    <cellStyle name="Normal 3 2 6 2 2" xfId="6156" xr:uid="{00000000-0005-0000-0000-000068210000}"/>
    <cellStyle name="Normal 3 2 6 2 2 2" xfId="11902" xr:uid="{00000000-0005-0000-0000-000069210000}"/>
    <cellStyle name="Normal 3 2 6 2 3" xfId="11901" xr:uid="{00000000-0005-0000-0000-00006A210000}"/>
    <cellStyle name="Normal 3 2 6 3" xfId="6157" xr:uid="{00000000-0005-0000-0000-00006B210000}"/>
    <cellStyle name="Normal 3 2 6 3 2" xfId="11903" xr:uid="{00000000-0005-0000-0000-00006C210000}"/>
    <cellStyle name="Normal 3 2 6 4" xfId="11900" xr:uid="{00000000-0005-0000-0000-00006D210000}"/>
    <cellStyle name="Normal 3 2 7" xfId="6158" xr:uid="{00000000-0005-0000-0000-00006E210000}"/>
    <cellStyle name="Normal 3 2 7 2" xfId="6159" xr:uid="{00000000-0005-0000-0000-00006F210000}"/>
    <cellStyle name="Normal 3 2 7 2 2" xfId="6160" xr:uid="{00000000-0005-0000-0000-000070210000}"/>
    <cellStyle name="Normal 3 2 7 2 2 2" xfId="11906" xr:uid="{00000000-0005-0000-0000-000071210000}"/>
    <cellStyle name="Normal 3 2 7 2 3" xfId="11905" xr:uid="{00000000-0005-0000-0000-000072210000}"/>
    <cellStyle name="Normal 3 2 7 3" xfId="6161" xr:uid="{00000000-0005-0000-0000-000073210000}"/>
    <cellStyle name="Normal 3 2 7 3 2" xfId="11907" xr:uid="{00000000-0005-0000-0000-000074210000}"/>
    <cellStyle name="Normal 3 2 7 4" xfId="11904" xr:uid="{00000000-0005-0000-0000-000075210000}"/>
    <cellStyle name="Normal 3 2 8" xfId="6162" xr:uid="{00000000-0005-0000-0000-000076210000}"/>
    <cellStyle name="Normal 3 2 8 2" xfId="6163" xr:uid="{00000000-0005-0000-0000-000077210000}"/>
    <cellStyle name="Normal 3 2 8 2 2" xfId="6164" xr:uid="{00000000-0005-0000-0000-000078210000}"/>
    <cellStyle name="Normal 3 2 8 2 2 2" xfId="11910" xr:uid="{00000000-0005-0000-0000-000079210000}"/>
    <cellStyle name="Normal 3 2 8 2 3" xfId="11909" xr:uid="{00000000-0005-0000-0000-00007A210000}"/>
    <cellStyle name="Normal 3 2 8 3" xfId="6165" xr:uid="{00000000-0005-0000-0000-00007B210000}"/>
    <cellStyle name="Normal 3 2 8 3 2" xfId="11911" xr:uid="{00000000-0005-0000-0000-00007C210000}"/>
    <cellStyle name="Normal 3 2 8 4" xfId="11908" xr:uid="{00000000-0005-0000-0000-00007D210000}"/>
    <cellStyle name="Normal 3 2 9" xfId="6166" xr:uid="{00000000-0005-0000-0000-00007E210000}"/>
    <cellStyle name="Normal 3 2 9 2" xfId="6167" xr:uid="{00000000-0005-0000-0000-00007F210000}"/>
    <cellStyle name="Normal 3 2 9 2 2" xfId="6168" xr:uid="{00000000-0005-0000-0000-000080210000}"/>
    <cellStyle name="Normal 3 2 9 2 2 2" xfId="11914" xr:uid="{00000000-0005-0000-0000-000081210000}"/>
    <cellStyle name="Normal 3 2 9 2 3" xfId="11913" xr:uid="{00000000-0005-0000-0000-000082210000}"/>
    <cellStyle name="Normal 3 2 9 3" xfId="6169" xr:uid="{00000000-0005-0000-0000-000083210000}"/>
    <cellStyle name="Normal 3 2 9 3 2" xfId="11915" xr:uid="{00000000-0005-0000-0000-000084210000}"/>
    <cellStyle name="Normal 3 2 9 4" xfId="11912" xr:uid="{00000000-0005-0000-0000-000085210000}"/>
    <cellStyle name="Normal 3 20" xfId="6170" xr:uid="{00000000-0005-0000-0000-000086210000}"/>
    <cellStyle name="Normal 3 20 2" xfId="6171" xr:uid="{00000000-0005-0000-0000-000087210000}"/>
    <cellStyle name="Normal 3 20 3" xfId="6172" xr:uid="{00000000-0005-0000-0000-000088210000}"/>
    <cellStyle name="Normal 3 20 4" xfId="6173" xr:uid="{00000000-0005-0000-0000-000089210000}"/>
    <cellStyle name="Normal 3 21" xfId="6174" xr:uid="{00000000-0005-0000-0000-00008A210000}"/>
    <cellStyle name="Normal 3 21 2" xfId="6175" xr:uid="{00000000-0005-0000-0000-00008B210000}"/>
    <cellStyle name="Normal 3 21 3" xfId="6176" xr:uid="{00000000-0005-0000-0000-00008C210000}"/>
    <cellStyle name="Normal 3 22" xfId="6177" xr:uid="{00000000-0005-0000-0000-00008D210000}"/>
    <cellStyle name="Normal 3 22 2" xfId="6178" xr:uid="{00000000-0005-0000-0000-00008E210000}"/>
    <cellStyle name="Normal 3 23" xfId="6179" xr:uid="{00000000-0005-0000-0000-00008F210000}"/>
    <cellStyle name="Normal 3 24" xfId="6180" xr:uid="{00000000-0005-0000-0000-000090210000}"/>
    <cellStyle name="Normal 3 25" xfId="6181" xr:uid="{00000000-0005-0000-0000-000091210000}"/>
    <cellStyle name="Normal 3 26" xfId="6182" xr:uid="{00000000-0005-0000-0000-000092210000}"/>
    <cellStyle name="Normal 3 27" xfId="6183" xr:uid="{00000000-0005-0000-0000-000093210000}"/>
    <cellStyle name="Normal 3 28" xfId="6184" xr:uid="{00000000-0005-0000-0000-000094210000}"/>
    <cellStyle name="Normal 3 29" xfId="6185" xr:uid="{00000000-0005-0000-0000-000095210000}"/>
    <cellStyle name="Normal 3 3" xfId="6186" xr:uid="{00000000-0005-0000-0000-000096210000}"/>
    <cellStyle name="Normal 3 3 2" xfId="6187" xr:uid="{00000000-0005-0000-0000-000097210000}"/>
    <cellStyle name="Normal 3 3 2 2" xfId="6188" xr:uid="{00000000-0005-0000-0000-000098210000}"/>
    <cellStyle name="Normal 3 3 2 2 2" xfId="6189" xr:uid="{00000000-0005-0000-0000-000099210000}"/>
    <cellStyle name="Normal 3 3 2 2 2 2" xfId="6190" xr:uid="{00000000-0005-0000-0000-00009A210000}"/>
    <cellStyle name="Normal 3 3 2 2 3" xfId="6191" xr:uid="{00000000-0005-0000-0000-00009B210000}"/>
    <cellStyle name="Normal 3 3 2 2 4" xfId="6192" xr:uid="{00000000-0005-0000-0000-00009C210000}"/>
    <cellStyle name="Normal 3 3 2 2 5" xfId="6193" xr:uid="{00000000-0005-0000-0000-00009D210000}"/>
    <cellStyle name="Normal 3 3 2 2 6" xfId="6194" xr:uid="{00000000-0005-0000-0000-00009E210000}"/>
    <cellStyle name="Normal 3 3 2 2 6 2" xfId="6195" xr:uid="{00000000-0005-0000-0000-00009F210000}"/>
    <cellStyle name="Normal 3 3 2 2 6 2 2" xfId="11919" xr:uid="{00000000-0005-0000-0000-0000A0210000}"/>
    <cellStyle name="Normal 3 3 2 2 6 3" xfId="11918" xr:uid="{00000000-0005-0000-0000-0000A1210000}"/>
    <cellStyle name="Normal 3 3 2 2 7" xfId="6196" xr:uid="{00000000-0005-0000-0000-0000A2210000}"/>
    <cellStyle name="Normal 3 3 2 2 7 2" xfId="11920" xr:uid="{00000000-0005-0000-0000-0000A3210000}"/>
    <cellStyle name="Normal 3 3 2 2 8" xfId="11917" xr:uid="{00000000-0005-0000-0000-0000A4210000}"/>
    <cellStyle name="Normal 3 3 2 3" xfId="6197" xr:uid="{00000000-0005-0000-0000-0000A5210000}"/>
    <cellStyle name="Normal 3 3 2 3 2" xfId="6198" xr:uid="{00000000-0005-0000-0000-0000A6210000}"/>
    <cellStyle name="Normal 3 3 2 3 2 2" xfId="6199" xr:uid="{00000000-0005-0000-0000-0000A7210000}"/>
    <cellStyle name="Normal 3 3 2 3 2 2 2" xfId="11923" xr:uid="{00000000-0005-0000-0000-0000A8210000}"/>
    <cellStyle name="Normal 3 3 2 3 2 3" xfId="11922" xr:uid="{00000000-0005-0000-0000-0000A9210000}"/>
    <cellStyle name="Normal 3 3 2 3 3" xfId="6200" xr:uid="{00000000-0005-0000-0000-0000AA210000}"/>
    <cellStyle name="Normal 3 3 2 3 3 2" xfId="11924" xr:uid="{00000000-0005-0000-0000-0000AB210000}"/>
    <cellStyle name="Normal 3 3 2 3 4" xfId="11921" xr:uid="{00000000-0005-0000-0000-0000AC210000}"/>
    <cellStyle name="Normal 3 3 2 4" xfId="6201" xr:uid="{00000000-0005-0000-0000-0000AD210000}"/>
    <cellStyle name="Normal 3 3 2 4 2" xfId="6202" xr:uid="{00000000-0005-0000-0000-0000AE210000}"/>
    <cellStyle name="Normal 3 3 2 4 2 2" xfId="6203" xr:uid="{00000000-0005-0000-0000-0000AF210000}"/>
    <cellStyle name="Normal 3 3 2 4 2 2 2" xfId="11927" xr:uid="{00000000-0005-0000-0000-0000B0210000}"/>
    <cellStyle name="Normal 3 3 2 4 2 3" xfId="11926" xr:uid="{00000000-0005-0000-0000-0000B1210000}"/>
    <cellStyle name="Normal 3 3 2 4 3" xfId="6204" xr:uid="{00000000-0005-0000-0000-0000B2210000}"/>
    <cellStyle name="Normal 3 3 2 4 3 2" xfId="11928" xr:uid="{00000000-0005-0000-0000-0000B3210000}"/>
    <cellStyle name="Normal 3 3 2 4 4" xfId="11925" xr:uid="{00000000-0005-0000-0000-0000B4210000}"/>
    <cellStyle name="Normal 3 3 2 5" xfId="6205" xr:uid="{00000000-0005-0000-0000-0000B5210000}"/>
    <cellStyle name="Normal 3 3 2 5 2" xfId="6206" xr:uid="{00000000-0005-0000-0000-0000B6210000}"/>
    <cellStyle name="Normal 3 3 2 5 2 2" xfId="6207" xr:uid="{00000000-0005-0000-0000-0000B7210000}"/>
    <cellStyle name="Normal 3 3 2 5 2 2 2" xfId="11931" xr:uid="{00000000-0005-0000-0000-0000B8210000}"/>
    <cellStyle name="Normal 3 3 2 5 2 3" xfId="11930" xr:uid="{00000000-0005-0000-0000-0000B9210000}"/>
    <cellStyle name="Normal 3 3 2 5 3" xfId="6208" xr:uid="{00000000-0005-0000-0000-0000BA210000}"/>
    <cellStyle name="Normal 3 3 2 5 3 2" xfId="11932" xr:uid="{00000000-0005-0000-0000-0000BB210000}"/>
    <cellStyle name="Normal 3 3 2 5 4" xfId="11929" xr:uid="{00000000-0005-0000-0000-0000BC210000}"/>
    <cellStyle name="Normal 3 3 2 6" xfId="6209" xr:uid="{00000000-0005-0000-0000-0000BD210000}"/>
    <cellStyle name="Normal 3 3 2 6 2" xfId="6210" xr:uid="{00000000-0005-0000-0000-0000BE210000}"/>
    <cellStyle name="Normal 3 3 2 6 3" xfId="6211" xr:uid="{00000000-0005-0000-0000-0000BF210000}"/>
    <cellStyle name="Normal 3 3 2 6 3 2" xfId="11934" xr:uid="{00000000-0005-0000-0000-0000C0210000}"/>
    <cellStyle name="Normal 3 3 2 6 4" xfId="11933" xr:uid="{00000000-0005-0000-0000-0000C1210000}"/>
    <cellStyle name="Normal 3 3 2 7" xfId="11916" xr:uid="{00000000-0005-0000-0000-0000C2210000}"/>
    <cellStyle name="Normal 3 3 3" xfId="6212" xr:uid="{00000000-0005-0000-0000-0000C3210000}"/>
    <cellStyle name="Normal 3 3 3 2" xfId="6213" xr:uid="{00000000-0005-0000-0000-0000C4210000}"/>
    <cellStyle name="Normal 3 3 3 3" xfId="6214" xr:uid="{00000000-0005-0000-0000-0000C5210000}"/>
    <cellStyle name="Normal 3 3 3 3 2" xfId="6215" xr:uid="{00000000-0005-0000-0000-0000C6210000}"/>
    <cellStyle name="Normal 3 3 3 3 2 2" xfId="11937" xr:uid="{00000000-0005-0000-0000-0000C7210000}"/>
    <cellStyle name="Normal 3 3 3 3 3" xfId="11936" xr:uid="{00000000-0005-0000-0000-0000C8210000}"/>
    <cellStyle name="Normal 3 3 3 4" xfId="6216" xr:uid="{00000000-0005-0000-0000-0000C9210000}"/>
    <cellStyle name="Normal 3 3 3 4 2" xfId="11938" xr:uid="{00000000-0005-0000-0000-0000CA210000}"/>
    <cellStyle name="Normal 3 3 3 5" xfId="11935" xr:uid="{00000000-0005-0000-0000-0000CB210000}"/>
    <cellStyle name="Normal 3 3 4" xfId="6217" xr:uid="{00000000-0005-0000-0000-0000CC210000}"/>
    <cellStyle name="Normal 3 3 4 2" xfId="6218" xr:uid="{00000000-0005-0000-0000-0000CD210000}"/>
    <cellStyle name="Normal 3 3 5" xfId="6219" xr:uid="{00000000-0005-0000-0000-0000CE210000}"/>
    <cellStyle name="Normal 3 3 6" xfId="6220" xr:uid="{00000000-0005-0000-0000-0000CF210000}"/>
    <cellStyle name="Normal 3 3 7" xfId="6221" xr:uid="{00000000-0005-0000-0000-0000D0210000}"/>
    <cellStyle name="Normal 3 3 8" xfId="6222" xr:uid="{00000000-0005-0000-0000-0000D1210000}"/>
    <cellStyle name="Normal 3 3 8 2" xfId="11939" xr:uid="{00000000-0005-0000-0000-0000D2210000}"/>
    <cellStyle name="Normal 3 3 9" xfId="6223" xr:uid="{00000000-0005-0000-0000-0000D3210000}"/>
    <cellStyle name="Normal 3 3 9 2" xfId="11940" xr:uid="{00000000-0005-0000-0000-0000D4210000}"/>
    <cellStyle name="Normal 3 30" xfId="6224" xr:uid="{00000000-0005-0000-0000-0000D5210000}"/>
    <cellStyle name="Normal 3 31" xfId="6225" xr:uid="{00000000-0005-0000-0000-0000D6210000}"/>
    <cellStyle name="Normal 3 32" xfId="6226" xr:uid="{00000000-0005-0000-0000-0000D7210000}"/>
    <cellStyle name="Normal 3 33" xfId="6227" xr:uid="{00000000-0005-0000-0000-0000D8210000}"/>
    <cellStyle name="Normal 3 34" xfId="6228" xr:uid="{00000000-0005-0000-0000-0000D9210000}"/>
    <cellStyle name="Normal 3 35" xfId="6229" xr:uid="{00000000-0005-0000-0000-0000DA210000}"/>
    <cellStyle name="Normal 3 36" xfId="6230" xr:uid="{00000000-0005-0000-0000-0000DB210000}"/>
    <cellStyle name="Normal 3 37" xfId="6231" xr:uid="{00000000-0005-0000-0000-0000DC210000}"/>
    <cellStyle name="Normal 3 38" xfId="6232" xr:uid="{00000000-0005-0000-0000-0000DD210000}"/>
    <cellStyle name="Normal 3 39" xfId="6233" xr:uid="{00000000-0005-0000-0000-0000DE210000}"/>
    <cellStyle name="Normal 3 4" xfId="6234" xr:uid="{00000000-0005-0000-0000-0000DF210000}"/>
    <cellStyle name="Normal 3 4 10" xfId="6235" xr:uid="{00000000-0005-0000-0000-0000E0210000}"/>
    <cellStyle name="Normal 3 4 11" xfId="6236" xr:uid="{00000000-0005-0000-0000-0000E1210000}"/>
    <cellStyle name="Normal 3 4 2" xfId="6237" xr:uid="{00000000-0005-0000-0000-0000E2210000}"/>
    <cellStyle name="Normal 3 4 2 2" xfId="6238" xr:uid="{00000000-0005-0000-0000-0000E3210000}"/>
    <cellStyle name="Normal 3 4 3" xfId="6239" xr:uid="{00000000-0005-0000-0000-0000E4210000}"/>
    <cellStyle name="Normal 3 4 3 2" xfId="6240" xr:uid="{00000000-0005-0000-0000-0000E5210000}"/>
    <cellStyle name="Normal 3 4 4" xfId="6241" xr:uid="{00000000-0005-0000-0000-0000E6210000}"/>
    <cellStyle name="Normal 3 4 5" xfId="6242" xr:uid="{00000000-0005-0000-0000-0000E7210000}"/>
    <cellStyle name="Normal 3 4 6" xfId="6243" xr:uid="{00000000-0005-0000-0000-0000E8210000}"/>
    <cellStyle name="Normal 3 4 7" xfId="6244" xr:uid="{00000000-0005-0000-0000-0000E9210000}"/>
    <cellStyle name="Normal 3 4 8" xfId="6245" xr:uid="{00000000-0005-0000-0000-0000EA210000}"/>
    <cellStyle name="Normal 3 4 9" xfId="6246" xr:uid="{00000000-0005-0000-0000-0000EB210000}"/>
    <cellStyle name="Normal 3 40" xfId="6247" xr:uid="{00000000-0005-0000-0000-0000EC210000}"/>
    <cellStyle name="Normal 3 41" xfId="6248" xr:uid="{00000000-0005-0000-0000-0000ED210000}"/>
    <cellStyle name="Normal 3 42" xfId="6249" xr:uid="{00000000-0005-0000-0000-0000EE210000}"/>
    <cellStyle name="Normal 3 43" xfId="6250" xr:uid="{00000000-0005-0000-0000-0000EF210000}"/>
    <cellStyle name="Normal 3 43 2" xfId="6251" xr:uid="{00000000-0005-0000-0000-0000F0210000}"/>
    <cellStyle name="Normal 3 43 2 2" xfId="11942" xr:uid="{00000000-0005-0000-0000-0000F1210000}"/>
    <cellStyle name="Normal 3 43 3" xfId="11941" xr:uid="{00000000-0005-0000-0000-0000F2210000}"/>
    <cellStyle name="Normal 3 44" xfId="6252" xr:uid="{00000000-0005-0000-0000-0000F3210000}"/>
    <cellStyle name="Normal 3 44 2" xfId="6253" xr:uid="{00000000-0005-0000-0000-0000F4210000}"/>
    <cellStyle name="Normal 3 44 2 2" xfId="11944" xr:uid="{00000000-0005-0000-0000-0000F5210000}"/>
    <cellStyle name="Normal 3 44 3" xfId="11943" xr:uid="{00000000-0005-0000-0000-0000F6210000}"/>
    <cellStyle name="Normal 3 45" xfId="6254" xr:uid="{00000000-0005-0000-0000-0000F7210000}"/>
    <cellStyle name="Normal 3 46" xfId="6255" xr:uid="{00000000-0005-0000-0000-0000F8210000}"/>
    <cellStyle name="Normal 3 47" xfId="6256" xr:uid="{00000000-0005-0000-0000-0000F9210000}"/>
    <cellStyle name="Normal 3 48" xfId="6257" xr:uid="{00000000-0005-0000-0000-0000FA210000}"/>
    <cellStyle name="Normal 3 49" xfId="6258" xr:uid="{00000000-0005-0000-0000-0000FB210000}"/>
    <cellStyle name="Normal 3 5" xfId="6259" xr:uid="{00000000-0005-0000-0000-0000FC210000}"/>
    <cellStyle name="Normal 3 5 10" xfId="6260" xr:uid="{00000000-0005-0000-0000-0000FD210000}"/>
    <cellStyle name="Normal 3 5 11" xfId="6261" xr:uid="{00000000-0005-0000-0000-0000FE210000}"/>
    <cellStyle name="Normal 3 5 12" xfId="6262" xr:uid="{00000000-0005-0000-0000-0000FF210000}"/>
    <cellStyle name="Normal 3 5 13" xfId="6263" xr:uid="{00000000-0005-0000-0000-000000220000}"/>
    <cellStyle name="Normal 3 5 14" xfId="6264" xr:uid="{00000000-0005-0000-0000-000001220000}"/>
    <cellStyle name="Normal 3 5 15" xfId="6265" xr:uid="{00000000-0005-0000-0000-000002220000}"/>
    <cellStyle name="Normal 3 5 16" xfId="6266" xr:uid="{00000000-0005-0000-0000-000003220000}"/>
    <cellStyle name="Normal 3 5 16 2" xfId="6267" xr:uid="{00000000-0005-0000-0000-000004220000}"/>
    <cellStyle name="Normal 3 5 17" xfId="6268" xr:uid="{00000000-0005-0000-0000-000005220000}"/>
    <cellStyle name="Normal 3 5 18" xfId="6269" xr:uid="{00000000-0005-0000-0000-000006220000}"/>
    <cellStyle name="Normal 3 5 2" xfId="6270" xr:uid="{00000000-0005-0000-0000-000007220000}"/>
    <cellStyle name="Normal 3 5 2 2" xfId="6271" xr:uid="{00000000-0005-0000-0000-000008220000}"/>
    <cellStyle name="Normal 3 5 2 2 2" xfId="6272" xr:uid="{00000000-0005-0000-0000-000009220000}"/>
    <cellStyle name="Normal 3 5 2 2 2 2" xfId="6273" xr:uid="{00000000-0005-0000-0000-00000A220000}"/>
    <cellStyle name="Normal 3 5 2 2 3" xfId="6274" xr:uid="{00000000-0005-0000-0000-00000B220000}"/>
    <cellStyle name="Normal 3 5 2 2 4" xfId="6275" xr:uid="{00000000-0005-0000-0000-00000C220000}"/>
    <cellStyle name="Normal 3 5 2 2 5" xfId="6276" xr:uid="{00000000-0005-0000-0000-00000D220000}"/>
    <cellStyle name="Normal 3 5 2 3" xfId="6277" xr:uid="{00000000-0005-0000-0000-00000E220000}"/>
    <cellStyle name="Normal 3 5 2 4" xfId="6278" xr:uid="{00000000-0005-0000-0000-00000F220000}"/>
    <cellStyle name="Normal 3 5 2 5" xfId="6279" xr:uid="{00000000-0005-0000-0000-000010220000}"/>
    <cellStyle name="Normal 3 5 3" xfId="6280" xr:uid="{00000000-0005-0000-0000-000011220000}"/>
    <cellStyle name="Normal 3 5 3 2" xfId="6281" xr:uid="{00000000-0005-0000-0000-000012220000}"/>
    <cellStyle name="Normal 3 5 3 3" xfId="6282" xr:uid="{00000000-0005-0000-0000-000013220000}"/>
    <cellStyle name="Normal 3 5 3 4" xfId="6283" xr:uid="{00000000-0005-0000-0000-000014220000}"/>
    <cellStyle name="Normal 3 5 4" xfId="6284" xr:uid="{00000000-0005-0000-0000-000015220000}"/>
    <cellStyle name="Normal 3 5 4 2" xfId="6285" xr:uid="{00000000-0005-0000-0000-000016220000}"/>
    <cellStyle name="Normal 3 5 5" xfId="6286" xr:uid="{00000000-0005-0000-0000-000017220000}"/>
    <cellStyle name="Normal 3 5 6" xfId="6287" xr:uid="{00000000-0005-0000-0000-000018220000}"/>
    <cellStyle name="Normal 3 5 7" xfId="6288" xr:uid="{00000000-0005-0000-0000-000019220000}"/>
    <cellStyle name="Normal 3 5 8" xfId="6289" xr:uid="{00000000-0005-0000-0000-00001A220000}"/>
    <cellStyle name="Normal 3 5 9" xfId="6290" xr:uid="{00000000-0005-0000-0000-00001B220000}"/>
    <cellStyle name="Normal 3 50" xfId="6291" xr:uid="{00000000-0005-0000-0000-00001C220000}"/>
    <cellStyle name="Normal 3 51" xfId="6292" xr:uid="{00000000-0005-0000-0000-00001D220000}"/>
    <cellStyle name="Normal 3 52" xfId="6293" xr:uid="{00000000-0005-0000-0000-00001E220000}"/>
    <cellStyle name="Normal 3 53" xfId="6294" xr:uid="{00000000-0005-0000-0000-00001F220000}"/>
    <cellStyle name="Normal 3 54" xfId="6295" xr:uid="{00000000-0005-0000-0000-000020220000}"/>
    <cellStyle name="Normal 3 55" xfId="6296" xr:uid="{00000000-0005-0000-0000-000021220000}"/>
    <cellStyle name="Normal 3 56" xfId="6297" xr:uid="{00000000-0005-0000-0000-000022220000}"/>
    <cellStyle name="Normal 3 57" xfId="6298" xr:uid="{00000000-0005-0000-0000-000023220000}"/>
    <cellStyle name="Normal 3 58" xfId="6299" xr:uid="{00000000-0005-0000-0000-000024220000}"/>
    <cellStyle name="Normal 3 59" xfId="6300" xr:uid="{00000000-0005-0000-0000-000025220000}"/>
    <cellStyle name="Normal 3 6" xfId="6301" xr:uid="{00000000-0005-0000-0000-000026220000}"/>
    <cellStyle name="Normal 3 6 2" xfId="6302" xr:uid="{00000000-0005-0000-0000-000027220000}"/>
    <cellStyle name="Normal 3 6 3" xfId="6303" xr:uid="{00000000-0005-0000-0000-000028220000}"/>
    <cellStyle name="Normal 3 6 4" xfId="6304" xr:uid="{00000000-0005-0000-0000-000029220000}"/>
    <cellStyle name="Normal 3 6 4 2" xfId="6305" xr:uid="{00000000-0005-0000-0000-00002A220000}"/>
    <cellStyle name="Normal 3 6 5" xfId="6306" xr:uid="{00000000-0005-0000-0000-00002B220000}"/>
    <cellStyle name="Normal 3 60" xfId="6307" xr:uid="{00000000-0005-0000-0000-00002C220000}"/>
    <cellStyle name="Normal 3 61" xfId="6308" xr:uid="{00000000-0005-0000-0000-00002D220000}"/>
    <cellStyle name="Normal 3 62" xfId="6309" xr:uid="{00000000-0005-0000-0000-00002E220000}"/>
    <cellStyle name="Normal 3 63" xfId="6310" xr:uid="{00000000-0005-0000-0000-00002F220000}"/>
    <cellStyle name="Normal 3 64" xfId="6311" xr:uid="{00000000-0005-0000-0000-000030220000}"/>
    <cellStyle name="Normal 3 65" xfId="6312" xr:uid="{00000000-0005-0000-0000-000031220000}"/>
    <cellStyle name="Normal 3 66" xfId="6313" xr:uid="{00000000-0005-0000-0000-000032220000}"/>
    <cellStyle name="Normal 3 67" xfId="6314" xr:uid="{00000000-0005-0000-0000-000033220000}"/>
    <cellStyle name="Normal 3 68" xfId="6315" xr:uid="{00000000-0005-0000-0000-000034220000}"/>
    <cellStyle name="Normal 3 69" xfId="6316" xr:uid="{00000000-0005-0000-0000-000035220000}"/>
    <cellStyle name="Normal 3 7" xfId="6317" xr:uid="{00000000-0005-0000-0000-000036220000}"/>
    <cellStyle name="Normal 3 70" xfId="6318" xr:uid="{00000000-0005-0000-0000-000037220000}"/>
    <cellStyle name="Normal 3 71" xfId="6319" xr:uid="{00000000-0005-0000-0000-000038220000}"/>
    <cellStyle name="Normal 3 72" xfId="6320" xr:uid="{00000000-0005-0000-0000-000039220000}"/>
    <cellStyle name="Normal 3 73" xfId="6321" xr:uid="{00000000-0005-0000-0000-00003A220000}"/>
    <cellStyle name="Normal 3 74" xfId="6322" xr:uid="{00000000-0005-0000-0000-00003B220000}"/>
    <cellStyle name="Normal 3 75" xfId="6323" xr:uid="{00000000-0005-0000-0000-00003C220000}"/>
    <cellStyle name="Normal 3 76" xfId="6324" xr:uid="{00000000-0005-0000-0000-00003D220000}"/>
    <cellStyle name="Normal 3 77" xfId="6325" xr:uid="{00000000-0005-0000-0000-00003E220000}"/>
    <cellStyle name="Normal 3 78" xfId="6326" xr:uid="{00000000-0005-0000-0000-00003F220000}"/>
    <cellStyle name="Normal 3 79" xfId="6327" xr:uid="{00000000-0005-0000-0000-000040220000}"/>
    <cellStyle name="Normal 3 8" xfId="6328" xr:uid="{00000000-0005-0000-0000-000041220000}"/>
    <cellStyle name="Normal 3 8 2" xfId="6329" xr:uid="{00000000-0005-0000-0000-000042220000}"/>
    <cellStyle name="Normal 3 8 3" xfId="6330" xr:uid="{00000000-0005-0000-0000-000043220000}"/>
    <cellStyle name="Normal 3 8 4" xfId="6331" xr:uid="{00000000-0005-0000-0000-000044220000}"/>
    <cellStyle name="Normal 3 8 4 2" xfId="6332" xr:uid="{00000000-0005-0000-0000-000045220000}"/>
    <cellStyle name="Normal 3 8 5" xfId="6333" xr:uid="{00000000-0005-0000-0000-000046220000}"/>
    <cellStyle name="Normal 3 80" xfId="6334" xr:uid="{00000000-0005-0000-0000-000047220000}"/>
    <cellStyle name="Normal 3 81" xfId="6335" xr:uid="{00000000-0005-0000-0000-000048220000}"/>
    <cellStyle name="Normal 3 82" xfId="6336" xr:uid="{00000000-0005-0000-0000-000049220000}"/>
    <cellStyle name="Normal 3 83" xfId="6337" xr:uid="{00000000-0005-0000-0000-00004A220000}"/>
    <cellStyle name="Normal 3 84" xfId="6338" xr:uid="{00000000-0005-0000-0000-00004B220000}"/>
    <cellStyle name="Normal 3 85" xfId="6339" xr:uid="{00000000-0005-0000-0000-00004C220000}"/>
    <cellStyle name="Normal 3 86" xfId="6340" xr:uid="{00000000-0005-0000-0000-00004D220000}"/>
    <cellStyle name="Normal 3 87" xfId="6341" xr:uid="{00000000-0005-0000-0000-00004E220000}"/>
    <cellStyle name="Normal 3 88" xfId="6342" xr:uid="{00000000-0005-0000-0000-00004F220000}"/>
    <cellStyle name="Normal 3 89" xfId="6343" xr:uid="{00000000-0005-0000-0000-000050220000}"/>
    <cellStyle name="Normal 3 9" xfId="6344" xr:uid="{00000000-0005-0000-0000-000051220000}"/>
    <cellStyle name="Normal 3 9 2" xfId="6345" xr:uid="{00000000-0005-0000-0000-000052220000}"/>
    <cellStyle name="Normal 3 9 3" xfId="6346" xr:uid="{00000000-0005-0000-0000-000053220000}"/>
    <cellStyle name="Normal 3 9 4" xfId="6347" xr:uid="{00000000-0005-0000-0000-000054220000}"/>
    <cellStyle name="Normal 3 9 4 2" xfId="6348" xr:uid="{00000000-0005-0000-0000-000055220000}"/>
    <cellStyle name="Normal 3 9 5" xfId="6349" xr:uid="{00000000-0005-0000-0000-000056220000}"/>
    <cellStyle name="Normal 3 90" xfId="6350" xr:uid="{00000000-0005-0000-0000-000057220000}"/>
    <cellStyle name="Normal 3 91" xfId="6351" xr:uid="{00000000-0005-0000-0000-000058220000}"/>
    <cellStyle name="Normal 3 92" xfId="6352" xr:uid="{00000000-0005-0000-0000-000059220000}"/>
    <cellStyle name="Normal 3 93" xfId="6353" xr:uid="{00000000-0005-0000-0000-00005A220000}"/>
    <cellStyle name="Normal 3 94" xfId="6354" xr:uid="{00000000-0005-0000-0000-00005B220000}"/>
    <cellStyle name="Normal 3 95" xfId="6355" xr:uid="{00000000-0005-0000-0000-00005C220000}"/>
    <cellStyle name="Normal 3 96" xfId="6356" xr:uid="{00000000-0005-0000-0000-00005D220000}"/>
    <cellStyle name="Normal 3 97" xfId="6357" xr:uid="{00000000-0005-0000-0000-00005E220000}"/>
    <cellStyle name="Normal 3 98" xfId="6358" xr:uid="{00000000-0005-0000-0000-00005F220000}"/>
    <cellStyle name="Normal 3 99" xfId="6359" xr:uid="{00000000-0005-0000-0000-000060220000}"/>
    <cellStyle name="Normal 30" xfId="6360" xr:uid="{00000000-0005-0000-0000-000061220000}"/>
    <cellStyle name="Normal 31" xfId="6361" xr:uid="{00000000-0005-0000-0000-000062220000}"/>
    <cellStyle name="Normal 31 2" xfId="6362" xr:uid="{00000000-0005-0000-0000-000063220000}"/>
    <cellStyle name="Normal 31 3" xfId="6363" xr:uid="{00000000-0005-0000-0000-000064220000}"/>
    <cellStyle name="Normal 32" xfId="6364" xr:uid="{00000000-0005-0000-0000-000065220000}"/>
    <cellStyle name="Normal 32 2" xfId="6365" xr:uid="{00000000-0005-0000-0000-000066220000}"/>
    <cellStyle name="Normal 33" xfId="6366" xr:uid="{00000000-0005-0000-0000-000067220000}"/>
    <cellStyle name="Normal 34" xfId="6367" xr:uid="{00000000-0005-0000-0000-000068220000}"/>
    <cellStyle name="Normal 35" xfId="6368" xr:uid="{00000000-0005-0000-0000-000069220000}"/>
    <cellStyle name="Normal 36" xfId="6369" xr:uid="{00000000-0005-0000-0000-00006A220000}"/>
    <cellStyle name="Normal 37" xfId="6370" xr:uid="{00000000-0005-0000-0000-00006B220000}"/>
    <cellStyle name="Normal 38" xfId="6371" xr:uid="{00000000-0005-0000-0000-00006C220000}"/>
    <cellStyle name="Normal 39" xfId="6372" xr:uid="{00000000-0005-0000-0000-00006D220000}"/>
    <cellStyle name="Normal 4" xfId="9" xr:uid="{00000000-0005-0000-0000-00006E220000}"/>
    <cellStyle name="Normal 4 10" xfId="6373" xr:uid="{00000000-0005-0000-0000-00006F220000}"/>
    <cellStyle name="Normal 4 10 2" xfId="6374" xr:uid="{00000000-0005-0000-0000-000070220000}"/>
    <cellStyle name="Normal 4 10 3" xfId="6375" xr:uid="{00000000-0005-0000-0000-000071220000}"/>
    <cellStyle name="Normal 4 100" xfId="6376" xr:uid="{00000000-0005-0000-0000-000072220000}"/>
    <cellStyle name="Normal 4 101" xfId="6377" xr:uid="{00000000-0005-0000-0000-000073220000}"/>
    <cellStyle name="Normal 4 102" xfId="6378" xr:uid="{00000000-0005-0000-0000-000074220000}"/>
    <cellStyle name="Normal 4 103" xfId="6379" xr:uid="{00000000-0005-0000-0000-000075220000}"/>
    <cellStyle name="Normal 4 104" xfId="6380" xr:uid="{00000000-0005-0000-0000-000076220000}"/>
    <cellStyle name="Normal 4 105" xfId="6381" xr:uid="{00000000-0005-0000-0000-000077220000}"/>
    <cellStyle name="Normal 4 106" xfId="6382" xr:uid="{00000000-0005-0000-0000-000078220000}"/>
    <cellStyle name="Normal 4 107" xfId="6383" xr:uid="{00000000-0005-0000-0000-000079220000}"/>
    <cellStyle name="Normal 4 108" xfId="6384" xr:uid="{00000000-0005-0000-0000-00007A220000}"/>
    <cellStyle name="Normal 4 109" xfId="6385" xr:uid="{00000000-0005-0000-0000-00007B220000}"/>
    <cellStyle name="Normal 4 11" xfId="6386" xr:uid="{00000000-0005-0000-0000-00007C220000}"/>
    <cellStyle name="Normal 4 11 2" xfId="6387" xr:uid="{00000000-0005-0000-0000-00007D220000}"/>
    <cellStyle name="Normal 4 11 3" xfId="6388" xr:uid="{00000000-0005-0000-0000-00007E220000}"/>
    <cellStyle name="Normal 4 110" xfId="6389" xr:uid="{00000000-0005-0000-0000-00007F220000}"/>
    <cellStyle name="Normal 4 111" xfId="6390" xr:uid="{00000000-0005-0000-0000-000080220000}"/>
    <cellStyle name="Normal 4 112" xfId="6391" xr:uid="{00000000-0005-0000-0000-000081220000}"/>
    <cellStyle name="Normal 4 113" xfId="6392" xr:uid="{00000000-0005-0000-0000-000082220000}"/>
    <cellStyle name="Normal 4 114" xfId="6393" xr:uid="{00000000-0005-0000-0000-000083220000}"/>
    <cellStyle name="Normal 4 115" xfId="6394" xr:uid="{00000000-0005-0000-0000-000084220000}"/>
    <cellStyle name="Normal 4 116" xfId="6395" xr:uid="{00000000-0005-0000-0000-000085220000}"/>
    <cellStyle name="Normal 4 117" xfId="6396" xr:uid="{00000000-0005-0000-0000-000086220000}"/>
    <cellStyle name="Normal 4 118" xfId="6397" xr:uid="{00000000-0005-0000-0000-000087220000}"/>
    <cellStyle name="Normal 4 119" xfId="6398" xr:uid="{00000000-0005-0000-0000-000088220000}"/>
    <cellStyle name="Normal 4 12" xfId="6399" xr:uid="{00000000-0005-0000-0000-000089220000}"/>
    <cellStyle name="Normal 4 12 2" xfId="6400" xr:uid="{00000000-0005-0000-0000-00008A220000}"/>
    <cellStyle name="Normal 4 120" xfId="6401" xr:uid="{00000000-0005-0000-0000-00008B220000}"/>
    <cellStyle name="Normal 4 121" xfId="6402" xr:uid="{00000000-0005-0000-0000-00008C220000}"/>
    <cellStyle name="Normal 4 122" xfId="6403" xr:uid="{00000000-0005-0000-0000-00008D220000}"/>
    <cellStyle name="Normal 4 123" xfId="6404" xr:uid="{00000000-0005-0000-0000-00008E220000}"/>
    <cellStyle name="Normal 4 124" xfId="6405" xr:uid="{00000000-0005-0000-0000-00008F220000}"/>
    <cellStyle name="Normal 4 125" xfId="6406" xr:uid="{00000000-0005-0000-0000-000090220000}"/>
    <cellStyle name="Normal 4 126" xfId="6407" xr:uid="{00000000-0005-0000-0000-000091220000}"/>
    <cellStyle name="Normal 4 127" xfId="6408" xr:uid="{00000000-0005-0000-0000-000092220000}"/>
    <cellStyle name="Normal 4 128" xfId="6409" xr:uid="{00000000-0005-0000-0000-000093220000}"/>
    <cellStyle name="Normal 4 129" xfId="6410" xr:uid="{00000000-0005-0000-0000-000094220000}"/>
    <cellStyle name="Normal 4 13" xfId="6411" xr:uid="{00000000-0005-0000-0000-000095220000}"/>
    <cellStyle name="Normal 4 13 2" xfId="6412" xr:uid="{00000000-0005-0000-0000-000096220000}"/>
    <cellStyle name="Normal 4 130" xfId="6413" xr:uid="{00000000-0005-0000-0000-000097220000}"/>
    <cellStyle name="Normal 4 131" xfId="6414" xr:uid="{00000000-0005-0000-0000-000098220000}"/>
    <cellStyle name="Normal 4 132" xfId="6415" xr:uid="{00000000-0005-0000-0000-000099220000}"/>
    <cellStyle name="Normal 4 133" xfId="6416" xr:uid="{00000000-0005-0000-0000-00009A220000}"/>
    <cellStyle name="Normal 4 134" xfId="6417" xr:uid="{00000000-0005-0000-0000-00009B220000}"/>
    <cellStyle name="Normal 4 135" xfId="6418" xr:uid="{00000000-0005-0000-0000-00009C220000}"/>
    <cellStyle name="Normal 4 136" xfId="6419" xr:uid="{00000000-0005-0000-0000-00009D220000}"/>
    <cellStyle name="Normal 4 137" xfId="6420" xr:uid="{00000000-0005-0000-0000-00009E220000}"/>
    <cellStyle name="Normal 4 138" xfId="6421" xr:uid="{00000000-0005-0000-0000-00009F220000}"/>
    <cellStyle name="Normal 4 139" xfId="6422" xr:uid="{00000000-0005-0000-0000-0000A0220000}"/>
    <cellStyle name="Normal 4 14" xfId="6423" xr:uid="{00000000-0005-0000-0000-0000A1220000}"/>
    <cellStyle name="Normal 4 14 2" xfId="6424" xr:uid="{00000000-0005-0000-0000-0000A2220000}"/>
    <cellStyle name="Normal 4 140" xfId="6425" xr:uid="{00000000-0005-0000-0000-0000A3220000}"/>
    <cellStyle name="Normal 4 141" xfId="6426" xr:uid="{00000000-0005-0000-0000-0000A4220000}"/>
    <cellStyle name="Normal 4 142" xfId="6427" xr:uid="{00000000-0005-0000-0000-0000A5220000}"/>
    <cellStyle name="Normal 4 143" xfId="6428" xr:uid="{00000000-0005-0000-0000-0000A6220000}"/>
    <cellStyle name="Normal 4 144" xfId="6429" xr:uid="{00000000-0005-0000-0000-0000A7220000}"/>
    <cellStyle name="Normal 4 145" xfId="6430" xr:uid="{00000000-0005-0000-0000-0000A8220000}"/>
    <cellStyle name="Normal 4 146" xfId="6431" xr:uid="{00000000-0005-0000-0000-0000A9220000}"/>
    <cellStyle name="Normal 4 147" xfId="6432" xr:uid="{00000000-0005-0000-0000-0000AA220000}"/>
    <cellStyle name="Normal 4 148" xfId="6433" xr:uid="{00000000-0005-0000-0000-0000AB220000}"/>
    <cellStyle name="Normal 4 149" xfId="6434" xr:uid="{00000000-0005-0000-0000-0000AC220000}"/>
    <cellStyle name="Normal 4 15" xfId="6435" xr:uid="{00000000-0005-0000-0000-0000AD220000}"/>
    <cellStyle name="Normal 4 15 2" xfId="6436" xr:uid="{00000000-0005-0000-0000-0000AE220000}"/>
    <cellStyle name="Normal 4 150" xfId="6437" xr:uid="{00000000-0005-0000-0000-0000AF220000}"/>
    <cellStyle name="Normal 4 151" xfId="6438" xr:uid="{00000000-0005-0000-0000-0000B0220000}"/>
    <cellStyle name="Normal 4 152" xfId="6439" xr:uid="{00000000-0005-0000-0000-0000B1220000}"/>
    <cellStyle name="Normal 4 153" xfId="6440" xr:uid="{00000000-0005-0000-0000-0000B2220000}"/>
    <cellStyle name="Normal 4 154" xfId="6441" xr:uid="{00000000-0005-0000-0000-0000B3220000}"/>
    <cellStyle name="Normal 4 155" xfId="6442" xr:uid="{00000000-0005-0000-0000-0000B4220000}"/>
    <cellStyle name="Normal 4 156" xfId="6443" xr:uid="{00000000-0005-0000-0000-0000B5220000}"/>
    <cellStyle name="Normal 4 157" xfId="6444" xr:uid="{00000000-0005-0000-0000-0000B6220000}"/>
    <cellStyle name="Normal 4 158" xfId="6445" xr:uid="{00000000-0005-0000-0000-0000B7220000}"/>
    <cellStyle name="Normal 4 158 2" xfId="11945" xr:uid="{00000000-0005-0000-0000-0000B8220000}"/>
    <cellStyle name="Normal 4 159" xfId="6446" xr:uid="{00000000-0005-0000-0000-0000B9220000}"/>
    <cellStyle name="Normal 4 159 2" xfId="11946" xr:uid="{00000000-0005-0000-0000-0000BA220000}"/>
    <cellStyle name="Normal 4 16" xfId="6447" xr:uid="{00000000-0005-0000-0000-0000BB220000}"/>
    <cellStyle name="Normal 4 16 2" xfId="6448" xr:uid="{00000000-0005-0000-0000-0000BC220000}"/>
    <cellStyle name="Normal 4 160" xfId="63" xr:uid="{00000000-0005-0000-0000-0000BD220000}"/>
    <cellStyle name="Normal 4 161" xfId="9585" xr:uid="{00000000-0005-0000-0000-0000BE220000}"/>
    <cellStyle name="Normal 4 17" xfId="6449" xr:uid="{00000000-0005-0000-0000-0000BF220000}"/>
    <cellStyle name="Normal 4 17 2" xfId="6450" xr:uid="{00000000-0005-0000-0000-0000C0220000}"/>
    <cellStyle name="Normal 4 18" xfId="6451" xr:uid="{00000000-0005-0000-0000-0000C1220000}"/>
    <cellStyle name="Normal 4 18 2" xfId="6452" xr:uid="{00000000-0005-0000-0000-0000C2220000}"/>
    <cellStyle name="Normal 4 19" xfId="6453" xr:uid="{00000000-0005-0000-0000-0000C3220000}"/>
    <cellStyle name="Normal 4 19 2" xfId="6454" xr:uid="{00000000-0005-0000-0000-0000C4220000}"/>
    <cellStyle name="Normal 4 2" xfId="6455" xr:uid="{00000000-0005-0000-0000-0000C5220000}"/>
    <cellStyle name="Normal 4 2 10" xfId="6456" xr:uid="{00000000-0005-0000-0000-0000C6220000}"/>
    <cellStyle name="Normal 4 2 11" xfId="6457" xr:uid="{00000000-0005-0000-0000-0000C7220000}"/>
    <cellStyle name="Normal 4 2 12" xfId="6458" xr:uid="{00000000-0005-0000-0000-0000C8220000}"/>
    <cellStyle name="Normal 4 2 13" xfId="6459" xr:uid="{00000000-0005-0000-0000-0000C9220000}"/>
    <cellStyle name="Normal 4 2 14" xfId="6460" xr:uid="{00000000-0005-0000-0000-0000CA220000}"/>
    <cellStyle name="Normal 4 2 15" xfId="6461" xr:uid="{00000000-0005-0000-0000-0000CB220000}"/>
    <cellStyle name="Normal 4 2 16" xfId="6462" xr:uid="{00000000-0005-0000-0000-0000CC220000}"/>
    <cellStyle name="Normal 4 2 17" xfId="6463" xr:uid="{00000000-0005-0000-0000-0000CD220000}"/>
    <cellStyle name="Normal 4 2 18" xfId="6464" xr:uid="{00000000-0005-0000-0000-0000CE220000}"/>
    <cellStyle name="Normal 4 2 2" xfId="6465" xr:uid="{00000000-0005-0000-0000-0000CF220000}"/>
    <cellStyle name="Normal 4 2 2 10" xfId="6466" xr:uid="{00000000-0005-0000-0000-0000D0220000}"/>
    <cellStyle name="Normal 4 2 2 11" xfId="6467" xr:uid="{00000000-0005-0000-0000-0000D1220000}"/>
    <cellStyle name="Normal 4 2 2 2" xfId="6468" xr:uid="{00000000-0005-0000-0000-0000D2220000}"/>
    <cellStyle name="Normal 4 2 2 2 2" xfId="6469" xr:uid="{00000000-0005-0000-0000-0000D3220000}"/>
    <cellStyle name="Normal 4 2 2 3" xfId="6470" xr:uid="{00000000-0005-0000-0000-0000D4220000}"/>
    <cellStyle name="Normal 4 2 2 4" xfId="6471" xr:uid="{00000000-0005-0000-0000-0000D5220000}"/>
    <cellStyle name="Normal 4 2 2 5" xfId="6472" xr:uid="{00000000-0005-0000-0000-0000D6220000}"/>
    <cellStyle name="Normal 4 2 2 6" xfId="6473" xr:uid="{00000000-0005-0000-0000-0000D7220000}"/>
    <cellStyle name="Normal 4 2 2 7" xfId="6474" xr:uid="{00000000-0005-0000-0000-0000D8220000}"/>
    <cellStyle name="Normal 4 2 2 8" xfId="6475" xr:uid="{00000000-0005-0000-0000-0000D9220000}"/>
    <cellStyle name="Normal 4 2 2 9" xfId="6476" xr:uid="{00000000-0005-0000-0000-0000DA220000}"/>
    <cellStyle name="Normal 4 2 3" xfId="6477" xr:uid="{00000000-0005-0000-0000-0000DB220000}"/>
    <cellStyle name="Normal 4 2 4" xfId="6478" xr:uid="{00000000-0005-0000-0000-0000DC220000}"/>
    <cellStyle name="Normal 4 2 5" xfId="6479" xr:uid="{00000000-0005-0000-0000-0000DD220000}"/>
    <cellStyle name="Normal 4 2 5 2" xfId="6480" xr:uid="{00000000-0005-0000-0000-0000DE220000}"/>
    <cellStyle name="Normal 4 2 6" xfId="6481" xr:uid="{00000000-0005-0000-0000-0000DF220000}"/>
    <cellStyle name="Normal 4 2 7" xfId="6482" xr:uid="{00000000-0005-0000-0000-0000E0220000}"/>
    <cellStyle name="Normal 4 2 8" xfId="6483" xr:uid="{00000000-0005-0000-0000-0000E1220000}"/>
    <cellStyle name="Normal 4 2 9" xfId="6484" xr:uid="{00000000-0005-0000-0000-0000E2220000}"/>
    <cellStyle name="Normal 4 20" xfId="6485" xr:uid="{00000000-0005-0000-0000-0000E3220000}"/>
    <cellStyle name="Normal 4 20 2" xfId="6486" xr:uid="{00000000-0005-0000-0000-0000E4220000}"/>
    <cellStyle name="Normal 4 21" xfId="6487" xr:uid="{00000000-0005-0000-0000-0000E5220000}"/>
    <cellStyle name="Normal 4 21 2" xfId="6488" xr:uid="{00000000-0005-0000-0000-0000E6220000}"/>
    <cellStyle name="Normal 4 22" xfId="6489" xr:uid="{00000000-0005-0000-0000-0000E7220000}"/>
    <cellStyle name="Normal 4 22 2" xfId="6490" xr:uid="{00000000-0005-0000-0000-0000E8220000}"/>
    <cellStyle name="Normal 4 23" xfId="6491" xr:uid="{00000000-0005-0000-0000-0000E9220000}"/>
    <cellStyle name="Normal 4 23 2" xfId="6492" xr:uid="{00000000-0005-0000-0000-0000EA220000}"/>
    <cellStyle name="Normal 4 24" xfId="6493" xr:uid="{00000000-0005-0000-0000-0000EB220000}"/>
    <cellStyle name="Normal 4 24 2" xfId="6494" xr:uid="{00000000-0005-0000-0000-0000EC220000}"/>
    <cellStyle name="Normal 4 25" xfId="6495" xr:uid="{00000000-0005-0000-0000-0000ED220000}"/>
    <cellStyle name="Normal 4 25 2" xfId="6496" xr:uid="{00000000-0005-0000-0000-0000EE220000}"/>
    <cellStyle name="Normal 4 26" xfId="6497" xr:uid="{00000000-0005-0000-0000-0000EF220000}"/>
    <cellStyle name="Normal 4 26 2" xfId="6498" xr:uid="{00000000-0005-0000-0000-0000F0220000}"/>
    <cellStyle name="Normal 4 27" xfId="6499" xr:uid="{00000000-0005-0000-0000-0000F1220000}"/>
    <cellStyle name="Normal 4 27 2" xfId="6500" xr:uid="{00000000-0005-0000-0000-0000F2220000}"/>
    <cellStyle name="Normal 4 28" xfId="6501" xr:uid="{00000000-0005-0000-0000-0000F3220000}"/>
    <cellStyle name="Normal 4 28 2" xfId="6502" xr:uid="{00000000-0005-0000-0000-0000F4220000}"/>
    <cellStyle name="Normal 4 29" xfId="6503" xr:uid="{00000000-0005-0000-0000-0000F5220000}"/>
    <cellStyle name="Normal 4 29 2" xfId="6504" xr:uid="{00000000-0005-0000-0000-0000F6220000}"/>
    <cellStyle name="Normal 4 3" xfId="6505" xr:uid="{00000000-0005-0000-0000-0000F7220000}"/>
    <cellStyle name="Normal 4 3 10" xfId="6506" xr:uid="{00000000-0005-0000-0000-0000F8220000}"/>
    <cellStyle name="Normal 4 3 11" xfId="6507" xr:uid="{00000000-0005-0000-0000-0000F9220000}"/>
    <cellStyle name="Normal 4 3 2" xfId="6508" xr:uid="{00000000-0005-0000-0000-0000FA220000}"/>
    <cellStyle name="Normal 4 3 2 2" xfId="6509" xr:uid="{00000000-0005-0000-0000-0000FB220000}"/>
    <cellStyle name="Normal 4 3 3" xfId="6510" xr:uid="{00000000-0005-0000-0000-0000FC220000}"/>
    <cellStyle name="Normal 4 3 3 2" xfId="6511" xr:uid="{00000000-0005-0000-0000-0000FD220000}"/>
    <cellStyle name="Normal 4 3 4" xfId="6512" xr:uid="{00000000-0005-0000-0000-0000FE220000}"/>
    <cellStyle name="Normal 4 3 5" xfId="6513" xr:uid="{00000000-0005-0000-0000-0000FF220000}"/>
    <cellStyle name="Normal 4 3 6" xfId="6514" xr:uid="{00000000-0005-0000-0000-000000230000}"/>
    <cellStyle name="Normal 4 3 7" xfId="6515" xr:uid="{00000000-0005-0000-0000-000001230000}"/>
    <cellStyle name="Normal 4 3 8" xfId="6516" xr:uid="{00000000-0005-0000-0000-000002230000}"/>
    <cellStyle name="Normal 4 3 9" xfId="6517" xr:uid="{00000000-0005-0000-0000-000003230000}"/>
    <cellStyle name="Normal 4 30" xfId="6518" xr:uid="{00000000-0005-0000-0000-000004230000}"/>
    <cellStyle name="Normal 4 30 2" xfId="6519" xr:uid="{00000000-0005-0000-0000-000005230000}"/>
    <cellStyle name="Normal 4 31" xfId="6520" xr:uid="{00000000-0005-0000-0000-000006230000}"/>
    <cellStyle name="Normal 4 31 2" xfId="6521" xr:uid="{00000000-0005-0000-0000-000007230000}"/>
    <cellStyle name="Normal 4 32" xfId="6522" xr:uid="{00000000-0005-0000-0000-000008230000}"/>
    <cellStyle name="Normal 4 32 2" xfId="6523" xr:uid="{00000000-0005-0000-0000-000009230000}"/>
    <cellStyle name="Normal 4 33" xfId="6524" xr:uid="{00000000-0005-0000-0000-00000A230000}"/>
    <cellStyle name="Normal 4 33 2" xfId="6525" xr:uid="{00000000-0005-0000-0000-00000B230000}"/>
    <cellStyle name="Normal 4 34" xfId="6526" xr:uid="{00000000-0005-0000-0000-00000C230000}"/>
    <cellStyle name="Normal 4 34 2" xfId="6527" xr:uid="{00000000-0005-0000-0000-00000D230000}"/>
    <cellStyle name="Normal 4 35" xfId="6528" xr:uid="{00000000-0005-0000-0000-00000E230000}"/>
    <cellStyle name="Normal 4 35 2" xfId="6529" xr:uid="{00000000-0005-0000-0000-00000F230000}"/>
    <cellStyle name="Normal 4 36" xfId="6530" xr:uid="{00000000-0005-0000-0000-000010230000}"/>
    <cellStyle name="Normal 4 36 2" xfId="6531" xr:uid="{00000000-0005-0000-0000-000011230000}"/>
    <cellStyle name="Normal 4 37" xfId="6532" xr:uid="{00000000-0005-0000-0000-000012230000}"/>
    <cellStyle name="Normal 4 37 2" xfId="6533" xr:uid="{00000000-0005-0000-0000-000013230000}"/>
    <cellStyle name="Normal 4 38" xfId="6534" xr:uid="{00000000-0005-0000-0000-000014230000}"/>
    <cellStyle name="Normal 4 38 2" xfId="6535" xr:uid="{00000000-0005-0000-0000-000015230000}"/>
    <cellStyle name="Normal 4 39" xfId="6536" xr:uid="{00000000-0005-0000-0000-000016230000}"/>
    <cellStyle name="Normal 4 39 2" xfId="6537" xr:uid="{00000000-0005-0000-0000-000017230000}"/>
    <cellStyle name="Normal 4 4" xfId="6538" xr:uid="{00000000-0005-0000-0000-000018230000}"/>
    <cellStyle name="Normal 4 4 2" xfId="6539" xr:uid="{00000000-0005-0000-0000-000019230000}"/>
    <cellStyle name="Normal 4 4 2 2" xfId="6540" xr:uid="{00000000-0005-0000-0000-00001A230000}"/>
    <cellStyle name="Normal 4 4 2 3" xfId="6541" xr:uid="{00000000-0005-0000-0000-00001B230000}"/>
    <cellStyle name="Normal 4 4 2 4" xfId="6542" xr:uid="{00000000-0005-0000-0000-00001C230000}"/>
    <cellStyle name="Normal 4 4 2 5" xfId="6543" xr:uid="{00000000-0005-0000-0000-00001D230000}"/>
    <cellStyle name="Normal 4 4 3" xfId="6544" xr:uid="{00000000-0005-0000-0000-00001E230000}"/>
    <cellStyle name="Normal 4 4 4" xfId="6545" xr:uid="{00000000-0005-0000-0000-00001F230000}"/>
    <cellStyle name="Normal 4 4 4 2" xfId="6546" xr:uid="{00000000-0005-0000-0000-000020230000}"/>
    <cellStyle name="Normal 4 4 5" xfId="6547" xr:uid="{00000000-0005-0000-0000-000021230000}"/>
    <cellStyle name="Normal 4 4 6" xfId="6548" xr:uid="{00000000-0005-0000-0000-000022230000}"/>
    <cellStyle name="Normal 4 4 6 2" xfId="6549" xr:uid="{00000000-0005-0000-0000-000023230000}"/>
    <cellStyle name="Normal 4 4 7" xfId="9493" xr:uid="{00000000-0005-0000-0000-000024230000}"/>
    <cellStyle name="Normal 4 40" xfId="6550" xr:uid="{00000000-0005-0000-0000-000025230000}"/>
    <cellStyle name="Normal 4 40 2" xfId="6551" xr:uid="{00000000-0005-0000-0000-000026230000}"/>
    <cellStyle name="Normal 4 41" xfId="6552" xr:uid="{00000000-0005-0000-0000-000027230000}"/>
    <cellStyle name="Normal 4 41 2" xfId="6553" xr:uid="{00000000-0005-0000-0000-000028230000}"/>
    <cellStyle name="Normal 4 42" xfId="6554" xr:uid="{00000000-0005-0000-0000-000029230000}"/>
    <cellStyle name="Normal 4 42 2" xfId="6555" xr:uid="{00000000-0005-0000-0000-00002A230000}"/>
    <cellStyle name="Normal 4 43" xfId="6556" xr:uid="{00000000-0005-0000-0000-00002B230000}"/>
    <cellStyle name="Normal 4 43 2" xfId="6557" xr:uid="{00000000-0005-0000-0000-00002C230000}"/>
    <cellStyle name="Normal 4 44" xfId="6558" xr:uid="{00000000-0005-0000-0000-00002D230000}"/>
    <cellStyle name="Normal 4 44 2" xfId="6559" xr:uid="{00000000-0005-0000-0000-00002E230000}"/>
    <cellStyle name="Normal 4 45" xfId="6560" xr:uid="{00000000-0005-0000-0000-00002F230000}"/>
    <cellStyle name="Normal 4 45 2" xfId="6561" xr:uid="{00000000-0005-0000-0000-000030230000}"/>
    <cellStyle name="Normal 4 46" xfId="6562" xr:uid="{00000000-0005-0000-0000-000031230000}"/>
    <cellStyle name="Normal 4 46 2" xfId="6563" xr:uid="{00000000-0005-0000-0000-000032230000}"/>
    <cellStyle name="Normal 4 47" xfId="6564" xr:uid="{00000000-0005-0000-0000-000033230000}"/>
    <cellStyle name="Normal 4 47 2" xfId="6565" xr:uid="{00000000-0005-0000-0000-000034230000}"/>
    <cellStyle name="Normal 4 48" xfId="6566" xr:uid="{00000000-0005-0000-0000-000035230000}"/>
    <cellStyle name="Normal 4 48 2" xfId="6567" xr:uid="{00000000-0005-0000-0000-000036230000}"/>
    <cellStyle name="Normal 4 49" xfId="6568" xr:uid="{00000000-0005-0000-0000-000037230000}"/>
    <cellStyle name="Normal 4 49 2" xfId="6569" xr:uid="{00000000-0005-0000-0000-000038230000}"/>
    <cellStyle name="Normal 4 5" xfId="6570" xr:uid="{00000000-0005-0000-0000-000039230000}"/>
    <cellStyle name="Normal 4 5 2" xfId="6571" xr:uid="{00000000-0005-0000-0000-00003A230000}"/>
    <cellStyle name="Normal 4 5 2 2" xfId="6572" xr:uid="{00000000-0005-0000-0000-00003B230000}"/>
    <cellStyle name="Normal 4 5 2 3" xfId="6573" xr:uid="{00000000-0005-0000-0000-00003C230000}"/>
    <cellStyle name="Normal 4 5 3" xfId="6574" xr:uid="{00000000-0005-0000-0000-00003D230000}"/>
    <cellStyle name="Normal 4 5 4" xfId="6575" xr:uid="{00000000-0005-0000-0000-00003E230000}"/>
    <cellStyle name="Normal 4 5 5" xfId="6576" xr:uid="{00000000-0005-0000-0000-00003F230000}"/>
    <cellStyle name="Normal 4 50" xfId="6577" xr:uid="{00000000-0005-0000-0000-000040230000}"/>
    <cellStyle name="Normal 4 50 2" xfId="6578" xr:uid="{00000000-0005-0000-0000-000041230000}"/>
    <cellStyle name="Normal 4 51" xfId="6579" xr:uid="{00000000-0005-0000-0000-000042230000}"/>
    <cellStyle name="Normal 4 51 2" xfId="6580" xr:uid="{00000000-0005-0000-0000-000043230000}"/>
    <cellStyle name="Normal 4 52" xfId="6581" xr:uid="{00000000-0005-0000-0000-000044230000}"/>
    <cellStyle name="Normal 4 52 2" xfId="6582" xr:uid="{00000000-0005-0000-0000-000045230000}"/>
    <cellStyle name="Normal 4 53" xfId="6583" xr:uid="{00000000-0005-0000-0000-000046230000}"/>
    <cellStyle name="Normal 4 53 2" xfId="6584" xr:uid="{00000000-0005-0000-0000-000047230000}"/>
    <cellStyle name="Normal 4 54" xfId="6585" xr:uid="{00000000-0005-0000-0000-000048230000}"/>
    <cellStyle name="Normal 4 54 2" xfId="6586" xr:uid="{00000000-0005-0000-0000-000049230000}"/>
    <cellStyle name="Normal 4 55" xfId="6587" xr:uid="{00000000-0005-0000-0000-00004A230000}"/>
    <cellStyle name="Normal 4 55 2" xfId="6588" xr:uid="{00000000-0005-0000-0000-00004B230000}"/>
    <cellStyle name="Normal 4 56" xfId="6589" xr:uid="{00000000-0005-0000-0000-00004C230000}"/>
    <cellStyle name="Normal 4 56 2" xfId="6590" xr:uid="{00000000-0005-0000-0000-00004D230000}"/>
    <cellStyle name="Normal 4 57" xfId="6591" xr:uid="{00000000-0005-0000-0000-00004E230000}"/>
    <cellStyle name="Normal 4 57 2" xfId="6592" xr:uid="{00000000-0005-0000-0000-00004F230000}"/>
    <cellStyle name="Normal 4 58" xfId="6593" xr:uid="{00000000-0005-0000-0000-000050230000}"/>
    <cellStyle name="Normal 4 58 2" xfId="6594" xr:uid="{00000000-0005-0000-0000-000051230000}"/>
    <cellStyle name="Normal 4 59" xfId="6595" xr:uid="{00000000-0005-0000-0000-000052230000}"/>
    <cellStyle name="Normal 4 59 2" xfId="6596" xr:uid="{00000000-0005-0000-0000-000053230000}"/>
    <cellStyle name="Normal 4 6" xfId="6597" xr:uid="{00000000-0005-0000-0000-000054230000}"/>
    <cellStyle name="Normal 4 6 2" xfId="6598" xr:uid="{00000000-0005-0000-0000-000055230000}"/>
    <cellStyle name="Normal 4 6 2 2" xfId="6599" xr:uid="{00000000-0005-0000-0000-000056230000}"/>
    <cellStyle name="Normal 4 6 2 3" xfId="6600" xr:uid="{00000000-0005-0000-0000-000057230000}"/>
    <cellStyle name="Normal 4 6 3" xfId="6601" xr:uid="{00000000-0005-0000-0000-000058230000}"/>
    <cellStyle name="Normal 4 6 4" xfId="6602" xr:uid="{00000000-0005-0000-0000-000059230000}"/>
    <cellStyle name="Normal 4 6 5" xfId="6603" xr:uid="{00000000-0005-0000-0000-00005A230000}"/>
    <cellStyle name="Normal 4 60" xfId="6604" xr:uid="{00000000-0005-0000-0000-00005B230000}"/>
    <cellStyle name="Normal 4 60 2" xfId="6605" xr:uid="{00000000-0005-0000-0000-00005C230000}"/>
    <cellStyle name="Normal 4 61" xfId="6606" xr:uid="{00000000-0005-0000-0000-00005D230000}"/>
    <cellStyle name="Normal 4 61 2" xfId="6607" xr:uid="{00000000-0005-0000-0000-00005E230000}"/>
    <cellStyle name="Normal 4 62" xfId="6608" xr:uid="{00000000-0005-0000-0000-00005F230000}"/>
    <cellStyle name="Normal 4 63" xfId="6609" xr:uid="{00000000-0005-0000-0000-000060230000}"/>
    <cellStyle name="Normal 4 64" xfId="6610" xr:uid="{00000000-0005-0000-0000-000061230000}"/>
    <cellStyle name="Normal 4 65" xfId="6611" xr:uid="{00000000-0005-0000-0000-000062230000}"/>
    <cellStyle name="Normal 4 66" xfId="6612" xr:uid="{00000000-0005-0000-0000-000063230000}"/>
    <cellStyle name="Normal 4 67" xfId="6613" xr:uid="{00000000-0005-0000-0000-000064230000}"/>
    <cellStyle name="Normal 4 68" xfId="6614" xr:uid="{00000000-0005-0000-0000-000065230000}"/>
    <cellStyle name="Normal 4 69" xfId="6615" xr:uid="{00000000-0005-0000-0000-000066230000}"/>
    <cellStyle name="Normal 4 7" xfId="6616" xr:uid="{00000000-0005-0000-0000-000067230000}"/>
    <cellStyle name="Normal 4 7 2" xfId="6617" xr:uid="{00000000-0005-0000-0000-000068230000}"/>
    <cellStyle name="Normal 4 7 2 2" xfId="6618" xr:uid="{00000000-0005-0000-0000-000069230000}"/>
    <cellStyle name="Normal 4 7 2 3" xfId="6619" xr:uid="{00000000-0005-0000-0000-00006A230000}"/>
    <cellStyle name="Normal 4 7 3" xfId="6620" xr:uid="{00000000-0005-0000-0000-00006B230000}"/>
    <cellStyle name="Normal 4 7 4" xfId="6621" xr:uid="{00000000-0005-0000-0000-00006C230000}"/>
    <cellStyle name="Normal 4 7 5" xfId="6622" xr:uid="{00000000-0005-0000-0000-00006D230000}"/>
    <cellStyle name="Normal 4 70" xfId="6623" xr:uid="{00000000-0005-0000-0000-00006E230000}"/>
    <cellStyle name="Normal 4 71" xfId="6624" xr:uid="{00000000-0005-0000-0000-00006F230000}"/>
    <cellStyle name="Normal 4 72" xfId="6625" xr:uid="{00000000-0005-0000-0000-000070230000}"/>
    <cellStyle name="Normal 4 73" xfId="6626" xr:uid="{00000000-0005-0000-0000-000071230000}"/>
    <cellStyle name="Normal 4 74" xfId="6627" xr:uid="{00000000-0005-0000-0000-000072230000}"/>
    <cellStyle name="Normal 4 75" xfId="6628" xr:uid="{00000000-0005-0000-0000-000073230000}"/>
    <cellStyle name="Normal 4 76" xfId="6629" xr:uid="{00000000-0005-0000-0000-000074230000}"/>
    <cellStyle name="Normal 4 77" xfId="6630" xr:uid="{00000000-0005-0000-0000-000075230000}"/>
    <cellStyle name="Normal 4 78" xfId="6631" xr:uid="{00000000-0005-0000-0000-000076230000}"/>
    <cellStyle name="Normal 4 79" xfId="6632" xr:uid="{00000000-0005-0000-0000-000077230000}"/>
    <cellStyle name="Normal 4 8" xfId="6633" xr:uid="{00000000-0005-0000-0000-000078230000}"/>
    <cellStyle name="Normal 4 8 2" xfId="6634" xr:uid="{00000000-0005-0000-0000-000079230000}"/>
    <cellStyle name="Normal 4 8 2 2" xfId="6635" xr:uid="{00000000-0005-0000-0000-00007A230000}"/>
    <cellStyle name="Normal 4 8 2 3" xfId="6636" xr:uid="{00000000-0005-0000-0000-00007B230000}"/>
    <cellStyle name="Normal 4 8 3" xfId="6637" xr:uid="{00000000-0005-0000-0000-00007C230000}"/>
    <cellStyle name="Normal 4 8 4" xfId="6638" xr:uid="{00000000-0005-0000-0000-00007D230000}"/>
    <cellStyle name="Normal 4 8 5" xfId="6639" xr:uid="{00000000-0005-0000-0000-00007E230000}"/>
    <cellStyle name="Normal 4 80" xfId="6640" xr:uid="{00000000-0005-0000-0000-00007F230000}"/>
    <cellStyle name="Normal 4 81" xfId="6641" xr:uid="{00000000-0005-0000-0000-000080230000}"/>
    <cellStyle name="Normal 4 82" xfId="6642" xr:uid="{00000000-0005-0000-0000-000081230000}"/>
    <cellStyle name="Normal 4 83" xfId="6643" xr:uid="{00000000-0005-0000-0000-000082230000}"/>
    <cellStyle name="Normal 4 84" xfId="6644" xr:uid="{00000000-0005-0000-0000-000083230000}"/>
    <cellStyle name="Normal 4 85" xfId="6645" xr:uid="{00000000-0005-0000-0000-000084230000}"/>
    <cellStyle name="Normal 4 86" xfId="6646" xr:uid="{00000000-0005-0000-0000-000085230000}"/>
    <cellStyle name="Normal 4 87" xfId="6647" xr:uid="{00000000-0005-0000-0000-000086230000}"/>
    <cellStyle name="Normal 4 88" xfId="6648" xr:uid="{00000000-0005-0000-0000-000087230000}"/>
    <cellStyle name="Normal 4 89" xfId="6649" xr:uid="{00000000-0005-0000-0000-000088230000}"/>
    <cellStyle name="Normal 4 9" xfId="6650" xr:uid="{00000000-0005-0000-0000-000089230000}"/>
    <cellStyle name="Normal 4 9 2" xfId="6651" xr:uid="{00000000-0005-0000-0000-00008A230000}"/>
    <cellStyle name="Normal 4 9 3" xfId="6652" xr:uid="{00000000-0005-0000-0000-00008B230000}"/>
    <cellStyle name="Normal 4 90" xfId="6653" xr:uid="{00000000-0005-0000-0000-00008C230000}"/>
    <cellStyle name="Normal 4 91" xfId="6654" xr:uid="{00000000-0005-0000-0000-00008D230000}"/>
    <cellStyle name="Normal 4 92" xfId="6655" xr:uid="{00000000-0005-0000-0000-00008E230000}"/>
    <cellStyle name="Normal 4 93" xfId="6656" xr:uid="{00000000-0005-0000-0000-00008F230000}"/>
    <cellStyle name="Normal 4 94" xfId="6657" xr:uid="{00000000-0005-0000-0000-000090230000}"/>
    <cellStyle name="Normal 4 95" xfId="6658" xr:uid="{00000000-0005-0000-0000-000091230000}"/>
    <cellStyle name="Normal 4 96" xfId="6659" xr:uid="{00000000-0005-0000-0000-000092230000}"/>
    <cellStyle name="Normal 4 97" xfId="6660" xr:uid="{00000000-0005-0000-0000-000093230000}"/>
    <cellStyle name="Normal 4 98" xfId="6661" xr:uid="{00000000-0005-0000-0000-000094230000}"/>
    <cellStyle name="Normal 4 99" xfId="6662" xr:uid="{00000000-0005-0000-0000-000095230000}"/>
    <cellStyle name="Normal 40" xfId="6663" xr:uid="{00000000-0005-0000-0000-000096230000}"/>
    <cellStyle name="Normal 41" xfId="18" xr:uid="{00000000-0005-0000-0000-000097230000}"/>
    <cellStyle name="Normal 42" xfId="6664" xr:uid="{00000000-0005-0000-0000-000098230000}"/>
    <cellStyle name="Normal 42 2" xfId="6665" xr:uid="{00000000-0005-0000-0000-000099230000}"/>
    <cellStyle name="Normal 42 3" xfId="6666" xr:uid="{00000000-0005-0000-0000-00009A230000}"/>
    <cellStyle name="Normal 43" xfId="6667" xr:uid="{00000000-0005-0000-0000-00009B230000}"/>
    <cellStyle name="Normal 43 2" xfId="6668" xr:uid="{00000000-0005-0000-0000-00009C230000}"/>
    <cellStyle name="Normal 43 2 2" xfId="6669" xr:uid="{00000000-0005-0000-0000-00009D230000}"/>
    <cellStyle name="Normal 43 2 2 2" xfId="11948" xr:uid="{00000000-0005-0000-0000-00009E230000}"/>
    <cellStyle name="Normal 43 2 3" xfId="11947" xr:uid="{00000000-0005-0000-0000-00009F230000}"/>
    <cellStyle name="Normal 44" xfId="6670" xr:uid="{00000000-0005-0000-0000-0000A0230000}"/>
    <cellStyle name="Normal 45" xfId="6671" xr:uid="{00000000-0005-0000-0000-0000A1230000}"/>
    <cellStyle name="Normal 46" xfId="6672" xr:uid="{00000000-0005-0000-0000-0000A2230000}"/>
    <cellStyle name="Normal 47" xfId="6673" xr:uid="{00000000-0005-0000-0000-0000A3230000}"/>
    <cellStyle name="Normal 48" xfId="6674" xr:uid="{00000000-0005-0000-0000-0000A4230000}"/>
    <cellStyle name="Normal 49" xfId="6675" xr:uid="{00000000-0005-0000-0000-0000A5230000}"/>
    <cellStyle name="Normal 5" xfId="10" xr:uid="{00000000-0005-0000-0000-0000A6230000}"/>
    <cellStyle name="Normal 5 10" xfId="6677" xr:uid="{00000000-0005-0000-0000-0000A7230000}"/>
    <cellStyle name="Normal 5 10 2" xfId="6678" xr:uid="{00000000-0005-0000-0000-0000A8230000}"/>
    <cellStyle name="Normal 5 10 2 2" xfId="6679" xr:uid="{00000000-0005-0000-0000-0000A9230000}"/>
    <cellStyle name="Normal 5 10 2 2 2" xfId="11951" xr:uid="{00000000-0005-0000-0000-0000AA230000}"/>
    <cellStyle name="Normal 5 10 2 3" xfId="11950" xr:uid="{00000000-0005-0000-0000-0000AB230000}"/>
    <cellStyle name="Normal 5 10 3" xfId="41" xr:uid="{00000000-0005-0000-0000-0000AC230000}"/>
    <cellStyle name="Normal 5 10 4" xfId="11949" xr:uid="{00000000-0005-0000-0000-0000AD230000}"/>
    <cellStyle name="Normal 5 100" xfId="6680" xr:uid="{00000000-0005-0000-0000-0000AE230000}"/>
    <cellStyle name="Normal 5 100 2" xfId="6681" xr:uid="{00000000-0005-0000-0000-0000AF230000}"/>
    <cellStyle name="Normal 5 100 2 2" xfId="11953" xr:uid="{00000000-0005-0000-0000-0000B0230000}"/>
    <cellStyle name="Normal 5 100 3" xfId="11952" xr:uid="{00000000-0005-0000-0000-0000B1230000}"/>
    <cellStyle name="Normal 5 101" xfId="6682" xr:uid="{00000000-0005-0000-0000-0000B2230000}"/>
    <cellStyle name="Normal 5 102" xfId="6683" xr:uid="{00000000-0005-0000-0000-0000B3230000}"/>
    <cellStyle name="Normal 5 103" xfId="6684" xr:uid="{00000000-0005-0000-0000-0000B4230000}"/>
    <cellStyle name="Normal 5 104" xfId="6685" xr:uid="{00000000-0005-0000-0000-0000B5230000}"/>
    <cellStyle name="Normal 5 105" xfId="6686" xr:uid="{00000000-0005-0000-0000-0000B6230000}"/>
    <cellStyle name="Normal 5 106" xfId="6687" xr:uid="{00000000-0005-0000-0000-0000B7230000}"/>
    <cellStyle name="Normal 5 107" xfId="6688" xr:uid="{00000000-0005-0000-0000-0000B8230000}"/>
    <cellStyle name="Normal 5 107 2" xfId="6689" xr:uid="{00000000-0005-0000-0000-0000B9230000}"/>
    <cellStyle name="Normal 5 107 2 2" xfId="11955" xr:uid="{00000000-0005-0000-0000-0000BA230000}"/>
    <cellStyle name="Normal 5 107 3" xfId="11954" xr:uid="{00000000-0005-0000-0000-0000BB230000}"/>
    <cellStyle name="Normal 5 108" xfId="6690" xr:uid="{00000000-0005-0000-0000-0000BC230000}"/>
    <cellStyle name="Normal 5 108 2" xfId="6691" xr:uid="{00000000-0005-0000-0000-0000BD230000}"/>
    <cellStyle name="Normal 5 108 2 2" xfId="11957" xr:uid="{00000000-0005-0000-0000-0000BE230000}"/>
    <cellStyle name="Normal 5 108 3" xfId="11956" xr:uid="{00000000-0005-0000-0000-0000BF230000}"/>
    <cellStyle name="Normal 5 109" xfId="6692" xr:uid="{00000000-0005-0000-0000-0000C0230000}"/>
    <cellStyle name="Normal 5 109 2" xfId="6693" xr:uid="{00000000-0005-0000-0000-0000C1230000}"/>
    <cellStyle name="Normal 5 109 2 2" xfId="11959" xr:uid="{00000000-0005-0000-0000-0000C2230000}"/>
    <cellStyle name="Normal 5 109 3" xfId="11958" xr:uid="{00000000-0005-0000-0000-0000C3230000}"/>
    <cellStyle name="Normal 5 11" xfId="6694" xr:uid="{00000000-0005-0000-0000-0000C4230000}"/>
    <cellStyle name="Normal 5 11 2" xfId="6695" xr:uid="{00000000-0005-0000-0000-0000C5230000}"/>
    <cellStyle name="Normal 5 11 2 2" xfId="6696" xr:uid="{00000000-0005-0000-0000-0000C6230000}"/>
    <cellStyle name="Normal 5 11 2 2 2" xfId="11962" xr:uid="{00000000-0005-0000-0000-0000C7230000}"/>
    <cellStyle name="Normal 5 11 2 3" xfId="11961" xr:uid="{00000000-0005-0000-0000-0000C8230000}"/>
    <cellStyle name="Normal 5 11 3" xfId="6697" xr:uid="{00000000-0005-0000-0000-0000C9230000}"/>
    <cellStyle name="Normal 5 11 3 2" xfId="11963" xr:uid="{00000000-0005-0000-0000-0000CA230000}"/>
    <cellStyle name="Normal 5 11 4" xfId="11960" xr:uid="{00000000-0005-0000-0000-0000CB230000}"/>
    <cellStyle name="Normal 5 110" xfId="6698" xr:uid="{00000000-0005-0000-0000-0000CC230000}"/>
    <cellStyle name="Normal 5 110 2" xfId="6699" xr:uid="{00000000-0005-0000-0000-0000CD230000}"/>
    <cellStyle name="Normal 5 110 2 2" xfId="11965" xr:uid="{00000000-0005-0000-0000-0000CE230000}"/>
    <cellStyle name="Normal 5 110 3" xfId="11964" xr:uid="{00000000-0005-0000-0000-0000CF230000}"/>
    <cellStyle name="Normal 5 111" xfId="6700" xr:uid="{00000000-0005-0000-0000-0000D0230000}"/>
    <cellStyle name="Normal 5 111 2" xfId="6701" xr:uid="{00000000-0005-0000-0000-0000D1230000}"/>
    <cellStyle name="Normal 5 111 2 2" xfId="11967" xr:uid="{00000000-0005-0000-0000-0000D2230000}"/>
    <cellStyle name="Normal 5 111 3" xfId="11966" xr:uid="{00000000-0005-0000-0000-0000D3230000}"/>
    <cellStyle name="Normal 5 112" xfId="6702" xr:uid="{00000000-0005-0000-0000-0000D4230000}"/>
    <cellStyle name="Normal 5 112 2" xfId="6703" xr:uid="{00000000-0005-0000-0000-0000D5230000}"/>
    <cellStyle name="Normal 5 112 2 2" xfId="11969" xr:uid="{00000000-0005-0000-0000-0000D6230000}"/>
    <cellStyle name="Normal 5 112 3" xfId="11968" xr:uid="{00000000-0005-0000-0000-0000D7230000}"/>
    <cellStyle name="Normal 5 113" xfId="6704" xr:uid="{00000000-0005-0000-0000-0000D8230000}"/>
    <cellStyle name="Normal 5 113 2" xfId="6705" xr:uid="{00000000-0005-0000-0000-0000D9230000}"/>
    <cellStyle name="Normal 5 113 2 2" xfId="11971" xr:uid="{00000000-0005-0000-0000-0000DA230000}"/>
    <cellStyle name="Normal 5 113 3" xfId="11970" xr:uid="{00000000-0005-0000-0000-0000DB230000}"/>
    <cellStyle name="Normal 5 114" xfId="6706" xr:uid="{00000000-0005-0000-0000-0000DC230000}"/>
    <cellStyle name="Normal 5 114 2" xfId="6707" xr:uid="{00000000-0005-0000-0000-0000DD230000}"/>
    <cellStyle name="Normal 5 114 2 2" xfId="11973" xr:uid="{00000000-0005-0000-0000-0000DE230000}"/>
    <cellStyle name="Normal 5 114 3" xfId="11972" xr:uid="{00000000-0005-0000-0000-0000DF230000}"/>
    <cellStyle name="Normal 5 115" xfId="6708" xr:uid="{00000000-0005-0000-0000-0000E0230000}"/>
    <cellStyle name="Normal 5 115 2" xfId="6709" xr:uid="{00000000-0005-0000-0000-0000E1230000}"/>
    <cellStyle name="Normal 5 115 2 2" xfId="11975" xr:uid="{00000000-0005-0000-0000-0000E2230000}"/>
    <cellStyle name="Normal 5 115 3" xfId="11974" xr:uid="{00000000-0005-0000-0000-0000E3230000}"/>
    <cellStyle name="Normal 5 116" xfId="6710" xr:uid="{00000000-0005-0000-0000-0000E4230000}"/>
    <cellStyle name="Normal 5 116 2" xfId="6711" xr:uid="{00000000-0005-0000-0000-0000E5230000}"/>
    <cellStyle name="Normal 5 116 2 2" xfId="11977" xr:uid="{00000000-0005-0000-0000-0000E6230000}"/>
    <cellStyle name="Normal 5 116 3" xfId="11976" xr:uid="{00000000-0005-0000-0000-0000E7230000}"/>
    <cellStyle name="Normal 5 117" xfId="6712" xr:uid="{00000000-0005-0000-0000-0000E8230000}"/>
    <cellStyle name="Normal 5 117 2" xfId="6713" xr:uid="{00000000-0005-0000-0000-0000E9230000}"/>
    <cellStyle name="Normal 5 117 2 2" xfId="11979" xr:uid="{00000000-0005-0000-0000-0000EA230000}"/>
    <cellStyle name="Normal 5 117 3" xfId="11978" xr:uid="{00000000-0005-0000-0000-0000EB230000}"/>
    <cellStyle name="Normal 5 118" xfId="6714" xr:uid="{00000000-0005-0000-0000-0000EC230000}"/>
    <cellStyle name="Normal 5 118 2" xfId="6715" xr:uid="{00000000-0005-0000-0000-0000ED230000}"/>
    <cellStyle name="Normal 5 118 2 2" xfId="11981" xr:uid="{00000000-0005-0000-0000-0000EE230000}"/>
    <cellStyle name="Normal 5 118 3" xfId="11980" xr:uid="{00000000-0005-0000-0000-0000EF230000}"/>
    <cellStyle name="Normal 5 119" xfId="6716" xr:uid="{00000000-0005-0000-0000-0000F0230000}"/>
    <cellStyle name="Normal 5 12" xfId="6717" xr:uid="{00000000-0005-0000-0000-0000F1230000}"/>
    <cellStyle name="Normal 5 12 2" xfId="6718" xr:uid="{00000000-0005-0000-0000-0000F2230000}"/>
    <cellStyle name="Normal 5 12 2 2" xfId="6719" xr:uid="{00000000-0005-0000-0000-0000F3230000}"/>
    <cellStyle name="Normal 5 12 2 2 2" xfId="11984" xr:uid="{00000000-0005-0000-0000-0000F4230000}"/>
    <cellStyle name="Normal 5 12 2 3" xfId="11983" xr:uid="{00000000-0005-0000-0000-0000F5230000}"/>
    <cellStyle name="Normal 5 12 3" xfId="6720" xr:uid="{00000000-0005-0000-0000-0000F6230000}"/>
    <cellStyle name="Normal 5 12 3 2" xfId="11985" xr:uid="{00000000-0005-0000-0000-0000F7230000}"/>
    <cellStyle name="Normal 5 12 4" xfId="11982" xr:uid="{00000000-0005-0000-0000-0000F8230000}"/>
    <cellStyle name="Normal 5 120" xfId="6721" xr:uid="{00000000-0005-0000-0000-0000F9230000}"/>
    <cellStyle name="Normal 5 121" xfId="6722" xr:uid="{00000000-0005-0000-0000-0000FA230000}"/>
    <cellStyle name="Normal 5 122" xfId="6723" xr:uid="{00000000-0005-0000-0000-0000FB230000}"/>
    <cellStyle name="Normal 5 123" xfId="6724" xr:uid="{00000000-0005-0000-0000-0000FC230000}"/>
    <cellStyle name="Normal 5 123 2" xfId="6725" xr:uid="{00000000-0005-0000-0000-0000FD230000}"/>
    <cellStyle name="Normal 5 123 2 2" xfId="11987" xr:uid="{00000000-0005-0000-0000-0000FE230000}"/>
    <cellStyle name="Normal 5 123 3" xfId="11986" xr:uid="{00000000-0005-0000-0000-0000FF230000}"/>
    <cellStyle name="Normal 5 124" xfId="6726" xr:uid="{00000000-0005-0000-0000-000000240000}"/>
    <cellStyle name="Normal 5 124 2" xfId="6727" xr:uid="{00000000-0005-0000-0000-000001240000}"/>
    <cellStyle name="Normal 5 124 2 2" xfId="11989" xr:uid="{00000000-0005-0000-0000-000002240000}"/>
    <cellStyle name="Normal 5 124 3" xfId="11988" xr:uid="{00000000-0005-0000-0000-000003240000}"/>
    <cellStyle name="Normal 5 125" xfId="6728" xr:uid="{00000000-0005-0000-0000-000004240000}"/>
    <cellStyle name="Normal 5 125 2" xfId="6729" xr:uid="{00000000-0005-0000-0000-000005240000}"/>
    <cellStyle name="Normal 5 125 2 2" xfId="11991" xr:uid="{00000000-0005-0000-0000-000006240000}"/>
    <cellStyle name="Normal 5 125 3" xfId="11990" xr:uid="{00000000-0005-0000-0000-000007240000}"/>
    <cellStyle name="Normal 5 126" xfId="6730" xr:uid="{00000000-0005-0000-0000-000008240000}"/>
    <cellStyle name="Normal 5 126 2" xfId="6731" xr:uid="{00000000-0005-0000-0000-000009240000}"/>
    <cellStyle name="Normal 5 126 2 2" xfId="11993" xr:uid="{00000000-0005-0000-0000-00000A240000}"/>
    <cellStyle name="Normal 5 126 3" xfId="11992" xr:uid="{00000000-0005-0000-0000-00000B240000}"/>
    <cellStyle name="Normal 5 127" xfId="6732" xr:uid="{00000000-0005-0000-0000-00000C240000}"/>
    <cellStyle name="Normal 5 127 2" xfId="6733" xr:uid="{00000000-0005-0000-0000-00000D240000}"/>
    <cellStyle name="Normal 5 127 2 2" xfId="11995" xr:uid="{00000000-0005-0000-0000-00000E240000}"/>
    <cellStyle name="Normal 5 127 3" xfId="11994" xr:uid="{00000000-0005-0000-0000-00000F240000}"/>
    <cellStyle name="Normal 5 128" xfId="6734" xr:uid="{00000000-0005-0000-0000-000010240000}"/>
    <cellStyle name="Normal 5 128 2" xfId="6735" xr:uid="{00000000-0005-0000-0000-000011240000}"/>
    <cellStyle name="Normal 5 128 2 2" xfId="11997" xr:uid="{00000000-0005-0000-0000-000012240000}"/>
    <cellStyle name="Normal 5 128 3" xfId="11996" xr:uid="{00000000-0005-0000-0000-000013240000}"/>
    <cellStyle name="Normal 5 129" xfId="6736" xr:uid="{00000000-0005-0000-0000-000014240000}"/>
    <cellStyle name="Normal 5 129 2" xfId="6737" xr:uid="{00000000-0005-0000-0000-000015240000}"/>
    <cellStyle name="Normal 5 129 2 2" xfId="11999" xr:uid="{00000000-0005-0000-0000-000016240000}"/>
    <cellStyle name="Normal 5 129 3" xfId="11998" xr:uid="{00000000-0005-0000-0000-000017240000}"/>
    <cellStyle name="Normal 5 13" xfId="6738" xr:uid="{00000000-0005-0000-0000-000018240000}"/>
    <cellStyle name="Normal 5 13 2" xfId="6739" xr:uid="{00000000-0005-0000-0000-000019240000}"/>
    <cellStyle name="Normal 5 13 2 2" xfId="6740" xr:uid="{00000000-0005-0000-0000-00001A240000}"/>
    <cellStyle name="Normal 5 13 2 2 2" xfId="12002" xr:uid="{00000000-0005-0000-0000-00001B240000}"/>
    <cellStyle name="Normal 5 13 2 3" xfId="12001" xr:uid="{00000000-0005-0000-0000-00001C240000}"/>
    <cellStyle name="Normal 5 13 3" xfId="6741" xr:uid="{00000000-0005-0000-0000-00001D240000}"/>
    <cellStyle name="Normal 5 13 3 2" xfId="12003" xr:uid="{00000000-0005-0000-0000-00001E240000}"/>
    <cellStyle name="Normal 5 13 4" xfId="12000" xr:uid="{00000000-0005-0000-0000-00001F240000}"/>
    <cellStyle name="Normal 5 130" xfId="6742" xr:uid="{00000000-0005-0000-0000-000020240000}"/>
    <cellStyle name="Normal 5 130 2" xfId="6743" xr:uid="{00000000-0005-0000-0000-000021240000}"/>
    <cellStyle name="Normal 5 130 2 2" xfId="12005" xr:uid="{00000000-0005-0000-0000-000022240000}"/>
    <cellStyle name="Normal 5 130 3" xfId="12004" xr:uid="{00000000-0005-0000-0000-000023240000}"/>
    <cellStyle name="Normal 5 131" xfId="6744" xr:uid="{00000000-0005-0000-0000-000024240000}"/>
    <cellStyle name="Normal 5 131 2" xfId="6745" xr:uid="{00000000-0005-0000-0000-000025240000}"/>
    <cellStyle name="Normal 5 131 2 2" xfId="12007" xr:uid="{00000000-0005-0000-0000-000026240000}"/>
    <cellStyle name="Normal 5 131 3" xfId="12006" xr:uid="{00000000-0005-0000-0000-000027240000}"/>
    <cellStyle name="Normal 5 132" xfId="6746" xr:uid="{00000000-0005-0000-0000-000028240000}"/>
    <cellStyle name="Normal 5 132 2" xfId="6747" xr:uid="{00000000-0005-0000-0000-000029240000}"/>
    <cellStyle name="Normal 5 132 2 2" xfId="12009" xr:uid="{00000000-0005-0000-0000-00002A240000}"/>
    <cellStyle name="Normal 5 132 3" xfId="12008" xr:uid="{00000000-0005-0000-0000-00002B240000}"/>
    <cellStyle name="Normal 5 133" xfId="6748" xr:uid="{00000000-0005-0000-0000-00002C240000}"/>
    <cellStyle name="Normal 5 133 2" xfId="6749" xr:uid="{00000000-0005-0000-0000-00002D240000}"/>
    <cellStyle name="Normal 5 133 2 2" xfId="12011" xr:uid="{00000000-0005-0000-0000-00002E240000}"/>
    <cellStyle name="Normal 5 133 3" xfId="12010" xr:uid="{00000000-0005-0000-0000-00002F240000}"/>
    <cellStyle name="Normal 5 134" xfId="6750" xr:uid="{00000000-0005-0000-0000-000030240000}"/>
    <cellStyle name="Normal 5 134 2" xfId="6751" xr:uid="{00000000-0005-0000-0000-000031240000}"/>
    <cellStyle name="Normal 5 134 2 2" xfId="12013" xr:uid="{00000000-0005-0000-0000-000032240000}"/>
    <cellStyle name="Normal 5 134 3" xfId="12012" xr:uid="{00000000-0005-0000-0000-000033240000}"/>
    <cellStyle name="Normal 5 135" xfId="6752" xr:uid="{00000000-0005-0000-0000-000034240000}"/>
    <cellStyle name="Normal 5 135 2" xfId="6753" xr:uid="{00000000-0005-0000-0000-000035240000}"/>
    <cellStyle name="Normal 5 135 2 2" xfId="12015" xr:uid="{00000000-0005-0000-0000-000036240000}"/>
    <cellStyle name="Normal 5 135 3" xfId="12014" xr:uid="{00000000-0005-0000-0000-000037240000}"/>
    <cellStyle name="Normal 5 136" xfId="6754" xr:uid="{00000000-0005-0000-0000-000038240000}"/>
    <cellStyle name="Normal 5 136 2" xfId="6755" xr:uid="{00000000-0005-0000-0000-000039240000}"/>
    <cellStyle name="Normal 5 136 2 2" xfId="12017" xr:uid="{00000000-0005-0000-0000-00003A240000}"/>
    <cellStyle name="Normal 5 136 3" xfId="12016" xr:uid="{00000000-0005-0000-0000-00003B240000}"/>
    <cellStyle name="Normal 5 137" xfId="6756" xr:uid="{00000000-0005-0000-0000-00003C240000}"/>
    <cellStyle name="Normal 5 137 2" xfId="6757" xr:uid="{00000000-0005-0000-0000-00003D240000}"/>
    <cellStyle name="Normal 5 137 2 2" xfId="12019" xr:uid="{00000000-0005-0000-0000-00003E240000}"/>
    <cellStyle name="Normal 5 137 3" xfId="12018" xr:uid="{00000000-0005-0000-0000-00003F240000}"/>
    <cellStyle name="Normal 5 138" xfId="6758" xr:uid="{00000000-0005-0000-0000-000040240000}"/>
    <cellStyle name="Normal 5 138 2" xfId="6759" xr:uid="{00000000-0005-0000-0000-000041240000}"/>
    <cellStyle name="Normal 5 138 2 2" xfId="12021" xr:uid="{00000000-0005-0000-0000-000042240000}"/>
    <cellStyle name="Normal 5 138 3" xfId="12020" xr:uid="{00000000-0005-0000-0000-000043240000}"/>
    <cellStyle name="Normal 5 139" xfId="6760" xr:uid="{00000000-0005-0000-0000-000044240000}"/>
    <cellStyle name="Normal 5 139 2" xfId="6761" xr:uid="{00000000-0005-0000-0000-000045240000}"/>
    <cellStyle name="Normal 5 139 2 2" xfId="12023" xr:uid="{00000000-0005-0000-0000-000046240000}"/>
    <cellStyle name="Normal 5 139 3" xfId="12022" xr:uid="{00000000-0005-0000-0000-000047240000}"/>
    <cellStyle name="Normal 5 14" xfId="6762" xr:uid="{00000000-0005-0000-0000-000048240000}"/>
    <cellStyle name="Normal 5 14 2" xfId="6763" xr:uid="{00000000-0005-0000-0000-000049240000}"/>
    <cellStyle name="Normal 5 14 2 2" xfId="6764" xr:uid="{00000000-0005-0000-0000-00004A240000}"/>
    <cellStyle name="Normal 5 14 2 2 2" xfId="12026" xr:uid="{00000000-0005-0000-0000-00004B240000}"/>
    <cellStyle name="Normal 5 14 2 3" xfId="12025" xr:uid="{00000000-0005-0000-0000-00004C240000}"/>
    <cellStyle name="Normal 5 14 3" xfId="6765" xr:uid="{00000000-0005-0000-0000-00004D240000}"/>
    <cellStyle name="Normal 5 14 3 2" xfId="12027" xr:uid="{00000000-0005-0000-0000-00004E240000}"/>
    <cellStyle name="Normal 5 14 4" xfId="12024" xr:uid="{00000000-0005-0000-0000-00004F240000}"/>
    <cellStyle name="Normal 5 140" xfId="6766" xr:uid="{00000000-0005-0000-0000-000050240000}"/>
    <cellStyle name="Normal 5 140 2" xfId="6767" xr:uid="{00000000-0005-0000-0000-000051240000}"/>
    <cellStyle name="Normal 5 140 2 2" xfId="12029" xr:uid="{00000000-0005-0000-0000-000052240000}"/>
    <cellStyle name="Normal 5 140 3" xfId="12028" xr:uid="{00000000-0005-0000-0000-000053240000}"/>
    <cellStyle name="Normal 5 141" xfId="6768" xr:uid="{00000000-0005-0000-0000-000054240000}"/>
    <cellStyle name="Normal 5 141 2" xfId="6769" xr:uid="{00000000-0005-0000-0000-000055240000}"/>
    <cellStyle name="Normal 5 141 2 2" xfId="12031" xr:uid="{00000000-0005-0000-0000-000056240000}"/>
    <cellStyle name="Normal 5 141 3" xfId="12030" xr:uid="{00000000-0005-0000-0000-000057240000}"/>
    <cellStyle name="Normal 5 142" xfId="6770" xr:uid="{00000000-0005-0000-0000-000058240000}"/>
    <cellStyle name="Normal 5 142 2" xfId="6771" xr:uid="{00000000-0005-0000-0000-000059240000}"/>
    <cellStyle name="Normal 5 142 2 2" xfId="12033" xr:uid="{00000000-0005-0000-0000-00005A240000}"/>
    <cellStyle name="Normal 5 142 3" xfId="12032" xr:uid="{00000000-0005-0000-0000-00005B240000}"/>
    <cellStyle name="Normal 5 143" xfId="6772" xr:uid="{00000000-0005-0000-0000-00005C240000}"/>
    <cellStyle name="Normal 5 143 2" xfId="6773" xr:uid="{00000000-0005-0000-0000-00005D240000}"/>
    <cellStyle name="Normal 5 143 2 2" xfId="12035" xr:uid="{00000000-0005-0000-0000-00005E240000}"/>
    <cellStyle name="Normal 5 143 3" xfId="12034" xr:uid="{00000000-0005-0000-0000-00005F240000}"/>
    <cellStyle name="Normal 5 144" xfId="6774" xr:uid="{00000000-0005-0000-0000-000060240000}"/>
    <cellStyle name="Normal 5 144 2" xfId="6775" xr:uid="{00000000-0005-0000-0000-000061240000}"/>
    <cellStyle name="Normal 5 144 2 2" xfId="12037" xr:uid="{00000000-0005-0000-0000-000062240000}"/>
    <cellStyle name="Normal 5 144 3" xfId="12036" xr:uid="{00000000-0005-0000-0000-000063240000}"/>
    <cellStyle name="Normal 5 145" xfId="6776" xr:uid="{00000000-0005-0000-0000-000064240000}"/>
    <cellStyle name="Normal 5 146" xfId="6777" xr:uid="{00000000-0005-0000-0000-000065240000}"/>
    <cellStyle name="Normal 5 147" xfId="6778" xr:uid="{00000000-0005-0000-0000-000066240000}"/>
    <cellStyle name="Normal 5 147 2" xfId="6779" xr:uid="{00000000-0005-0000-0000-000067240000}"/>
    <cellStyle name="Normal 5 147 2 2" xfId="12039" xr:uid="{00000000-0005-0000-0000-000068240000}"/>
    <cellStyle name="Normal 5 147 3" xfId="12038" xr:uid="{00000000-0005-0000-0000-000069240000}"/>
    <cellStyle name="Normal 5 148" xfId="6780" xr:uid="{00000000-0005-0000-0000-00006A240000}"/>
    <cellStyle name="Normal 5 148 2" xfId="6781" xr:uid="{00000000-0005-0000-0000-00006B240000}"/>
    <cellStyle name="Normal 5 148 2 2" xfId="12041" xr:uid="{00000000-0005-0000-0000-00006C240000}"/>
    <cellStyle name="Normal 5 148 3" xfId="12040" xr:uid="{00000000-0005-0000-0000-00006D240000}"/>
    <cellStyle name="Normal 5 149" xfId="6782" xr:uid="{00000000-0005-0000-0000-00006E240000}"/>
    <cellStyle name="Normal 5 149 2" xfId="6783" xr:uid="{00000000-0005-0000-0000-00006F240000}"/>
    <cellStyle name="Normal 5 149 2 2" xfId="12043" xr:uid="{00000000-0005-0000-0000-000070240000}"/>
    <cellStyle name="Normal 5 149 3" xfId="12042" xr:uid="{00000000-0005-0000-0000-000071240000}"/>
    <cellStyle name="Normal 5 15" xfId="6784" xr:uid="{00000000-0005-0000-0000-000072240000}"/>
    <cellStyle name="Normal 5 15 2" xfId="6785" xr:uid="{00000000-0005-0000-0000-000073240000}"/>
    <cellStyle name="Normal 5 15 2 2" xfId="6786" xr:uid="{00000000-0005-0000-0000-000074240000}"/>
    <cellStyle name="Normal 5 15 2 2 2" xfId="12046" xr:uid="{00000000-0005-0000-0000-000075240000}"/>
    <cellStyle name="Normal 5 15 2 3" xfId="12045" xr:uid="{00000000-0005-0000-0000-000076240000}"/>
    <cellStyle name="Normal 5 15 3" xfId="6787" xr:uid="{00000000-0005-0000-0000-000077240000}"/>
    <cellStyle name="Normal 5 15 3 2" xfId="12047" xr:uid="{00000000-0005-0000-0000-000078240000}"/>
    <cellStyle name="Normal 5 15 4" xfId="12044" xr:uid="{00000000-0005-0000-0000-000079240000}"/>
    <cellStyle name="Normal 5 150" xfId="6788" xr:uid="{00000000-0005-0000-0000-00007A240000}"/>
    <cellStyle name="Normal 5 150 2" xfId="6789" xr:uid="{00000000-0005-0000-0000-00007B240000}"/>
    <cellStyle name="Normal 5 150 2 2" xfId="12049" xr:uid="{00000000-0005-0000-0000-00007C240000}"/>
    <cellStyle name="Normal 5 150 3" xfId="12048" xr:uid="{00000000-0005-0000-0000-00007D240000}"/>
    <cellStyle name="Normal 5 151" xfId="6790" xr:uid="{00000000-0005-0000-0000-00007E240000}"/>
    <cellStyle name="Normal 5 151 2" xfId="6791" xr:uid="{00000000-0005-0000-0000-00007F240000}"/>
    <cellStyle name="Normal 5 151 2 2" xfId="12051" xr:uid="{00000000-0005-0000-0000-000080240000}"/>
    <cellStyle name="Normal 5 151 3" xfId="12050" xr:uid="{00000000-0005-0000-0000-000081240000}"/>
    <cellStyle name="Normal 5 152" xfId="6792" xr:uid="{00000000-0005-0000-0000-000082240000}"/>
    <cellStyle name="Normal 5 152 2" xfId="6793" xr:uid="{00000000-0005-0000-0000-000083240000}"/>
    <cellStyle name="Normal 5 152 2 2" xfId="12053" xr:uid="{00000000-0005-0000-0000-000084240000}"/>
    <cellStyle name="Normal 5 152 3" xfId="12052" xr:uid="{00000000-0005-0000-0000-000085240000}"/>
    <cellStyle name="Normal 5 153" xfId="6794" xr:uid="{00000000-0005-0000-0000-000086240000}"/>
    <cellStyle name="Normal 5 154" xfId="6795" xr:uid="{00000000-0005-0000-0000-000087240000}"/>
    <cellStyle name="Normal 5 154 2" xfId="12054" xr:uid="{00000000-0005-0000-0000-000088240000}"/>
    <cellStyle name="Normal 5 155" xfId="6796" xr:uid="{00000000-0005-0000-0000-000089240000}"/>
    <cellStyle name="Normal 5 155 2" xfId="12055" xr:uid="{00000000-0005-0000-0000-00008A240000}"/>
    <cellStyle name="Normal 5 156" xfId="6797" xr:uid="{00000000-0005-0000-0000-00008B240000}"/>
    <cellStyle name="Normal 5 156 2" xfId="12056" xr:uid="{00000000-0005-0000-0000-00008C240000}"/>
    <cellStyle name="Normal 5 157" xfId="6798" xr:uid="{00000000-0005-0000-0000-00008D240000}"/>
    <cellStyle name="Normal 5 157 2" xfId="12057" xr:uid="{00000000-0005-0000-0000-00008E240000}"/>
    <cellStyle name="Normal 5 158" xfId="6799" xr:uid="{00000000-0005-0000-0000-00008F240000}"/>
    <cellStyle name="Normal 5 158 2" xfId="12058" xr:uid="{00000000-0005-0000-0000-000090240000}"/>
    <cellStyle name="Normal 5 159" xfId="6800" xr:uid="{00000000-0005-0000-0000-000091240000}"/>
    <cellStyle name="Normal 5 159 2" xfId="12059" xr:uid="{00000000-0005-0000-0000-000092240000}"/>
    <cellStyle name="Normal 5 16" xfId="6801" xr:uid="{00000000-0005-0000-0000-000093240000}"/>
    <cellStyle name="Normal 5 16 2" xfId="6802" xr:uid="{00000000-0005-0000-0000-000094240000}"/>
    <cellStyle name="Normal 5 16 2 2" xfId="6803" xr:uid="{00000000-0005-0000-0000-000095240000}"/>
    <cellStyle name="Normal 5 16 2 2 2" xfId="12062" xr:uid="{00000000-0005-0000-0000-000096240000}"/>
    <cellStyle name="Normal 5 16 2 3" xfId="12061" xr:uid="{00000000-0005-0000-0000-000097240000}"/>
    <cellStyle name="Normal 5 16 3" xfId="6804" xr:uid="{00000000-0005-0000-0000-000098240000}"/>
    <cellStyle name="Normal 5 16 3 2" xfId="12063" xr:uid="{00000000-0005-0000-0000-000099240000}"/>
    <cellStyle name="Normal 5 16 4" xfId="12060" xr:uid="{00000000-0005-0000-0000-00009A240000}"/>
    <cellStyle name="Normal 5 160" xfId="6676" xr:uid="{00000000-0005-0000-0000-00009B240000}"/>
    <cellStyle name="Normal 5 161" xfId="9586" xr:uid="{00000000-0005-0000-0000-00009C240000}"/>
    <cellStyle name="Normal 5 17" xfId="6805" xr:uid="{00000000-0005-0000-0000-00009D240000}"/>
    <cellStyle name="Normal 5 17 2" xfId="6806" xr:uid="{00000000-0005-0000-0000-00009E240000}"/>
    <cellStyle name="Normal 5 17 2 2" xfId="6807" xr:uid="{00000000-0005-0000-0000-00009F240000}"/>
    <cellStyle name="Normal 5 17 2 2 2" xfId="12066" xr:uid="{00000000-0005-0000-0000-0000A0240000}"/>
    <cellStyle name="Normal 5 17 2 3" xfId="12065" xr:uid="{00000000-0005-0000-0000-0000A1240000}"/>
    <cellStyle name="Normal 5 17 3" xfId="6808" xr:uid="{00000000-0005-0000-0000-0000A2240000}"/>
    <cellStyle name="Normal 5 17 3 2" xfId="12067" xr:uid="{00000000-0005-0000-0000-0000A3240000}"/>
    <cellStyle name="Normal 5 17 4" xfId="12064" xr:uid="{00000000-0005-0000-0000-0000A4240000}"/>
    <cellStyle name="Normal 5 18" xfId="6809" xr:uid="{00000000-0005-0000-0000-0000A5240000}"/>
    <cellStyle name="Normal 5 18 2" xfId="6810" xr:uid="{00000000-0005-0000-0000-0000A6240000}"/>
    <cellStyle name="Normal 5 18 2 2" xfId="6811" xr:uid="{00000000-0005-0000-0000-0000A7240000}"/>
    <cellStyle name="Normal 5 18 2 2 2" xfId="12070" xr:uid="{00000000-0005-0000-0000-0000A8240000}"/>
    <cellStyle name="Normal 5 18 2 3" xfId="12069" xr:uid="{00000000-0005-0000-0000-0000A9240000}"/>
    <cellStyle name="Normal 5 18 3" xfId="6812" xr:uid="{00000000-0005-0000-0000-0000AA240000}"/>
    <cellStyle name="Normal 5 18 3 2" xfId="12071" xr:uid="{00000000-0005-0000-0000-0000AB240000}"/>
    <cellStyle name="Normal 5 18 4" xfId="12068" xr:uid="{00000000-0005-0000-0000-0000AC240000}"/>
    <cellStyle name="Normal 5 19" xfId="6813" xr:uid="{00000000-0005-0000-0000-0000AD240000}"/>
    <cellStyle name="Normal 5 19 2" xfId="6814" xr:uid="{00000000-0005-0000-0000-0000AE240000}"/>
    <cellStyle name="Normal 5 19 2 2" xfId="6815" xr:uid="{00000000-0005-0000-0000-0000AF240000}"/>
    <cellStyle name="Normal 5 19 2 2 2" xfId="12074" xr:uid="{00000000-0005-0000-0000-0000B0240000}"/>
    <cellStyle name="Normal 5 19 2 3" xfId="12073" xr:uid="{00000000-0005-0000-0000-0000B1240000}"/>
    <cellStyle name="Normal 5 19 3" xfId="6816" xr:uid="{00000000-0005-0000-0000-0000B2240000}"/>
    <cellStyle name="Normal 5 19 3 2" xfId="12075" xr:uid="{00000000-0005-0000-0000-0000B3240000}"/>
    <cellStyle name="Normal 5 19 4" xfId="12072" xr:uid="{00000000-0005-0000-0000-0000B4240000}"/>
    <cellStyle name="Normal 5 2" xfId="6817" xr:uid="{00000000-0005-0000-0000-0000B5240000}"/>
    <cellStyle name="Normal 5 2 2" xfId="6818" xr:uid="{00000000-0005-0000-0000-0000B6240000}"/>
    <cellStyle name="Normal 5 2 2 2" xfId="6819" xr:uid="{00000000-0005-0000-0000-0000B7240000}"/>
    <cellStyle name="Normal 5 2 2 2 2" xfId="12078" xr:uid="{00000000-0005-0000-0000-0000B8240000}"/>
    <cellStyle name="Normal 5 2 2 3" xfId="6820" xr:uid="{00000000-0005-0000-0000-0000B9240000}"/>
    <cellStyle name="Normal 5 2 2 3 2" xfId="12079" xr:uid="{00000000-0005-0000-0000-0000BA240000}"/>
    <cellStyle name="Normal 5 2 2 4" xfId="12077" xr:uid="{00000000-0005-0000-0000-0000BB240000}"/>
    <cellStyle name="Normal 5 2 3" xfId="6821" xr:uid="{00000000-0005-0000-0000-0000BC240000}"/>
    <cellStyle name="Normal 5 2 3 2" xfId="6822" xr:uid="{00000000-0005-0000-0000-0000BD240000}"/>
    <cellStyle name="Normal 5 2 3 2 2" xfId="12081" xr:uid="{00000000-0005-0000-0000-0000BE240000}"/>
    <cellStyle name="Normal 5 2 3 3" xfId="12080" xr:uid="{00000000-0005-0000-0000-0000BF240000}"/>
    <cellStyle name="Normal 5 2 4" xfId="6823" xr:uid="{00000000-0005-0000-0000-0000C0240000}"/>
    <cellStyle name="Normal 5 2 4 2" xfId="12082" xr:uid="{00000000-0005-0000-0000-0000C1240000}"/>
    <cellStyle name="Normal 5 2 5" xfId="6824" xr:uid="{00000000-0005-0000-0000-0000C2240000}"/>
    <cellStyle name="Normal 5 2 5 2" xfId="12083" xr:uid="{00000000-0005-0000-0000-0000C3240000}"/>
    <cellStyle name="Normal 5 2 6" xfId="6825" xr:uid="{00000000-0005-0000-0000-0000C4240000}"/>
    <cellStyle name="Normal 5 2 6 2" xfId="12084" xr:uid="{00000000-0005-0000-0000-0000C5240000}"/>
    <cellStyle name="Normal 5 2 7" xfId="6826" xr:uid="{00000000-0005-0000-0000-0000C6240000}"/>
    <cellStyle name="Normal 5 2 7 2" xfId="12085" xr:uid="{00000000-0005-0000-0000-0000C7240000}"/>
    <cellStyle name="Normal 5 2 8" xfId="12076" xr:uid="{00000000-0005-0000-0000-0000C8240000}"/>
    <cellStyle name="Normal 5 20" xfId="6827" xr:uid="{00000000-0005-0000-0000-0000C9240000}"/>
    <cellStyle name="Normal 5 20 2" xfId="6828" xr:uid="{00000000-0005-0000-0000-0000CA240000}"/>
    <cellStyle name="Normal 5 20 2 2" xfId="6829" xr:uid="{00000000-0005-0000-0000-0000CB240000}"/>
    <cellStyle name="Normal 5 20 2 2 2" xfId="12088" xr:uid="{00000000-0005-0000-0000-0000CC240000}"/>
    <cellStyle name="Normal 5 20 2 3" xfId="12087" xr:uid="{00000000-0005-0000-0000-0000CD240000}"/>
    <cellStyle name="Normal 5 20 3" xfId="6830" xr:uid="{00000000-0005-0000-0000-0000CE240000}"/>
    <cellStyle name="Normal 5 20 3 2" xfId="12089" xr:uid="{00000000-0005-0000-0000-0000CF240000}"/>
    <cellStyle name="Normal 5 20 4" xfId="12086" xr:uid="{00000000-0005-0000-0000-0000D0240000}"/>
    <cellStyle name="Normal 5 21" xfId="6831" xr:uid="{00000000-0005-0000-0000-0000D1240000}"/>
    <cellStyle name="Normal 5 21 2" xfId="6832" xr:uid="{00000000-0005-0000-0000-0000D2240000}"/>
    <cellStyle name="Normal 5 21 2 2" xfId="6833" xr:uid="{00000000-0005-0000-0000-0000D3240000}"/>
    <cellStyle name="Normal 5 21 2 2 2" xfId="12092" xr:uid="{00000000-0005-0000-0000-0000D4240000}"/>
    <cellStyle name="Normal 5 21 2 3" xfId="12091" xr:uid="{00000000-0005-0000-0000-0000D5240000}"/>
    <cellStyle name="Normal 5 21 3" xfId="6834" xr:uid="{00000000-0005-0000-0000-0000D6240000}"/>
    <cellStyle name="Normal 5 21 3 2" xfId="12093" xr:uid="{00000000-0005-0000-0000-0000D7240000}"/>
    <cellStyle name="Normal 5 21 4" xfId="12090" xr:uid="{00000000-0005-0000-0000-0000D8240000}"/>
    <cellStyle name="Normal 5 22" xfId="6835" xr:uid="{00000000-0005-0000-0000-0000D9240000}"/>
    <cellStyle name="Normal 5 22 2" xfId="6836" xr:uid="{00000000-0005-0000-0000-0000DA240000}"/>
    <cellStyle name="Normal 5 22 2 2" xfId="6837" xr:uid="{00000000-0005-0000-0000-0000DB240000}"/>
    <cellStyle name="Normal 5 22 2 2 2" xfId="12096" xr:uid="{00000000-0005-0000-0000-0000DC240000}"/>
    <cellStyle name="Normal 5 22 2 3" xfId="12095" xr:uid="{00000000-0005-0000-0000-0000DD240000}"/>
    <cellStyle name="Normal 5 22 3" xfId="6838" xr:uid="{00000000-0005-0000-0000-0000DE240000}"/>
    <cellStyle name="Normal 5 22 3 2" xfId="12097" xr:uid="{00000000-0005-0000-0000-0000DF240000}"/>
    <cellStyle name="Normal 5 22 4" xfId="12094" xr:uid="{00000000-0005-0000-0000-0000E0240000}"/>
    <cellStyle name="Normal 5 23" xfId="6839" xr:uid="{00000000-0005-0000-0000-0000E1240000}"/>
    <cellStyle name="Normal 5 23 2" xfId="6840" xr:uid="{00000000-0005-0000-0000-0000E2240000}"/>
    <cellStyle name="Normal 5 23 2 2" xfId="6841" xr:uid="{00000000-0005-0000-0000-0000E3240000}"/>
    <cellStyle name="Normal 5 23 2 2 2" xfId="12100" xr:uid="{00000000-0005-0000-0000-0000E4240000}"/>
    <cellStyle name="Normal 5 23 2 3" xfId="12099" xr:uid="{00000000-0005-0000-0000-0000E5240000}"/>
    <cellStyle name="Normal 5 23 3" xfId="6842" xr:uid="{00000000-0005-0000-0000-0000E6240000}"/>
    <cellStyle name="Normal 5 23 3 2" xfId="12101" xr:uid="{00000000-0005-0000-0000-0000E7240000}"/>
    <cellStyle name="Normal 5 23 4" xfId="12098" xr:uid="{00000000-0005-0000-0000-0000E8240000}"/>
    <cellStyle name="Normal 5 24" xfId="6843" xr:uid="{00000000-0005-0000-0000-0000E9240000}"/>
    <cellStyle name="Normal 5 24 2" xfId="6844" xr:uid="{00000000-0005-0000-0000-0000EA240000}"/>
    <cellStyle name="Normal 5 24 2 2" xfId="6845" xr:uid="{00000000-0005-0000-0000-0000EB240000}"/>
    <cellStyle name="Normal 5 24 2 2 2" xfId="12104" xr:uid="{00000000-0005-0000-0000-0000EC240000}"/>
    <cellStyle name="Normal 5 24 2 3" xfId="12103" xr:uid="{00000000-0005-0000-0000-0000ED240000}"/>
    <cellStyle name="Normal 5 24 3" xfId="6846" xr:uid="{00000000-0005-0000-0000-0000EE240000}"/>
    <cellStyle name="Normal 5 24 3 2" xfId="12105" xr:uid="{00000000-0005-0000-0000-0000EF240000}"/>
    <cellStyle name="Normal 5 24 4" xfId="12102" xr:uid="{00000000-0005-0000-0000-0000F0240000}"/>
    <cellStyle name="Normal 5 25" xfId="6847" xr:uid="{00000000-0005-0000-0000-0000F1240000}"/>
    <cellStyle name="Normal 5 25 2" xfId="6848" xr:uid="{00000000-0005-0000-0000-0000F2240000}"/>
    <cellStyle name="Normal 5 25 2 2" xfId="6849" xr:uid="{00000000-0005-0000-0000-0000F3240000}"/>
    <cellStyle name="Normal 5 25 2 2 2" xfId="12108" xr:uid="{00000000-0005-0000-0000-0000F4240000}"/>
    <cellStyle name="Normal 5 25 2 3" xfId="12107" xr:uid="{00000000-0005-0000-0000-0000F5240000}"/>
    <cellStyle name="Normal 5 25 3" xfId="6850" xr:uid="{00000000-0005-0000-0000-0000F6240000}"/>
    <cellStyle name="Normal 5 25 3 2" xfId="12109" xr:uid="{00000000-0005-0000-0000-0000F7240000}"/>
    <cellStyle name="Normal 5 25 4" xfId="12106" xr:uid="{00000000-0005-0000-0000-0000F8240000}"/>
    <cellStyle name="Normal 5 26" xfId="6851" xr:uid="{00000000-0005-0000-0000-0000F9240000}"/>
    <cellStyle name="Normal 5 26 2" xfId="6852" xr:uid="{00000000-0005-0000-0000-0000FA240000}"/>
    <cellStyle name="Normal 5 26 2 2" xfId="6853" xr:uid="{00000000-0005-0000-0000-0000FB240000}"/>
    <cellStyle name="Normal 5 26 2 2 2" xfId="12112" xr:uid="{00000000-0005-0000-0000-0000FC240000}"/>
    <cellStyle name="Normal 5 26 2 3" xfId="12111" xr:uid="{00000000-0005-0000-0000-0000FD240000}"/>
    <cellStyle name="Normal 5 26 3" xfId="6854" xr:uid="{00000000-0005-0000-0000-0000FE240000}"/>
    <cellStyle name="Normal 5 26 3 2" xfId="12113" xr:uid="{00000000-0005-0000-0000-0000FF240000}"/>
    <cellStyle name="Normal 5 26 4" xfId="12110" xr:uid="{00000000-0005-0000-0000-000000250000}"/>
    <cellStyle name="Normal 5 27" xfId="6855" xr:uid="{00000000-0005-0000-0000-000001250000}"/>
    <cellStyle name="Normal 5 27 2" xfId="6856" xr:uid="{00000000-0005-0000-0000-000002250000}"/>
    <cellStyle name="Normal 5 27 2 2" xfId="6857" xr:uid="{00000000-0005-0000-0000-000003250000}"/>
    <cellStyle name="Normal 5 27 2 2 2" xfId="12116" xr:uid="{00000000-0005-0000-0000-000004250000}"/>
    <cellStyle name="Normal 5 27 2 3" xfId="12115" xr:uid="{00000000-0005-0000-0000-000005250000}"/>
    <cellStyle name="Normal 5 27 3" xfId="6858" xr:uid="{00000000-0005-0000-0000-000006250000}"/>
    <cellStyle name="Normal 5 27 3 2" xfId="12117" xr:uid="{00000000-0005-0000-0000-000007250000}"/>
    <cellStyle name="Normal 5 27 4" xfId="12114" xr:uid="{00000000-0005-0000-0000-000008250000}"/>
    <cellStyle name="Normal 5 28" xfId="6859" xr:uid="{00000000-0005-0000-0000-000009250000}"/>
    <cellStyle name="Normal 5 28 2" xfId="6860" xr:uid="{00000000-0005-0000-0000-00000A250000}"/>
    <cellStyle name="Normal 5 28 2 2" xfId="6861" xr:uid="{00000000-0005-0000-0000-00000B250000}"/>
    <cellStyle name="Normal 5 28 2 2 2" xfId="12120" xr:uid="{00000000-0005-0000-0000-00000C250000}"/>
    <cellStyle name="Normal 5 28 2 3" xfId="12119" xr:uid="{00000000-0005-0000-0000-00000D250000}"/>
    <cellStyle name="Normal 5 28 3" xfId="6862" xr:uid="{00000000-0005-0000-0000-00000E250000}"/>
    <cellStyle name="Normal 5 28 3 2" xfId="12121" xr:uid="{00000000-0005-0000-0000-00000F250000}"/>
    <cellStyle name="Normal 5 28 4" xfId="12118" xr:uid="{00000000-0005-0000-0000-000010250000}"/>
    <cellStyle name="Normal 5 29" xfId="6863" xr:uid="{00000000-0005-0000-0000-000011250000}"/>
    <cellStyle name="Normal 5 29 2" xfId="6864" xr:uid="{00000000-0005-0000-0000-000012250000}"/>
    <cellStyle name="Normal 5 29 2 2" xfId="6865" xr:uid="{00000000-0005-0000-0000-000013250000}"/>
    <cellStyle name="Normal 5 29 2 2 2" xfId="12124" xr:uid="{00000000-0005-0000-0000-000014250000}"/>
    <cellStyle name="Normal 5 29 2 3" xfId="12123" xr:uid="{00000000-0005-0000-0000-000015250000}"/>
    <cellStyle name="Normal 5 29 3" xfId="6866" xr:uid="{00000000-0005-0000-0000-000016250000}"/>
    <cellStyle name="Normal 5 29 3 2" xfId="12125" xr:uid="{00000000-0005-0000-0000-000017250000}"/>
    <cellStyle name="Normal 5 29 4" xfId="12122" xr:uid="{00000000-0005-0000-0000-000018250000}"/>
    <cellStyle name="Normal 5 3" xfId="6867" xr:uid="{00000000-0005-0000-0000-000019250000}"/>
    <cellStyle name="Normal 5 3 10" xfId="6868" xr:uid="{00000000-0005-0000-0000-00001A250000}"/>
    <cellStyle name="Normal 5 3 10 2" xfId="12127" xr:uid="{00000000-0005-0000-0000-00001B250000}"/>
    <cellStyle name="Normal 5 3 11" xfId="6869" xr:uid="{00000000-0005-0000-0000-00001C250000}"/>
    <cellStyle name="Normal 5 3 11 2" xfId="12128" xr:uid="{00000000-0005-0000-0000-00001D250000}"/>
    <cellStyle name="Normal 5 3 12" xfId="12126" xr:uid="{00000000-0005-0000-0000-00001E250000}"/>
    <cellStyle name="Normal 5 3 2" xfId="6870" xr:uid="{00000000-0005-0000-0000-00001F250000}"/>
    <cellStyle name="Normal 5 3 2 2" xfId="6871" xr:uid="{00000000-0005-0000-0000-000020250000}"/>
    <cellStyle name="Normal 5 3 2 2 2" xfId="6872" xr:uid="{00000000-0005-0000-0000-000021250000}"/>
    <cellStyle name="Normal 5 3 2 2 2 2" xfId="6873" xr:uid="{00000000-0005-0000-0000-000022250000}"/>
    <cellStyle name="Normal 5 3 2 2 3" xfId="6874" xr:uid="{00000000-0005-0000-0000-000023250000}"/>
    <cellStyle name="Normal 5 3 2 3" xfId="6875" xr:uid="{00000000-0005-0000-0000-000024250000}"/>
    <cellStyle name="Normal 5 3 2 3 2" xfId="6876" xr:uid="{00000000-0005-0000-0000-000025250000}"/>
    <cellStyle name="Normal 5 3 2 3 2 2" xfId="6877" xr:uid="{00000000-0005-0000-0000-000026250000}"/>
    <cellStyle name="Normal 5 3 2 3 3" xfId="6878" xr:uid="{00000000-0005-0000-0000-000027250000}"/>
    <cellStyle name="Normal 5 3 2 4" xfId="6879" xr:uid="{00000000-0005-0000-0000-000028250000}"/>
    <cellStyle name="Normal 5 3 2 4 2" xfId="6880" xr:uid="{00000000-0005-0000-0000-000029250000}"/>
    <cellStyle name="Normal 5 3 2 4 2 2" xfId="6881" xr:uid="{00000000-0005-0000-0000-00002A250000}"/>
    <cellStyle name="Normal 5 3 2 4 3" xfId="6882" xr:uid="{00000000-0005-0000-0000-00002B250000}"/>
    <cellStyle name="Normal 5 3 2 5" xfId="6883" xr:uid="{00000000-0005-0000-0000-00002C250000}"/>
    <cellStyle name="Normal 5 3 2 5 2" xfId="6884" xr:uid="{00000000-0005-0000-0000-00002D250000}"/>
    <cellStyle name="Normal 5 3 2 5 2 2" xfId="6885" xr:uid="{00000000-0005-0000-0000-00002E250000}"/>
    <cellStyle name="Normal 5 3 2 5 3" xfId="6886" xr:uid="{00000000-0005-0000-0000-00002F250000}"/>
    <cellStyle name="Normal 5 3 2 6" xfId="6887" xr:uid="{00000000-0005-0000-0000-000030250000}"/>
    <cellStyle name="Normal 5 3 2 6 2" xfId="6888" xr:uid="{00000000-0005-0000-0000-000031250000}"/>
    <cellStyle name="Normal 5 3 2 6 2 2" xfId="12131" xr:uid="{00000000-0005-0000-0000-000032250000}"/>
    <cellStyle name="Normal 5 3 2 6 3" xfId="12130" xr:uid="{00000000-0005-0000-0000-000033250000}"/>
    <cellStyle name="Normal 5 3 2 7" xfId="6889" xr:uid="{00000000-0005-0000-0000-000034250000}"/>
    <cellStyle name="Normal 5 3 2 7 2" xfId="12132" xr:uid="{00000000-0005-0000-0000-000035250000}"/>
    <cellStyle name="Normal 5 3 2 8" xfId="12129" xr:uid="{00000000-0005-0000-0000-000036250000}"/>
    <cellStyle name="Normal 5 3 3" xfId="6890" xr:uid="{00000000-0005-0000-0000-000037250000}"/>
    <cellStyle name="Normal 5 3 3 2" xfId="6891" xr:uid="{00000000-0005-0000-0000-000038250000}"/>
    <cellStyle name="Normal 5 3 3 2 2" xfId="6892" xr:uid="{00000000-0005-0000-0000-000039250000}"/>
    <cellStyle name="Normal 5 3 3 2 2 2" xfId="12135" xr:uid="{00000000-0005-0000-0000-00003A250000}"/>
    <cellStyle name="Normal 5 3 3 2 3" xfId="12134" xr:uid="{00000000-0005-0000-0000-00003B250000}"/>
    <cellStyle name="Normal 5 3 3 3" xfId="6893" xr:uid="{00000000-0005-0000-0000-00003C250000}"/>
    <cellStyle name="Normal 5 3 3 3 2" xfId="12136" xr:uid="{00000000-0005-0000-0000-00003D250000}"/>
    <cellStyle name="Normal 5 3 3 4" xfId="12133" xr:uid="{00000000-0005-0000-0000-00003E250000}"/>
    <cellStyle name="Normal 5 3 4" xfId="6894" xr:uid="{00000000-0005-0000-0000-00003F250000}"/>
    <cellStyle name="Normal 5 3 4 2" xfId="6895" xr:uid="{00000000-0005-0000-0000-000040250000}"/>
    <cellStyle name="Normal 5 3 4 2 2" xfId="6896" xr:uid="{00000000-0005-0000-0000-000041250000}"/>
    <cellStyle name="Normal 5 3 4 2 2 2" xfId="12139" xr:uid="{00000000-0005-0000-0000-000042250000}"/>
    <cellStyle name="Normal 5 3 4 2 3" xfId="12138" xr:uid="{00000000-0005-0000-0000-000043250000}"/>
    <cellStyle name="Normal 5 3 4 3" xfId="6897" xr:uid="{00000000-0005-0000-0000-000044250000}"/>
    <cellStyle name="Normal 5 3 4 3 2" xfId="12140" xr:uid="{00000000-0005-0000-0000-000045250000}"/>
    <cellStyle name="Normal 5 3 4 4" xfId="12137" xr:uid="{00000000-0005-0000-0000-000046250000}"/>
    <cellStyle name="Normal 5 3 5" xfId="6898" xr:uid="{00000000-0005-0000-0000-000047250000}"/>
    <cellStyle name="Normal 5 3 5 2" xfId="6899" xr:uid="{00000000-0005-0000-0000-000048250000}"/>
    <cellStyle name="Normal 5 3 5 2 2" xfId="6900" xr:uid="{00000000-0005-0000-0000-000049250000}"/>
    <cellStyle name="Normal 5 3 5 2 2 2" xfId="12143" xr:uid="{00000000-0005-0000-0000-00004A250000}"/>
    <cellStyle name="Normal 5 3 5 2 3" xfId="12142" xr:uid="{00000000-0005-0000-0000-00004B250000}"/>
    <cellStyle name="Normal 5 3 5 3" xfId="6901" xr:uid="{00000000-0005-0000-0000-00004C250000}"/>
    <cellStyle name="Normal 5 3 5 3 2" xfId="12144" xr:uid="{00000000-0005-0000-0000-00004D250000}"/>
    <cellStyle name="Normal 5 3 5 4" xfId="12141" xr:uid="{00000000-0005-0000-0000-00004E250000}"/>
    <cellStyle name="Normal 5 3 6" xfId="6902" xr:uid="{00000000-0005-0000-0000-00004F250000}"/>
    <cellStyle name="Normal 5 3 6 2" xfId="6903" xr:uid="{00000000-0005-0000-0000-000050250000}"/>
    <cellStyle name="Normal 5 3 6 3" xfId="6904" xr:uid="{00000000-0005-0000-0000-000051250000}"/>
    <cellStyle name="Normal 5 3 6 3 2" xfId="12145" xr:uid="{00000000-0005-0000-0000-000052250000}"/>
    <cellStyle name="Normal 5 3 7" xfId="6905" xr:uid="{00000000-0005-0000-0000-000053250000}"/>
    <cellStyle name="Normal 5 3 8" xfId="6906" xr:uid="{00000000-0005-0000-0000-000054250000}"/>
    <cellStyle name="Normal 5 3 9" xfId="6907" xr:uid="{00000000-0005-0000-0000-000055250000}"/>
    <cellStyle name="Normal 5 30" xfId="6908" xr:uid="{00000000-0005-0000-0000-000056250000}"/>
    <cellStyle name="Normal 5 30 2" xfId="6909" xr:uid="{00000000-0005-0000-0000-000057250000}"/>
    <cellStyle name="Normal 5 30 2 2" xfId="6910" xr:uid="{00000000-0005-0000-0000-000058250000}"/>
    <cellStyle name="Normal 5 30 2 2 2" xfId="12148" xr:uid="{00000000-0005-0000-0000-000059250000}"/>
    <cellStyle name="Normal 5 30 2 3" xfId="12147" xr:uid="{00000000-0005-0000-0000-00005A250000}"/>
    <cellStyle name="Normal 5 30 3" xfId="6911" xr:uid="{00000000-0005-0000-0000-00005B250000}"/>
    <cellStyle name="Normal 5 30 3 2" xfId="12149" xr:uid="{00000000-0005-0000-0000-00005C250000}"/>
    <cellStyle name="Normal 5 30 4" xfId="12146" xr:uid="{00000000-0005-0000-0000-00005D250000}"/>
    <cellStyle name="Normal 5 31" xfId="6912" xr:uid="{00000000-0005-0000-0000-00005E250000}"/>
    <cellStyle name="Normal 5 31 2" xfId="6913" xr:uid="{00000000-0005-0000-0000-00005F250000}"/>
    <cellStyle name="Normal 5 31 2 2" xfId="6914" xr:uid="{00000000-0005-0000-0000-000060250000}"/>
    <cellStyle name="Normal 5 31 2 2 2" xfId="12152" xr:uid="{00000000-0005-0000-0000-000061250000}"/>
    <cellStyle name="Normal 5 31 2 3" xfId="12151" xr:uid="{00000000-0005-0000-0000-000062250000}"/>
    <cellStyle name="Normal 5 31 3" xfId="6915" xr:uid="{00000000-0005-0000-0000-000063250000}"/>
    <cellStyle name="Normal 5 31 3 2" xfId="12153" xr:uid="{00000000-0005-0000-0000-000064250000}"/>
    <cellStyle name="Normal 5 31 4" xfId="12150" xr:uid="{00000000-0005-0000-0000-000065250000}"/>
    <cellStyle name="Normal 5 32" xfId="6916" xr:uid="{00000000-0005-0000-0000-000066250000}"/>
    <cellStyle name="Normal 5 32 2" xfId="6917" xr:uid="{00000000-0005-0000-0000-000067250000}"/>
    <cellStyle name="Normal 5 32 2 2" xfId="6918" xr:uid="{00000000-0005-0000-0000-000068250000}"/>
    <cellStyle name="Normal 5 32 2 2 2" xfId="12156" xr:uid="{00000000-0005-0000-0000-000069250000}"/>
    <cellStyle name="Normal 5 32 2 3" xfId="12155" xr:uid="{00000000-0005-0000-0000-00006A250000}"/>
    <cellStyle name="Normal 5 32 3" xfId="6919" xr:uid="{00000000-0005-0000-0000-00006B250000}"/>
    <cellStyle name="Normal 5 32 3 2" xfId="12157" xr:uid="{00000000-0005-0000-0000-00006C250000}"/>
    <cellStyle name="Normal 5 32 4" xfId="12154" xr:uid="{00000000-0005-0000-0000-00006D250000}"/>
    <cellStyle name="Normal 5 33" xfId="6920" xr:uid="{00000000-0005-0000-0000-00006E250000}"/>
    <cellStyle name="Normal 5 33 2" xfId="6921" xr:uid="{00000000-0005-0000-0000-00006F250000}"/>
    <cellStyle name="Normal 5 33 2 2" xfId="6922" xr:uid="{00000000-0005-0000-0000-000070250000}"/>
    <cellStyle name="Normal 5 33 2 2 2" xfId="12160" xr:uid="{00000000-0005-0000-0000-000071250000}"/>
    <cellStyle name="Normal 5 33 2 3" xfId="12159" xr:uid="{00000000-0005-0000-0000-000072250000}"/>
    <cellStyle name="Normal 5 33 3" xfId="6923" xr:uid="{00000000-0005-0000-0000-000073250000}"/>
    <cellStyle name="Normal 5 33 3 2" xfId="12161" xr:uid="{00000000-0005-0000-0000-000074250000}"/>
    <cellStyle name="Normal 5 33 4" xfId="12158" xr:uid="{00000000-0005-0000-0000-000075250000}"/>
    <cellStyle name="Normal 5 34" xfId="6924" xr:uid="{00000000-0005-0000-0000-000076250000}"/>
    <cellStyle name="Normal 5 34 2" xfId="6925" xr:uid="{00000000-0005-0000-0000-000077250000}"/>
    <cellStyle name="Normal 5 34 2 2" xfId="6926" xr:uid="{00000000-0005-0000-0000-000078250000}"/>
    <cellStyle name="Normal 5 34 2 2 2" xfId="12164" xr:uid="{00000000-0005-0000-0000-000079250000}"/>
    <cellStyle name="Normal 5 34 2 3" xfId="12163" xr:uid="{00000000-0005-0000-0000-00007A250000}"/>
    <cellStyle name="Normal 5 34 3" xfId="6927" xr:uid="{00000000-0005-0000-0000-00007B250000}"/>
    <cellStyle name="Normal 5 34 3 2" xfId="12165" xr:uid="{00000000-0005-0000-0000-00007C250000}"/>
    <cellStyle name="Normal 5 34 4" xfId="12162" xr:uid="{00000000-0005-0000-0000-00007D250000}"/>
    <cellStyle name="Normal 5 35" xfId="6928" xr:uid="{00000000-0005-0000-0000-00007E250000}"/>
    <cellStyle name="Normal 5 35 2" xfId="6929" xr:uid="{00000000-0005-0000-0000-00007F250000}"/>
    <cellStyle name="Normal 5 35 2 2" xfId="6930" xr:uid="{00000000-0005-0000-0000-000080250000}"/>
    <cellStyle name="Normal 5 35 2 2 2" xfId="12168" xr:uid="{00000000-0005-0000-0000-000081250000}"/>
    <cellStyle name="Normal 5 35 2 3" xfId="12167" xr:uid="{00000000-0005-0000-0000-000082250000}"/>
    <cellStyle name="Normal 5 35 3" xfId="6931" xr:uid="{00000000-0005-0000-0000-000083250000}"/>
    <cellStyle name="Normal 5 35 3 2" xfId="12169" xr:uid="{00000000-0005-0000-0000-000084250000}"/>
    <cellStyle name="Normal 5 35 4" xfId="12166" xr:uid="{00000000-0005-0000-0000-000085250000}"/>
    <cellStyle name="Normal 5 36" xfId="6932" xr:uid="{00000000-0005-0000-0000-000086250000}"/>
    <cellStyle name="Normal 5 36 2" xfId="6933" xr:uid="{00000000-0005-0000-0000-000087250000}"/>
    <cellStyle name="Normal 5 36 2 2" xfId="6934" xr:uid="{00000000-0005-0000-0000-000088250000}"/>
    <cellStyle name="Normal 5 36 2 2 2" xfId="12172" xr:uid="{00000000-0005-0000-0000-000089250000}"/>
    <cellStyle name="Normal 5 36 2 3" xfId="12171" xr:uid="{00000000-0005-0000-0000-00008A250000}"/>
    <cellStyle name="Normal 5 36 3" xfId="6935" xr:uid="{00000000-0005-0000-0000-00008B250000}"/>
    <cellStyle name="Normal 5 36 3 2" xfId="12173" xr:uid="{00000000-0005-0000-0000-00008C250000}"/>
    <cellStyle name="Normal 5 36 4" xfId="12170" xr:uid="{00000000-0005-0000-0000-00008D250000}"/>
    <cellStyle name="Normal 5 37" xfId="6936" xr:uid="{00000000-0005-0000-0000-00008E250000}"/>
    <cellStyle name="Normal 5 37 2" xfId="6937" xr:uid="{00000000-0005-0000-0000-00008F250000}"/>
    <cellStyle name="Normal 5 37 2 2" xfId="6938" xr:uid="{00000000-0005-0000-0000-000090250000}"/>
    <cellStyle name="Normal 5 37 2 2 2" xfId="12176" xr:uid="{00000000-0005-0000-0000-000091250000}"/>
    <cellStyle name="Normal 5 37 2 3" xfId="12175" xr:uid="{00000000-0005-0000-0000-000092250000}"/>
    <cellStyle name="Normal 5 37 3" xfId="6939" xr:uid="{00000000-0005-0000-0000-000093250000}"/>
    <cellStyle name="Normal 5 37 3 2" xfId="12177" xr:uid="{00000000-0005-0000-0000-000094250000}"/>
    <cellStyle name="Normal 5 37 4" xfId="12174" xr:uid="{00000000-0005-0000-0000-000095250000}"/>
    <cellStyle name="Normal 5 38" xfId="6940" xr:uid="{00000000-0005-0000-0000-000096250000}"/>
    <cellStyle name="Normal 5 38 2" xfId="6941" xr:uid="{00000000-0005-0000-0000-000097250000}"/>
    <cellStyle name="Normal 5 38 2 2" xfId="6942" xr:uid="{00000000-0005-0000-0000-000098250000}"/>
    <cellStyle name="Normal 5 38 2 2 2" xfId="12180" xr:uid="{00000000-0005-0000-0000-000099250000}"/>
    <cellStyle name="Normal 5 38 2 3" xfId="12179" xr:uid="{00000000-0005-0000-0000-00009A250000}"/>
    <cellStyle name="Normal 5 38 3" xfId="6943" xr:uid="{00000000-0005-0000-0000-00009B250000}"/>
    <cellStyle name="Normal 5 38 3 2" xfId="12181" xr:uid="{00000000-0005-0000-0000-00009C250000}"/>
    <cellStyle name="Normal 5 38 4" xfId="12178" xr:uid="{00000000-0005-0000-0000-00009D250000}"/>
    <cellStyle name="Normal 5 39" xfId="6944" xr:uid="{00000000-0005-0000-0000-00009E250000}"/>
    <cellStyle name="Normal 5 39 2" xfId="6945" xr:uid="{00000000-0005-0000-0000-00009F250000}"/>
    <cellStyle name="Normal 5 39 2 2" xfId="6946" xr:uid="{00000000-0005-0000-0000-0000A0250000}"/>
    <cellStyle name="Normal 5 39 2 2 2" xfId="12184" xr:uid="{00000000-0005-0000-0000-0000A1250000}"/>
    <cellStyle name="Normal 5 39 2 3" xfId="12183" xr:uid="{00000000-0005-0000-0000-0000A2250000}"/>
    <cellStyle name="Normal 5 39 3" xfId="6947" xr:uid="{00000000-0005-0000-0000-0000A3250000}"/>
    <cellStyle name="Normal 5 39 3 2" xfId="12185" xr:uid="{00000000-0005-0000-0000-0000A4250000}"/>
    <cellStyle name="Normal 5 39 4" xfId="12182" xr:uid="{00000000-0005-0000-0000-0000A5250000}"/>
    <cellStyle name="Normal 5 4" xfId="6948" xr:uid="{00000000-0005-0000-0000-0000A6250000}"/>
    <cellStyle name="Normal 5 4 2" xfId="6949" xr:uid="{00000000-0005-0000-0000-0000A7250000}"/>
    <cellStyle name="Normal 5 4 2 2" xfId="6950" xr:uid="{00000000-0005-0000-0000-0000A8250000}"/>
    <cellStyle name="Normal 5 4 2 3" xfId="6951" xr:uid="{00000000-0005-0000-0000-0000A9250000}"/>
    <cellStyle name="Normal 5 4 2 3 2" xfId="12187" xr:uid="{00000000-0005-0000-0000-0000AA250000}"/>
    <cellStyle name="Normal 5 4 3" xfId="6952" xr:uid="{00000000-0005-0000-0000-0000AB250000}"/>
    <cellStyle name="Normal 5 4 3 2" xfId="6953" xr:uid="{00000000-0005-0000-0000-0000AC250000}"/>
    <cellStyle name="Normal 5 4 3 2 2" xfId="12189" xr:uid="{00000000-0005-0000-0000-0000AD250000}"/>
    <cellStyle name="Normal 5 4 3 3" xfId="12188" xr:uid="{00000000-0005-0000-0000-0000AE250000}"/>
    <cellStyle name="Normal 5 4 4" xfId="12186" xr:uid="{00000000-0005-0000-0000-0000AF250000}"/>
    <cellStyle name="Normal 5 40" xfId="6954" xr:uid="{00000000-0005-0000-0000-0000B0250000}"/>
    <cellStyle name="Normal 5 40 2" xfId="6955" xr:uid="{00000000-0005-0000-0000-0000B1250000}"/>
    <cellStyle name="Normal 5 40 2 2" xfId="6956" xr:uid="{00000000-0005-0000-0000-0000B2250000}"/>
    <cellStyle name="Normal 5 40 2 2 2" xfId="12192" xr:uid="{00000000-0005-0000-0000-0000B3250000}"/>
    <cellStyle name="Normal 5 40 2 3" xfId="12191" xr:uid="{00000000-0005-0000-0000-0000B4250000}"/>
    <cellStyle name="Normal 5 40 3" xfId="6957" xr:uid="{00000000-0005-0000-0000-0000B5250000}"/>
    <cellStyle name="Normal 5 40 3 2" xfId="12193" xr:uid="{00000000-0005-0000-0000-0000B6250000}"/>
    <cellStyle name="Normal 5 40 4" xfId="12190" xr:uid="{00000000-0005-0000-0000-0000B7250000}"/>
    <cellStyle name="Normal 5 41" xfId="6958" xr:uid="{00000000-0005-0000-0000-0000B8250000}"/>
    <cellStyle name="Normal 5 41 2" xfId="6959" xr:uid="{00000000-0005-0000-0000-0000B9250000}"/>
    <cellStyle name="Normal 5 41 2 2" xfId="6960" xr:uid="{00000000-0005-0000-0000-0000BA250000}"/>
    <cellStyle name="Normal 5 41 2 2 2" xfId="12196" xr:uid="{00000000-0005-0000-0000-0000BB250000}"/>
    <cellStyle name="Normal 5 41 2 3" xfId="12195" xr:uid="{00000000-0005-0000-0000-0000BC250000}"/>
    <cellStyle name="Normal 5 41 3" xfId="6961" xr:uid="{00000000-0005-0000-0000-0000BD250000}"/>
    <cellStyle name="Normal 5 41 3 2" xfId="12197" xr:uid="{00000000-0005-0000-0000-0000BE250000}"/>
    <cellStyle name="Normal 5 41 4" xfId="12194" xr:uid="{00000000-0005-0000-0000-0000BF250000}"/>
    <cellStyle name="Normal 5 42" xfId="6962" xr:uid="{00000000-0005-0000-0000-0000C0250000}"/>
    <cellStyle name="Normal 5 42 2" xfId="6963" xr:uid="{00000000-0005-0000-0000-0000C1250000}"/>
    <cellStyle name="Normal 5 42 2 2" xfId="6964" xr:uid="{00000000-0005-0000-0000-0000C2250000}"/>
    <cellStyle name="Normal 5 42 2 2 2" xfId="12200" xr:uid="{00000000-0005-0000-0000-0000C3250000}"/>
    <cellStyle name="Normal 5 42 2 3" xfId="12199" xr:uid="{00000000-0005-0000-0000-0000C4250000}"/>
    <cellStyle name="Normal 5 42 3" xfId="6965" xr:uid="{00000000-0005-0000-0000-0000C5250000}"/>
    <cellStyle name="Normal 5 42 3 2" xfId="12201" xr:uid="{00000000-0005-0000-0000-0000C6250000}"/>
    <cellStyle name="Normal 5 42 4" xfId="12198" xr:uid="{00000000-0005-0000-0000-0000C7250000}"/>
    <cellStyle name="Normal 5 43" xfId="6966" xr:uid="{00000000-0005-0000-0000-0000C8250000}"/>
    <cellStyle name="Normal 5 43 2" xfId="6967" xr:uid="{00000000-0005-0000-0000-0000C9250000}"/>
    <cellStyle name="Normal 5 43 2 2" xfId="6968" xr:uid="{00000000-0005-0000-0000-0000CA250000}"/>
    <cellStyle name="Normal 5 43 2 2 2" xfId="12204" xr:uid="{00000000-0005-0000-0000-0000CB250000}"/>
    <cellStyle name="Normal 5 43 2 3" xfId="12203" xr:uid="{00000000-0005-0000-0000-0000CC250000}"/>
    <cellStyle name="Normal 5 43 3" xfId="6969" xr:uid="{00000000-0005-0000-0000-0000CD250000}"/>
    <cellStyle name="Normal 5 43 3 2" xfId="12205" xr:uid="{00000000-0005-0000-0000-0000CE250000}"/>
    <cellStyle name="Normal 5 43 4" xfId="12202" xr:uid="{00000000-0005-0000-0000-0000CF250000}"/>
    <cellStyle name="Normal 5 44" xfId="6970" xr:uid="{00000000-0005-0000-0000-0000D0250000}"/>
    <cellStyle name="Normal 5 44 2" xfId="6971" xr:uid="{00000000-0005-0000-0000-0000D1250000}"/>
    <cellStyle name="Normal 5 44 2 2" xfId="6972" xr:uid="{00000000-0005-0000-0000-0000D2250000}"/>
    <cellStyle name="Normal 5 44 2 2 2" xfId="12208" xr:uid="{00000000-0005-0000-0000-0000D3250000}"/>
    <cellStyle name="Normal 5 44 2 3" xfId="12207" xr:uid="{00000000-0005-0000-0000-0000D4250000}"/>
    <cellStyle name="Normal 5 44 3" xfId="6973" xr:uid="{00000000-0005-0000-0000-0000D5250000}"/>
    <cellStyle name="Normal 5 44 3 2" xfId="12209" xr:uid="{00000000-0005-0000-0000-0000D6250000}"/>
    <cellStyle name="Normal 5 44 4" xfId="12206" xr:uid="{00000000-0005-0000-0000-0000D7250000}"/>
    <cellStyle name="Normal 5 45" xfId="6974" xr:uid="{00000000-0005-0000-0000-0000D8250000}"/>
    <cellStyle name="Normal 5 45 2" xfId="6975" xr:uid="{00000000-0005-0000-0000-0000D9250000}"/>
    <cellStyle name="Normal 5 45 2 2" xfId="6976" xr:uid="{00000000-0005-0000-0000-0000DA250000}"/>
    <cellStyle name="Normal 5 45 2 2 2" xfId="12212" xr:uid="{00000000-0005-0000-0000-0000DB250000}"/>
    <cellStyle name="Normal 5 45 2 3" xfId="12211" xr:uid="{00000000-0005-0000-0000-0000DC250000}"/>
    <cellStyle name="Normal 5 45 3" xfId="6977" xr:uid="{00000000-0005-0000-0000-0000DD250000}"/>
    <cellStyle name="Normal 5 45 3 2" xfId="12213" xr:uid="{00000000-0005-0000-0000-0000DE250000}"/>
    <cellStyle name="Normal 5 45 4" xfId="12210" xr:uid="{00000000-0005-0000-0000-0000DF250000}"/>
    <cellStyle name="Normal 5 46" xfId="6978" xr:uid="{00000000-0005-0000-0000-0000E0250000}"/>
    <cellStyle name="Normal 5 46 2" xfId="6979" xr:uid="{00000000-0005-0000-0000-0000E1250000}"/>
    <cellStyle name="Normal 5 46 2 2" xfId="6980" xr:uid="{00000000-0005-0000-0000-0000E2250000}"/>
    <cellStyle name="Normal 5 46 2 2 2" xfId="12216" xr:uid="{00000000-0005-0000-0000-0000E3250000}"/>
    <cellStyle name="Normal 5 46 2 3" xfId="12215" xr:uid="{00000000-0005-0000-0000-0000E4250000}"/>
    <cellStyle name="Normal 5 46 3" xfId="6981" xr:uid="{00000000-0005-0000-0000-0000E5250000}"/>
    <cellStyle name="Normal 5 46 3 2" xfId="12217" xr:uid="{00000000-0005-0000-0000-0000E6250000}"/>
    <cellStyle name="Normal 5 46 4" xfId="12214" xr:uid="{00000000-0005-0000-0000-0000E7250000}"/>
    <cellStyle name="Normal 5 47" xfId="6982" xr:uid="{00000000-0005-0000-0000-0000E8250000}"/>
    <cellStyle name="Normal 5 47 2" xfId="6983" xr:uid="{00000000-0005-0000-0000-0000E9250000}"/>
    <cellStyle name="Normal 5 47 2 2" xfId="6984" xr:uid="{00000000-0005-0000-0000-0000EA250000}"/>
    <cellStyle name="Normal 5 47 2 2 2" xfId="12220" xr:uid="{00000000-0005-0000-0000-0000EB250000}"/>
    <cellStyle name="Normal 5 47 2 3" xfId="12219" xr:uid="{00000000-0005-0000-0000-0000EC250000}"/>
    <cellStyle name="Normal 5 47 3" xfId="6985" xr:uid="{00000000-0005-0000-0000-0000ED250000}"/>
    <cellStyle name="Normal 5 47 3 2" xfId="12221" xr:uid="{00000000-0005-0000-0000-0000EE250000}"/>
    <cellStyle name="Normal 5 47 4" xfId="12218" xr:uid="{00000000-0005-0000-0000-0000EF250000}"/>
    <cellStyle name="Normal 5 48" xfId="6986" xr:uid="{00000000-0005-0000-0000-0000F0250000}"/>
    <cellStyle name="Normal 5 48 2" xfId="6987" xr:uid="{00000000-0005-0000-0000-0000F1250000}"/>
    <cellStyle name="Normal 5 48 2 2" xfId="6988" xr:uid="{00000000-0005-0000-0000-0000F2250000}"/>
    <cellStyle name="Normal 5 48 2 2 2" xfId="12224" xr:uid="{00000000-0005-0000-0000-0000F3250000}"/>
    <cellStyle name="Normal 5 48 2 3" xfId="12223" xr:uid="{00000000-0005-0000-0000-0000F4250000}"/>
    <cellStyle name="Normal 5 48 3" xfId="6989" xr:uid="{00000000-0005-0000-0000-0000F5250000}"/>
    <cellStyle name="Normal 5 48 3 2" xfId="12225" xr:uid="{00000000-0005-0000-0000-0000F6250000}"/>
    <cellStyle name="Normal 5 48 4" xfId="12222" xr:uid="{00000000-0005-0000-0000-0000F7250000}"/>
    <cellStyle name="Normal 5 49" xfId="6990" xr:uid="{00000000-0005-0000-0000-0000F8250000}"/>
    <cellStyle name="Normal 5 49 2" xfId="6991" xr:uid="{00000000-0005-0000-0000-0000F9250000}"/>
    <cellStyle name="Normal 5 49 2 2" xfId="6992" xr:uid="{00000000-0005-0000-0000-0000FA250000}"/>
    <cellStyle name="Normal 5 49 2 2 2" xfId="12228" xr:uid="{00000000-0005-0000-0000-0000FB250000}"/>
    <cellStyle name="Normal 5 49 2 3" xfId="12227" xr:uid="{00000000-0005-0000-0000-0000FC250000}"/>
    <cellStyle name="Normal 5 49 3" xfId="6993" xr:uid="{00000000-0005-0000-0000-0000FD250000}"/>
    <cellStyle name="Normal 5 49 3 2" xfId="12229" xr:uid="{00000000-0005-0000-0000-0000FE250000}"/>
    <cellStyle name="Normal 5 49 4" xfId="12226" xr:uid="{00000000-0005-0000-0000-0000FF250000}"/>
    <cellStyle name="Normal 5 5" xfId="6994" xr:uid="{00000000-0005-0000-0000-000000260000}"/>
    <cellStyle name="Normal 5 5 2" xfId="6995" xr:uid="{00000000-0005-0000-0000-000001260000}"/>
    <cellStyle name="Normal 5 5 2 2" xfId="6996" xr:uid="{00000000-0005-0000-0000-000002260000}"/>
    <cellStyle name="Normal 5 5 2 3" xfId="6997" xr:uid="{00000000-0005-0000-0000-000003260000}"/>
    <cellStyle name="Normal 5 5 2 3 2" xfId="12231" xr:uid="{00000000-0005-0000-0000-000004260000}"/>
    <cellStyle name="Normal 5 5 3" xfId="6998" xr:uid="{00000000-0005-0000-0000-000005260000}"/>
    <cellStyle name="Normal 5 5 3 2" xfId="6999" xr:uid="{00000000-0005-0000-0000-000006260000}"/>
    <cellStyle name="Normal 5 5 3 2 2" xfId="12233" xr:uid="{00000000-0005-0000-0000-000007260000}"/>
    <cellStyle name="Normal 5 5 3 3" xfId="12232" xr:uid="{00000000-0005-0000-0000-000008260000}"/>
    <cellStyle name="Normal 5 5 4" xfId="12230" xr:uid="{00000000-0005-0000-0000-000009260000}"/>
    <cellStyle name="Normal 5 50" xfId="7000" xr:uid="{00000000-0005-0000-0000-00000A260000}"/>
    <cellStyle name="Normal 5 50 2" xfId="7001" xr:uid="{00000000-0005-0000-0000-00000B260000}"/>
    <cellStyle name="Normal 5 50 2 2" xfId="7002" xr:uid="{00000000-0005-0000-0000-00000C260000}"/>
    <cellStyle name="Normal 5 50 2 2 2" xfId="12236" xr:uid="{00000000-0005-0000-0000-00000D260000}"/>
    <cellStyle name="Normal 5 50 2 3" xfId="12235" xr:uid="{00000000-0005-0000-0000-00000E260000}"/>
    <cellStyle name="Normal 5 50 3" xfId="7003" xr:uid="{00000000-0005-0000-0000-00000F260000}"/>
    <cellStyle name="Normal 5 50 3 2" xfId="12237" xr:uid="{00000000-0005-0000-0000-000010260000}"/>
    <cellStyle name="Normal 5 50 4" xfId="12234" xr:uid="{00000000-0005-0000-0000-000011260000}"/>
    <cellStyle name="Normal 5 51" xfId="7004" xr:uid="{00000000-0005-0000-0000-000012260000}"/>
    <cellStyle name="Normal 5 51 2" xfId="7005" xr:uid="{00000000-0005-0000-0000-000013260000}"/>
    <cellStyle name="Normal 5 51 2 2" xfId="7006" xr:uid="{00000000-0005-0000-0000-000014260000}"/>
    <cellStyle name="Normal 5 51 2 2 2" xfId="12240" xr:uid="{00000000-0005-0000-0000-000015260000}"/>
    <cellStyle name="Normal 5 51 2 3" xfId="12239" xr:uid="{00000000-0005-0000-0000-000016260000}"/>
    <cellStyle name="Normal 5 51 3" xfId="7007" xr:uid="{00000000-0005-0000-0000-000017260000}"/>
    <cellStyle name="Normal 5 51 3 2" xfId="12241" xr:uid="{00000000-0005-0000-0000-000018260000}"/>
    <cellStyle name="Normal 5 51 4" xfId="12238" xr:uid="{00000000-0005-0000-0000-000019260000}"/>
    <cellStyle name="Normal 5 52" xfId="7008" xr:uid="{00000000-0005-0000-0000-00001A260000}"/>
    <cellStyle name="Normal 5 52 2" xfId="7009" xr:uid="{00000000-0005-0000-0000-00001B260000}"/>
    <cellStyle name="Normal 5 52 2 2" xfId="7010" xr:uid="{00000000-0005-0000-0000-00001C260000}"/>
    <cellStyle name="Normal 5 52 2 2 2" xfId="12244" xr:uid="{00000000-0005-0000-0000-00001D260000}"/>
    <cellStyle name="Normal 5 52 2 3" xfId="12243" xr:uid="{00000000-0005-0000-0000-00001E260000}"/>
    <cellStyle name="Normal 5 52 3" xfId="7011" xr:uid="{00000000-0005-0000-0000-00001F260000}"/>
    <cellStyle name="Normal 5 52 3 2" xfId="12245" xr:uid="{00000000-0005-0000-0000-000020260000}"/>
    <cellStyle name="Normal 5 52 4" xfId="12242" xr:uid="{00000000-0005-0000-0000-000021260000}"/>
    <cellStyle name="Normal 5 53" xfId="7012" xr:uid="{00000000-0005-0000-0000-000022260000}"/>
    <cellStyle name="Normal 5 53 2" xfId="7013" xr:uid="{00000000-0005-0000-0000-000023260000}"/>
    <cellStyle name="Normal 5 53 2 2" xfId="7014" xr:uid="{00000000-0005-0000-0000-000024260000}"/>
    <cellStyle name="Normal 5 53 2 2 2" xfId="12248" xr:uid="{00000000-0005-0000-0000-000025260000}"/>
    <cellStyle name="Normal 5 53 2 3" xfId="12247" xr:uid="{00000000-0005-0000-0000-000026260000}"/>
    <cellStyle name="Normal 5 53 3" xfId="7015" xr:uid="{00000000-0005-0000-0000-000027260000}"/>
    <cellStyle name="Normal 5 53 3 2" xfId="12249" xr:uid="{00000000-0005-0000-0000-000028260000}"/>
    <cellStyle name="Normal 5 53 4" xfId="12246" xr:uid="{00000000-0005-0000-0000-000029260000}"/>
    <cellStyle name="Normal 5 54" xfId="7016" xr:uid="{00000000-0005-0000-0000-00002A260000}"/>
    <cellStyle name="Normal 5 54 2" xfId="7017" xr:uid="{00000000-0005-0000-0000-00002B260000}"/>
    <cellStyle name="Normal 5 54 2 2" xfId="7018" xr:uid="{00000000-0005-0000-0000-00002C260000}"/>
    <cellStyle name="Normal 5 54 2 2 2" xfId="12252" xr:uid="{00000000-0005-0000-0000-00002D260000}"/>
    <cellStyle name="Normal 5 54 2 3" xfId="12251" xr:uid="{00000000-0005-0000-0000-00002E260000}"/>
    <cellStyle name="Normal 5 54 3" xfId="7019" xr:uid="{00000000-0005-0000-0000-00002F260000}"/>
    <cellStyle name="Normal 5 54 3 2" xfId="12253" xr:uid="{00000000-0005-0000-0000-000030260000}"/>
    <cellStyle name="Normal 5 54 4" xfId="12250" xr:uid="{00000000-0005-0000-0000-000031260000}"/>
    <cellStyle name="Normal 5 55" xfId="7020" xr:uid="{00000000-0005-0000-0000-000032260000}"/>
    <cellStyle name="Normal 5 55 2" xfId="7021" xr:uid="{00000000-0005-0000-0000-000033260000}"/>
    <cellStyle name="Normal 5 55 2 2" xfId="7022" xr:uid="{00000000-0005-0000-0000-000034260000}"/>
    <cellStyle name="Normal 5 55 2 2 2" xfId="12256" xr:uid="{00000000-0005-0000-0000-000035260000}"/>
    <cellStyle name="Normal 5 55 2 3" xfId="12255" xr:uid="{00000000-0005-0000-0000-000036260000}"/>
    <cellStyle name="Normal 5 55 3" xfId="7023" xr:uid="{00000000-0005-0000-0000-000037260000}"/>
    <cellStyle name="Normal 5 55 3 2" xfId="12257" xr:uid="{00000000-0005-0000-0000-000038260000}"/>
    <cellStyle name="Normal 5 55 4" xfId="12254" xr:uid="{00000000-0005-0000-0000-000039260000}"/>
    <cellStyle name="Normal 5 56" xfId="7024" xr:uid="{00000000-0005-0000-0000-00003A260000}"/>
    <cellStyle name="Normal 5 56 2" xfId="7025" xr:uid="{00000000-0005-0000-0000-00003B260000}"/>
    <cellStyle name="Normal 5 56 2 2" xfId="7026" xr:uid="{00000000-0005-0000-0000-00003C260000}"/>
    <cellStyle name="Normal 5 56 2 2 2" xfId="12260" xr:uid="{00000000-0005-0000-0000-00003D260000}"/>
    <cellStyle name="Normal 5 56 2 3" xfId="12259" xr:uid="{00000000-0005-0000-0000-00003E260000}"/>
    <cellStyle name="Normal 5 56 3" xfId="7027" xr:uid="{00000000-0005-0000-0000-00003F260000}"/>
    <cellStyle name="Normal 5 56 3 2" xfId="12261" xr:uid="{00000000-0005-0000-0000-000040260000}"/>
    <cellStyle name="Normal 5 56 4" xfId="12258" xr:uid="{00000000-0005-0000-0000-000041260000}"/>
    <cellStyle name="Normal 5 57" xfId="7028" xr:uid="{00000000-0005-0000-0000-000042260000}"/>
    <cellStyle name="Normal 5 57 2" xfId="7029" xr:uid="{00000000-0005-0000-0000-000043260000}"/>
    <cellStyle name="Normal 5 57 2 2" xfId="7030" xr:uid="{00000000-0005-0000-0000-000044260000}"/>
    <cellStyle name="Normal 5 57 2 2 2" xfId="12264" xr:uid="{00000000-0005-0000-0000-000045260000}"/>
    <cellStyle name="Normal 5 57 2 3" xfId="12263" xr:uid="{00000000-0005-0000-0000-000046260000}"/>
    <cellStyle name="Normal 5 57 3" xfId="7031" xr:uid="{00000000-0005-0000-0000-000047260000}"/>
    <cellStyle name="Normal 5 57 3 2" xfId="12265" xr:uid="{00000000-0005-0000-0000-000048260000}"/>
    <cellStyle name="Normal 5 57 4" xfId="12262" xr:uid="{00000000-0005-0000-0000-000049260000}"/>
    <cellStyle name="Normal 5 58" xfId="7032" xr:uid="{00000000-0005-0000-0000-00004A260000}"/>
    <cellStyle name="Normal 5 58 2" xfId="7033" xr:uid="{00000000-0005-0000-0000-00004B260000}"/>
    <cellStyle name="Normal 5 58 2 2" xfId="7034" xr:uid="{00000000-0005-0000-0000-00004C260000}"/>
    <cellStyle name="Normal 5 58 2 2 2" xfId="12268" xr:uid="{00000000-0005-0000-0000-00004D260000}"/>
    <cellStyle name="Normal 5 58 2 3" xfId="12267" xr:uid="{00000000-0005-0000-0000-00004E260000}"/>
    <cellStyle name="Normal 5 58 3" xfId="7035" xr:uid="{00000000-0005-0000-0000-00004F260000}"/>
    <cellStyle name="Normal 5 58 3 2" xfId="12269" xr:uid="{00000000-0005-0000-0000-000050260000}"/>
    <cellStyle name="Normal 5 58 4" xfId="12266" xr:uid="{00000000-0005-0000-0000-000051260000}"/>
    <cellStyle name="Normal 5 59" xfId="7036" xr:uid="{00000000-0005-0000-0000-000052260000}"/>
    <cellStyle name="Normal 5 59 2" xfId="7037" xr:uid="{00000000-0005-0000-0000-000053260000}"/>
    <cellStyle name="Normal 5 59 2 2" xfId="7038" xr:uid="{00000000-0005-0000-0000-000054260000}"/>
    <cellStyle name="Normal 5 59 2 2 2" xfId="12272" xr:uid="{00000000-0005-0000-0000-000055260000}"/>
    <cellStyle name="Normal 5 59 2 3" xfId="12271" xr:uid="{00000000-0005-0000-0000-000056260000}"/>
    <cellStyle name="Normal 5 59 3" xfId="7039" xr:uid="{00000000-0005-0000-0000-000057260000}"/>
    <cellStyle name="Normal 5 59 3 2" xfId="12273" xr:uid="{00000000-0005-0000-0000-000058260000}"/>
    <cellStyle name="Normal 5 59 4" xfId="12270" xr:uid="{00000000-0005-0000-0000-000059260000}"/>
    <cellStyle name="Normal 5 6" xfId="7040" xr:uid="{00000000-0005-0000-0000-00005A260000}"/>
    <cellStyle name="Normal 5 6 2" xfId="7041" xr:uid="{00000000-0005-0000-0000-00005B260000}"/>
    <cellStyle name="Normal 5 6 2 2" xfId="7042" xr:uid="{00000000-0005-0000-0000-00005C260000}"/>
    <cellStyle name="Normal 5 6 2 3" xfId="7043" xr:uid="{00000000-0005-0000-0000-00005D260000}"/>
    <cellStyle name="Normal 5 6 2 3 2" xfId="12275" xr:uid="{00000000-0005-0000-0000-00005E260000}"/>
    <cellStyle name="Normal 5 6 3" xfId="7044" xr:uid="{00000000-0005-0000-0000-00005F260000}"/>
    <cellStyle name="Normal 5 6 3 2" xfId="7045" xr:uid="{00000000-0005-0000-0000-000060260000}"/>
    <cellStyle name="Normal 5 6 3 2 2" xfId="12277" xr:uid="{00000000-0005-0000-0000-000061260000}"/>
    <cellStyle name="Normal 5 6 3 3" xfId="12276" xr:uid="{00000000-0005-0000-0000-000062260000}"/>
    <cellStyle name="Normal 5 6 4" xfId="12274" xr:uid="{00000000-0005-0000-0000-000063260000}"/>
    <cellStyle name="Normal 5 60" xfId="7046" xr:uid="{00000000-0005-0000-0000-000064260000}"/>
    <cellStyle name="Normal 5 60 2" xfId="7047" xr:uid="{00000000-0005-0000-0000-000065260000}"/>
    <cellStyle name="Normal 5 60 2 2" xfId="7048" xr:uid="{00000000-0005-0000-0000-000066260000}"/>
    <cellStyle name="Normal 5 60 2 2 2" xfId="12280" xr:uid="{00000000-0005-0000-0000-000067260000}"/>
    <cellStyle name="Normal 5 60 2 3" xfId="12279" xr:uid="{00000000-0005-0000-0000-000068260000}"/>
    <cellStyle name="Normal 5 60 3" xfId="7049" xr:uid="{00000000-0005-0000-0000-000069260000}"/>
    <cellStyle name="Normal 5 60 3 2" xfId="12281" xr:uid="{00000000-0005-0000-0000-00006A260000}"/>
    <cellStyle name="Normal 5 60 4" xfId="12278" xr:uid="{00000000-0005-0000-0000-00006B260000}"/>
    <cellStyle name="Normal 5 61" xfId="7050" xr:uid="{00000000-0005-0000-0000-00006C260000}"/>
    <cellStyle name="Normal 5 61 2" xfId="7051" xr:uid="{00000000-0005-0000-0000-00006D260000}"/>
    <cellStyle name="Normal 5 61 2 2" xfId="7052" xr:uid="{00000000-0005-0000-0000-00006E260000}"/>
    <cellStyle name="Normal 5 61 2 2 2" xfId="12284" xr:uid="{00000000-0005-0000-0000-00006F260000}"/>
    <cellStyle name="Normal 5 61 2 3" xfId="12283" xr:uid="{00000000-0005-0000-0000-000070260000}"/>
    <cellStyle name="Normal 5 61 3" xfId="7053" xr:uid="{00000000-0005-0000-0000-000071260000}"/>
    <cellStyle name="Normal 5 61 3 2" xfId="12285" xr:uid="{00000000-0005-0000-0000-000072260000}"/>
    <cellStyle name="Normal 5 61 4" xfId="12282" xr:uid="{00000000-0005-0000-0000-000073260000}"/>
    <cellStyle name="Normal 5 62" xfId="7054" xr:uid="{00000000-0005-0000-0000-000074260000}"/>
    <cellStyle name="Normal 5 62 2" xfId="7055" xr:uid="{00000000-0005-0000-0000-000075260000}"/>
    <cellStyle name="Normal 5 62 2 2" xfId="12287" xr:uid="{00000000-0005-0000-0000-000076260000}"/>
    <cellStyle name="Normal 5 62 3" xfId="12286" xr:uid="{00000000-0005-0000-0000-000077260000}"/>
    <cellStyle name="Normal 5 63" xfId="7056" xr:uid="{00000000-0005-0000-0000-000078260000}"/>
    <cellStyle name="Normal 5 63 2" xfId="7057" xr:uid="{00000000-0005-0000-0000-000079260000}"/>
    <cellStyle name="Normal 5 63 2 2" xfId="12289" xr:uid="{00000000-0005-0000-0000-00007A260000}"/>
    <cellStyle name="Normal 5 63 3" xfId="12288" xr:uid="{00000000-0005-0000-0000-00007B260000}"/>
    <cellStyle name="Normal 5 64" xfId="7058" xr:uid="{00000000-0005-0000-0000-00007C260000}"/>
    <cellStyle name="Normal 5 64 2" xfId="7059" xr:uid="{00000000-0005-0000-0000-00007D260000}"/>
    <cellStyle name="Normal 5 64 2 2" xfId="12291" xr:uid="{00000000-0005-0000-0000-00007E260000}"/>
    <cellStyle name="Normal 5 64 3" xfId="12290" xr:uid="{00000000-0005-0000-0000-00007F260000}"/>
    <cellStyle name="Normal 5 65" xfId="7060" xr:uid="{00000000-0005-0000-0000-000080260000}"/>
    <cellStyle name="Normal 5 65 2" xfId="7061" xr:uid="{00000000-0005-0000-0000-000081260000}"/>
    <cellStyle name="Normal 5 65 2 2" xfId="12293" xr:uid="{00000000-0005-0000-0000-000082260000}"/>
    <cellStyle name="Normal 5 65 3" xfId="12292" xr:uid="{00000000-0005-0000-0000-000083260000}"/>
    <cellStyle name="Normal 5 66" xfId="7062" xr:uid="{00000000-0005-0000-0000-000084260000}"/>
    <cellStyle name="Normal 5 66 2" xfId="7063" xr:uid="{00000000-0005-0000-0000-000085260000}"/>
    <cellStyle name="Normal 5 66 2 2" xfId="12295" xr:uid="{00000000-0005-0000-0000-000086260000}"/>
    <cellStyle name="Normal 5 66 3" xfId="12294" xr:uid="{00000000-0005-0000-0000-000087260000}"/>
    <cellStyle name="Normal 5 67" xfId="7064" xr:uid="{00000000-0005-0000-0000-000088260000}"/>
    <cellStyle name="Normal 5 67 2" xfId="7065" xr:uid="{00000000-0005-0000-0000-000089260000}"/>
    <cellStyle name="Normal 5 67 2 2" xfId="12297" xr:uid="{00000000-0005-0000-0000-00008A260000}"/>
    <cellStyle name="Normal 5 67 3" xfId="12296" xr:uid="{00000000-0005-0000-0000-00008B260000}"/>
    <cellStyle name="Normal 5 68" xfId="7066" xr:uid="{00000000-0005-0000-0000-00008C260000}"/>
    <cellStyle name="Normal 5 68 2" xfId="7067" xr:uid="{00000000-0005-0000-0000-00008D260000}"/>
    <cellStyle name="Normal 5 68 2 2" xfId="12299" xr:uid="{00000000-0005-0000-0000-00008E260000}"/>
    <cellStyle name="Normal 5 68 3" xfId="12298" xr:uid="{00000000-0005-0000-0000-00008F260000}"/>
    <cellStyle name="Normal 5 69" xfId="7068" xr:uid="{00000000-0005-0000-0000-000090260000}"/>
    <cellStyle name="Normal 5 69 2" xfId="7069" xr:uid="{00000000-0005-0000-0000-000091260000}"/>
    <cellStyle name="Normal 5 69 2 2" xfId="12301" xr:uid="{00000000-0005-0000-0000-000092260000}"/>
    <cellStyle name="Normal 5 69 3" xfId="12300" xr:uid="{00000000-0005-0000-0000-000093260000}"/>
    <cellStyle name="Normal 5 7" xfId="7070" xr:uid="{00000000-0005-0000-0000-000094260000}"/>
    <cellStyle name="Normal 5 7 2" xfId="7071" xr:uid="{00000000-0005-0000-0000-000095260000}"/>
    <cellStyle name="Normal 5 7 2 2" xfId="7072" xr:uid="{00000000-0005-0000-0000-000096260000}"/>
    <cellStyle name="Normal 5 7 2 3" xfId="7073" xr:uid="{00000000-0005-0000-0000-000097260000}"/>
    <cellStyle name="Normal 5 7 2 3 2" xfId="12303" xr:uid="{00000000-0005-0000-0000-000098260000}"/>
    <cellStyle name="Normal 5 7 3" xfId="7074" xr:uid="{00000000-0005-0000-0000-000099260000}"/>
    <cellStyle name="Normal 5 7 3 2" xfId="7075" xr:uid="{00000000-0005-0000-0000-00009A260000}"/>
    <cellStyle name="Normal 5 7 3 2 2" xfId="12305" xr:uid="{00000000-0005-0000-0000-00009B260000}"/>
    <cellStyle name="Normal 5 7 3 3" xfId="12304" xr:uid="{00000000-0005-0000-0000-00009C260000}"/>
    <cellStyle name="Normal 5 7 4" xfId="12302" xr:uid="{00000000-0005-0000-0000-00009D260000}"/>
    <cellStyle name="Normal 5 70" xfId="7076" xr:uid="{00000000-0005-0000-0000-00009E260000}"/>
    <cellStyle name="Normal 5 70 2" xfId="7077" xr:uid="{00000000-0005-0000-0000-00009F260000}"/>
    <cellStyle name="Normal 5 70 2 2" xfId="12307" xr:uid="{00000000-0005-0000-0000-0000A0260000}"/>
    <cellStyle name="Normal 5 70 3" xfId="12306" xr:uid="{00000000-0005-0000-0000-0000A1260000}"/>
    <cellStyle name="Normal 5 71" xfId="7078" xr:uid="{00000000-0005-0000-0000-0000A2260000}"/>
    <cellStyle name="Normal 5 71 2" xfId="7079" xr:uid="{00000000-0005-0000-0000-0000A3260000}"/>
    <cellStyle name="Normal 5 71 2 2" xfId="12309" xr:uid="{00000000-0005-0000-0000-0000A4260000}"/>
    <cellStyle name="Normal 5 71 3" xfId="12308" xr:uid="{00000000-0005-0000-0000-0000A5260000}"/>
    <cellStyle name="Normal 5 72" xfId="7080" xr:uid="{00000000-0005-0000-0000-0000A6260000}"/>
    <cellStyle name="Normal 5 72 2" xfId="7081" xr:uid="{00000000-0005-0000-0000-0000A7260000}"/>
    <cellStyle name="Normal 5 72 2 2" xfId="12311" xr:uid="{00000000-0005-0000-0000-0000A8260000}"/>
    <cellStyle name="Normal 5 72 3" xfId="12310" xr:uid="{00000000-0005-0000-0000-0000A9260000}"/>
    <cellStyle name="Normal 5 73" xfId="7082" xr:uid="{00000000-0005-0000-0000-0000AA260000}"/>
    <cellStyle name="Normal 5 73 2" xfId="7083" xr:uid="{00000000-0005-0000-0000-0000AB260000}"/>
    <cellStyle name="Normal 5 73 2 2" xfId="12313" xr:uid="{00000000-0005-0000-0000-0000AC260000}"/>
    <cellStyle name="Normal 5 73 3" xfId="12312" xr:uid="{00000000-0005-0000-0000-0000AD260000}"/>
    <cellStyle name="Normal 5 74" xfId="7084" xr:uid="{00000000-0005-0000-0000-0000AE260000}"/>
    <cellStyle name="Normal 5 74 2" xfId="7085" xr:uid="{00000000-0005-0000-0000-0000AF260000}"/>
    <cellStyle name="Normal 5 74 2 2" xfId="12315" xr:uid="{00000000-0005-0000-0000-0000B0260000}"/>
    <cellStyle name="Normal 5 74 3" xfId="12314" xr:uid="{00000000-0005-0000-0000-0000B1260000}"/>
    <cellStyle name="Normal 5 75" xfId="7086" xr:uid="{00000000-0005-0000-0000-0000B2260000}"/>
    <cellStyle name="Normal 5 75 2" xfId="7087" xr:uid="{00000000-0005-0000-0000-0000B3260000}"/>
    <cellStyle name="Normal 5 75 2 2" xfId="12317" xr:uid="{00000000-0005-0000-0000-0000B4260000}"/>
    <cellStyle name="Normal 5 75 3" xfId="12316" xr:uid="{00000000-0005-0000-0000-0000B5260000}"/>
    <cellStyle name="Normal 5 76" xfId="7088" xr:uid="{00000000-0005-0000-0000-0000B6260000}"/>
    <cellStyle name="Normal 5 76 2" xfId="7089" xr:uid="{00000000-0005-0000-0000-0000B7260000}"/>
    <cellStyle name="Normal 5 76 2 2" xfId="12319" xr:uid="{00000000-0005-0000-0000-0000B8260000}"/>
    <cellStyle name="Normal 5 76 3" xfId="12318" xr:uid="{00000000-0005-0000-0000-0000B9260000}"/>
    <cellStyle name="Normal 5 77" xfId="7090" xr:uid="{00000000-0005-0000-0000-0000BA260000}"/>
    <cellStyle name="Normal 5 77 2" xfId="7091" xr:uid="{00000000-0005-0000-0000-0000BB260000}"/>
    <cellStyle name="Normal 5 77 2 2" xfId="12321" xr:uid="{00000000-0005-0000-0000-0000BC260000}"/>
    <cellStyle name="Normal 5 77 3" xfId="12320" xr:uid="{00000000-0005-0000-0000-0000BD260000}"/>
    <cellStyle name="Normal 5 78" xfId="7092" xr:uid="{00000000-0005-0000-0000-0000BE260000}"/>
    <cellStyle name="Normal 5 78 2" xfId="7093" xr:uid="{00000000-0005-0000-0000-0000BF260000}"/>
    <cellStyle name="Normal 5 78 2 2" xfId="12323" xr:uid="{00000000-0005-0000-0000-0000C0260000}"/>
    <cellStyle name="Normal 5 78 3" xfId="12322" xr:uid="{00000000-0005-0000-0000-0000C1260000}"/>
    <cellStyle name="Normal 5 79" xfId="7094" xr:uid="{00000000-0005-0000-0000-0000C2260000}"/>
    <cellStyle name="Normal 5 79 2" xfId="7095" xr:uid="{00000000-0005-0000-0000-0000C3260000}"/>
    <cellStyle name="Normal 5 79 2 2" xfId="12325" xr:uid="{00000000-0005-0000-0000-0000C4260000}"/>
    <cellStyle name="Normal 5 79 3" xfId="12324" xr:uid="{00000000-0005-0000-0000-0000C5260000}"/>
    <cellStyle name="Normal 5 8" xfId="7096" xr:uid="{00000000-0005-0000-0000-0000C6260000}"/>
    <cellStyle name="Normal 5 8 2" xfId="7097" xr:uid="{00000000-0005-0000-0000-0000C7260000}"/>
    <cellStyle name="Normal 5 8 2 2" xfId="7098" xr:uid="{00000000-0005-0000-0000-0000C8260000}"/>
    <cellStyle name="Normal 5 8 2 2 2" xfId="12328" xr:uid="{00000000-0005-0000-0000-0000C9260000}"/>
    <cellStyle name="Normal 5 8 2 3" xfId="12327" xr:uid="{00000000-0005-0000-0000-0000CA260000}"/>
    <cellStyle name="Normal 5 8 3" xfId="7099" xr:uid="{00000000-0005-0000-0000-0000CB260000}"/>
    <cellStyle name="Normal 5 8 3 2" xfId="12329" xr:uid="{00000000-0005-0000-0000-0000CC260000}"/>
    <cellStyle name="Normal 5 8 4" xfId="12326" xr:uid="{00000000-0005-0000-0000-0000CD260000}"/>
    <cellStyle name="Normal 5 80" xfId="7100" xr:uid="{00000000-0005-0000-0000-0000CE260000}"/>
    <cellStyle name="Normal 5 80 2" xfId="7101" xr:uid="{00000000-0005-0000-0000-0000CF260000}"/>
    <cellStyle name="Normal 5 80 2 2" xfId="12331" xr:uid="{00000000-0005-0000-0000-0000D0260000}"/>
    <cellStyle name="Normal 5 80 3" xfId="12330" xr:uid="{00000000-0005-0000-0000-0000D1260000}"/>
    <cellStyle name="Normal 5 81" xfId="7102" xr:uid="{00000000-0005-0000-0000-0000D2260000}"/>
    <cellStyle name="Normal 5 81 2" xfId="7103" xr:uid="{00000000-0005-0000-0000-0000D3260000}"/>
    <cellStyle name="Normal 5 81 2 2" xfId="12333" xr:uid="{00000000-0005-0000-0000-0000D4260000}"/>
    <cellStyle name="Normal 5 81 3" xfId="12332" xr:uid="{00000000-0005-0000-0000-0000D5260000}"/>
    <cellStyle name="Normal 5 82" xfId="7104" xr:uid="{00000000-0005-0000-0000-0000D6260000}"/>
    <cellStyle name="Normal 5 82 2" xfId="7105" xr:uid="{00000000-0005-0000-0000-0000D7260000}"/>
    <cellStyle name="Normal 5 82 2 2" xfId="12335" xr:uid="{00000000-0005-0000-0000-0000D8260000}"/>
    <cellStyle name="Normal 5 82 3" xfId="12334" xr:uid="{00000000-0005-0000-0000-0000D9260000}"/>
    <cellStyle name="Normal 5 83" xfId="7106" xr:uid="{00000000-0005-0000-0000-0000DA260000}"/>
    <cellStyle name="Normal 5 83 2" xfId="7107" xr:uid="{00000000-0005-0000-0000-0000DB260000}"/>
    <cellStyle name="Normal 5 83 2 2" xfId="12337" xr:uid="{00000000-0005-0000-0000-0000DC260000}"/>
    <cellStyle name="Normal 5 83 3" xfId="12336" xr:uid="{00000000-0005-0000-0000-0000DD260000}"/>
    <cellStyle name="Normal 5 84" xfId="7108" xr:uid="{00000000-0005-0000-0000-0000DE260000}"/>
    <cellStyle name="Normal 5 84 2" xfId="7109" xr:uid="{00000000-0005-0000-0000-0000DF260000}"/>
    <cellStyle name="Normal 5 84 2 2" xfId="12339" xr:uid="{00000000-0005-0000-0000-0000E0260000}"/>
    <cellStyle name="Normal 5 84 3" xfId="12338" xr:uid="{00000000-0005-0000-0000-0000E1260000}"/>
    <cellStyle name="Normal 5 85" xfId="7110" xr:uid="{00000000-0005-0000-0000-0000E2260000}"/>
    <cellStyle name="Normal 5 85 2" xfId="7111" xr:uid="{00000000-0005-0000-0000-0000E3260000}"/>
    <cellStyle name="Normal 5 85 2 2" xfId="12341" xr:uid="{00000000-0005-0000-0000-0000E4260000}"/>
    <cellStyle name="Normal 5 85 3" xfId="12340" xr:uid="{00000000-0005-0000-0000-0000E5260000}"/>
    <cellStyle name="Normal 5 86" xfId="7112" xr:uid="{00000000-0005-0000-0000-0000E6260000}"/>
    <cellStyle name="Normal 5 86 2" xfId="7113" xr:uid="{00000000-0005-0000-0000-0000E7260000}"/>
    <cellStyle name="Normal 5 86 2 2" xfId="12343" xr:uid="{00000000-0005-0000-0000-0000E8260000}"/>
    <cellStyle name="Normal 5 86 3" xfId="12342" xr:uid="{00000000-0005-0000-0000-0000E9260000}"/>
    <cellStyle name="Normal 5 87" xfId="7114" xr:uid="{00000000-0005-0000-0000-0000EA260000}"/>
    <cellStyle name="Normal 5 87 2" xfId="7115" xr:uid="{00000000-0005-0000-0000-0000EB260000}"/>
    <cellStyle name="Normal 5 87 2 2" xfId="12345" xr:uid="{00000000-0005-0000-0000-0000EC260000}"/>
    <cellStyle name="Normal 5 87 3" xfId="12344" xr:uid="{00000000-0005-0000-0000-0000ED260000}"/>
    <cellStyle name="Normal 5 88" xfId="7116" xr:uid="{00000000-0005-0000-0000-0000EE260000}"/>
    <cellStyle name="Normal 5 88 2" xfId="7117" xr:uid="{00000000-0005-0000-0000-0000EF260000}"/>
    <cellStyle name="Normal 5 88 2 2" xfId="12347" xr:uid="{00000000-0005-0000-0000-0000F0260000}"/>
    <cellStyle name="Normal 5 88 3" xfId="12346" xr:uid="{00000000-0005-0000-0000-0000F1260000}"/>
    <cellStyle name="Normal 5 89" xfId="7118" xr:uid="{00000000-0005-0000-0000-0000F2260000}"/>
    <cellStyle name="Normal 5 89 2" xfId="7119" xr:uid="{00000000-0005-0000-0000-0000F3260000}"/>
    <cellStyle name="Normal 5 89 2 2" xfId="12349" xr:uid="{00000000-0005-0000-0000-0000F4260000}"/>
    <cellStyle name="Normal 5 89 3" xfId="12348" xr:uid="{00000000-0005-0000-0000-0000F5260000}"/>
    <cellStyle name="Normal 5 9" xfId="7120" xr:uid="{00000000-0005-0000-0000-0000F6260000}"/>
    <cellStyle name="Normal 5 9 2" xfId="7121" xr:uid="{00000000-0005-0000-0000-0000F7260000}"/>
    <cellStyle name="Normal 5 9 2 2" xfId="7122" xr:uid="{00000000-0005-0000-0000-0000F8260000}"/>
    <cellStyle name="Normal 5 9 2 2 2" xfId="12352" xr:uid="{00000000-0005-0000-0000-0000F9260000}"/>
    <cellStyle name="Normal 5 9 2 3" xfId="12351" xr:uid="{00000000-0005-0000-0000-0000FA260000}"/>
    <cellStyle name="Normal 5 9 3" xfId="7123" xr:uid="{00000000-0005-0000-0000-0000FB260000}"/>
    <cellStyle name="Normal 5 9 3 2" xfId="12353" xr:uid="{00000000-0005-0000-0000-0000FC260000}"/>
    <cellStyle name="Normal 5 9 4" xfId="12350" xr:uid="{00000000-0005-0000-0000-0000FD260000}"/>
    <cellStyle name="Normal 5 90" xfId="7124" xr:uid="{00000000-0005-0000-0000-0000FE260000}"/>
    <cellStyle name="Normal 5 90 2" xfId="7125" xr:uid="{00000000-0005-0000-0000-0000FF260000}"/>
    <cellStyle name="Normal 5 90 2 2" xfId="12355" xr:uid="{00000000-0005-0000-0000-000000270000}"/>
    <cellStyle name="Normal 5 90 3" xfId="12354" xr:uid="{00000000-0005-0000-0000-000001270000}"/>
    <cellStyle name="Normal 5 91" xfId="7126" xr:uid="{00000000-0005-0000-0000-000002270000}"/>
    <cellStyle name="Normal 5 91 2" xfId="7127" xr:uid="{00000000-0005-0000-0000-000003270000}"/>
    <cellStyle name="Normal 5 91 2 2" xfId="12357" xr:uid="{00000000-0005-0000-0000-000004270000}"/>
    <cellStyle name="Normal 5 91 3" xfId="12356" xr:uid="{00000000-0005-0000-0000-000005270000}"/>
    <cellStyle name="Normal 5 92" xfId="7128" xr:uid="{00000000-0005-0000-0000-000006270000}"/>
    <cellStyle name="Normal 5 92 2" xfId="7129" xr:uid="{00000000-0005-0000-0000-000007270000}"/>
    <cellStyle name="Normal 5 92 2 2" xfId="12359" xr:uid="{00000000-0005-0000-0000-000008270000}"/>
    <cellStyle name="Normal 5 92 3" xfId="12358" xr:uid="{00000000-0005-0000-0000-000009270000}"/>
    <cellStyle name="Normal 5 93" xfId="7130" xr:uid="{00000000-0005-0000-0000-00000A270000}"/>
    <cellStyle name="Normal 5 93 2" xfId="7131" xr:uid="{00000000-0005-0000-0000-00000B270000}"/>
    <cellStyle name="Normal 5 93 2 2" xfId="12361" xr:uid="{00000000-0005-0000-0000-00000C270000}"/>
    <cellStyle name="Normal 5 93 3" xfId="12360" xr:uid="{00000000-0005-0000-0000-00000D270000}"/>
    <cellStyle name="Normal 5 94" xfId="7132" xr:uid="{00000000-0005-0000-0000-00000E270000}"/>
    <cellStyle name="Normal 5 95" xfId="7133" xr:uid="{00000000-0005-0000-0000-00000F270000}"/>
    <cellStyle name="Normal 5 95 2" xfId="7134" xr:uid="{00000000-0005-0000-0000-000010270000}"/>
    <cellStyle name="Normal 5 95 2 2" xfId="12363" xr:uid="{00000000-0005-0000-0000-000011270000}"/>
    <cellStyle name="Normal 5 95 3" xfId="12362" xr:uid="{00000000-0005-0000-0000-000012270000}"/>
    <cellStyle name="Normal 5 96" xfId="7135" xr:uid="{00000000-0005-0000-0000-000013270000}"/>
    <cellStyle name="Normal 5 96 2" xfId="7136" xr:uid="{00000000-0005-0000-0000-000014270000}"/>
    <cellStyle name="Normal 5 96 2 2" xfId="12365" xr:uid="{00000000-0005-0000-0000-000015270000}"/>
    <cellStyle name="Normal 5 96 3" xfId="12364" xr:uid="{00000000-0005-0000-0000-000016270000}"/>
    <cellStyle name="Normal 5 97" xfId="7137" xr:uid="{00000000-0005-0000-0000-000017270000}"/>
    <cellStyle name="Normal 5 97 2" xfId="7138" xr:uid="{00000000-0005-0000-0000-000018270000}"/>
    <cellStyle name="Normal 5 97 2 2" xfId="12367" xr:uid="{00000000-0005-0000-0000-000019270000}"/>
    <cellStyle name="Normal 5 97 3" xfId="12366" xr:uid="{00000000-0005-0000-0000-00001A270000}"/>
    <cellStyle name="Normal 5 98" xfId="7139" xr:uid="{00000000-0005-0000-0000-00001B270000}"/>
    <cellStyle name="Normal 5 98 2" xfId="7140" xr:uid="{00000000-0005-0000-0000-00001C270000}"/>
    <cellStyle name="Normal 5 98 2 2" xfId="12369" xr:uid="{00000000-0005-0000-0000-00001D270000}"/>
    <cellStyle name="Normal 5 98 3" xfId="12368" xr:uid="{00000000-0005-0000-0000-00001E270000}"/>
    <cellStyle name="Normal 5 99" xfId="7141" xr:uid="{00000000-0005-0000-0000-00001F270000}"/>
    <cellStyle name="Normal 50" xfId="7142" xr:uid="{00000000-0005-0000-0000-000020270000}"/>
    <cellStyle name="Normal 51" xfId="7143" xr:uid="{00000000-0005-0000-0000-000021270000}"/>
    <cellStyle name="Normal 52" xfId="7144" xr:uid="{00000000-0005-0000-0000-000022270000}"/>
    <cellStyle name="Normal 53" xfId="7145" xr:uid="{00000000-0005-0000-0000-000023270000}"/>
    <cellStyle name="Normal 54" xfId="7146" xr:uid="{00000000-0005-0000-0000-000024270000}"/>
    <cellStyle name="Normal 55" xfId="7147" xr:uid="{00000000-0005-0000-0000-000025270000}"/>
    <cellStyle name="Normal 56" xfId="7148" xr:uid="{00000000-0005-0000-0000-000026270000}"/>
    <cellStyle name="Normal 57" xfId="7149" xr:uid="{00000000-0005-0000-0000-000027270000}"/>
    <cellStyle name="Normal 58" xfId="7150" xr:uid="{00000000-0005-0000-0000-000028270000}"/>
    <cellStyle name="Normal 59" xfId="7151" xr:uid="{00000000-0005-0000-0000-000029270000}"/>
    <cellStyle name="Normal 6" xfId="16" xr:uid="{00000000-0005-0000-0000-00002A270000}"/>
    <cellStyle name="Normal 6 10" xfId="7152" xr:uid="{00000000-0005-0000-0000-00002B270000}"/>
    <cellStyle name="Normal 6 11" xfId="7153" xr:uid="{00000000-0005-0000-0000-00002C270000}"/>
    <cellStyle name="Normal 6 11 2" xfId="7154" xr:uid="{00000000-0005-0000-0000-00002D270000}"/>
    <cellStyle name="Normal 6 11 2 2" xfId="12370" xr:uid="{00000000-0005-0000-0000-00002E270000}"/>
    <cellStyle name="Normal 6 12" xfId="7155" xr:uid="{00000000-0005-0000-0000-00002F270000}"/>
    <cellStyle name="Normal 6 12 2" xfId="7156" xr:uid="{00000000-0005-0000-0000-000030270000}"/>
    <cellStyle name="Normal 6 12 2 2" xfId="12372" xr:uid="{00000000-0005-0000-0000-000031270000}"/>
    <cellStyle name="Normal 6 12 3" xfId="12371" xr:uid="{00000000-0005-0000-0000-000032270000}"/>
    <cellStyle name="Normal 6 13" xfId="7157" xr:uid="{00000000-0005-0000-0000-000033270000}"/>
    <cellStyle name="Normal 6 13 2" xfId="12373" xr:uid="{00000000-0005-0000-0000-000034270000}"/>
    <cellStyle name="Normal 6 14" xfId="52" xr:uid="{00000000-0005-0000-0000-000035270000}"/>
    <cellStyle name="Normal 6 14 2" xfId="7158" xr:uid="{00000000-0005-0000-0000-000036270000}"/>
    <cellStyle name="Normal 6 14 2 2" xfId="12374" xr:uid="{00000000-0005-0000-0000-000037270000}"/>
    <cellStyle name="Normal 6 14 2 3" xfId="9514" xr:uid="{00000000-0005-0000-0000-000038270000}"/>
    <cellStyle name="Normal 6 14 4" xfId="32" xr:uid="{00000000-0005-0000-0000-000039270000}"/>
    <cellStyle name="Normal 6 15" xfId="7159" xr:uid="{00000000-0005-0000-0000-00003A270000}"/>
    <cellStyle name="Normal 6 15 2" xfId="12375" xr:uid="{00000000-0005-0000-0000-00003B270000}"/>
    <cellStyle name="Normal 6 16" xfId="9510" xr:uid="{00000000-0005-0000-0000-00003C270000}"/>
    <cellStyle name="Normal 6 2" xfId="7160" xr:uid="{00000000-0005-0000-0000-00003D270000}"/>
    <cellStyle name="Normal 6 2 10" xfId="7161" xr:uid="{00000000-0005-0000-0000-00003E270000}"/>
    <cellStyle name="Normal 6 2 10 2" xfId="12377" xr:uid="{00000000-0005-0000-0000-00003F270000}"/>
    <cellStyle name="Normal 6 2 11" xfId="7162" xr:uid="{00000000-0005-0000-0000-000040270000}"/>
    <cellStyle name="Normal 6 2 11 2" xfId="12378" xr:uid="{00000000-0005-0000-0000-000041270000}"/>
    <cellStyle name="Normal 6 2 12" xfId="12376" xr:uid="{00000000-0005-0000-0000-000042270000}"/>
    <cellStyle name="Normal 6 2 2" xfId="7163" xr:uid="{00000000-0005-0000-0000-000043270000}"/>
    <cellStyle name="Normal 6 2 2 2" xfId="7164" xr:uid="{00000000-0005-0000-0000-000044270000}"/>
    <cellStyle name="Normal 6 2 2 2 2" xfId="7165" xr:uid="{00000000-0005-0000-0000-000045270000}"/>
    <cellStyle name="Normal 6 2 2 2 2 2" xfId="7166" xr:uid="{00000000-0005-0000-0000-000046270000}"/>
    <cellStyle name="Normal 6 2 2 2 2 2 2" xfId="12381" xr:uid="{00000000-0005-0000-0000-000047270000}"/>
    <cellStyle name="Normal 6 2 2 2 2 3" xfId="12380" xr:uid="{00000000-0005-0000-0000-000048270000}"/>
    <cellStyle name="Normal 6 2 2 2 3" xfId="7167" xr:uid="{00000000-0005-0000-0000-000049270000}"/>
    <cellStyle name="Normal 6 2 2 2 3 2" xfId="12382" xr:uid="{00000000-0005-0000-0000-00004A270000}"/>
    <cellStyle name="Normal 6 2 2 2 4" xfId="12379" xr:uid="{00000000-0005-0000-0000-00004B270000}"/>
    <cellStyle name="Normal 6 2 2 3" xfId="7168" xr:uid="{00000000-0005-0000-0000-00004C270000}"/>
    <cellStyle name="Normal 6 2 2 3 2" xfId="7169" xr:uid="{00000000-0005-0000-0000-00004D270000}"/>
    <cellStyle name="Normal 6 2 2 3 2 2" xfId="12384" xr:uid="{00000000-0005-0000-0000-00004E270000}"/>
    <cellStyle name="Normal 6 2 2 3 3" xfId="12383" xr:uid="{00000000-0005-0000-0000-00004F270000}"/>
    <cellStyle name="Normal 6 2 2 4" xfId="7170" xr:uid="{00000000-0005-0000-0000-000050270000}"/>
    <cellStyle name="Normal 6 2 2 4 2" xfId="7171" xr:uid="{00000000-0005-0000-0000-000051270000}"/>
    <cellStyle name="Normal 6 2 2 4 2 2" xfId="12386" xr:uid="{00000000-0005-0000-0000-000052270000}"/>
    <cellStyle name="Normal 6 2 2 4 3" xfId="12385" xr:uid="{00000000-0005-0000-0000-000053270000}"/>
    <cellStyle name="Normal 6 2 2 5" xfId="7172" xr:uid="{00000000-0005-0000-0000-000054270000}"/>
    <cellStyle name="Normal 6 2 2 5 2" xfId="7173" xr:uid="{00000000-0005-0000-0000-000055270000}"/>
    <cellStyle name="Normal 6 2 2 5 2 2" xfId="12388" xr:uid="{00000000-0005-0000-0000-000056270000}"/>
    <cellStyle name="Normal 6 2 2 5 3" xfId="12387" xr:uid="{00000000-0005-0000-0000-000057270000}"/>
    <cellStyle name="Normal 6 2 2 6" xfId="7174" xr:uid="{00000000-0005-0000-0000-000058270000}"/>
    <cellStyle name="Normal 6 2 2 6 2" xfId="7175" xr:uid="{00000000-0005-0000-0000-000059270000}"/>
    <cellStyle name="Normal 6 2 2 6 2 2" xfId="12390" xr:uid="{00000000-0005-0000-0000-00005A270000}"/>
    <cellStyle name="Normal 6 2 2 6 3" xfId="12389" xr:uid="{00000000-0005-0000-0000-00005B270000}"/>
    <cellStyle name="Normal 6 2 2 7" xfId="7176" xr:uid="{00000000-0005-0000-0000-00005C270000}"/>
    <cellStyle name="Normal 6 2 2 7 2" xfId="7177" xr:uid="{00000000-0005-0000-0000-00005D270000}"/>
    <cellStyle name="Normal 6 2 2 7 2 2" xfId="12392" xr:uid="{00000000-0005-0000-0000-00005E270000}"/>
    <cellStyle name="Normal 6 2 2 7 3" xfId="12391" xr:uid="{00000000-0005-0000-0000-00005F270000}"/>
    <cellStyle name="Normal 6 2 2 8" xfId="7178" xr:uid="{00000000-0005-0000-0000-000060270000}"/>
    <cellStyle name="Normal 6 2 2 8 2" xfId="7179" xr:uid="{00000000-0005-0000-0000-000061270000}"/>
    <cellStyle name="Normal 6 2 2 8 2 2" xfId="12394" xr:uid="{00000000-0005-0000-0000-000062270000}"/>
    <cellStyle name="Normal 6 2 2 8 3" xfId="12393" xr:uid="{00000000-0005-0000-0000-000063270000}"/>
    <cellStyle name="Normal 6 2 2 9" xfId="7180" xr:uid="{00000000-0005-0000-0000-000064270000}"/>
    <cellStyle name="Normal 6 2 2 9 2" xfId="7181" xr:uid="{00000000-0005-0000-0000-000065270000}"/>
    <cellStyle name="Normal 6 2 2 9 2 2" xfId="12396" xr:uid="{00000000-0005-0000-0000-000066270000}"/>
    <cellStyle name="Normal 6 2 2 9 3" xfId="12395" xr:uid="{00000000-0005-0000-0000-000067270000}"/>
    <cellStyle name="Normal 6 2 3" xfId="7182" xr:uid="{00000000-0005-0000-0000-000068270000}"/>
    <cellStyle name="Normal 6 2 4" xfId="7183" xr:uid="{00000000-0005-0000-0000-000069270000}"/>
    <cellStyle name="Normal 6 2 4 2" xfId="7184" xr:uid="{00000000-0005-0000-0000-00006A270000}"/>
    <cellStyle name="Normal 6 2 4 2 2" xfId="12398" xr:uid="{00000000-0005-0000-0000-00006B270000}"/>
    <cellStyle name="Normal 6 2 4 3" xfId="12397" xr:uid="{00000000-0005-0000-0000-00006C270000}"/>
    <cellStyle name="Normal 6 2 5" xfId="45" xr:uid="{00000000-0005-0000-0000-00006D270000}"/>
    <cellStyle name="Normal 6 2 6" xfId="7185" xr:uid="{00000000-0005-0000-0000-00006E270000}"/>
    <cellStyle name="Normal 6 2 7" xfId="7186" xr:uid="{00000000-0005-0000-0000-00006F270000}"/>
    <cellStyle name="Normal 6 2 8" xfId="7187" xr:uid="{00000000-0005-0000-0000-000070270000}"/>
    <cellStyle name="Normal 6 2 9" xfId="7188" xr:uid="{00000000-0005-0000-0000-000071270000}"/>
    <cellStyle name="Normal 6 3" xfId="7189" xr:uid="{00000000-0005-0000-0000-000072270000}"/>
    <cellStyle name="Normal 6 3 2" xfId="7190" xr:uid="{00000000-0005-0000-0000-000073270000}"/>
    <cellStyle name="Normal 6 3 2 2" xfId="7191" xr:uid="{00000000-0005-0000-0000-000074270000}"/>
    <cellStyle name="Normal 6 3 2 2 2" xfId="12400" xr:uid="{00000000-0005-0000-0000-000075270000}"/>
    <cellStyle name="Normal 6 3 2 3" xfId="7192" xr:uid="{00000000-0005-0000-0000-000076270000}"/>
    <cellStyle name="Normal 6 3 2 4" xfId="12399" xr:uid="{00000000-0005-0000-0000-000077270000}"/>
    <cellStyle name="Normal 6 3 3" xfId="7193" xr:uid="{00000000-0005-0000-0000-000078270000}"/>
    <cellStyle name="Normal 6 3 4" xfId="7194" xr:uid="{00000000-0005-0000-0000-000079270000}"/>
    <cellStyle name="Normal 6 3 4 2" xfId="12401" xr:uid="{00000000-0005-0000-0000-00007A270000}"/>
    <cellStyle name="Normal 6 4" xfId="7195" xr:uid="{00000000-0005-0000-0000-00007B270000}"/>
    <cellStyle name="Normal 6 4 2" xfId="7196" xr:uid="{00000000-0005-0000-0000-00007C270000}"/>
    <cellStyle name="Normal 6 4 3" xfId="7197" xr:uid="{00000000-0005-0000-0000-00007D270000}"/>
    <cellStyle name="Normal 6 4 3 2" xfId="12402" xr:uid="{00000000-0005-0000-0000-00007E270000}"/>
    <cellStyle name="Normal 6 5" xfId="7198" xr:uid="{00000000-0005-0000-0000-00007F270000}"/>
    <cellStyle name="Normal 6 5 2" xfId="7199" xr:uid="{00000000-0005-0000-0000-000080270000}"/>
    <cellStyle name="Normal 6 5 3" xfId="7200" xr:uid="{00000000-0005-0000-0000-000081270000}"/>
    <cellStyle name="Normal 6 5 3 2" xfId="12403" xr:uid="{00000000-0005-0000-0000-000082270000}"/>
    <cellStyle name="Normal 6 6" xfId="7201" xr:uid="{00000000-0005-0000-0000-000083270000}"/>
    <cellStyle name="Normal 6 7" xfId="7202" xr:uid="{00000000-0005-0000-0000-000084270000}"/>
    <cellStyle name="Normal 6 8" xfId="7203" xr:uid="{00000000-0005-0000-0000-000085270000}"/>
    <cellStyle name="Normal 6 9" xfId="7204" xr:uid="{00000000-0005-0000-0000-000086270000}"/>
    <cellStyle name="Normal 60" xfId="7205" xr:uid="{00000000-0005-0000-0000-000087270000}"/>
    <cellStyle name="Normal 61" xfId="7206" xr:uid="{00000000-0005-0000-0000-000088270000}"/>
    <cellStyle name="Normal 62" xfId="7207" xr:uid="{00000000-0005-0000-0000-000089270000}"/>
    <cellStyle name="Normal 63" xfId="7208" xr:uid="{00000000-0005-0000-0000-00008A270000}"/>
    <cellStyle name="Normal 64" xfId="7209" xr:uid="{00000000-0005-0000-0000-00008B270000}"/>
    <cellStyle name="Normal 65" xfId="7210" xr:uid="{00000000-0005-0000-0000-00008C270000}"/>
    <cellStyle name="Normal 66" xfId="7211" xr:uid="{00000000-0005-0000-0000-00008D270000}"/>
    <cellStyle name="Normal 66 2" xfId="7212" xr:uid="{00000000-0005-0000-0000-00008E270000}"/>
    <cellStyle name="Normal 67" xfId="7213" xr:uid="{00000000-0005-0000-0000-00008F270000}"/>
    <cellStyle name="Normal 67 2" xfId="7214" xr:uid="{00000000-0005-0000-0000-000090270000}"/>
    <cellStyle name="Normal 68" xfId="7215" xr:uid="{00000000-0005-0000-0000-000091270000}"/>
    <cellStyle name="Normal 68 2" xfId="7216" xr:uid="{00000000-0005-0000-0000-000092270000}"/>
    <cellStyle name="Normal 69" xfId="7217" xr:uid="{00000000-0005-0000-0000-000093270000}"/>
    <cellStyle name="Normal 7" xfId="29" xr:uid="{00000000-0005-0000-0000-000094270000}"/>
    <cellStyle name="Normal 7 10" xfId="7219" xr:uid="{00000000-0005-0000-0000-000095270000}"/>
    <cellStyle name="Normal 7 11" xfId="7220" xr:uid="{00000000-0005-0000-0000-000096270000}"/>
    <cellStyle name="Normal 7 12" xfId="7221" xr:uid="{00000000-0005-0000-0000-000097270000}"/>
    <cellStyle name="Normal 7 13" xfId="7222" xr:uid="{00000000-0005-0000-0000-000098270000}"/>
    <cellStyle name="Normal 7 14" xfId="7223" xr:uid="{00000000-0005-0000-0000-000099270000}"/>
    <cellStyle name="Normal 7 15" xfId="7224" xr:uid="{00000000-0005-0000-0000-00009A270000}"/>
    <cellStyle name="Normal 7 16" xfId="7225" xr:uid="{00000000-0005-0000-0000-00009B270000}"/>
    <cellStyle name="Normal 7 17" xfId="7226" xr:uid="{00000000-0005-0000-0000-00009C270000}"/>
    <cellStyle name="Normal 7 18" xfId="7227" xr:uid="{00000000-0005-0000-0000-00009D270000}"/>
    <cellStyle name="Normal 7 19" xfId="7228" xr:uid="{00000000-0005-0000-0000-00009E270000}"/>
    <cellStyle name="Normal 7 2" xfId="7229" xr:uid="{00000000-0005-0000-0000-00009F270000}"/>
    <cellStyle name="Normal 7 2 2" xfId="7230" xr:uid="{00000000-0005-0000-0000-0000A0270000}"/>
    <cellStyle name="Normal 7 2 2 2" xfId="7231" xr:uid="{00000000-0005-0000-0000-0000A1270000}"/>
    <cellStyle name="Normal 7 2 2 2 2" xfId="7232" xr:uid="{00000000-0005-0000-0000-0000A2270000}"/>
    <cellStyle name="Normal 7 2 2 3" xfId="7233" xr:uid="{00000000-0005-0000-0000-0000A3270000}"/>
    <cellStyle name="Normal 7 2 2 4" xfId="7234" xr:uid="{00000000-0005-0000-0000-0000A4270000}"/>
    <cellStyle name="Normal 7 2 2 5" xfId="7235" xr:uid="{00000000-0005-0000-0000-0000A5270000}"/>
    <cellStyle name="Normal 7 2 3" xfId="7236" xr:uid="{00000000-0005-0000-0000-0000A6270000}"/>
    <cellStyle name="Normal 7 2 4" xfId="7237" xr:uid="{00000000-0005-0000-0000-0000A7270000}"/>
    <cellStyle name="Normal 7 2 5" xfId="7238" xr:uid="{00000000-0005-0000-0000-0000A8270000}"/>
    <cellStyle name="Normal 7 2 6" xfId="7239" xr:uid="{00000000-0005-0000-0000-0000A9270000}"/>
    <cellStyle name="Normal 7 2 7" xfId="7240" xr:uid="{00000000-0005-0000-0000-0000AA270000}"/>
    <cellStyle name="Normal 7 2 8" xfId="7241" xr:uid="{00000000-0005-0000-0000-0000AB270000}"/>
    <cellStyle name="Normal 7 2 9" xfId="7242" xr:uid="{00000000-0005-0000-0000-0000AC270000}"/>
    <cellStyle name="Normal 7 20" xfId="7243" xr:uid="{00000000-0005-0000-0000-0000AD270000}"/>
    <cellStyle name="Normal 7 21" xfId="7244" xr:uid="{00000000-0005-0000-0000-0000AE270000}"/>
    <cellStyle name="Normal 7 22" xfId="7245" xr:uid="{00000000-0005-0000-0000-0000AF270000}"/>
    <cellStyle name="Normal 7 23" xfId="7246" xr:uid="{00000000-0005-0000-0000-0000B0270000}"/>
    <cellStyle name="Normal 7 24" xfId="7247" xr:uid="{00000000-0005-0000-0000-0000B1270000}"/>
    <cellStyle name="Normal 7 25" xfId="7248" xr:uid="{00000000-0005-0000-0000-0000B2270000}"/>
    <cellStyle name="Normal 7 26" xfId="7249" xr:uid="{00000000-0005-0000-0000-0000B3270000}"/>
    <cellStyle name="Normal 7 27" xfId="7250" xr:uid="{00000000-0005-0000-0000-0000B4270000}"/>
    <cellStyle name="Normal 7 28" xfId="7251" xr:uid="{00000000-0005-0000-0000-0000B5270000}"/>
    <cellStyle name="Normal 7 29" xfId="7252" xr:uid="{00000000-0005-0000-0000-0000B6270000}"/>
    <cellStyle name="Normal 7 3" xfId="7253" xr:uid="{00000000-0005-0000-0000-0000B7270000}"/>
    <cellStyle name="Normal 7 3 2" xfId="7254" xr:uid="{00000000-0005-0000-0000-0000B8270000}"/>
    <cellStyle name="Normal 7 3 3" xfId="7255" xr:uid="{00000000-0005-0000-0000-0000B9270000}"/>
    <cellStyle name="Normal 7 3 4" xfId="7256" xr:uid="{00000000-0005-0000-0000-0000BA270000}"/>
    <cellStyle name="Normal 7 30" xfId="7257" xr:uid="{00000000-0005-0000-0000-0000BB270000}"/>
    <cellStyle name="Normal 7 31" xfId="7258" xr:uid="{00000000-0005-0000-0000-0000BC270000}"/>
    <cellStyle name="Normal 7 32" xfId="7259" xr:uid="{00000000-0005-0000-0000-0000BD270000}"/>
    <cellStyle name="Normal 7 33" xfId="7260" xr:uid="{00000000-0005-0000-0000-0000BE270000}"/>
    <cellStyle name="Normal 7 34" xfId="7261" xr:uid="{00000000-0005-0000-0000-0000BF270000}"/>
    <cellStyle name="Normal 7 35" xfId="7262" xr:uid="{00000000-0005-0000-0000-0000C0270000}"/>
    <cellStyle name="Normal 7 36" xfId="7263" xr:uid="{00000000-0005-0000-0000-0000C1270000}"/>
    <cellStyle name="Normal 7 37" xfId="7264" xr:uid="{00000000-0005-0000-0000-0000C2270000}"/>
    <cellStyle name="Normal 7 38" xfId="7265" xr:uid="{00000000-0005-0000-0000-0000C3270000}"/>
    <cellStyle name="Normal 7 39" xfId="7266" xr:uid="{00000000-0005-0000-0000-0000C4270000}"/>
    <cellStyle name="Normal 7 4" xfId="7267" xr:uid="{00000000-0005-0000-0000-0000C5270000}"/>
    <cellStyle name="Normal 7 4 2" xfId="7268" xr:uid="{00000000-0005-0000-0000-0000C6270000}"/>
    <cellStyle name="Normal 7 4 2 2" xfId="7269" xr:uid="{00000000-0005-0000-0000-0000C7270000}"/>
    <cellStyle name="Normal 7 4 3" xfId="7270" xr:uid="{00000000-0005-0000-0000-0000C8270000}"/>
    <cellStyle name="Normal 7 40" xfId="7271" xr:uid="{00000000-0005-0000-0000-0000C9270000}"/>
    <cellStyle name="Normal 7 41" xfId="7272" xr:uid="{00000000-0005-0000-0000-0000CA270000}"/>
    <cellStyle name="Normal 7 42" xfId="7273" xr:uid="{00000000-0005-0000-0000-0000CB270000}"/>
    <cellStyle name="Normal 7 43" xfId="7274" xr:uid="{00000000-0005-0000-0000-0000CC270000}"/>
    <cellStyle name="Normal 7 44" xfId="7275" xr:uid="{00000000-0005-0000-0000-0000CD270000}"/>
    <cellStyle name="Normal 7 45" xfId="7276" xr:uid="{00000000-0005-0000-0000-0000CE270000}"/>
    <cellStyle name="Normal 7 46" xfId="7277" xr:uid="{00000000-0005-0000-0000-0000CF270000}"/>
    <cellStyle name="Normal 7 47" xfId="7278" xr:uid="{00000000-0005-0000-0000-0000D0270000}"/>
    <cellStyle name="Normal 7 48" xfId="7279" xr:uid="{00000000-0005-0000-0000-0000D1270000}"/>
    <cellStyle name="Normal 7 49" xfId="7280" xr:uid="{00000000-0005-0000-0000-0000D2270000}"/>
    <cellStyle name="Normal 7 5" xfId="7281" xr:uid="{00000000-0005-0000-0000-0000D3270000}"/>
    <cellStyle name="Normal 7 5 2" xfId="7282" xr:uid="{00000000-0005-0000-0000-0000D4270000}"/>
    <cellStyle name="Normal 7 5 2 2" xfId="7283" xr:uid="{00000000-0005-0000-0000-0000D5270000}"/>
    <cellStyle name="Normal 7 5 3" xfId="7284" xr:uid="{00000000-0005-0000-0000-0000D6270000}"/>
    <cellStyle name="Normal 7 50" xfId="7285" xr:uid="{00000000-0005-0000-0000-0000D7270000}"/>
    <cellStyle name="Normal 7 51" xfId="7286" xr:uid="{00000000-0005-0000-0000-0000D8270000}"/>
    <cellStyle name="Normal 7 52" xfId="7287" xr:uid="{00000000-0005-0000-0000-0000D9270000}"/>
    <cellStyle name="Normal 7 53" xfId="7288" xr:uid="{00000000-0005-0000-0000-0000DA270000}"/>
    <cellStyle name="Normal 7 54" xfId="7289" xr:uid="{00000000-0005-0000-0000-0000DB270000}"/>
    <cellStyle name="Normal 7 55" xfId="7290" xr:uid="{00000000-0005-0000-0000-0000DC270000}"/>
    <cellStyle name="Normal 7 56" xfId="7291" xr:uid="{00000000-0005-0000-0000-0000DD270000}"/>
    <cellStyle name="Normal 7 57" xfId="7292" xr:uid="{00000000-0005-0000-0000-0000DE270000}"/>
    <cellStyle name="Normal 7 58" xfId="7293" xr:uid="{00000000-0005-0000-0000-0000DF270000}"/>
    <cellStyle name="Normal 7 59" xfId="7294" xr:uid="{00000000-0005-0000-0000-0000E0270000}"/>
    <cellStyle name="Normal 7 6" xfId="7295" xr:uid="{00000000-0005-0000-0000-0000E1270000}"/>
    <cellStyle name="Normal 7 6 2" xfId="7296" xr:uid="{00000000-0005-0000-0000-0000E2270000}"/>
    <cellStyle name="Normal 7 6 2 2" xfId="7297" xr:uid="{00000000-0005-0000-0000-0000E3270000}"/>
    <cellStyle name="Normal 7 6 3" xfId="7298" xr:uid="{00000000-0005-0000-0000-0000E4270000}"/>
    <cellStyle name="Normal 7 60" xfId="7299" xr:uid="{00000000-0005-0000-0000-0000E5270000}"/>
    <cellStyle name="Normal 7 61" xfId="7300" xr:uid="{00000000-0005-0000-0000-0000E6270000}"/>
    <cellStyle name="Normal 7 62" xfId="7301" xr:uid="{00000000-0005-0000-0000-0000E7270000}"/>
    <cellStyle name="Normal 7 63" xfId="7302" xr:uid="{00000000-0005-0000-0000-0000E8270000}"/>
    <cellStyle name="Normal 7 64" xfId="7303" xr:uid="{00000000-0005-0000-0000-0000E9270000}"/>
    <cellStyle name="Normal 7 65" xfId="7304" xr:uid="{00000000-0005-0000-0000-0000EA270000}"/>
    <cellStyle name="Normal 7 66" xfId="7305" xr:uid="{00000000-0005-0000-0000-0000EB270000}"/>
    <cellStyle name="Normal 7 67" xfId="7306" xr:uid="{00000000-0005-0000-0000-0000EC270000}"/>
    <cellStyle name="Normal 7 68" xfId="7307" xr:uid="{00000000-0005-0000-0000-0000ED270000}"/>
    <cellStyle name="Normal 7 69" xfId="7308" xr:uid="{00000000-0005-0000-0000-0000EE270000}"/>
    <cellStyle name="Normal 7 7" xfId="7309" xr:uid="{00000000-0005-0000-0000-0000EF270000}"/>
    <cellStyle name="Normal 7 7 2" xfId="7310" xr:uid="{00000000-0005-0000-0000-0000F0270000}"/>
    <cellStyle name="Normal 7 7 2 2" xfId="7311" xr:uid="{00000000-0005-0000-0000-0000F1270000}"/>
    <cellStyle name="Normal 7 7 3" xfId="7312" xr:uid="{00000000-0005-0000-0000-0000F2270000}"/>
    <cellStyle name="Normal 7 70" xfId="7313" xr:uid="{00000000-0005-0000-0000-0000F3270000}"/>
    <cellStyle name="Normal 7 71" xfId="7314" xr:uid="{00000000-0005-0000-0000-0000F4270000}"/>
    <cellStyle name="Normal 7 72" xfId="7315" xr:uid="{00000000-0005-0000-0000-0000F5270000}"/>
    <cellStyle name="Normal 7 73" xfId="7316" xr:uid="{00000000-0005-0000-0000-0000F6270000}"/>
    <cellStyle name="Normal 7 74" xfId="7317" xr:uid="{00000000-0005-0000-0000-0000F7270000}"/>
    <cellStyle name="Normal 7 75" xfId="7318" xr:uid="{00000000-0005-0000-0000-0000F8270000}"/>
    <cellStyle name="Normal 7 76" xfId="7319" xr:uid="{00000000-0005-0000-0000-0000F9270000}"/>
    <cellStyle name="Normal 7 77" xfId="7320" xr:uid="{00000000-0005-0000-0000-0000FA270000}"/>
    <cellStyle name="Normal 7 78" xfId="7321" xr:uid="{00000000-0005-0000-0000-0000FB270000}"/>
    <cellStyle name="Normal 7 79" xfId="7322" xr:uid="{00000000-0005-0000-0000-0000FC270000}"/>
    <cellStyle name="Normal 7 8" xfId="7323" xr:uid="{00000000-0005-0000-0000-0000FD270000}"/>
    <cellStyle name="Normal 7 8 2" xfId="7324" xr:uid="{00000000-0005-0000-0000-0000FE270000}"/>
    <cellStyle name="Normal 7 8 2 2" xfId="7325" xr:uid="{00000000-0005-0000-0000-0000FF270000}"/>
    <cellStyle name="Normal 7 8 3" xfId="7326" xr:uid="{00000000-0005-0000-0000-000000280000}"/>
    <cellStyle name="Normal 7 80" xfId="7327" xr:uid="{00000000-0005-0000-0000-000001280000}"/>
    <cellStyle name="Normal 7 81" xfId="7328" xr:uid="{00000000-0005-0000-0000-000002280000}"/>
    <cellStyle name="Normal 7 82" xfId="7329" xr:uid="{00000000-0005-0000-0000-000003280000}"/>
    <cellStyle name="Normal 7 83" xfId="7330" xr:uid="{00000000-0005-0000-0000-000004280000}"/>
    <cellStyle name="Normal 7 84" xfId="7331" xr:uid="{00000000-0005-0000-0000-000005280000}"/>
    <cellStyle name="Normal 7 85" xfId="7332" xr:uid="{00000000-0005-0000-0000-000006280000}"/>
    <cellStyle name="Normal 7 86" xfId="7333" xr:uid="{00000000-0005-0000-0000-000007280000}"/>
    <cellStyle name="Normal 7 87" xfId="7334" xr:uid="{00000000-0005-0000-0000-000008280000}"/>
    <cellStyle name="Normal 7 88" xfId="7335" xr:uid="{00000000-0005-0000-0000-000009280000}"/>
    <cellStyle name="Normal 7 89" xfId="7336" xr:uid="{00000000-0005-0000-0000-00000A280000}"/>
    <cellStyle name="Normal 7 9" xfId="7337" xr:uid="{00000000-0005-0000-0000-00000B280000}"/>
    <cellStyle name="Normal 7 9 2" xfId="7338" xr:uid="{00000000-0005-0000-0000-00000C280000}"/>
    <cellStyle name="Normal 7 9 3" xfId="7339" xr:uid="{00000000-0005-0000-0000-00000D280000}"/>
    <cellStyle name="Normal 7 9 4" xfId="7340" xr:uid="{00000000-0005-0000-0000-00000E280000}"/>
    <cellStyle name="Normal 7 90" xfId="7341" xr:uid="{00000000-0005-0000-0000-00000F280000}"/>
    <cellStyle name="Normal 7 91" xfId="7342" xr:uid="{00000000-0005-0000-0000-000010280000}"/>
    <cellStyle name="Normal 7 92" xfId="7343" xr:uid="{00000000-0005-0000-0000-000011280000}"/>
    <cellStyle name="Normal 7 93" xfId="7344" xr:uid="{00000000-0005-0000-0000-000012280000}"/>
    <cellStyle name="Normal 7 94" xfId="48" xr:uid="{00000000-0005-0000-0000-000013280000}"/>
    <cellStyle name="Normal 7 95" xfId="7218" xr:uid="{00000000-0005-0000-0000-000014280000}"/>
    <cellStyle name="Normal 7 96" xfId="9590" xr:uid="{00000000-0005-0000-0000-000015280000}"/>
    <cellStyle name="Normal 70" xfId="7345" xr:uid="{00000000-0005-0000-0000-000016280000}"/>
    <cellStyle name="Normal 71" xfId="7346" xr:uid="{00000000-0005-0000-0000-000017280000}"/>
    <cellStyle name="Normal 72" xfId="7347" xr:uid="{00000000-0005-0000-0000-000018280000}"/>
    <cellStyle name="Normal 73" xfId="7348" xr:uid="{00000000-0005-0000-0000-000019280000}"/>
    <cellStyle name="Normal 74" xfId="7349" xr:uid="{00000000-0005-0000-0000-00001A280000}"/>
    <cellStyle name="Normal 75" xfId="7350" xr:uid="{00000000-0005-0000-0000-00001B280000}"/>
    <cellStyle name="Normal 76" xfId="7351" xr:uid="{00000000-0005-0000-0000-00001C280000}"/>
    <cellStyle name="Normal 77" xfId="7352" xr:uid="{00000000-0005-0000-0000-00001D280000}"/>
    <cellStyle name="Normal 78" xfId="7353" xr:uid="{00000000-0005-0000-0000-00001E280000}"/>
    <cellStyle name="Normal 79" xfId="7354" xr:uid="{00000000-0005-0000-0000-00001F280000}"/>
    <cellStyle name="Normal 8" xfId="40" xr:uid="{00000000-0005-0000-0000-000020280000}"/>
    <cellStyle name="Normal 8 10" xfId="7356" xr:uid="{00000000-0005-0000-0000-000021280000}"/>
    <cellStyle name="Normal 8 11" xfId="7357" xr:uid="{00000000-0005-0000-0000-000022280000}"/>
    <cellStyle name="Normal 8 12" xfId="7358" xr:uid="{00000000-0005-0000-0000-000023280000}"/>
    <cellStyle name="Normal 8 13" xfId="7359" xr:uid="{00000000-0005-0000-0000-000024280000}"/>
    <cellStyle name="Normal 8 14" xfId="7360" xr:uid="{00000000-0005-0000-0000-000025280000}"/>
    <cellStyle name="Normal 8 15" xfId="7361" xr:uid="{00000000-0005-0000-0000-000026280000}"/>
    <cellStyle name="Normal 8 16" xfId="7362" xr:uid="{00000000-0005-0000-0000-000027280000}"/>
    <cellStyle name="Normal 8 17" xfId="7363" xr:uid="{00000000-0005-0000-0000-000028280000}"/>
    <cellStyle name="Normal 8 18" xfId="7364" xr:uid="{00000000-0005-0000-0000-000029280000}"/>
    <cellStyle name="Normal 8 19" xfId="7365" xr:uid="{00000000-0005-0000-0000-00002A280000}"/>
    <cellStyle name="Normal 8 2" xfId="7366" xr:uid="{00000000-0005-0000-0000-00002B280000}"/>
    <cellStyle name="Normal 8 2 2" xfId="7367" xr:uid="{00000000-0005-0000-0000-00002C280000}"/>
    <cellStyle name="Normal 8 2 2 2" xfId="7368" xr:uid="{00000000-0005-0000-0000-00002D280000}"/>
    <cellStyle name="Normal 8 2 2 2 2" xfId="7369" xr:uid="{00000000-0005-0000-0000-00002E280000}"/>
    <cellStyle name="Normal 8 2 2 2 2 2" xfId="7370" xr:uid="{00000000-0005-0000-0000-00002F280000}"/>
    <cellStyle name="Normal 8 2 2 2 3" xfId="7371" xr:uid="{00000000-0005-0000-0000-000030280000}"/>
    <cellStyle name="Normal 8 2 2 3" xfId="7372" xr:uid="{00000000-0005-0000-0000-000031280000}"/>
    <cellStyle name="Normal 8 2 2 3 2" xfId="7373" xr:uid="{00000000-0005-0000-0000-000032280000}"/>
    <cellStyle name="Normal 8 2 2 3 2 2" xfId="7374" xr:uid="{00000000-0005-0000-0000-000033280000}"/>
    <cellStyle name="Normal 8 2 2 3 3" xfId="7375" xr:uid="{00000000-0005-0000-0000-000034280000}"/>
    <cellStyle name="Normal 8 2 2 4" xfId="7376" xr:uid="{00000000-0005-0000-0000-000035280000}"/>
    <cellStyle name="Normal 8 2 2 4 2" xfId="7377" xr:uid="{00000000-0005-0000-0000-000036280000}"/>
    <cellStyle name="Normal 8 2 2 4 2 2" xfId="7378" xr:uid="{00000000-0005-0000-0000-000037280000}"/>
    <cellStyle name="Normal 8 2 2 4 3" xfId="7379" xr:uid="{00000000-0005-0000-0000-000038280000}"/>
    <cellStyle name="Normal 8 2 2 5" xfId="7380" xr:uid="{00000000-0005-0000-0000-000039280000}"/>
    <cellStyle name="Normal 8 2 2 5 2" xfId="7381" xr:uid="{00000000-0005-0000-0000-00003A280000}"/>
    <cellStyle name="Normal 8 2 2 5 2 2" xfId="7382" xr:uid="{00000000-0005-0000-0000-00003B280000}"/>
    <cellStyle name="Normal 8 2 2 5 3" xfId="7383" xr:uid="{00000000-0005-0000-0000-00003C280000}"/>
    <cellStyle name="Normal 8 2 2 6" xfId="7384" xr:uid="{00000000-0005-0000-0000-00003D280000}"/>
    <cellStyle name="Normal 8 2 2 6 2" xfId="7385" xr:uid="{00000000-0005-0000-0000-00003E280000}"/>
    <cellStyle name="Normal 8 2 2 6 2 2" xfId="12407" xr:uid="{00000000-0005-0000-0000-00003F280000}"/>
    <cellStyle name="Normal 8 2 2 6 3" xfId="12406" xr:uid="{00000000-0005-0000-0000-000040280000}"/>
    <cellStyle name="Normal 8 2 2 7" xfId="7386" xr:uid="{00000000-0005-0000-0000-000041280000}"/>
    <cellStyle name="Normal 8 2 2 7 2" xfId="12408" xr:uid="{00000000-0005-0000-0000-000042280000}"/>
    <cellStyle name="Normal 8 2 2 8" xfId="12405" xr:uid="{00000000-0005-0000-0000-000043280000}"/>
    <cellStyle name="Normal 8 2 3" xfId="7387" xr:uid="{00000000-0005-0000-0000-000044280000}"/>
    <cellStyle name="Normal 8 2 3 2" xfId="7388" xr:uid="{00000000-0005-0000-0000-000045280000}"/>
    <cellStyle name="Normal 8 2 3 2 2" xfId="7389" xr:uid="{00000000-0005-0000-0000-000046280000}"/>
    <cellStyle name="Normal 8 2 3 2 2 2" xfId="12411" xr:uid="{00000000-0005-0000-0000-000047280000}"/>
    <cellStyle name="Normal 8 2 3 2 3" xfId="12410" xr:uid="{00000000-0005-0000-0000-000048280000}"/>
    <cellStyle name="Normal 8 2 3 3" xfId="7390" xr:uid="{00000000-0005-0000-0000-000049280000}"/>
    <cellStyle name="Normal 8 2 3 3 2" xfId="12412" xr:uid="{00000000-0005-0000-0000-00004A280000}"/>
    <cellStyle name="Normal 8 2 3 4" xfId="12409" xr:uid="{00000000-0005-0000-0000-00004B280000}"/>
    <cellStyle name="Normal 8 2 4" xfId="7391" xr:uid="{00000000-0005-0000-0000-00004C280000}"/>
    <cellStyle name="Normal 8 2 4 2" xfId="7392" xr:uid="{00000000-0005-0000-0000-00004D280000}"/>
    <cellStyle name="Normal 8 2 4 2 2" xfId="7393" xr:uid="{00000000-0005-0000-0000-00004E280000}"/>
    <cellStyle name="Normal 8 2 4 2 2 2" xfId="12415" xr:uid="{00000000-0005-0000-0000-00004F280000}"/>
    <cellStyle name="Normal 8 2 4 2 3" xfId="12414" xr:uid="{00000000-0005-0000-0000-000050280000}"/>
    <cellStyle name="Normal 8 2 4 3" xfId="7394" xr:uid="{00000000-0005-0000-0000-000051280000}"/>
    <cellStyle name="Normal 8 2 4 3 2" xfId="12416" xr:uid="{00000000-0005-0000-0000-000052280000}"/>
    <cellStyle name="Normal 8 2 4 4" xfId="12413" xr:uid="{00000000-0005-0000-0000-000053280000}"/>
    <cellStyle name="Normal 8 2 5" xfId="7395" xr:uid="{00000000-0005-0000-0000-000054280000}"/>
    <cellStyle name="Normal 8 2 5 2" xfId="7396" xr:uid="{00000000-0005-0000-0000-000055280000}"/>
    <cellStyle name="Normal 8 2 5 2 2" xfId="7397" xr:uid="{00000000-0005-0000-0000-000056280000}"/>
    <cellStyle name="Normal 8 2 5 2 2 2" xfId="12419" xr:uid="{00000000-0005-0000-0000-000057280000}"/>
    <cellStyle name="Normal 8 2 5 2 3" xfId="12418" xr:uid="{00000000-0005-0000-0000-000058280000}"/>
    <cellStyle name="Normal 8 2 5 3" xfId="7398" xr:uid="{00000000-0005-0000-0000-000059280000}"/>
    <cellStyle name="Normal 8 2 5 3 2" xfId="12420" xr:uid="{00000000-0005-0000-0000-00005A280000}"/>
    <cellStyle name="Normal 8 2 5 4" xfId="12417" xr:uid="{00000000-0005-0000-0000-00005B280000}"/>
    <cellStyle name="Normal 8 2 6" xfId="7399" xr:uid="{00000000-0005-0000-0000-00005C280000}"/>
    <cellStyle name="Normal 8 2 6 2" xfId="7400" xr:uid="{00000000-0005-0000-0000-00005D280000}"/>
    <cellStyle name="Normal 8 2 7" xfId="7401" xr:uid="{00000000-0005-0000-0000-00005E280000}"/>
    <cellStyle name="Normal 8 20" xfId="7402" xr:uid="{00000000-0005-0000-0000-00005F280000}"/>
    <cellStyle name="Normal 8 21" xfId="7403" xr:uid="{00000000-0005-0000-0000-000060280000}"/>
    <cellStyle name="Normal 8 22" xfId="7404" xr:uid="{00000000-0005-0000-0000-000061280000}"/>
    <cellStyle name="Normal 8 23" xfId="7405" xr:uid="{00000000-0005-0000-0000-000062280000}"/>
    <cellStyle name="Normal 8 24" xfId="7406" xr:uid="{00000000-0005-0000-0000-000063280000}"/>
    <cellStyle name="Normal 8 25" xfId="7407" xr:uid="{00000000-0005-0000-0000-000064280000}"/>
    <cellStyle name="Normal 8 26" xfId="7408" xr:uid="{00000000-0005-0000-0000-000065280000}"/>
    <cellStyle name="Normal 8 27" xfId="7409" xr:uid="{00000000-0005-0000-0000-000066280000}"/>
    <cellStyle name="Normal 8 28" xfId="7410" xr:uid="{00000000-0005-0000-0000-000067280000}"/>
    <cellStyle name="Normal 8 29" xfId="7411" xr:uid="{00000000-0005-0000-0000-000068280000}"/>
    <cellStyle name="Normal 8 3" xfId="7412" xr:uid="{00000000-0005-0000-0000-000069280000}"/>
    <cellStyle name="Normal 8 3 2" xfId="7413" xr:uid="{00000000-0005-0000-0000-00006A280000}"/>
    <cellStyle name="Normal 8 3 2 2" xfId="7414" xr:uid="{00000000-0005-0000-0000-00006B280000}"/>
    <cellStyle name="Normal 8 3 3" xfId="7415" xr:uid="{00000000-0005-0000-0000-00006C280000}"/>
    <cellStyle name="Normal 8 30" xfId="7416" xr:uid="{00000000-0005-0000-0000-00006D280000}"/>
    <cellStyle name="Normal 8 31" xfId="7417" xr:uid="{00000000-0005-0000-0000-00006E280000}"/>
    <cellStyle name="Normal 8 32" xfId="7418" xr:uid="{00000000-0005-0000-0000-00006F280000}"/>
    <cellStyle name="Normal 8 33" xfId="7419" xr:uid="{00000000-0005-0000-0000-000070280000}"/>
    <cellStyle name="Normal 8 34" xfId="7420" xr:uid="{00000000-0005-0000-0000-000071280000}"/>
    <cellStyle name="Normal 8 35" xfId="7421" xr:uid="{00000000-0005-0000-0000-000072280000}"/>
    <cellStyle name="Normal 8 36" xfId="7422" xr:uid="{00000000-0005-0000-0000-000073280000}"/>
    <cellStyle name="Normal 8 37" xfId="7423" xr:uid="{00000000-0005-0000-0000-000074280000}"/>
    <cellStyle name="Normal 8 38" xfId="7424" xr:uid="{00000000-0005-0000-0000-000075280000}"/>
    <cellStyle name="Normal 8 39" xfId="7425" xr:uid="{00000000-0005-0000-0000-000076280000}"/>
    <cellStyle name="Normal 8 39 2" xfId="7426" xr:uid="{00000000-0005-0000-0000-000077280000}"/>
    <cellStyle name="Normal 8 39 2 2" xfId="12422" xr:uid="{00000000-0005-0000-0000-000078280000}"/>
    <cellStyle name="Normal 8 39 3" xfId="12421" xr:uid="{00000000-0005-0000-0000-000079280000}"/>
    <cellStyle name="Normal 8 4" xfId="7427" xr:uid="{00000000-0005-0000-0000-00007A280000}"/>
    <cellStyle name="Normal 8 4 2" xfId="7428" xr:uid="{00000000-0005-0000-0000-00007B280000}"/>
    <cellStyle name="Normal 8 4 2 2" xfId="7429" xr:uid="{00000000-0005-0000-0000-00007C280000}"/>
    <cellStyle name="Normal 8 4 3" xfId="7430" xr:uid="{00000000-0005-0000-0000-00007D280000}"/>
    <cellStyle name="Normal 8 40" xfId="7431" xr:uid="{00000000-0005-0000-0000-00007E280000}"/>
    <cellStyle name="Normal 8 40 2" xfId="7432" xr:uid="{00000000-0005-0000-0000-00007F280000}"/>
    <cellStyle name="Normal 8 40 2 2" xfId="12424" xr:uid="{00000000-0005-0000-0000-000080280000}"/>
    <cellStyle name="Normal 8 40 3" xfId="12423" xr:uid="{00000000-0005-0000-0000-000081280000}"/>
    <cellStyle name="Normal 8 41" xfId="7433" xr:uid="{00000000-0005-0000-0000-000082280000}"/>
    <cellStyle name="Normal 8 42" xfId="7434" xr:uid="{00000000-0005-0000-0000-000083280000}"/>
    <cellStyle name="Normal 8 43" xfId="7435" xr:uid="{00000000-0005-0000-0000-000084280000}"/>
    <cellStyle name="Normal 8 44" xfId="7436" xr:uid="{00000000-0005-0000-0000-000085280000}"/>
    <cellStyle name="Normal 8 45" xfId="7437" xr:uid="{00000000-0005-0000-0000-000086280000}"/>
    <cellStyle name="Normal 8 46" xfId="7438" xr:uid="{00000000-0005-0000-0000-000087280000}"/>
    <cellStyle name="Normal 8 47" xfId="7439" xr:uid="{00000000-0005-0000-0000-000088280000}"/>
    <cellStyle name="Normal 8 48" xfId="7440" xr:uid="{00000000-0005-0000-0000-000089280000}"/>
    <cellStyle name="Normal 8 49" xfId="7441" xr:uid="{00000000-0005-0000-0000-00008A280000}"/>
    <cellStyle name="Normal 8 5" xfId="7442" xr:uid="{00000000-0005-0000-0000-00008B280000}"/>
    <cellStyle name="Normal 8 5 2" xfId="7443" xr:uid="{00000000-0005-0000-0000-00008C280000}"/>
    <cellStyle name="Normal 8 5 2 2" xfId="7444" xr:uid="{00000000-0005-0000-0000-00008D280000}"/>
    <cellStyle name="Normal 8 5 3" xfId="7445" xr:uid="{00000000-0005-0000-0000-00008E280000}"/>
    <cellStyle name="Normal 8 50" xfId="7446" xr:uid="{00000000-0005-0000-0000-00008F280000}"/>
    <cellStyle name="Normal 8 51" xfId="7447" xr:uid="{00000000-0005-0000-0000-000090280000}"/>
    <cellStyle name="Normal 8 52" xfId="7448" xr:uid="{00000000-0005-0000-0000-000091280000}"/>
    <cellStyle name="Normal 8 53" xfId="7449" xr:uid="{00000000-0005-0000-0000-000092280000}"/>
    <cellStyle name="Normal 8 54" xfId="7450" xr:uid="{00000000-0005-0000-0000-000093280000}"/>
    <cellStyle name="Normal 8 55" xfId="7451" xr:uid="{00000000-0005-0000-0000-000094280000}"/>
    <cellStyle name="Normal 8 56" xfId="7452" xr:uid="{00000000-0005-0000-0000-000095280000}"/>
    <cellStyle name="Normal 8 57" xfId="7453" xr:uid="{00000000-0005-0000-0000-000096280000}"/>
    <cellStyle name="Normal 8 58" xfId="7454" xr:uid="{00000000-0005-0000-0000-000097280000}"/>
    <cellStyle name="Normal 8 59" xfId="7455" xr:uid="{00000000-0005-0000-0000-000098280000}"/>
    <cellStyle name="Normal 8 6" xfId="7456" xr:uid="{00000000-0005-0000-0000-000099280000}"/>
    <cellStyle name="Normal 8 6 2" xfId="7457" xr:uid="{00000000-0005-0000-0000-00009A280000}"/>
    <cellStyle name="Normal 8 6 2 2" xfId="7458" xr:uid="{00000000-0005-0000-0000-00009B280000}"/>
    <cellStyle name="Normal 8 6 3" xfId="7459" xr:uid="{00000000-0005-0000-0000-00009C280000}"/>
    <cellStyle name="Normal 8 60" xfId="7460" xr:uid="{00000000-0005-0000-0000-00009D280000}"/>
    <cellStyle name="Normal 8 61" xfId="7461" xr:uid="{00000000-0005-0000-0000-00009E280000}"/>
    <cellStyle name="Normal 8 62" xfId="7462" xr:uid="{00000000-0005-0000-0000-00009F280000}"/>
    <cellStyle name="Normal 8 63" xfId="7463" xr:uid="{00000000-0005-0000-0000-0000A0280000}"/>
    <cellStyle name="Normal 8 64" xfId="7464" xr:uid="{00000000-0005-0000-0000-0000A1280000}"/>
    <cellStyle name="Normal 8 65" xfId="7465" xr:uid="{00000000-0005-0000-0000-0000A2280000}"/>
    <cellStyle name="Normal 8 66" xfId="7466" xr:uid="{00000000-0005-0000-0000-0000A3280000}"/>
    <cellStyle name="Normal 8 67" xfId="7467" xr:uid="{00000000-0005-0000-0000-0000A4280000}"/>
    <cellStyle name="Normal 8 68" xfId="7468" xr:uid="{00000000-0005-0000-0000-0000A5280000}"/>
    <cellStyle name="Normal 8 69" xfId="7469" xr:uid="{00000000-0005-0000-0000-0000A6280000}"/>
    <cellStyle name="Normal 8 7" xfId="7470" xr:uid="{00000000-0005-0000-0000-0000A7280000}"/>
    <cellStyle name="Normal 8 7 2" xfId="7471" xr:uid="{00000000-0005-0000-0000-0000A8280000}"/>
    <cellStyle name="Normal 8 7 2 2" xfId="12425" xr:uid="{00000000-0005-0000-0000-0000A9280000}"/>
    <cellStyle name="Normal 8 70" xfId="7472" xr:uid="{00000000-0005-0000-0000-0000AA280000}"/>
    <cellStyle name="Normal 8 71" xfId="7473" xr:uid="{00000000-0005-0000-0000-0000AB280000}"/>
    <cellStyle name="Normal 8 72" xfId="7474" xr:uid="{00000000-0005-0000-0000-0000AC280000}"/>
    <cellStyle name="Normal 8 73" xfId="7475" xr:uid="{00000000-0005-0000-0000-0000AD280000}"/>
    <cellStyle name="Normal 8 74" xfId="7476" xr:uid="{00000000-0005-0000-0000-0000AE280000}"/>
    <cellStyle name="Normal 8 75" xfId="7477" xr:uid="{00000000-0005-0000-0000-0000AF280000}"/>
    <cellStyle name="Normal 8 76" xfId="7478" xr:uid="{00000000-0005-0000-0000-0000B0280000}"/>
    <cellStyle name="Normal 8 77" xfId="7479" xr:uid="{00000000-0005-0000-0000-0000B1280000}"/>
    <cellStyle name="Normal 8 78" xfId="7480" xr:uid="{00000000-0005-0000-0000-0000B2280000}"/>
    <cellStyle name="Normal 8 79" xfId="7481" xr:uid="{00000000-0005-0000-0000-0000B3280000}"/>
    <cellStyle name="Normal 8 8" xfId="7482" xr:uid="{00000000-0005-0000-0000-0000B4280000}"/>
    <cellStyle name="Normal 8 80" xfId="7483" xr:uid="{00000000-0005-0000-0000-0000B5280000}"/>
    <cellStyle name="Normal 8 81" xfId="7484" xr:uid="{00000000-0005-0000-0000-0000B6280000}"/>
    <cellStyle name="Normal 8 82" xfId="7485" xr:uid="{00000000-0005-0000-0000-0000B7280000}"/>
    <cellStyle name="Normal 8 83" xfId="7486" xr:uid="{00000000-0005-0000-0000-0000B8280000}"/>
    <cellStyle name="Normal 8 84" xfId="7487" xr:uid="{00000000-0005-0000-0000-0000B9280000}"/>
    <cellStyle name="Normal 8 85" xfId="7488" xr:uid="{00000000-0005-0000-0000-0000BA280000}"/>
    <cellStyle name="Normal 8 86" xfId="7489" xr:uid="{00000000-0005-0000-0000-0000BB280000}"/>
    <cellStyle name="Normal 8 87" xfId="7490" xr:uid="{00000000-0005-0000-0000-0000BC280000}"/>
    <cellStyle name="Normal 8 88" xfId="7491" xr:uid="{00000000-0005-0000-0000-0000BD280000}"/>
    <cellStyle name="Normal 8 89" xfId="7492" xr:uid="{00000000-0005-0000-0000-0000BE280000}"/>
    <cellStyle name="Normal 8 9" xfId="7493" xr:uid="{00000000-0005-0000-0000-0000BF280000}"/>
    <cellStyle name="Normal 8 90" xfId="7494" xr:uid="{00000000-0005-0000-0000-0000C0280000}"/>
    <cellStyle name="Normal 8 91" xfId="7495" xr:uid="{00000000-0005-0000-0000-0000C1280000}"/>
    <cellStyle name="Normal 8 92" xfId="7496" xr:uid="{00000000-0005-0000-0000-0000C2280000}"/>
    <cellStyle name="Normal 8 92 2" xfId="7497" xr:uid="{00000000-0005-0000-0000-0000C3280000}"/>
    <cellStyle name="Normal 8 92 2 2" xfId="12427" xr:uid="{00000000-0005-0000-0000-0000C4280000}"/>
    <cellStyle name="Normal 8 92 3" xfId="12426" xr:uid="{00000000-0005-0000-0000-0000C5280000}"/>
    <cellStyle name="Normal 8 93" xfId="7498" xr:uid="{00000000-0005-0000-0000-0000C6280000}"/>
    <cellStyle name="Normal 8 94" xfId="7499" xr:uid="{00000000-0005-0000-0000-0000C7280000}"/>
    <cellStyle name="Normal 8 95" xfId="7355" xr:uid="{00000000-0005-0000-0000-0000C8280000}"/>
    <cellStyle name="Normal 8 95 2" xfId="12404" xr:uid="{00000000-0005-0000-0000-0000C9280000}"/>
    <cellStyle name="Normal 8 95 3" xfId="9497" xr:uid="{00000000-0005-0000-0000-0000CA280000}"/>
    <cellStyle name="Normal 8 96" xfId="9501" xr:uid="{00000000-0005-0000-0000-0000CB280000}"/>
    <cellStyle name="Normal 8 96 2" xfId="9503" xr:uid="{00000000-0005-0000-0000-0000CC280000}"/>
    <cellStyle name="Normal 8 96 2 2" xfId="9518" xr:uid="{00000000-0005-0000-0000-0000CD280000}"/>
    <cellStyle name="Normal 8 96 2 2 2" xfId="9540" xr:uid="{00000000-0005-0000-0000-0000CE280000}"/>
    <cellStyle name="Normal 8 96 2 2 2 2" xfId="9560" xr:uid="{00000000-0005-0000-0000-0000CF280000}"/>
    <cellStyle name="Normal 8 96 2 2 2 2 2" xfId="9566" xr:uid="{00000000-0005-0000-0000-0000D0280000}"/>
    <cellStyle name="Normal 8 96 2 2 2 2 2 2 2" xfId="12984" xr:uid="{08F9C861-1001-471B-A6BD-CC5A5E899896}"/>
    <cellStyle name="Normal 8 96 2 2 2 2 3" xfId="47" xr:uid="{00000000-0005-0000-0000-0000D1280000}"/>
    <cellStyle name="Normal 8 96 2 2 2 2 3 2" xfId="9599" xr:uid="{00000000-0005-0000-0000-0000D2280000}"/>
    <cellStyle name="Normal 8 96 2 2 2 2 3 2 2 2" xfId="12987" xr:uid="{22497DC3-D020-4856-85D2-5B88800E0189}"/>
    <cellStyle name="Normal 8 96 2 2 2 2 3 3 2" xfId="12985" xr:uid="{CD355E33-EFDA-4385-ABB3-0F4A9ACA20E1}"/>
    <cellStyle name="Normal 8 97" xfId="9596" xr:uid="{00000000-0005-0000-0000-0000D3280000}"/>
    <cellStyle name="Normal 80" xfId="7500" xr:uid="{00000000-0005-0000-0000-0000D4280000}"/>
    <cellStyle name="Normal 81" xfId="7501" xr:uid="{00000000-0005-0000-0000-0000D5280000}"/>
    <cellStyle name="Normal 82" xfId="7502" xr:uid="{00000000-0005-0000-0000-0000D6280000}"/>
    <cellStyle name="Normal 83" xfId="7503" xr:uid="{00000000-0005-0000-0000-0000D7280000}"/>
    <cellStyle name="Normal 84" xfId="7504" xr:uid="{00000000-0005-0000-0000-0000D8280000}"/>
    <cellStyle name="Normal 85" xfId="7505" xr:uid="{00000000-0005-0000-0000-0000D9280000}"/>
    <cellStyle name="Normal 86" xfId="7506" xr:uid="{00000000-0005-0000-0000-0000DA280000}"/>
    <cellStyle name="Normal 87" xfId="7507" xr:uid="{00000000-0005-0000-0000-0000DB280000}"/>
    <cellStyle name="Normal 88" xfId="7508" xr:uid="{00000000-0005-0000-0000-0000DC280000}"/>
    <cellStyle name="Normal 89" xfId="7509" xr:uid="{00000000-0005-0000-0000-0000DD280000}"/>
    <cellStyle name="Normal 89 2" xfId="7510" xr:uid="{00000000-0005-0000-0000-0000DE280000}"/>
    <cellStyle name="Normal 9" xfId="7511" xr:uid="{00000000-0005-0000-0000-0000DF280000}"/>
    <cellStyle name="Normal 9 10" xfId="7512" xr:uid="{00000000-0005-0000-0000-0000E0280000}"/>
    <cellStyle name="Normal 9 11" xfId="7513" xr:uid="{00000000-0005-0000-0000-0000E1280000}"/>
    <cellStyle name="Normal 9 12" xfId="7514" xr:uid="{00000000-0005-0000-0000-0000E2280000}"/>
    <cellStyle name="Normal 9 13" xfId="7515" xr:uid="{00000000-0005-0000-0000-0000E3280000}"/>
    <cellStyle name="Normal 9 14" xfId="7516" xr:uid="{00000000-0005-0000-0000-0000E4280000}"/>
    <cellStyle name="Normal 9 15" xfId="7517" xr:uid="{00000000-0005-0000-0000-0000E5280000}"/>
    <cellStyle name="Normal 9 16" xfId="7518" xr:uid="{00000000-0005-0000-0000-0000E6280000}"/>
    <cellStyle name="Normal 9 17" xfId="7519" xr:uid="{00000000-0005-0000-0000-0000E7280000}"/>
    <cellStyle name="Normal 9 18" xfId="7520" xr:uid="{00000000-0005-0000-0000-0000E8280000}"/>
    <cellStyle name="Normal 9 19" xfId="7521" xr:uid="{00000000-0005-0000-0000-0000E9280000}"/>
    <cellStyle name="Normal 9 2" xfId="7522" xr:uid="{00000000-0005-0000-0000-0000EA280000}"/>
    <cellStyle name="Normal 9 2 2" xfId="7523" xr:uid="{00000000-0005-0000-0000-0000EB280000}"/>
    <cellStyle name="Normal 9 20" xfId="7524" xr:uid="{00000000-0005-0000-0000-0000EC280000}"/>
    <cellStyle name="Normal 9 21" xfId="7525" xr:uid="{00000000-0005-0000-0000-0000ED280000}"/>
    <cellStyle name="Normal 9 22" xfId="7526" xr:uid="{00000000-0005-0000-0000-0000EE280000}"/>
    <cellStyle name="Normal 9 23" xfId="7527" xr:uid="{00000000-0005-0000-0000-0000EF280000}"/>
    <cellStyle name="Normal 9 24" xfId="7528" xr:uid="{00000000-0005-0000-0000-0000F0280000}"/>
    <cellStyle name="Normal 9 25" xfId="7529" xr:uid="{00000000-0005-0000-0000-0000F1280000}"/>
    <cellStyle name="Normal 9 26" xfId="7530" xr:uid="{00000000-0005-0000-0000-0000F2280000}"/>
    <cellStyle name="Normal 9 27" xfId="7531" xr:uid="{00000000-0005-0000-0000-0000F3280000}"/>
    <cellStyle name="Normal 9 28" xfId="7532" xr:uid="{00000000-0005-0000-0000-0000F4280000}"/>
    <cellStyle name="Normal 9 29" xfId="7533" xr:uid="{00000000-0005-0000-0000-0000F5280000}"/>
    <cellStyle name="Normal 9 3" xfId="7534" xr:uid="{00000000-0005-0000-0000-0000F6280000}"/>
    <cellStyle name="Normal 9 30" xfId="7535" xr:uid="{00000000-0005-0000-0000-0000F7280000}"/>
    <cellStyle name="Normal 9 31" xfId="7536" xr:uid="{00000000-0005-0000-0000-0000F8280000}"/>
    <cellStyle name="Normal 9 32" xfId="7537" xr:uid="{00000000-0005-0000-0000-0000F9280000}"/>
    <cellStyle name="Normal 9 33" xfId="7538" xr:uid="{00000000-0005-0000-0000-0000FA280000}"/>
    <cellStyle name="Normal 9 34" xfId="7539" xr:uid="{00000000-0005-0000-0000-0000FB280000}"/>
    <cellStyle name="Normal 9 35" xfId="7540" xr:uid="{00000000-0005-0000-0000-0000FC280000}"/>
    <cellStyle name="Normal 9 36" xfId="7541" xr:uid="{00000000-0005-0000-0000-0000FD280000}"/>
    <cellStyle name="Normal 9 37" xfId="7542" xr:uid="{00000000-0005-0000-0000-0000FE280000}"/>
    <cellStyle name="Normal 9 38" xfId="7543" xr:uid="{00000000-0005-0000-0000-0000FF280000}"/>
    <cellStyle name="Normal 9 39" xfId="7544" xr:uid="{00000000-0005-0000-0000-000000290000}"/>
    <cellStyle name="Normal 9 4" xfId="7545" xr:uid="{00000000-0005-0000-0000-000001290000}"/>
    <cellStyle name="Normal 9 40" xfId="7546" xr:uid="{00000000-0005-0000-0000-000002290000}"/>
    <cellStyle name="Normal 9 41" xfId="7547" xr:uid="{00000000-0005-0000-0000-000003290000}"/>
    <cellStyle name="Normal 9 42" xfId="7548" xr:uid="{00000000-0005-0000-0000-000004290000}"/>
    <cellStyle name="Normal 9 43" xfId="7549" xr:uid="{00000000-0005-0000-0000-000005290000}"/>
    <cellStyle name="Normal 9 44" xfId="7550" xr:uid="{00000000-0005-0000-0000-000006290000}"/>
    <cellStyle name="Normal 9 45" xfId="7551" xr:uid="{00000000-0005-0000-0000-000007290000}"/>
    <cellStyle name="Normal 9 46" xfId="7552" xr:uid="{00000000-0005-0000-0000-000008290000}"/>
    <cellStyle name="Normal 9 47" xfId="7553" xr:uid="{00000000-0005-0000-0000-000009290000}"/>
    <cellStyle name="Normal 9 48" xfId="7554" xr:uid="{00000000-0005-0000-0000-00000A290000}"/>
    <cellStyle name="Normal 9 49" xfId="7555" xr:uid="{00000000-0005-0000-0000-00000B290000}"/>
    <cellStyle name="Normal 9 5" xfId="7556" xr:uid="{00000000-0005-0000-0000-00000C290000}"/>
    <cellStyle name="Normal 9 50" xfId="7557" xr:uid="{00000000-0005-0000-0000-00000D290000}"/>
    <cellStyle name="Normal 9 51" xfId="7558" xr:uid="{00000000-0005-0000-0000-00000E290000}"/>
    <cellStyle name="Normal 9 52" xfId="7559" xr:uid="{00000000-0005-0000-0000-00000F290000}"/>
    <cellStyle name="Normal 9 53" xfId="7560" xr:uid="{00000000-0005-0000-0000-000010290000}"/>
    <cellStyle name="Normal 9 54" xfId="7561" xr:uid="{00000000-0005-0000-0000-000011290000}"/>
    <cellStyle name="Normal 9 55" xfId="7562" xr:uid="{00000000-0005-0000-0000-000012290000}"/>
    <cellStyle name="Normal 9 56" xfId="7563" xr:uid="{00000000-0005-0000-0000-000013290000}"/>
    <cellStyle name="Normal 9 57" xfId="7564" xr:uid="{00000000-0005-0000-0000-000014290000}"/>
    <cellStyle name="Normal 9 58" xfId="7565" xr:uid="{00000000-0005-0000-0000-000015290000}"/>
    <cellStyle name="Normal 9 59" xfId="7566" xr:uid="{00000000-0005-0000-0000-000016290000}"/>
    <cellStyle name="Normal 9 6" xfId="7567" xr:uid="{00000000-0005-0000-0000-000017290000}"/>
    <cellStyle name="Normal 9 60" xfId="7568" xr:uid="{00000000-0005-0000-0000-000018290000}"/>
    <cellStyle name="Normal 9 61" xfId="7569" xr:uid="{00000000-0005-0000-0000-000019290000}"/>
    <cellStyle name="Normal 9 62" xfId="7570" xr:uid="{00000000-0005-0000-0000-00001A290000}"/>
    <cellStyle name="Normal 9 63" xfId="7571" xr:uid="{00000000-0005-0000-0000-00001B290000}"/>
    <cellStyle name="Normal 9 64" xfId="7572" xr:uid="{00000000-0005-0000-0000-00001C290000}"/>
    <cellStyle name="Normal 9 65" xfId="7573" xr:uid="{00000000-0005-0000-0000-00001D290000}"/>
    <cellStyle name="Normal 9 66" xfId="7574" xr:uid="{00000000-0005-0000-0000-00001E290000}"/>
    <cellStyle name="Normal 9 67" xfId="7575" xr:uid="{00000000-0005-0000-0000-00001F290000}"/>
    <cellStyle name="Normal 9 68" xfId="7576" xr:uid="{00000000-0005-0000-0000-000020290000}"/>
    <cellStyle name="Normal 9 69" xfId="7577" xr:uid="{00000000-0005-0000-0000-000021290000}"/>
    <cellStyle name="Normal 9 7" xfId="7578" xr:uid="{00000000-0005-0000-0000-000022290000}"/>
    <cellStyle name="Normal 9 70" xfId="7579" xr:uid="{00000000-0005-0000-0000-000023290000}"/>
    <cellStyle name="Normal 9 71" xfId="7580" xr:uid="{00000000-0005-0000-0000-000024290000}"/>
    <cellStyle name="Normal 9 72" xfId="7581" xr:uid="{00000000-0005-0000-0000-000025290000}"/>
    <cellStyle name="Normal 9 73" xfId="7582" xr:uid="{00000000-0005-0000-0000-000026290000}"/>
    <cellStyle name="Normal 9 74" xfId="7583" xr:uid="{00000000-0005-0000-0000-000027290000}"/>
    <cellStyle name="Normal 9 75" xfId="7584" xr:uid="{00000000-0005-0000-0000-000028290000}"/>
    <cellStyle name="Normal 9 76" xfId="7585" xr:uid="{00000000-0005-0000-0000-000029290000}"/>
    <cellStyle name="Normal 9 77" xfId="7586" xr:uid="{00000000-0005-0000-0000-00002A290000}"/>
    <cellStyle name="Normal 9 78" xfId="7587" xr:uid="{00000000-0005-0000-0000-00002B290000}"/>
    <cellStyle name="Normal 9 79" xfId="7588" xr:uid="{00000000-0005-0000-0000-00002C290000}"/>
    <cellStyle name="Normal 9 8" xfId="7589" xr:uid="{00000000-0005-0000-0000-00002D290000}"/>
    <cellStyle name="Normal 9 80" xfId="7590" xr:uid="{00000000-0005-0000-0000-00002E290000}"/>
    <cellStyle name="Normal 9 81" xfId="7591" xr:uid="{00000000-0005-0000-0000-00002F290000}"/>
    <cellStyle name="Normal 9 82" xfId="7592" xr:uid="{00000000-0005-0000-0000-000030290000}"/>
    <cellStyle name="Normal 9 83" xfId="7593" xr:uid="{00000000-0005-0000-0000-000031290000}"/>
    <cellStyle name="Normal 9 84" xfId="7594" xr:uid="{00000000-0005-0000-0000-000032290000}"/>
    <cellStyle name="Normal 9 85" xfId="7595" xr:uid="{00000000-0005-0000-0000-000033290000}"/>
    <cellStyle name="Normal 9 86" xfId="7596" xr:uid="{00000000-0005-0000-0000-000034290000}"/>
    <cellStyle name="Normal 9 87" xfId="7597" xr:uid="{00000000-0005-0000-0000-000035290000}"/>
    <cellStyle name="Normal 9 88" xfId="7598" xr:uid="{00000000-0005-0000-0000-000036290000}"/>
    <cellStyle name="Normal 9 89" xfId="7599" xr:uid="{00000000-0005-0000-0000-000037290000}"/>
    <cellStyle name="Normal 9 9" xfId="7600" xr:uid="{00000000-0005-0000-0000-000038290000}"/>
    <cellStyle name="Normal 9 90" xfId="7601" xr:uid="{00000000-0005-0000-0000-000039290000}"/>
    <cellStyle name="Normal 9 91" xfId="7602" xr:uid="{00000000-0005-0000-0000-00003A290000}"/>
    <cellStyle name="Normal 90" xfId="7603" xr:uid="{00000000-0005-0000-0000-00003B290000}"/>
    <cellStyle name="Normal 90 2" xfId="7604" xr:uid="{00000000-0005-0000-0000-00003C290000}"/>
    <cellStyle name="Normal 90 3" xfId="7605" xr:uid="{00000000-0005-0000-0000-00003D290000}"/>
    <cellStyle name="Normal 90 3 2" xfId="12428" xr:uid="{00000000-0005-0000-0000-00003E290000}"/>
    <cellStyle name="Normal 91" xfId="7606" xr:uid="{00000000-0005-0000-0000-00003F290000}"/>
    <cellStyle name="Normal 91 2" xfId="7607" xr:uid="{00000000-0005-0000-0000-000040290000}"/>
    <cellStyle name="Normal 92" xfId="7608" xr:uid="{00000000-0005-0000-0000-000041290000}"/>
    <cellStyle name="Normal 93" xfId="7609" xr:uid="{00000000-0005-0000-0000-000042290000}"/>
    <cellStyle name="Normal 94" xfId="7610" xr:uid="{00000000-0005-0000-0000-000043290000}"/>
    <cellStyle name="Normal 95" xfId="7611" xr:uid="{00000000-0005-0000-0000-000044290000}"/>
    <cellStyle name="Normal 95 2" xfId="7612" xr:uid="{00000000-0005-0000-0000-000045290000}"/>
    <cellStyle name="Normal 96" xfId="7613" xr:uid="{00000000-0005-0000-0000-000046290000}"/>
    <cellStyle name="Normal 97" xfId="7614" xr:uid="{00000000-0005-0000-0000-000047290000}"/>
    <cellStyle name="Normal 98" xfId="7615" xr:uid="{00000000-0005-0000-0000-000048290000}"/>
    <cellStyle name="Normal 99" xfId="7616" xr:uid="{00000000-0005-0000-0000-000049290000}"/>
    <cellStyle name="Normal FICA" xfId="7617" xr:uid="{00000000-0005-0000-0000-00004A290000}"/>
    <cellStyle name="Normal FUI" xfId="7618" xr:uid="{00000000-0005-0000-0000-00004B290000}"/>
    <cellStyle name="Normal Other Benefits" xfId="7619" xr:uid="{00000000-0005-0000-0000-00004C290000}"/>
    <cellStyle name="Note 2" xfId="7620" xr:uid="{00000000-0005-0000-0000-00004D290000}"/>
    <cellStyle name="Note 2 2" xfId="7621" xr:uid="{00000000-0005-0000-0000-00004E290000}"/>
    <cellStyle name="Note 2 2 2" xfId="7622" xr:uid="{00000000-0005-0000-0000-00004F290000}"/>
    <cellStyle name="Note 2 2 2 2" xfId="12430" xr:uid="{00000000-0005-0000-0000-000050290000}"/>
    <cellStyle name="Note 2 2 3" xfId="7623" xr:uid="{00000000-0005-0000-0000-000051290000}"/>
    <cellStyle name="Note 2 2 3 2" xfId="12431" xr:uid="{00000000-0005-0000-0000-000052290000}"/>
    <cellStyle name="Note 2 2 4" xfId="12429" xr:uid="{00000000-0005-0000-0000-000053290000}"/>
    <cellStyle name="Note 2 3" xfId="7624" xr:uid="{00000000-0005-0000-0000-000054290000}"/>
    <cellStyle name="Note 2 3 2" xfId="7625" xr:uid="{00000000-0005-0000-0000-000055290000}"/>
    <cellStyle name="Note 2 3 2 2" xfId="12433" xr:uid="{00000000-0005-0000-0000-000056290000}"/>
    <cellStyle name="Note 2 3 3" xfId="12432" xr:uid="{00000000-0005-0000-0000-000057290000}"/>
    <cellStyle name="Note 2 4" xfId="7626" xr:uid="{00000000-0005-0000-0000-000058290000}"/>
    <cellStyle name="Note 2 4 2" xfId="7627" xr:uid="{00000000-0005-0000-0000-000059290000}"/>
    <cellStyle name="Note 2 4 2 2" xfId="12435" xr:uid="{00000000-0005-0000-0000-00005A290000}"/>
    <cellStyle name="Note 2 4 3" xfId="12434" xr:uid="{00000000-0005-0000-0000-00005B290000}"/>
    <cellStyle name="Note 2 5" xfId="7628" xr:uid="{00000000-0005-0000-0000-00005C290000}"/>
    <cellStyle name="Note 2 5 2" xfId="7629" xr:uid="{00000000-0005-0000-0000-00005D290000}"/>
    <cellStyle name="Note 2 5 2 2" xfId="12437" xr:uid="{00000000-0005-0000-0000-00005E290000}"/>
    <cellStyle name="Note 2 5 3" xfId="12436" xr:uid="{00000000-0005-0000-0000-00005F290000}"/>
    <cellStyle name="Note 3" xfId="7630" xr:uid="{00000000-0005-0000-0000-000060290000}"/>
    <cellStyle name="Note 3 2" xfId="7631" xr:uid="{00000000-0005-0000-0000-000061290000}"/>
    <cellStyle name="Note 3 2 2" xfId="12439" xr:uid="{00000000-0005-0000-0000-000062290000}"/>
    <cellStyle name="Note 3 3" xfId="7632" xr:uid="{00000000-0005-0000-0000-000063290000}"/>
    <cellStyle name="Note 3 3 2" xfId="12440" xr:uid="{00000000-0005-0000-0000-000064290000}"/>
    <cellStyle name="Note 3 4" xfId="12438" xr:uid="{00000000-0005-0000-0000-000065290000}"/>
    <cellStyle name="Note 4" xfId="7633" xr:uid="{00000000-0005-0000-0000-000066290000}"/>
    <cellStyle name="Note 4 2" xfId="7634" xr:uid="{00000000-0005-0000-0000-000067290000}"/>
    <cellStyle name="Note 4 2 2" xfId="12442" xr:uid="{00000000-0005-0000-0000-000068290000}"/>
    <cellStyle name="Note 4 3" xfId="12441" xr:uid="{00000000-0005-0000-0000-000069290000}"/>
    <cellStyle name="Note 5" xfId="7635" xr:uid="{00000000-0005-0000-0000-00006A290000}"/>
    <cellStyle name="Note 5 2" xfId="12443" xr:uid="{00000000-0005-0000-0000-00006B290000}"/>
    <cellStyle name="Output 2" xfId="7636" xr:uid="{00000000-0005-0000-0000-00006C290000}"/>
    <cellStyle name="Output 3" xfId="7637" xr:uid="{00000000-0005-0000-0000-00006D290000}"/>
    <cellStyle name="Output 4" xfId="7638" xr:uid="{00000000-0005-0000-0000-00006E290000}"/>
    <cellStyle name="Output 5" xfId="7639" xr:uid="{00000000-0005-0000-0000-00006F290000}"/>
    <cellStyle name="Output 6" xfId="7640" xr:uid="{00000000-0005-0000-0000-000070290000}"/>
    <cellStyle name="Output 6 2" xfId="12444" xr:uid="{00000000-0005-0000-0000-000071290000}"/>
    <cellStyle name="Output 7" xfId="7641" xr:uid="{00000000-0005-0000-0000-000072290000}"/>
    <cellStyle name="Output 7 2" xfId="12445" xr:uid="{00000000-0005-0000-0000-000073290000}"/>
    <cellStyle name="Output Amounts" xfId="7642" xr:uid="{00000000-0005-0000-0000-000074290000}"/>
    <cellStyle name="Output Column Headings" xfId="7643" xr:uid="{00000000-0005-0000-0000-000075290000}"/>
    <cellStyle name="Output Line Items" xfId="7644" xr:uid="{00000000-0005-0000-0000-000076290000}"/>
    <cellStyle name="Output Report Heading" xfId="7645" xr:uid="{00000000-0005-0000-0000-000077290000}"/>
    <cellStyle name="Output Report Title" xfId="7646" xr:uid="{00000000-0005-0000-0000-000078290000}"/>
    <cellStyle name="Percent" xfId="1" builtinId="5"/>
    <cellStyle name="Percent 10" xfId="7647" xr:uid="{00000000-0005-0000-0000-00007A290000}"/>
    <cellStyle name="Percent 10 2" xfId="7648" xr:uid="{00000000-0005-0000-0000-00007B290000}"/>
    <cellStyle name="Percent 100" xfId="12970" xr:uid="{00000000-0005-0000-0000-00007C290000}"/>
    <cellStyle name="Percent 11" xfId="7649" xr:uid="{00000000-0005-0000-0000-00007D290000}"/>
    <cellStyle name="Percent 11 2" xfId="7650" xr:uid="{00000000-0005-0000-0000-00007E290000}"/>
    <cellStyle name="Percent 12" xfId="7651" xr:uid="{00000000-0005-0000-0000-00007F290000}"/>
    <cellStyle name="Percent 12 2" xfId="7652" xr:uid="{00000000-0005-0000-0000-000080290000}"/>
    <cellStyle name="Percent 13" xfId="7653" xr:uid="{00000000-0005-0000-0000-000081290000}"/>
    <cellStyle name="Percent 13 2" xfId="7654" xr:uid="{00000000-0005-0000-0000-000082290000}"/>
    <cellStyle name="Percent 14" xfId="7655" xr:uid="{00000000-0005-0000-0000-000083290000}"/>
    <cellStyle name="Percent 14 2" xfId="7656" xr:uid="{00000000-0005-0000-0000-000084290000}"/>
    <cellStyle name="Percent 15" xfId="7657" xr:uid="{00000000-0005-0000-0000-000085290000}"/>
    <cellStyle name="Percent 15 2" xfId="7658" xr:uid="{00000000-0005-0000-0000-000086290000}"/>
    <cellStyle name="Percent 16" xfId="7659" xr:uid="{00000000-0005-0000-0000-000087290000}"/>
    <cellStyle name="Percent 16 2" xfId="7660" xr:uid="{00000000-0005-0000-0000-000088290000}"/>
    <cellStyle name="Percent 17" xfId="7661" xr:uid="{00000000-0005-0000-0000-000089290000}"/>
    <cellStyle name="Percent 17 2" xfId="7662" xr:uid="{00000000-0005-0000-0000-00008A290000}"/>
    <cellStyle name="Percent 18" xfId="7663" xr:uid="{00000000-0005-0000-0000-00008B290000}"/>
    <cellStyle name="Percent 18 2" xfId="7664" xr:uid="{00000000-0005-0000-0000-00008C290000}"/>
    <cellStyle name="Percent 19" xfId="7665" xr:uid="{00000000-0005-0000-0000-00008D290000}"/>
    <cellStyle name="Percent 19 2" xfId="7666" xr:uid="{00000000-0005-0000-0000-00008E290000}"/>
    <cellStyle name="Percent 2" xfId="53" xr:uid="{00000000-0005-0000-0000-00008F290000}"/>
    <cellStyle name="Percent 2 10" xfId="7667" xr:uid="{00000000-0005-0000-0000-000090290000}"/>
    <cellStyle name="Percent 2 10 2" xfId="7668" xr:uid="{00000000-0005-0000-0000-000091290000}"/>
    <cellStyle name="Percent 2 10 2 2" xfId="7669" xr:uid="{00000000-0005-0000-0000-000092290000}"/>
    <cellStyle name="Percent 2 10 2 3" xfId="7670" xr:uid="{00000000-0005-0000-0000-000093290000}"/>
    <cellStyle name="Percent 2 10 3" xfId="7671" xr:uid="{00000000-0005-0000-0000-000094290000}"/>
    <cellStyle name="Percent 2 100" xfId="7672" xr:uid="{00000000-0005-0000-0000-000095290000}"/>
    <cellStyle name="Percent 2 101" xfId="7673" xr:uid="{00000000-0005-0000-0000-000096290000}"/>
    <cellStyle name="Percent 2 102" xfId="7674" xr:uid="{00000000-0005-0000-0000-000097290000}"/>
    <cellStyle name="Percent 2 103" xfId="7675" xr:uid="{00000000-0005-0000-0000-000098290000}"/>
    <cellStyle name="Percent 2 104" xfId="7676" xr:uid="{00000000-0005-0000-0000-000099290000}"/>
    <cellStyle name="Percent 2 105" xfId="7677" xr:uid="{00000000-0005-0000-0000-00009A290000}"/>
    <cellStyle name="Percent 2 106" xfId="7678" xr:uid="{00000000-0005-0000-0000-00009B290000}"/>
    <cellStyle name="Percent 2 107" xfId="7679" xr:uid="{00000000-0005-0000-0000-00009C290000}"/>
    <cellStyle name="Percent 2 108" xfId="7680" xr:uid="{00000000-0005-0000-0000-00009D290000}"/>
    <cellStyle name="Percent 2 109" xfId="7681" xr:uid="{00000000-0005-0000-0000-00009E290000}"/>
    <cellStyle name="Percent 2 11" xfId="7682" xr:uid="{00000000-0005-0000-0000-00009F290000}"/>
    <cellStyle name="Percent 2 11 2" xfId="7683" xr:uid="{00000000-0005-0000-0000-0000A0290000}"/>
    <cellStyle name="Percent 2 11 2 2" xfId="7684" xr:uid="{00000000-0005-0000-0000-0000A1290000}"/>
    <cellStyle name="Percent 2 11 2 3" xfId="7685" xr:uid="{00000000-0005-0000-0000-0000A2290000}"/>
    <cellStyle name="Percent 2 11 3" xfId="7686" xr:uid="{00000000-0005-0000-0000-0000A3290000}"/>
    <cellStyle name="Percent 2 110" xfId="7687" xr:uid="{00000000-0005-0000-0000-0000A4290000}"/>
    <cellStyle name="Percent 2 111" xfId="7688" xr:uid="{00000000-0005-0000-0000-0000A5290000}"/>
    <cellStyle name="Percent 2 112" xfId="7689" xr:uid="{00000000-0005-0000-0000-0000A6290000}"/>
    <cellStyle name="Percent 2 113" xfId="7690" xr:uid="{00000000-0005-0000-0000-0000A7290000}"/>
    <cellStyle name="Percent 2 114" xfId="7691" xr:uid="{00000000-0005-0000-0000-0000A8290000}"/>
    <cellStyle name="Percent 2 115" xfId="7692" xr:uid="{00000000-0005-0000-0000-0000A9290000}"/>
    <cellStyle name="Percent 2 116" xfId="7693" xr:uid="{00000000-0005-0000-0000-0000AA290000}"/>
    <cellStyle name="Percent 2 117" xfId="7694" xr:uid="{00000000-0005-0000-0000-0000AB290000}"/>
    <cellStyle name="Percent 2 118" xfId="7695" xr:uid="{00000000-0005-0000-0000-0000AC290000}"/>
    <cellStyle name="Percent 2 119" xfId="7696" xr:uid="{00000000-0005-0000-0000-0000AD290000}"/>
    <cellStyle name="Percent 2 12" xfId="7697" xr:uid="{00000000-0005-0000-0000-0000AE290000}"/>
    <cellStyle name="Percent 2 12 2" xfId="7698" xr:uid="{00000000-0005-0000-0000-0000AF290000}"/>
    <cellStyle name="Percent 2 12 2 2" xfId="7699" xr:uid="{00000000-0005-0000-0000-0000B0290000}"/>
    <cellStyle name="Percent 2 12 2 3" xfId="7700" xr:uid="{00000000-0005-0000-0000-0000B1290000}"/>
    <cellStyle name="Percent 2 12 3" xfId="7701" xr:uid="{00000000-0005-0000-0000-0000B2290000}"/>
    <cellStyle name="Percent 2 120" xfId="7702" xr:uid="{00000000-0005-0000-0000-0000B3290000}"/>
    <cellStyle name="Percent 2 121" xfId="7703" xr:uid="{00000000-0005-0000-0000-0000B4290000}"/>
    <cellStyle name="Percent 2 122" xfId="7704" xr:uid="{00000000-0005-0000-0000-0000B5290000}"/>
    <cellStyle name="Percent 2 123" xfId="7705" xr:uid="{00000000-0005-0000-0000-0000B6290000}"/>
    <cellStyle name="Percent 2 124" xfId="7706" xr:uid="{00000000-0005-0000-0000-0000B7290000}"/>
    <cellStyle name="Percent 2 125" xfId="7707" xr:uid="{00000000-0005-0000-0000-0000B8290000}"/>
    <cellStyle name="Percent 2 126" xfId="7708" xr:uid="{00000000-0005-0000-0000-0000B9290000}"/>
    <cellStyle name="Percent 2 127" xfId="7709" xr:uid="{00000000-0005-0000-0000-0000BA290000}"/>
    <cellStyle name="Percent 2 128" xfId="7710" xr:uid="{00000000-0005-0000-0000-0000BB290000}"/>
    <cellStyle name="Percent 2 129" xfId="7711" xr:uid="{00000000-0005-0000-0000-0000BC290000}"/>
    <cellStyle name="Percent 2 13" xfId="7712" xr:uid="{00000000-0005-0000-0000-0000BD290000}"/>
    <cellStyle name="Percent 2 13 2" xfId="7713" xr:uid="{00000000-0005-0000-0000-0000BE290000}"/>
    <cellStyle name="Percent 2 13 2 2" xfId="7714" xr:uid="{00000000-0005-0000-0000-0000BF290000}"/>
    <cellStyle name="Percent 2 13 2 3" xfId="7715" xr:uid="{00000000-0005-0000-0000-0000C0290000}"/>
    <cellStyle name="Percent 2 13 3" xfId="7716" xr:uid="{00000000-0005-0000-0000-0000C1290000}"/>
    <cellStyle name="Percent 2 130" xfId="7717" xr:uid="{00000000-0005-0000-0000-0000C2290000}"/>
    <cellStyle name="Percent 2 131" xfId="7718" xr:uid="{00000000-0005-0000-0000-0000C3290000}"/>
    <cellStyle name="Percent 2 132" xfId="7719" xr:uid="{00000000-0005-0000-0000-0000C4290000}"/>
    <cellStyle name="Percent 2 133" xfId="7720" xr:uid="{00000000-0005-0000-0000-0000C5290000}"/>
    <cellStyle name="Percent 2 134" xfId="7721" xr:uid="{00000000-0005-0000-0000-0000C6290000}"/>
    <cellStyle name="Percent 2 135" xfId="7722" xr:uid="{00000000-0005-0000-0000-0000C7290000}"/>
    <cellStyle name="Percent 2 136" xfId="7723" xr:uid="{00000000-0005-0000-0000-0000C8290000}"/>
    <cellStyle name="Percent 2 137" xfId="7724" xr:uid="{00000000-0005-0000-0000-0000C9290000}"/>
    <cellStyle name="Percent 2 138" xfId="7725" xr:uid="{00000000-0005-0000-0000-0000CA290000}"/>
    <cellStyle name="Percent 2 139" xfId="7726" xr:uid="{00000000-0005-0000-0000-0000CB290000}"/>
    <cellStyle name="Percent 2 14" xfId="7727" xr:uid="{00000000-0005-0000-0000-0000CC290000}"/>
    <cellStyle name="Percent 2 14 2" xfId="7728" xr:uid="{00000000-0005-0000-0000-0000CD290000}"/>
    <cellStyle name="Percent 2 14 2 2" xfId="7729" xr:uid="{00000000-0005-0000-0000-0000CE290000}"/>
    <cellStyle name="Percent 2 14 2 3" xfId="7730" xr:uid="{00000000-0005-0000-0000-0000CF290000}"/>
    <cellStyle name="Percent 2 14 3" xfId="7731" xr:uid="{00000000-0005-0000-0000-0000D0290000}"/>
    <cellStyle name="Percent 2 140" xfId="7732" xr:uid="{00000000-0005-0000-0000-0000D1290000}"/>
    <cellStyle name="Percent 2 141" xfId="7733" xr:uid="{00000000-0005-0000-0000-0000D2290000}"/>
    <cellStyle name="Percent 2 142" xfId="7734" xr:uid="{00000000-0005-0000-0000-0000D3290000}"/>
    <cellStyle name="Percent 2 143" xfId="7735" xr:uid="{00000000-0005-0000-0000-0000D4290000}"/>
    <cellStyle name="Percent 2 144" xfId="7736" xr:uid="{00000000-0005-0000-0000-0000D5290000}"/>
    <cellStyle name="Percent 2 145" xfId="7737" xr:uid="{00000000-0005-0000-0000-0000D6290000}"/>
    <cellStyle name="Percent 2 146" xfId="7738" xr:uid="{00000000-0005-0000-0000-0000D7290000}"/>
    <cellStyle name="Percent 2 147" xfId="7739" xr:uid="{00000000-0005-0000-0000-0000D8290000}"/>
    <cellStyle name="Percent 2 148" xfId="7740" xr:uid="{00000000-0005-0000-0000-0000D9290000}"/>
    <cellStyle name="Percent 2 149" xfId="7741" xr:uid="{00000000-0005-0000-0000-0000DA290000}"/>
    <cellStyle name="Percent 2 15" xfId="7742" xr:uid="{00000000-0005-0000-0000-0000DB290000}"/>
    <cellStyle name="Percent 2 15 2" xfId="7743" xr:uid="{00000000-0005-0000-0000-0000DC290000}"/>
    <cellStyle name="Percent 2 15 2 2" xfId="7744" xr:uid="{00000000-0005-0000-0000-0000DD290000}"/>
    <cellStyle name="Percent 2 15 2 3" xfId="7745" xr:uid="{00000000-0005-0000-0000-0000DE290000}"/>
    <cellStyle name="Percent 2 15 3" xfId="7746" xr:uid="{00000000-0005-0000-0000-0000DF290000}"/>
    <cellStyle name="Percent 2 150" xfId="7747" xr:uid="{00000000-0005-0000-0000-0000E0290000}"/>
    <cellStyle name="Percent 2 151" xfId="7748" xr:uid="{00000000-0005-0000-0000-0000E1290000}"/>
    <cellStyle name="Percent 2 151 2" xfId="7749" xr:uid="{00000000-0005-0000-0000-0000E2290000}"/>
    <cellStyle name="Percent 2 151 2 2" xfId="12447" xr:uid="{00000000-0005-0000-0000-0000E3290000}"/>
    <cellStyle name="Percent 2 151 3" xfId="12446" xr:uid="{00000000-0005-0000-0000-0000E4290000}"/>
    <cellStyle name="Percent 2 152" xfId="7750" xr:uid="{00000000-0005-0000-0000-0000E5290000}"/>
    <cellStyle name="Percent 2 152 2" xfId="12448" xr:uid="{00000000-0005-0000-0000-0000E6290000}"/>
    <cellStyle name="Percent 2 153" xfId="7751" xr:uid="{00000000-0005-0000-0000-0000E7290000}"/>
    <cellStyle name="Percent 2 153 2" xfId="12449" xr:uid="{00000000-0005-0000-0000-0000E8290000}"/>
    <cellStyle name="Percent 2 154" xfId="7752" xr:uid="{00000000-0005-0000-0000-0000E9290000}"/>
    <cellStyle name="Percent 2 154 2" xfId="12450" xr:uid="{00000000-0005-0000-0000-0000EA290000}"/>
    <cellStyle name="Percent 2 155" xfId="9423" xr:uid="{00000000-0005-0000-0000-0000EB290000}"/>
    <cellStyle name="Percent 2 155 2" xfId="38" xr:uid="{00000000-0005-0000-0000-0000EC290000}"/>
    <cellStyle name="Percent 2 155 2 2" xfId="9440" xr:uid="{00000000-0005-0000-0000-0000ED290000}"/>
    <cellStyle name="Percent 2 155 2 2 2" xfId="9532" xr:uid="{00000000-0005-0000-0000-0000EE290000}"/>
    <cellStyle name="Percent 2 155 2 2 2 2" xfId="9470" xr:uid="{00000000-0005-0000-0000-0000EF290000}"/>
    <cellStyle name="Percent 2 155 2 2 3" xfId="12942" xr:uid="{00000000-0005-0000-0000-0000F0290000}"/>
    <cellStyle name="Percent 2 155 2 3" xfId="9475" xr:uid="{00000000-0005-0000-0000-0000F1290000}"/>
    <cellStyle name="Percent 2 155 2 3 2" xfId="12978" xr:uid="{00000000-0005-0000-0000-0000F2290000}"/>
    <cellStyle name="Percent 2 155 2 4" xfId="9595" xr:uid="{00000000-0005-0000-0000-0000F3290000}"/>
    <cellStyle name="Percent 2 155 2 5" xfId="12972" xr:uid="{00000000-0005-0000-0000-0000F4290000}"/>
    <cellStyle name="Percent 2 155 3" xfId="9471" xr:uid="{00000000-0005-0000-0000-0000F5290000}"/>
    <cellStyle name="Percent 2 155 3 2" xfId="12951" xr:uid="{00000000-0005-0000-0000-0000F6290000}"/>
    <cellStyle name="Percent 2 155 4" xfId="12932" xr:uid="{00000000-0005-0000-0000-0000F7290000}"/>
    <cellStyle name="Percent 2 156" xfId="9512" xr:uid="{00000000-0005-0000-0000-0000F8290000}"/>
    <cellStyle name="Percent 2 157" xfId="9601" xr:uid="{00000000-0005-0000-0000-0000F9290000}"/>
    <cellStyle name="Percent 2 16" xfId="13" xr:uid="{00000000-0005-0000-0000-0000FA290000}"/>
    <cellStyle name="Percent 2 16 2" xfId="7753" xr:uid="{00000000-0005-0000-0000-0000FB290000}"/>
    <cellStyle name="Percent 2 16 2 2" xfId="7754" xr:uid="{00000000-0005-0000-0000-0000FC290000}"/>
    <cellStyle name="Percent 2 16 2 3" xfId="7755" xr:uid="{00000000-0005-0000-0000-0000FD290000}"/>
    <cellStyle name="Percent 2 16 3" xfId="7756" xr:uid="{00000000-0005-0000-0000-0000FE290000}"/>
    <cellStyle name="Percent 2 17" xfId="7757" xr:uid="{00000000-0005-0000-0000-0000FF290000}"/>
    <cellStyle name="Percent 2 17 2" xfId="7758" xr:uid="{00000000-0005-0000-0000-0000002A0000}"/>
    <cellStyle name="Percent 2 17 2 2" xfId="7759" xr:uid="{00000000-0005-0000-0000-0000012A0000}"/>
    <cellStyle name="Percent 2 17 2 3" xfId="7760" xr:uid="{00000000-0005-0000-0000-0000022A0000}"/>
    <cellStyle name="Percent 2 17 3" xfId="7761" xr:uid="{00000000-0005-0000-0000-0000032A0000}"/>
    <cellStyle name="Percent 2 18" xfId="7762" xr:uid="{00000000-0005-0000-0000-0000042A0000}"/>
    <cellStyle name="Percent 2 18 2" xfId="7763" xr:uid="{00000000-0005-0000-0000-0000052A0000}"/>
    <cellStyle name="Percent 2 18 2 2" xfId="7764" xr:uid="{00000000-0005-0000-0000-0000062A0000}"/>
    <cellStyle name="Percent 2 18 2 3" xfId="7765" xr:uid="{00000000-0005-0000-0000-0000072A0000}"/>
    <cellStyle name="Percent 2 18 3" xfId="7766" xr:uid="{00000000-0005-0000-0000-0000082A0000}"/>
    <cellStyle name="Percent 2 19" xfId="7767" xr:uid="{00000000-0005-0000-0000-0000092A0000}"/>
    <cellStyle name="Percent 2 19 2" xfId="7768" xr:uid="{00000000-0005-0000-0000-00000A2A0000}"/>
    <cellStyle name="Percent 2 19 2 2" xfId="7769" xr:uid="{00000000-0005-0000-0000-00000B2A0000}"/>
    <cellStyle name="Percent 2 19 2 3" xfId="7770" xr:uid="{00000000-0005-0000-0000-00000C2A0000}"/>
    <cellStyle name="Percent 2 19 3" xfId="7771" xr:uid="{00000000-0005-0000-0000-00000D2A0000}"/>
    <cellStyle name="Percent 2 2" xfId="7772" xr:uid="{00000000-0005-0000-0000-00000E2A0000}"/>
    <cellStyle name="Percent 2 2 10" xfId="7773" xr:uid="{00000000-0005-0000-0000-00000F2A0000}"/>
    <cellStyle name="Percent 2 2 11" xfId="7774" xr:uid="{00000000-0005-0000-0000-0000102A0000}"/>
    <cellStyle name="Percent 2 2 12" xfId="7775" xr:uid="{00000000-0005-0000-0000-0000112A0000}"/>
    <cellStyle name="Percent 2 2 12 2" xfId="7776" xr:uid="{00000000-0005-0000-0000-0000122A0000}"/>
    <cellStyle name="Percent 2 2 12 2 2" xfId="7777" xr:uid="{00000000-0005-0000-0000-0000132A0000}"/>
    <cellStyle name="Percent 2 2 12 2 2 2" xfId="12453" xr:uid="{00000000-0005-0000-0000-0000142A0000}"/>
    <cellStyle name="Percent 2 2 12 2 3" xfId="12452" xr:uid="{00000000-0005-0000-0000-0000152A0000}"/>
    <cellStyle name="Percent 2 2 12 3" xfId="7778" xr:uid="{00000000-0005-0000-0000-0000162A0000}"/>
    <cellStyle name="Percent 2 2 12 3 2" xfId="12454" xr:uid="{00000000-0005-0000-0000-0000172A0000}"/>
    <cellStyle name="Percent 2 2 12 4" xfId="7779" xr:uid="{00000000-0005-0000-0000-0000182A0000}"/>
    <cellStyle name="Percent 2 2 12 4 2" xfId="12455" xr:uid="{00000000-0005-0000-0000-0000192A0000}"/>
    <cellStyle name="Percent 2 2 12 5" xfId="12451" xr:uid="{00000000-0005-0000-0000-00001A2A0000}"/>
    <cellStyle name="Percent 2 2 13" xfId="7780" xr:uid="{00000000-0005-0000-0000-00001B2A0000}"/>
    <cellStyle name="Percent 2 2 13 2" xfId="7781" xr:uid="{00000000-0005-0000-0000-00001C2A0000}"/>
    <cellStyle name="Percent 2 2 13 2 2" xfId="7782" xr:uid="{00000000-0005-0000-0000-00001D2A0000}"/>
    <cellStyle name="Percent 2 2 13 2 2 2" xfId="12458" xr:uid="{00000000-0005-0000-0000-00001E2A0000}"/>
    <cellStyle name="Percent 2 2 13 2 3" xfId="12457" xr:uid="{00000000-0005-0000-0000-00001F2A0000}"/>
    <cellStyle name="Percent 2 2 13 3" xfId="7783" xr:uid="{00000000-0005-0000-0000-0000202A0000}"/>
    <cellStyle name="Percent 2 2 13 3 2" xfId="12459" xr:uid="{00000000-0005-0000-0000-0000212A0000}"/>
    <cellStyle name="Percent 2 2 13 4" xfId="12456" xr:uid="{00000000-0005-0000-0000-0000222A0000}"/>
    <cellStyle name="Percent 2 2 14" xfId="7784" xr:uid="{00000000-0005-0000-0000-0000232A0000}"/>
    <cellStyle name="Percent 2 2 14 2" xfId="7785" xr:uid="{00000000-0005-0000-0000-0000242A0000}"/>
    <cellStyle name="Percent 2 2 14 2 2" xfId="7786" xr:uid="{00000000-0005-0000-0000-0000252A0000}"/>
    <cellStyle name="Percent 2 2 14 2 2 2" xfId="12462" xr:uid="{00000000-0005-0000-0000-0000262A0000}"/>
    <cellStyle name="Percent 2 2 14 2 3" xfId="12461" xr:uid="{00000000-0005-0000-0000-0000272A0000}"/>
    <cellStyle name="Percent 2 2 14 3" xfId="7787" xr:uid="{00000000-0005-0000-0000-0000282A0000}"/>
    <cellStyle name="Percent 2 2 14 3 2" xfId="12463" xr:uid="{00000000-0005-0000-0000-0000292A0000}"/>
    <cellStyle name="Percent 2 2 14 4" xfId="12460" xr:uid="{00000000-0005-0000-0000-00002A2A0000}"/>
    <cellStyle name="Percent 2 2 15" xfId="7788" xr:uid="{00000000-0005-0000-0000-00002B2A0000}"/>
    <cellStyle name="Percent 2 2 15 2" xfId="7789" xr:uid="{00000000-0005-0000-0000-00002C2A0000}"/>
    <cellStyle name="Percent 2 2 15 2 2" xfId="7790" xr:uid="{00000000-0005-0000-0000-00002D2A0000}"/>
    <cellStyle name="Percent 2 2 15 2 2 2" xfId="12466" xr:uid="{00000000-0005-0000-0000-00002E2A0000}"/>
    <cellStyle name="Percent 2 2 15 2 3" xfId="12465" xr:uid="{00000000-0005-0000-0000-00002F2A0000}"/>
    <cellStyle name="Percent 2 2 15 3" xfId="7791" xr:uid="{00000000-0005-0000-0000-0000302A0000}"/>
    <cellStyle name="Percent 2 2 15 3 2" xfId="12467" xr:uid="{00000000-0005-0000-0000-0000312A0000}"/>
    <cellStyle name="Percent 2 2 15 4" xfId="12464" xr:uid="{00000000-0005-0000-0000-0000322A0000}"/>
    <cellStyle name="Percent 2 2 16" xfId="7792" xr:uid="{00000000-0005-0000-0000-0000332A0000}"/>
    <cellStyle name="Percent 2 2 16 2" xfId="7793" xr:uid="{00000000-0005-0000-0000-0000342A0000}"/>
    <cellStyle name="Percent 2 2 16 2 2" xfId="7794" xr:uid="{00000000-0005-0000-0000-0000352A0000}"/>
    <cellStyle name="Percent 2 2 16 2 2 2" xfId="12470" xr:uid="{00000000-0005-0000-0000-0000362A0000}"/>
    <cellStyle name="Percent 2 2 16 2 3" xfId="12469" xr:uid="{00000000-0005-0000-0000-0000372A0000}"/>
    <cellStyle name="Percent 2 2 16 3" xfId="7795" xr:uid="{00000000-0005-0000-0000-0000382A0000}"/>
    <cellStyle name="Percent 2 2 16 3 2" xfId="12471" xr:uid="{00000000-0005-0000-0000-0000392A0000}"/>
    <cellStyle name="Percent 2 2 16 4" xfId="12468" xr:uid="{00000000-0005-0000-0000-00003A2A0000}"/>
    <cellStyle name="Percent 2 2 17" xfId="7796" xr:uid="{00000000-0005-0000-0000-00003B2A0000}"/>
    <cellStyle name="Percent 2 2 17 2" xfId="7797" xr:uid="{00000000-0005-0000-0000-00003C2A0000}"/>
    <cellStyle name="Percent 2 2 17 2 2" xfId="7798" xr:uid="{00000000-0005-0000-0000-00003D2A0000}"/>
    <cellStyle name="Percent 2 2 17 2 2 2" xfId="12474" xr:uid="{00000000-0005-0000-0000-00003E2A0000}"/>
    <cellStyle name="Percent 2 2 17 2 3" xfId="12473" xr:uid="{00000000-0005-0000-0000-00003F2A0000}"/>
    <cellStyle name="Percent 2 2 17 3" xfId="7799" xr:uid="{00000000-0005-0000-0000-0000402A0000}"/>
    <cellStyle name="Percent 2 2 17 3 2" xfId="12475" xr:uid="{00000000-0005-0000-0000-0000412A0000}"/>
    <cellStyle name="Percent 2 2 17 4" xfId="12472" xr:uid="{00000000-0005-0000-0000-0000422A0000}"/>
    <cellStyle name="Percent 2 2 18" xfId="7800" xr:uid="{00000000-0005-0000-0000-0000432A0000}"/>
    <cellStyle name="Percent 2 2 18 2" xfId="7801" xr:uid="{00000000-0005-0000-0000-0000442A0000}"/>
    <cellStyle name="Percent 2 2 18 2 2" xfId="7802" xr:uid="{00000000-0005-0000-0000-0000452A0000}"/>
    <cellStyle name="Percent 2 2 18 2 2 2" xfId="12478" xr:uid="{00000000-0005-0000-0000-0000462A0000}"/>
    <cellStyle name="Percent 2 2 18 2 3" xfId="12477" xr:uid="{00000000-0005-0000-0000-0000472A0000}"/>
    <cellStyle name="Percent 2 2 18 3" xfId="7803" xr:uid="{00000000-0005-0000-0000-0000482A0000}"/>
    <cellStyle name="Percent 2 2 18 3 2" xfId="12479" xr:uid="{00000000-0005-0000-0000-0000492A0000}"/>
    <cellStyle name="Percent 2 2 18 4" xfId="12476" xr:uid="{00000000-0005-0000-0000-00004A2A0000}"/>
    <cellStyle name="Percent 2 2 19" xfId="7804" xr:uid="{00000000-0005-0000-0000-00004B2A0000}"/>
    <cellStyle name="Percent 2 2 19 2" xfId="7805" xr:uid="{00000000-0005-0000-0000-00004C2A0000}"/>
    <cellStyle name="Percent 2 2 19 2 2" xfId="7806" xr:uid="{00000000-0005-0000-0000-00004D2A0000}"/>
    <cellStyle name="Percent 2 2 19 2 2 2" xfId="12482" xr:uid="{00000000-0005-0000-0000-00004E2A0000}"/>
    <cellStyle name="Percent 2 2 19 2 3" xfId="12481" xr:uid="{00000000-0005-0000-0000-00004F2A0000}"/>
    <cellStyle name="Percent 2 2 19 3" xfId="7807" xr:uid="{00000000-0005-0000-0000-0000502A0000}"/>
    <cellStyle name="Percent 2 2 19 3 2" xfId="12483" xr:uid="{00000000-0005-0000-0000-0000512A0000}"/>
    <cellStyle name="Percent 2 2 19 4" xfId="12480" xr:uid="{00000000-0005-0000-0000-0000522A0000}"/>
    <cellStyle name="Percent 2 2 2" xfId="7808" xr:uid="{00000000-0005-0000-0000-0000532A0000}"/>
    <cellStyle name="Percent 2 2 2 10" xfId="7809" xr:uid="{00000000-0005-0000-0000-0000542A0000}"/>
    <cellStyle name="Percent 2 2 2 10 2" xfId="7810" xr:uid="{00000000-0005-0000-0000-0000552A0000}"/>
    <cellStyle name="Percent 2 2 2 10 2 2" xfId="7811" xr:uid="{00000000-0005-0000-0000-0000562A0000}"/>
    <cellStyle name="Percent 2 2 2 10 2 2 2" xfId="12486" xr:uid="{00000000-0005-0000-0000-0000572A0000}"/>
    <cellStyle name="Percent 2 2 2 10 2 3" xfId="12485" xr:uid="{00000000-0005-0000-0000-0000582A0000}"/>
    <cellStyle name="Percent 2 2 2 10 3" xfId="7812" xr:uid="{00000000-0005-0000-0000-0000592A0000}"/>
    <cellStyle name="Percent 2 2 2 10 3 2" xfId="12487" xr:uid="{00000000-0005-0000-0000-00005A2A0000}"/>
    <cellStyle name="Percent 2 2 2 10 4" xfId="12484" xr:uid="{00000000-0005-0000-0000-00005B2A0000}"/>
    <cellStyle name="Percent 2 2 2 11" xfId="7813" xr:uid="{00000000-0005-0000-0000-00005C2A0000}"/>
    <cellStyle name="Percent 2 2 2 12" xfId="7814" xr:uid="{00000000-0005-0000-0000-00005D2A0000}"/>
    <cellStyle name="Percent 2 2 2 13" xfId="7815" xr:uid="{00000000-0005-0000-0000-00005E2A0000}"/>
    <cellStyle name="Percent 2 2 2 14" xfId="7816" xr:uid="{00000000-0005-0000-0000-00005F2A0000}"/>
    <cellStyle name="Percent 2 2 2 15" xfId="7817" xr:uid="{00000000-0005-0000-0000-0000602A0000}"/>
    <cellStyle name="Percent 2 2 2 16" xfId="7818" xr:uid="{00000000-0005-0000-0000-0000612A0000}"/>
    <cellStyle name="Percent 2 2 2 17" xfId="7819" xr:uid="{00000000-0005-0000-0000-0000622A0000}"/>
    <cellStyle name="Percent 2 2 2 18" xfId="7820" xr:uid="{00000000-0005-0000-0000-0000632A0000}"/>
    <cellStyle name="Percent 2 2 2 19" xfId="7821" xr:uid="{00000000-0005-0000-0000-0000642A0000}"/>
    <cellStyle name="Percent 2 2 2 2" xfId="7822" xr:uid="{00000000-0005-0000-0000-0000652A0000}"/>
    <cellStyle name="Percent 2 2 2 2 10" xfId="7823" xr:uid="{00000000-0005-0000-0000-0000662A0000}"/>
    <cellStyle name="Percent 2 2 2 2 11" xfId="7824" xr:uid="{00000000-0005-0000-0000-0000672A0000}"/>
    <cellStyle name="Percent 2 2 2 2 11 2" xfId="7825" xr:uid="{00000000-0005-0000-0000-0000682A0000}"/>
    <cellStyle name="Percent 2 2 2 2 11 2 2" xfId="7826" xr:uid="{00000000-0005-0000-0000-0000692A0000}"/>
    <cellStyle name="Percent 2 2 2 2 11 2 2 2" xfId="12490" xr:uid="{00000000-0005-0000-0000-00006A2A0000}"/>
    <cellStyle name="Percent 2 2 2 2 11 2 3" xfId="12489" xr:uid="{00000000-0005-0000-0000-00006B2A0000}"/>
    <cellStyle name="Percent 2 2 2 2 11 3" xfId="7827" xr:uid="{00000000-0005-0000-0000-00006C2A0000}"/>
    <cellStyle name="Percent 2 2 2 2 11 3 2" xfId="12491" xr:uid="{00000000-0005-0000-0000-00006D2A0000}"/>
    <cellStyle name="Percent 2 2 2 2 11 4" xfId="12488" xr:uid="{00000000-0005-0000-0000-00006E2A0000}"/>
    <cellStyle name="Percent 2 2 2 2 12" xfId="7828" xr:uid="{00000000-0005-0000-0000-00006F2A0000}"/>
    <cellStyle name="Percent 2 2 2 2 12 2" xfId="7829" xr:uid="{00000000-0005-0000-0000-0000702A0000}"/>
    <cellStyle name="Percent 2 2 2 2 12 2 2" xfId="7830" xr:uid="{00000000-0005-0000-0000-0000712A0000}"/>
    <cellStyle name="Percent 2 2 2 2 12 2 2 2" xfId="12494" xr:uid="{00000000-0005-0000-0000-0000722A0000}"/>
    <cellStyle name="Percent 2 2 2 2 12 2 3" xfId="12493" xr:uid="{00000000-0005-0000-0000-0000732A0000}"/>
    <cellStyle name="Percent 2 2 2 2 12 3" xfId="7831" xr:uid="{00000000-0005-0000-0000-0000742A0000}"/>
    <cellStyle name="Percent 2 2 2 2 12 3 2" xfId="12495" xr:uid="{00000000-0005-0000-0000-0000752A0000}"/>
    <cellStyle name="Percent 2 2 2 2 12 4" xfId="12492" xr:uid="{00000000-0005-0000-0000-0000762A0000}"/>
    <cellStyle name="Percent 2 2 2 2 13" xfId="7832" xr:uid="{00000000-0005-0000-0000-0000772A0000}"/>
    <cellStyle name="Percent 2 2 2 2 13 2" xfId="7833" xr:uid="{00000000-0005-0000-0000-0000782A0000}"/>
    <cellStyle name="Percent 2 2 2 2 13 2 2" xfId="7834" xr:uid="{00000000-0005-0000-0000-0000792A0000}"/>
    <cellStyle name="Percent 2 2 2 2 13 2 2 2" xfId="12498" xr:uid="{00000000-0005-0000-0000-00007A2A0000}"/>
    <cellStyle name="Percent 2 2 2 2 13 2 3" xfId="12497" xr:uid="{00000000-0005-0000-0000-00007B2A0000}"/>
    <cellStyle name="Percent 2 2 2 2 13 3" xfId="7835" xr:uid="{00000000-0005-0000-0000-00007C2A0000}"/>
    <cellStyle name="Percent 2 2 2 2 13 3 2" xfId="12499" xr:uid="{00000000-0005-0000-0000-00007D2A0000}"/>
    <cellStyle name="Percent 2 2 2 2 13 4" xfId="12496" xr:uid="{00000000-0005-0000-0000-00007E2A0000}"/>
    <cellStyle name="Percent 2 2 2 2 14" xfId="7836" xr:uid="{00000000-0005-0000-0000-00007F2A0000}"/>
    <cellStyle name="Percent 2 2 2 2 14 2" xfId="7837" xr:uid="{00000000-0005-0000-0000-0000802A0000}"/>
    <cellStyle name="Percent 2 2 2 2 14 2 2" xfId="7838" xr:uid="{00000000-0005-0000-0000-0000812A0000}"/>
    <cellStyle name="Percent 2 2 2 2 14 2 2 2" xfId="12502" xr:uid="{00000000-0005-0000-0000-0000822A0000}"/>
    <cellStyle name="Percent 2 2 2 2 14 2 3" xfId="12501" xr:uid="{00000000-0005-0000-0000-0000832A0000}"/>
    <cellStyle name="Percent 2 2 2 2 14 3" xfId="7839" xr:uid="{00000000-0005-0000-0000-0000842A0000}"/>
    <cellStyle name="Percent 2 2 2 2 14 3 2" xfId="12503" xr:uid="{00000000-0005-0000-0000-0000852A0000}"/>
    <cellStyle name="Percent 2 2 2 2 14 4" xfId="12500" xr:uid="{00000000-0005-0000-0000-0000862A0000}"/>
    <cellStyle name="Percent 2 2 2 2 15" xfId="7840" xr:uid="{00000000-0005-0000-0000-0000872A0000}"/>
    <cellStyle name="Percent 2 2 2 2 15 2" xfId="7841" xr:uid="{00000000-0005-0000-0000-0000882A0000}"/>
    <cellStyle name="Percent 2 2 2 2 15 2 2" xfId="7842" xr:uid="{00000000-0005-0000-0000-0000892A0000}"/>
    <cellStyle name="Percent 2 2 2 2 15 2 2 2" xfId="12506" xr:uid="{00000000-0005-0000-0000-00008A2A0000}"/>
    <cellStyle name="Percent 2 2 2 2 15 2 3" xfId="12505" xr:uid="{00000000-0005-0000-0000-00008B2A0000}"/>
    <cellStyle name="Percent 2 2 2 2 15 3" xfId="7843" xr:uid="{00000000-0005-0000-0000-00008C2A0000}"/>
    <cellStyle name="Percent 2 2 2 2 15 3 2" xfId="12507" xr:uid="{00000000-0005-0000-0000-00008D2A0000}"/>
    <cellStyle name="Percent 2 2 2 2 15 4" xfId="12504" xr:uid="{00000000-0005-0000-0000-00008E2A0000}"/>
    <cellStyle name="Percent 2 2 2 2 16" xfId="7844" xr:uid="{00000000-0005-0000-0000-00008F2A0000}"/>
    <cellStyle name="Percent 2 2 2 2 16 2" xfId="7845" xr:uid="{00000000-0005-0000-0000-0000902A0000}"/>
    <cellStyle name="Percent 2 2 2 2 16 2 2" xfId="7846" xr:uid="{00000000-0005-0000-0000-0000912A0000}"/>
    <cellStyle name="Percent 2 2 2 2 16 2 2 2" xfId="12510" xr:uid="{00000000-0005-0000-0000-0000922A0000}"/>
    <cellStyle name="Percent 2 2 2 2 16 2 3" xfId="12509" xr:uid="{00000000-0005-0000-0000-0000932A0000}"/>
    <cellStyle name="Percent 2 2 2 2 16 3" xfId="7847" xr:uid="{00000000-0005-0000-0000-0000942A0000}"/>
    <cellStyle name="Percent 2 2 2 2 16 3 2" xfId="12511" xr:uid="{00000000-0005-0000-0000-0000952A0000}"/>
    <cellStyle name="Percent 2 2 2 2 16 4" xfId="12508" xr:uid="{00000000-0005-0000-0000-0000962A0000}"/>
    <cellStyle name="Percent 2 2 2 2 17" xfId="7848" xr:uid="{00000000-0005-0000-0000-0000972A0000}"/>
    <cellStyle name="Percent 2 2 2 2 17 2" xfId="7849" xr:uid="{00000000-0005-0000-0000-0000982A0000}"/>
    <cellStyle name="Percent 2 2 2 2 17 2 2" xfId="7850" xr:uid="{00000000-0005-0000-0000-0000992A0000}"/>
    <cellStyle name="Percent 2 2 2 2 17 2 2 2" xfId="12514" xr:uid="{00000000-0005-0000-0000-00009A2A0000}"/>
    <cellStyle name="Percent 2 2 2 2 17 2 3" xfId="12513" xr:uid="{00000000-0005-0000-0000-00009B2A0000}"/>
    <cellStyle name="Percent 2 2 2 2 17 3" xfId="7851" xr:uid="{00000000-0005-0000-0000-00009C2A0000}"/>
    <cellStyle name="Percent 2 2 2 2 17 3 2" xfId="12515" xr:uid="{00000000-0005-0000-0000-00009D2A0000}"/>
    <cellStyle name="Percent 2 2 2 2 17 4" xfId="12512" xr:uid="{00000000-0005-0000-0000-00009E2A0000}"/>
    <cellStyle name="Percent 2 2 2 2 18" xfId="7852" xr:uid="{00000000-0005-0000-0000-00009F2A0000}"/>
    <cellStyle name="Percent 2 2 2 2 18 2" xfId="7853" xr:uid="{00000000-0005-0000-0000-0000A02A0000}"/>
    <cellStyle name="Percent 2 2 2 2 18 2 2" xfId="7854" xr:uid="{00000000-0005-0000-0000-0000A12A0000}"/>
    <cellStyle name="Percent 2 2 2 2 18 2 2 2" xfId="12518" xr:uid="{00000000-0005-0000-0000-0000A22A0000}"/>
    <cellStyle name="Percent 2 2 2 2 18 2 3" xfId="12517" xr:uid="{00000000-0005-0000-0000-0000A32A0000}"/>
    <cellStyle name="Percent 2 2 2 2 18 3" xfId="7855" xr:uid="{00000000-0005-0000-0000-0000A42A0000}"/>
    <cellStyle name="Percent 2 2 2 2 18 3 2" xfId="12519" xr:uid="{00000000-0005-0000-0000-0000A52A0000}"/>
    <cellStyle name="Percent 2 2 2 2 18 4" xfId="12516" xr:uid="{00000000-0005-0000-0000-0000A62A0000}"/>
    <cellStyle name="Percent 2 2 2 2 19" xfId="7856" xr:uid="{00000000-0005-0000-0000-0000A72A0000}"/>
    <cellStyle name="Percent 2 2 2 2 19 2" xfId="7857" xr:uid="{00000000-0005-0000-0000-0000A82A0000}"/>
    <cellStyle name="Percent 2 2 2 2 19 2 2" xfId="7858" xr:uid="{00000000-0005-0000-0000-0000A92A0000}"/>
    <cellStyle name="Percent 2 2 2 2 19 2 2 2" xfId="12522" xr:uid="{00000000-0005-0000-0000-0000AA2A0000}"/>
    <cellStyle name="Percent 2 2 2 2 19 2 3" xfId="12521" xr:uid="{00000000-0005-0000-0000-0000AB2A0000}"/>
    <cellStyle name="Percent 2 2 2 2 19 3" xfId="7859" xr:uid="{00000000-0005-0000-0000-0000AC2A0000}"/>
    <cellStyle name="Percent 2 2 2 2 19 3 2" xfId="12523" xr:uid="{00000000-0005-0000-0000-0000AD2A0000}"/>
    <cellStyle name="Percent 2 2 2 2 19 4" xfId="12520" xr:uid="{00000000-0005-0000-0000-0000AE2A0000}"/>
    <cellStyle name="Percent 2 2 2 2 2" xfId="7860" xr:uid="{00000000-0005-0000-0000-0000AF2A0000}"/>
    <cellStyle name="Percent 2 2 2 2 2 10" xfId="7861" xr:uid="{00000000-0005-0000-0000-0000B02A0000}"/>
    <cellStyle name="Percent 2 2 2 2 2 11" xfId="7862" xr:uid="{00000000-0005-0000-0000-0000B12A0000}"/>
    <cellStyle name="Percent 2 2 2 2 2 12" xfId="7863" xr:uid="{00000000-0005-0000-0000-0000B22A0000}"/>
    <cellStyle name="Percent 2 2 2 2 2 13" xfId="7864" xr:uid="{00000000-0005-0000-0000-0000B32A0000}"/>
    <cellStyle name="Percent 2 2 2 2 2 14" xfId="7865" xr:uid="{00000000-0005-0000-0000-0000B42A0000}"/>
    <cellStyle name="Percent 2 2 2 2 2 15" xfId="7866" xr:uid="{00000000-0005-0000-0000-0000B52A0000}"/>
    <cellStyle name="Percent 2 2 2 2 2 16" xfId="7867" xr:uid="{00000000-0005-0000-0000-0000B62A0000}"/>
    <cellStyle name="Percent 2 2 2 2 2 17" xfId="7868" xr:uid="{00000000-0005-0000-0000-0000B72A0000}"/>
    <cellStyle name="Percent 2 2 2 2 2 18" xfId="7869" xr:uid="{00000000-0005-0000-0000-0000B82A0000}"/>
    <cellStyle name="Percent 2 2 2 2 2 19" xfId="7870" xr:uid="{00000000-0005-0000-0000-0000B92A0000}"/>
    <cellStyle name="Percent 2 2 2 2 2 19 2" xfId="7871" xr:uid="{00000000-0005-0000-0000-0000BA2A0000}"/>
    <cellStyle name="Percent 2 2 2 2 2 19 2 2" xfId="12526" xr:uid="{00000000-0005-0000-0000-0000BB2A0000}"/>
    <cellStyle name="Percent 2 2 2 2 2 19 3" xfId="12525" xr:uid="{00000000-0005-0000-0000-0000BC2A0000}"/>
    <cellStyle name="Percent 2 2 2 2 2 2" xfId="7872" xr:uid="{00000000-0005-0000-0000-0000BD2A0000}"/>
    <cellStyle name="Percent 2 2 2 2 2 20" xfId="7873" xr:uid="{00000000-0005-0000-0000-0000BE2A0000}"/>
    <cellStyle name="Percent 2 2 2 2 2 20 2" xfId="12527" xr:uid="{00000000-0005-0000-0000-0000BF2A0000}"/>
    <cellStyle name="Percent 2 2 2 2 2 21" xfId="12524" xr:uid="{00000000-0005-0000-0000-0000C02A0000}"/>
    <cellStyle name="Percent 2 2 2 2 2 3" xfId="7874" xr:uid="{00000000-0005-0000-0000-0000C12A0000}"/>
    <cellStyle name="Percent 2 2 2 2 2 4" xfId="7875" xr:uid="{00000000-0005-0000-0000-0000C22A0000}"/>
    <cellStyle name="Percent 2 2 2 2 2 5" xfId="7876" xr:uid="{00000000-0005-0000-0000-0000C32A0000}"/>
    <cellStyle name="Percent 2 2 2 2 2 6" xfId="7877" xr:uid="{00000000-0005-0000-0000-0000C42A0000}"/>
    <cellStyle name="Percent 2 2 2 2 2 7" xfId="7878" xr:uid="{00000000-0005-0000-0000-0000C52A0000}"/>
    <cellStyle name="Percent 2 2 2 2 2 8" xfId="7879" xr:uid="{00000000-0005-0000-0000-0000C62A0000}"/>
    <cellStyle name="Percent 2 2 2 2 2 9" xfId="7880" xr:uid="{00000000-0005-0000-0000-0000C72A0000}"/>
    <cellStyle name="Percent 2 2 2 2 20" xfId="7881" xr:uid="{00000000-0005-0000-0000-0000C82A0000}"/>
    <cellStyle name="Percent 2 2 2 2 20 2" xfId="7882" xr:uid="{00000000-0005-0000-0000-0000C92A0000}"/>
    <cellStyle name="Percent 2 2 2 2 20 2 2" xfId="7883" xr:uid="{00000000-0005-0000-0000-0000CA2A0000}"/>
    <cellStyle name="Percent 2 2 2 2 20 2 2 2" xfId="12530" xr:uid="{00000000-0005-0000-0000-0000CB2A0000}"/>
    <cellStyle name="Percent 2 2 2 2 20 2 3" xfId="12529" xr:uid="{00000000-0005-0000-0000-0000CC2A0000}"/>
    <cellStyle name="Percent 2 2 2 2 20 3" xfId="7884" xr:uid="{00000000-0005-0000-0000-0000CD2A0000}"/>
    <cellStyle name="Percent 2 2 2 2 20 3 2" xfId="12531" xr:uid="{00000000-0005-0000-0000-0000CE2A0000}"/>
    <cellStyle name="Percent 2 2 2 2 20 4" xfId="12528" xr:uid="{00000000-0005-0000-0000-0000CF2A0000}"/>
    <cellStyle name="Percent 2 2 2 2 21" xfId="7885" xr:uid="{00000000-0005-0000-0000-0000D02A0000}"/>
    <cellStyle name="Percent 2 2 2 2 21 2" xfId="7886" xr:uid="{00000000-0005-0000-0000-0000D12A0000}"/>
    <cellStyle name="Percent 2 2 2 2 21 2 2" xfId="7887" xr:uid="{00000000-0005-0000-0000-0000D22A0000}"/>
    <cellStyle name="Percent 2 2 2 2 21 2 2 2" xfId="12534" xr:uid="{00000000-0005-0000-0000-0000D32A0000}"/>
    <cellStyle name="Percent 2 2 2 2 21 2 3" xfId="12533" xr:uid="{00000000-0005-0000-0000-0000D42A0000}"/>
    <cellStyle name="Percent 2 2 2 2 21 3" xfId="7888" xr:uid="{00000000-0005-0000-0000-0000D52A0000}"/>
    <cellStyle name="Percent 2 2 2 2 21 3 2" xfId="12535" xr:uid="{00000000-0005-0000-0000-0000D62A0000}"/>
    <cellStyle name="Percent 2 2 2 2 21 4" xfId="12532" xr:uid="{00000000-0005-0000-0000-0000D72A0000}"/>
    <cellStyle name="Percent 2 2 2 2 22" xfId="7889" xr:uid="{00000000-0005-0000-0000-0000D82A0000}"/>
    <cellStyle name="Percent 2 2 2 2 22 2" xfId="7890" xr:uid="{00000000-0005-0000-0000-0000D92A0000}"/>
    <cellStyle name="Percent 2 2 2 2 22 2 2" xfId="7891" xr:uid="{00000000-0005-0000-0000-0000DA2A0000}"/>
    <cellStyle name="Percent 2 2 2 2 22 2 2 2" xfId="12538" xr:uid="{00000000-0005-0000-0000-0000DB2A0000}"/>
    <cellStyle name="Percent 2 2 2 2 22 2 3" xfId="12537" xr:uid="{00000000-0005-0000-0000-0000DC2A0000}"/>
    <cellStyle name="Percent 2 2 2 2 22 3" xfId="7892" xr:uid="{00000000-0005-0000-0000-0000DD2A0000}"/>
    <cellStyle name="Percent 2 2 2 2 22 3 2" xfId="12539" xr:uid="{00000000-0005-0000-0000-0000DE2A0000}"/>
    <cellStyle name="Percent 2 2 2 2 22 4" xfId="12536" xr:uid="{00000000-0005-0000-0000-0000DF2A0000}"/>
    <cellStyle name="Percent 2 2 2 2 23" xfId="7893" xr:uid="{00000000-0005-0000-0000-0000E02A0000}"/>
    <cellStyle name="Percent 2 2 2 2 23 2" xfId="7894" xr:uid="{00000000-0005-0000-0000-0000E12A0000}"/>
    <cellStyle name="Percent 2 2 2 2 23 2 2" xfId="7895" xr:uid="{00000000-0005-0000-0000-0000E22A0000}"/>
    <cellStyle name="Percent 2 2 2 2 23 2 2 2" xfId="12542" xr:uid="{00000000-0005-0000-0000-0000E32A0000}"/>
    <cellStyle name="Percent 2 2 2 2 23 2 3" xfId="12541" xr:uid="{00000000-0005-0000-0000-0000E42A0000}"/>
    <cellStyle name="Percent 2 2 2 2 23 3" xfId="7896" xr:uid="{00000000-0005-0000-0000-0000E52A0000}"/>
    <cellStyle name="Percent 2 2 2 2 23 3 2" xfId="12543" xr:uid="{00000000-0005-0000-0000-0000E62A0000}"/>
    <cellStyle name="Percent 2 2 2 2 23 4" xfId="12540" xr:uid="{00000000-0005-0000-0000-0000E72A0000}"/>
    <cellStyle name="Percent 2 2 2 2 24" xfId="7897" xr:uid="{00000000-0005-0000-0000-0000E82A0000}"/>
    <cellStyle name="Percent 2 2 2 2 24 2" xfId="7898" xr:uid="{00000000-0005-0000-0000-0000E92A0000}"/>
    <cellStyle name="Percent 2 2 2 2 24 2 2" xfId="7899" xr:uid="{00000000-0005-0000-0000-0000EA2A0000}"/>
    <cellStyle name="Percent 2 2 2 2 24 2 2 2" xfId="12546" xr:uid="{00000000-0005-0000-0000-0000EB2A0000}"/>
    <cellStyle name="Percent 2 2 2 2 24 2 3" xfId="12545" xr:uid="{00000000-0005-0000-0000-0000EC2A0000}"/>
    <cellStyle name="Percent 2 2 2 2 24 3" xfId="7900" xr:uid="{00000000-0005-0000-0000-0000ED2A0000}"/>
    <cellStyle name="Percent 2 2 2 2 24 3 2" xfId="12547" xr:uid="{00000000-0005-0000-0000-0000EE2A0000}"/>
    <cellStyle name="Percent 2 2 2 2 24 4" xfId="12544" xr:uid="{00000000-0005-0000-0000-0000EF2A0000}"/>
    <cellStyle name="Percent 2 2 2 2 25" xfId="7901" xr:uid="{00000000-0005-0000-0000-0000F02A0000}"/>
    <cellStyle name="Percent 2 2 2 2 25 2" xfId="7902" xr:uid="{00000000-0005-0000-0000-0000F12A0000}"/>
    <cellStyle name="Percent 2 2 2 2 25 2 2" xfId="7903" xr:uid="{00000000-0005-0000-0000-0000F22A0000}"/>
    <cellStyle name="Percent 2 2 2 2 25 2 2 2" xfId="12550" xr:uid="{00000000-0005-0000-0000-0000F32A0000}"/>
    <cellStyle name="Percent 2 2 2 2 25 2 3" xfId="12549" xr:uid="{00000000-0005-0000-0000-0000F42A0000}"/>
    <cellStyle name="Percent 2 2 2 2 25 3" xfId="7904" xr:uid="{00000000-0005-0000-0000-0000F52A0000}"/>
    <cellStyle name="Percent 2 2 2 2 25 3 2" xfId="12551" xr:uid="{00000000-0005-0000-0000-0000F62A0000}"/>
    <cellStyle name="Percent 2 2 2 2 25 4" xfId="12548" xr:uid="{00000000-0005-0000-0000-0000F72A0000}"/>
    <cellStyle name="Percent 2 2 2 2 26" xfId="7905" xr:uid="{00000000-0005-0000-0000-0000F82A0000}"/>
    <cellStyle name="Percent 2 2 2 2 26 2" xfId="7906" xr:uid="{00000000-0005-0000-0000-0000F92A0000}"/>
    <cellStyle name="Percent 2 2 2 2 26 2 2" xfId="7907" xr:uid="{00000000-0005-0000-0000-0000FA2A0000}"/>
    <cellStyle name="Percent 2 2 2 2 26 2 2 2" xfId="12554" xr:uid="{00000000-0005-0000-0000-0000FB2A0000}"/>
    <cellStyle name="Percent 2 2 2 2 26 2 3" xfId="12553" xr:uid="{00000000-0005-0000-0000-0000FC2A0000}"/>
    <cellStyle name="Percent 2 2 2 2 26 3" xfId="7908" xr:uid="{00000000-0005-0000-0000-0000FD2A0000}"/>
    <cellStyle name="Percent 2 2 2 2 26 3 2" xfId="12555" xr:uid="{00000000-0005-0000-0000-0000FE2A0000}"/>
    <cellStyle name="Percent 2 2 2 2 26 4" xfId="12552" xr:uid="{00000000-0005-0000-0000-0000FF2A0000}"/>
    <cellStyle name="Percent 2 2 2 2 3" xfId="7909" xr:uid="{00000000-0005-0000-0000-0000002B0000}"/>
    <cellStyle name="Percent 2 2 2 2 4" xfId="7910" xr:uid="{00000000-0005-0000-0000-0000012B0000}"/>
    <cellStyle name="Percent 2 2 2 2 5" xfId="7911" xr:uid="{00000000-0005-0000-0000-0000022B0000}"/>
    <cellStyle name="Percent 2 2 2 2 6" xfId="7912" xr:uid="{00000000-0005-0000-0000-0000032B0000}"/>
    <cellStyle name="Percent 2 2 2 2 7" xfId="7913" xr:uid="{00000000-0005-0000-0000-0000042B0000}"/>
    <cellStyle name="Percent 2 2 2 2 8" xfId="7914" xr:uid="{00000000-0005-0000-0000-0000052B0000}"/>
    <cellStyle name="Percent 2 2 2 2 9" xfId="7915" xr:uid="{00000000-0005-0000-0000-0000062B0000}"/>
    <cellStyle name="Percent 2 2 2 20" xfId="7916" xr:uid="{00000000-0005-0000-0000-0000072B0000}"/>
    <cellStyle name="Percent 2 2 2 21" xfId="7917" xr:uid="{00000000-0005-0000-0000-0000082B0000}"/>
    <cellStyle name="Percent 2 2 2 22" xfId="7918" xr:uid="{00000000-0005-0000-0000-0000092B0000}"/>
    <cellStyle name="Percent 2 2 2 23" xfId="7919" xr:uid="{00000000-0005-0000-0000-00000A2B0000}"/>
    <cellStyle name="Percent 2 2 2 24" xfId="7920" xr:uid="{00000000-0005-0000-0000-00000B2B0000}"/>
    <cellStyle name="Percent 2 2 2 25" xfId="7921" xr:uid="{00000000-0005-0000-0000-00000C2B0000}"/>
    <cellStyle name="Percent 2 2 2 26" xfId="7922" xr:uid="{00000000-0005-0000-0000-00000D2B0000}"/>
    <cellStyle name="Percent 2 2 2 27" xfId="7923" xr:uid="{00000000-0005-0000-0000-00000E2B0000}"/>
    <cellStyle name="Percent 2 2 2 28" xfId="7924" xr:uid="{00000000-0005-0000-0000-00000F2B0000}"/>
    <cellStyle name="Percent 2 2 2 28 2" xfId="12556" xr:uid="{00000000-0005-0000-0000-0000102B0000}"/>
    <cellStyle name="Percent 2 2 2 3" xfId="7925" xr:uid="{00000000-0005-0000-0000-0000112B0000}"/>
    <cellStyle name="Percent 2 2 2 3 2" xfId="7926" xr:uid="{00000000-0005-0000-0000-0000122B0000}"/>
    <cellStyle name="Percent 2 2 2 3 2 2" xfId="7927" xr:uid="{00000000-0005-0000-0000-0000132B0000}"/>
    <cellStyle name="Percent 2 2 2 3 2 2 2" xfId="12559" xr:uid="{00000000-0005-0000-0000-0000142B0000}"/>
    <cellStyle name="Percent 2 2 2 3 2 3" xfId="12558" xr:uid="{00000000-0005-0000-0000-0000152B0000}"/>
    <cellStyle name="Percent 2 2 2 3 3" xfId="7928" xr:uid="{00000000-0005-0000-0000-0000162B0000}"/>
    <cellStyle name="Percent 2 2 2 3 3 2" xfId="12560" xr:uid="{00000000-0005-0000-0000-0000172B0000}"/>
    <cellStyle name="Percent 2 2 2 3 4" xfId="12557" xr:uid="{00000000-0005-0000-0000-0000182B0000}"/>
    <cellStyle name="Percent 2 2 2 4" xfId="7929" xr:uid="{00000000-0005-0000-0000-0000192B0000}"/>
    <cellStyle name="Percent 2 2 2 4 2" xfId="7930" xr:uid="{00000000-0005-0000-0000-00001A2B0000}"/>
    <cellStyle name="Percent 2 2 2 4 2 2" xfId="7931" xr:uid="{00000000-0005-0000-0000-00001B2B0000}"/>
    <cellStyle name="Percent 2 2 2 4 2 2 2" xfId="12563" xr:uid="{00000000-0005-0000-0000-00001C2B0000}"/>
    <cellStyle name="Percent 2 2 2 4 2 3" xfId="12562" xr:uid="{00000000-0005-0000-0000-00001D2B0000}"/>
    <cellStyle name="Percent 2 2 2 4 3" xfId="7932" xr:uid="{00000000-0005-0000-0000-00001E2B0000}"/>
    <cellStyle name="Percent 2 2 2 4 3 2" xfId="12564" xr:uid="{00000000-0005-0000-0000-00001F2B0000}"/>
    <cellStyle name="Percent 2 2 2 4 4" xfId="12561" xr:uid="{00000000-0005-0000-0000-0000202B0000}"/>
    <cellStyle name="Percent 2 2 2 5" xfId="7933" xr:uid="{00000000-0005-0000-0000-0000212B0000}"/>
    <cellStyle name="Percent 2 2 2 5 2" xfId="7934" xr:uid="{00000000-0005-0000-0000-0000222B0000}"/>
    <cellStyle name="Percent 2 2 2 5 2 2" xfId="7935" xr:uid="{00000000-0005-0000-0000-0000232B0000}"/>
    <cellStyle name="Percent 2 2 2 5 2 2 2" xfId="12567" xr:uid="{00000000-0005-0000-0000-0000242B0000}"/>
    <cellStyle name="Percent 2 2 2 5 2 3" xfId="12566" xr:uid="{00000000-0005-0000-0000-0000252B0000}"/>
    <cellStyle name="Percent 2 2 2 5 3" xfId="7936" xr:uid="{00000000-0005-0000-0000-0000262B0000}"/>
    <cellStyle name="Percent 2 2 2 5 3 2" xfId="12568" xr:uid="{00000000-0005-0000-0000-0000272B0000}"/>
    <cellStyle name="Percent 2 2 2 5 4" xfId="12565" xr:uid="{00000000-0005-0000-0000-0000282B0000}"/>
    <cellStyle name="Percent 2 2 2 6" xfId="7937" xr:uid="{00000000-0005-0000-0000-0000292B0000}"/>
    <cellStyle name="Percent 2 2 2 6 2" xfId="7938" xr:uid="{00000000-0005-0000-0000-00002A2B0000}"/>
    <cellStyle name="Percent 2 2 2 6 2 2" xfId="7939" xr:uid="{00000000-0005-0000-0000-00002B2B0000}"/>
    <cellStyle name="Percent 2 2 2 6 2 2 2" xfId="12571" xr:uid="{00000000-0005-0000-0000-00002C2B0000}"/>
    <cellStyle name="Percent 2 2 2 6 2 3" xfId="12570" xr:uid="{00000000-0005-0000-0000-00002D2B0000}"/>
    <cellStyle name="Percent 2 2 2 6 3" xfId="7940" xr:uid="{00000000-0005-0000-0000-00002E2B0000}"/>
    <cellStyle name="Percent 2 2 2 6 3 2" xfId="12572" xr:uid="{00000000-0005-0000-0000-00002F2B0000}"/>
    <cellStyle name="Percent 2 2 2 6 4" xfId="12569" xr:uid="{00000000-0005-0000-0000-0000302B0000}"/>
    <cellStyle name="Percent 2 2 2 7" xfId="7941" xr:uid="{00000000-0005-0000-0000-0000312B0000}"/>
    <cellStyle name="Percent 2 2 2 7 2" xfId="7942" xr:uid="{00000000-0005-0000-0000-0000322B0000}"/>
    <cellStyle name="Percent 2 2 2 7 2 2" xfId="7943" xr:uid="{00000000-0005-0000-0000-0000332B0000}"/>
    <cellStyle name="Percent 2 2 2 7 2 2 2" xfId="12575" xr:uid="{00000000-0005-0000-0000-0000342B0000}"/>
    <cellStyle name="Percent 2 2 2 7 2 3" xfId="12574" xr:uid="{00000000-0005-0000-0000-0000352B0000}"/>
    <cellStyle name="Percent 2 2 2 7 3" xfId="7944" xr:uid="{00000000-0005-0000-0000-0000362B0000}"/>
    <cellStyle name="Percent 2 2 2 7 3 2" xfId="12576" xr:uid="{00000000-0005-0000-0000-0000372B0000}"/>
    <cellStyle name="Percent 2 2 2 7 4" xfId="12573" xr:uid="{00000000-0005-0000-0000-0000382B0000}"/>
    <cellStyle name="Percent 2 2 2 8" xfId="7945" xr:uid="{00000000-0005-0000-0000-0000392B0000}"/>
    <cellStyle name="Percent 2 2 2 8 2" xfId="7946" xr:uid="{00000000-0005-0000-0000-00003A2B0000}"/>
    <cellStyle name="Percent 2 2 2 8 2 2" xfId="7947" xr:uid="{00000000-0005-0000-0000-00003B2B0000}"/>
    <cellStyle name="Percent 2 2 2 8 2 2 2" xfId="12579" xr:uid="{00000000-0005-0000-0000-00003C2B0000}"/>
    <cellStyle name="Percent 2 2 2 8 2 3" xfId="12578" xr:uid="{00000000-0005-0000-0000-00003D2B0000}"/>
    <cellStyle name="Percent 2 2 2 8 3" xfId="7948" xr:uid="{00000000-0005-0000-0000-00003E2B0000}"/>
    <cellStyle name="Percent 2 2 2 8 3 2" xfId="12580" xr:uid="{00000000-0005-0000-0000-00003F2B0000}"/>
    <cellStyle name="Percent 2 2 2 8 4" xfId="12577" xr:uid="{00000000-0005-0000-0000-0000402B0000}"/>
    <cellStyle name="Percent 2 2 2 9" xfId="7949" xr:uid="{00000000-0005-0000-0000-0000412B0000}"/>
    <cellStyle name="Percent 2 2 2 9 2" xfId="7950" xr:uid="{00000000-0005-0000-0000-0000422B0000}"/>
    <cellStyle name="Percent 2 2 2 9 2 2" xfId="7951" xr:uid="{00000000-0005-0000-0000-0000432B0000}"/>
    <cellStyle name="Percent 2 2 2 9 2 2 2" xfId="12583" xr:uid="{00000000-0005-0000-0000-0000442B0000}"/>
    <cellStyle name="Percent 2 2 2 9 2 3" xfId="12582" xr:uid="{00000000-0005-0000-0000-0000452B0000}"/>
    <cellStyle name="Percent 2 2 2 9 3" xfId="7952" xr:uid="{00000000-0005-0000-0000-0000462B0000}"/>
    <cellStyle name="Percent 2 2 2 9 3 2" xfId="12584" xr:uid="{00000000-0005-0000-0000-0000472B0000}"/>
    <cellStyle name="Percent 2 2 2 9 4" xfId="12581" xr:uid="{00000000-0005-0000-0000-0000482B0000}"/>
    <cellStyle name="Percent 2 2 20" xfId="7953" xr:uid="{00000000-0005-0000-0000-0000492B0000}"/>
    <cellStyle name="Percent 2 2 20 2" xfId="7954" xr:uid="{00000000-0005-0000-0000-00004A2B0000}"/>
    <cellStyle name="Percent 2 2 20 2 2" xfId="7955" xr:uid="{00000000-0005-0000-0000-00004B2B0000}"/>
    <cellStyle name="Percent 2 2 20 2 2 2" xfId="12587" xr:uid="{00000000-0005-0000-0000-00004C2B0000}"/>
    <cellStyle name="Percent 2 2 20 2 3" xfId="12586" xr:uid="{00000000-0005-0000-0000-00004D2B0000}"/>
    <cellStyle name="Percent 2 2 20 3" xfId="7956" xr:uid="{00000000-0005-0000-0000-00004E2B0000}"/>
    <cellStyle name="Percent 2 2 20 3 2" xfId="12588" xr:uid="{00000000-0005-0000-0000-00004F2B0000}"/>
    <cellStyle name="Percent 2 2 20 4" xfId="12585" xr:uid="{00000000-0005-0000-0000-0000502B0000}"/>
    <cellStyle name="Percent 2 2 21" xfId="7957" xr:uid="{00000000-0005-0000-0000-0000512B0000}"/>
    <cellStyle name="Percent 2 2 21 2" xfId="7958" xr:uid="{00000000-0005-0000-0000-0000522B0000}"/>
    <cellStyle name="Percent 2 2 21 2 2" xfId="7959" xr:uid="{00000000-0005-0000-0000-0000532B0000}"/>
    <cellStyle name="Percent 2 2 21 2 2 2" xfId="12591" xr:uid="{00000000-0005-0000-0000-0000542B0000}"/>
    <cellStyle name="Percent 2 2 21 2 3" xfId="12590" xr:uid="{00000000-0005-0000-0000-0000552B0000}"/>
    <cellStyle name="Percent 2 2 21 3" xfId="7960" xr:uid="{00000000-0005-0000-0000-0000562B0000}"/>
    <cellStyle name="Percent 2 2 21 3 2" xfId="12592" xr:uid="{00000000-0005-0000-0000-0000572B0000}"/>
    <cellStyle name="Percent 2 2 21 4" xfId="12589" xr:uid="{00000000-0005-0000-0000-0000582B0000}"/>
    <cellStyle name="Percent 2 2 22" xfId="7961" xr:uid="{00000000-0005-0000-0000-0000592B0000}"/>
    <cellStyle name="Percent 2 2 22 2" xfId="7962" xr:uid="{00000000-0005-0000-0000-00005A2B0000}"/>
    <cellStyle name="Percent 2 2 22 2 2" xfId="7963" xr:uid="{00000000-0005-0000-0000-00005B2B0000}"/>
    <cellStyle name="Percent 2 2 22 2 2 2" xfId="12595" xr:uid="{00000000-0005-0000-0000-00005C2B0000}"/>
    <cellStyle name="Percent 2 2 22 2 3" xfId="12594" xr:uid="{00000000-0005-0000-0000-00005D2B0000}"/>
    <cellStyle name="Percent 2 2 22 3" xfId="7964" xr:uid="{00000000-0005-0000-0000-00005E2B0000}"/>
    <cellStyle name="Percent 2 2 22 3 2" xfId="12596" xr:uid="{00000000-0005-0000-0000-00005F2B0000}"/>
    <cellStyle name="Percent 2 2 22 4" xfId="12593" xr:uid="{00000000-0005-0000-0000-0000602B0000}"/>
    <cellStyle name="Percent 2 2 23" xfId="7965" xr:uid="{00000000-0005-0000-0000-0000612B0000}"/>
    <cellStyle name="Percent 2 2 23 2" xfId="7966" xr:uid="{00000000-0005-0000-0000-0000622B0000}"/>
    <cellStyle name="Percent 2 2 23 2 2" xfId="7967" xr:uid="{00000000-0005-0000-0000-0000632B0000}"/>
    <cellStyle name="Percent 2 2 23 2 2 2" xfId="12599" xr:uid="{00000000-0005-0000-0000-0000642B0000}"/>
    <cellStyle name="Percent 2 2 23 2 3" xfId="12598" xr:uid="{00000000-0005-0000-0000-0000652B0000}"/>
    <cellStyle name="Percent 2 2 23 3" xfId="7968" xr:uid="{00000000-0005-0000-0000-0000662B0000}"/>
    <cellStyle name="Percent 2 2 23 3 2" xfId="12600" xr:uid="{00000000-0005-0000-0000-0000672B0000}"/>
    <cellStyle name="Percent 2 2 23 4" xfId="12597" xr:uid="{00000000-0005-0000-0000-0000682B0000}"/>
    <cellStyle name="Percent 2 2 24" xfId="7969" xr:uid="{00000000-0005-0000-0000-0000692B0000}"/>
    <cellStyle name="Percent 2 2 24 2" xfId="7970" xr:uid="{00000000-0005-0000-0000-00006A2B0000}"/>
    <cellStyle name="Percent 2 2 24 2 2" xfId="7971" xr:uid="{00000000-0005-0000-0000-00006B2B0000}"/>
    <cellStyle name="Percent 2 2 24 2 2 2" xfId="12603" xr:uid="{00000000-0005-0000-0000-00006C2B0000}"/>
    <cellStyle name="Percent 2 2 24 2 3" xfId="12602" xr:uid="{00000000-0005-0000-0000-00006D2B0000}"/>
    <cellStyle name="Percent 2 2 24 3" xfId="7972" xr:uid="{00000000-0005-0000-0000-00006E2B0000}"/>
    <cellStyle name="Percent 2 2 24 3 2" xfId="12604" xr:uid="{00000000-0005-0000-0000-00006F2B0000}"/>
    <cellStyle name="Percent 2 2 24 4" xfId="12601" xr:uid="{00000000-0005-0000-0000-0000702B0000}"/>
    <cellStyle name="Percent 2 2 25" xfId="7973" xr:uid="{00000000-0005-0000-0000-0000712B0000}"/>
    <cellStyle name="Percent 2 2 25 2" xfId="7974" xr:uid="{00000000-0005-0000-0000-0000722B0000}"/>
    <cellStyle name="Percent 2 2 25 2 2" xfId="7975" xr:uid="{00000000-0005-0000-0000-0000732B0000}"/>
    <cellStyle name="Percent 2 2 25 2 2 2" xfId="12607" xr:uid="{00000000-0005-0000-0000-0000742B0000}"/>
    <cellStyle name="Percent 2 2 25 2 3" xfId="12606" xr:uid="{00000000-0005-0000-0000-0000752B0000}"/>
    <cellStyle name="Percent 2 2 25 3" xfId="7976" xr:uid="{00000000-0005-0000-0000-0000762B0000}"/>
    <cellStyle name="Percent 2 2 25 3 2" xfId="12608" xr:uid="{00000000-0005-0000-0000-0000772B0000}"/>
    <cellStyle name="Percent 2 2 25 4" xfId="12605" xr:uid="{00000000-0005-0000-0000-0000782B0000}"/>
    <cellStyle name="Percent 2 2 26" xfId="7977" xr:uid="{00000000-0005-0000-0000-0000792B0000}"/>
    <cellStyle name="Percent 2 2 26 2" xfId="7978" xr:uid="{00000000-0005-0000-0000-00007A2B0000}"/>
    <cellStyle name="Percent 2 2 26 2 2" xfId="7979" xr:uid="{00000000-0005-0000-0000-00007B2B0000}"/>
    <cellStyle name="Percent 2 2 26 2 2 2" xfId="12611" xr:uid="{00000000-0005-0000-0000-00007C2B0000}"/>
    <cellStyle name="Percent 2 2 26 2 3" xfId="12610" xr:uid="{00000000-0005-0000-0000-00007D2B0000}"/>
    <cellStyle name="Percent 2 2 26 3" xfId="7980" xr:uid="{00000000-0005-0000-0000-00007E2B0000}"/>
    <cellStyle name="Percent 2 2 26 3 2" xfId="12612" xr:uid="{00000000-0005-0000-0000-00007F2B0000}"/>
    <cellStyle name="Percent 2 2 26 4" xfId="12609" xr:uid="{00000000-0005-0000-0000-0000802B0000}"/>
    <cellStyle name="Percent 2 2 27" xfId="7981" xr:uid="{00000000-0005-0000-0000-0000812B0000}"/>
    <cellStyle name="Percent 2 2 27 2" xfId="7982" xr:uid="{00000000-0005-0000-0000-0000822B0000}"/>
    <cellStyle name="Percent 2 2 27 2 2" xfId="7983" xr:uid="{00000000-0005-0000-0000-0000832B0000}"/>
    <cellStyle name="Percent 2 2 27 2 2 2" xfId="12615" xr:uid="{00000000-0005-0000-0000-0000842B0000}"/>
    <cellStyle name="Percent 2 2 27 2 3" xfId="12614" xr:uid="{00000000-0005-0000-0000-0000852B0000}"/>
    <cellStyle name="Percent 2 2 27 3" xfId="7984" xr:uid="{00000000-0005-0000-0000-0000862B0000}"/>
    <cellStyle name="Percent 2 2 27 3 2" xfId="12616" xr:uid="{00000000-0005-0000-0000-0000872B0000}"/>
    <cellStyle name="Percent 2 2 27 4" xfId="12613" xr:uid="{00000000-0005-0000-0000-0000882B0000}"/>
    <cellStyle name="Percent 2 2 28" xfId="7985" xr:uid="{00000000-0005-0000-0000-0000892B0000}"/>
    <cellStyle name="Percent 2 2 28 2" xfId="7986" xr:uid="{00000000-0005-0000-0000-00008A2B0000}"/>
    <cellStyle name="Percent 2 2 28 3" xfId="7987" xr:uid="{00000000-0005-0000-0000-00008B2B0000}"/>
    <cellStyle name="Percent 2 2 29" xfId="7988" xr:uid="{00000000-0005-0000-0000-00008C2B0000}"/>
    <cellStyle name="Percent 2 2 3" xfId="7989" xr:uid="{00000000-0005-0000-0000-00008D2B0000}"/>
    <cellStyle name="Percent 2 2 3 2" xfId="7990" xr:uid="{00000000-0005-0000-0000-00008E2B0000}"/>
    <cellStyle name="Percent 2 2 3 2 2" xfId="7991" xr:uid="{00000000-0005-0000-0000-00008F2B0000}"/>
    <cellStyle name="Percent 2 2 3 2 3" xfId="7992" xr:uid="{00000000-0005-0000-0000-0000902B0000}"/>
    <cellStyle name="Percent 2 2 3 3" xfId="7993" xr:uid="{00000000-0005-0000-0000-0000912B0000}"/>
    <cellStyle name="Percent 2 2 4" xfId="7994" xr:uid="{00000000-0005-0000-0000-0000922B0000}"/>
    <cellStyle name="Percent 2 2 4 2" xfId="7995" xr:uid="{00000000-0005-0000-0000-0000932B0000}"/>
    <cellStyle name="Percent 2 2 4 2 2" xfId="7996" xr:uid="{00000000-0005-0000-0000-0000942B0000}"/>
    <cellStyle name="Percent 2 2 4 2 3" xfId="7997" xr:uid="{00000000-0005-0000-0000-0000952B0000}"/>
    <cellStyle name="Percent 2 2 4 3" xfId="7998" xr:uid="{00000000-0005-0000-0000-0000962B0000}"/>
    <cellStyle name="Percent 2 2 5" xfId="7999" xr:uid="{00000000-0005-0000-0000-0000972B0000}"/>
    <cellStyle name="Percent 2 2 5 2" xfId="8000" xr:uid="{00000000-0005-0000-0000-0000982B0000}"/>
    <cellStyle name="Percent 2 2 5 2 2" xfId="8001" xr:uid="{00000000-0005-0000-0000-0000992B0000}"/>
    <cellStyle name="Percent 2 2 5 2 3" xfId="8002" xr:uid="{00000000-0005-0000-0000-00009A2B0000}"/>
    <cellStyle name="Percent 2 2 5 3" xfId="8003" xr:uid="{00000000-0005-0000-0000-00009B2B0000}"/>
    <cellStyle name="Percent 2 2 6" xfId="8004" xr:uid="{00000000-0005-0000-0000-00009C2B0000}"/>
    <cellStyle name="Percent 2 2 6 2" xfId="8005" xr:uid="{00000000-0005-0000-0000-00009D2B0000}"/>
    <cellStyle name="Percent 2 2 6 2 2" xfId="8006" xr:uid="{00000000-0005-0000-0000-00009E2B0000}"/>
    <cellStyle name="Percent 2 2 6 2 3" xfId="8007" xr:uid="{00000000-0005-0000-0000-00009F2B0000}"/>
    <cellStyle name="Percent 2 2 6 3" xfId="8008" xr:uid="{00000000-0005-0000-0000-0000A02B0000}"/>
    <cellStyle name="Percent 2 2 7" xfId="8009" xr:uid="{00000000-0005-0000-0000-0000A12B0000}"/>
    <cellStyle name="Percent 2 2 7 2" xfId="8010" xr:uid="{00000000-0005-0000-0000-0000A22B0000}"/>
    <cellStyle name="Percent 2 2 7 2 2" xfId="8011" xr:uid="{00000000-0005-0000-0000-0000A32B0000}"/>
    <cellStyle name="Percent 2 2 7 2 3" xfId="8012" xr:uid="{00000000-0005-0000-0000-0000A42B0000}"/>
    <cellStyle name="Percent 2 2 7 3" xfId="8013" xr:uid="{00000000-0005-0000-0000-0000A52B0000}"/>
    <cellStyle name="Percent 2 2 8" xfId="8014" xr:uid="{00000000-0005-0000-0000-0000A62B0000}"/>
    <cellStyle name="Percent 2 2 8 2" xfId="8015" xr:uid="{00000000-0005-0000-0000-0000A72B0000}"/>
    <cellStyle name="Percent 2 2 8 2 2" xfId="8016" xr:uid="{00000000-0005-0000-0000-0000A82B0000}"/>
    <cellStyle name="Percent 2 2 8 2 3" xfId="8017" xr:uid="{00000000-0005-0000-0000-0000A92B0000}"/>
    <cellStyle name="Percent 2 2 8 3" xfId="8018" xr:uid="{00000000-0005-0000-0000-0000AA2B0000}"/>
    <cellStyle name="Percent 2 2 9" xfId="8019" xr:uid="{00000000-0005-0000-0000-0000AB2B0000}"/>
    <cellStyle name="Percent 2 2 9 2" xfId="8020" xr:uid="{00000000-0005-0000-0000-0000AC2B0000}"/>
    <cellStyle name="Percent 2 20" xfId="8021" xr:uid="{00000000-0005-0000-0000-0000AD2B0000}"/>
    <cellStyle name="Percent 2 20 2" xfId="8022" xr:uid="{00000000-0005-0000-0000-0000AE2B0000}"/>
    <cellStyle name="Percent 2 20 2 2" xfId="8023" xr:uid="{00000000-0005-0000-0000-0000AF2B0000}"/>
    <cellStyle name="Percent 2 20 2 3" xfId="8024" xr:uid="{00000000-0005-0000-0000-0000B02B0000}"/>
    <cellStyle name="Percent 2 20 3" xfId="8025" xr:uid="{00000000-0005-0000-0000-0000B12B0000}"/>
    <cellStyle name="Percent 2 21" xfId="8026" xr:uid="{00000000-0005-0000-0000-0000B22B0000}"/>
    <cellStyle name="Percent 2 21 2" xfId="8027" xr:uid="{00000000-0005-0000-0000-0000B32B0000}"/>
    <cellStyle name="Percent 2 21 2 2" xfId="8028" xr:uid="{00000000-0005-0000-0000-0000B42B0000}"/>
    <cellStyle name="Percent 2 21 2 3" xfId="8029" xr:uid="{00000000-0005-0000-0000-0000B52B0000}"/>
    <cellStyle name="Percent 2 21 3" xfId="8030" xr:uid="{00000000-0005-0000-0000-0000B62B0000}"/>
    <cellStyle name="Percent 2 22" xfId="8031" xr:uid="{00000000-0005-0000-0000-0000B72B0000}"/>
    <cellStyle name="Percent 2 22 2" xfId="8032" xr:uid="{00000000-0005-0000-0000-0000B82B0000}"/>
    <cellStyle name="Percent 2 22 2 2" xfId="8033" xr:uid="{00000000-0005-0000-0000-0000B92B0000}"/>
    <cellStyle name="Percent 2 22 2 3" xfId="8034" xr:uid="{00000000-0005-0000-0000-0000BA2B0000}"/>
    <cellStyle name="Percent 2 22 3" xfId="8035" xr:uid="{00000000-0005-0000-0000-0000BB2B0000}"/>
    <cellStyle name="Percent 2 23" xfId="8036" xr:uid="{00000000-0005-0000-0000-0000BC2B0000}"/>
    <cellStyle name="Percent 2 23 2" xfId="8037" xr:uid="{00000000-0005-0000-0000-0000BD2B0000}"/>
    <cellStyle name="Percent 2 23 2 2" xfId="8038" xr:uid="{00000000-0005-0000-0000-0000BE2B0000}"/>
    <cellStyle name="Percent 2 23 2 3" xfId="8039" xr:uid="{00000000-0005-0000-0000-0000BF2B0000}"/>
    <cellStyle name="Percent 2 23 3" xfId="8040" xr:uid="{00000000-0005-0000-0000-0000C02B0000}"/>
    <cellStyle name="Percent 2 24" xfId="8041" xr:uid="{00000000-0005-0000-0000-0000C12B0000}"/>
    <cellStyle name="Percent 2 24 2" xfId="8042" xr:uid="{00000000-0005-0000-0000-0000C22B0000}"/>
    <cellStyle name="Percent 2 24 2 2" xfId="8043" xr:uid="{00000000-0005-0000-0000-0000C32B0000}"/>
    <cellStyle name="Percent 2 24 2 3" xfId="8044" xr:uid="{00000000-0005-0000-0000-0000C42B0000}"/>
    <cellStyle name="Percent 2 24 3" xfId="8045" xr:uid="{00000000-0005-0000-0000-0000C52B0000}"/>
    <cellStyle name="Percent 2 25" xfId="8046" xr:uid="{00000000-0005-0000-0000-0000C62B0000}"/>
    <cellStyle name="Percent 2 25 2" xfId="8047" xr:uid="{00000000-0005-0000-0000-0000C72B0000}"/>
    <cellStyle name="Percent 2 25 2 2" xfId="8048" xr:uid="{00000000-0005-0000-0000-0000C82B0000}"/>
    <cellStyle name="Percent 2 25 2 3" xfId="8049" xr:uid="{00000000-0005-0000-0000-0000C92B0000}"/>
    <cellStyle name="Percent 2 25 3" xfId="8050" xr:uid="{00000000-0005-0000-0000-0000CA2B0000}"/>
    <cellStyle name="Percent 2 26" xfId="8051" xr:uid="{00000000-0005-0000-0000-0000CB2B0000}"/>
    <cellStyle name="Percent 2 26 2" xfId="8052" xr:uid="{00000000-0005-0000-0000-0000CC2B0000}"/>
    <cellStyle name="Percent 2 26 2 2" xfId="8053" xr:uid="{00000000-0005-0000-0000-0000CD2B0000}"/>
    <cellStyle name="Percent 2 26 2 3" xfId="8054" xr:uid="{00000000-0005-0000-0000-0000CE2B0000}"/>
    <cellStyle name="Percent 2 26 3" xfId="8055" xr:uid="{00000000-0005-0000-0000-0000CF2B0000}"/>
    <cellStyle name="Percent 2 27" xfId="8056" xr:uid="{00000000-0005-0000-0000-0000D02B0000}"/>
    <cellStyle name="Percent 2 27 2" xfId="8057" xr:uid="{00000000-0005-0000-0000-0000D12B0000}"/>
    <cellStyle name="Percent 2 27 2 2" xfId="8058" xr:uid="{00000000-0005-0000-0000-0000D22B0000}"/>
    <cellStyle name="Percent 2 27 2 3" xfId="8059" xr:uid="{00000000-0005-0000-0000-0000D32B0000}"/>
    <cellStyle name="Percent 2 27 3" xfId="8060" xr:uid="{00000000-0005-0000-0000-0000D42B0000}"/>
    <cellStyle name="Percent 2 28" xfId="8061" xr:uid="{00000000-0005-0000-0000-0000D52B0000}"/>
    <cellStyle name="Percent 2 28 2" xfId="8062" xr:uid="{00000000-0005-0000-0000-0000D62B0000}"/>
    <cellStyle name="Percent 2 28 3" xfId="8063" xr:uid="{00000000-0005-0000-0000-0000D72B0000}"/>
    <cellStyle name="Percent 2 28 4" xfId="8064" xr:uid="{00000000-0005-0000-0000-0000D82B0000}"/>
    <cellStyle name="Percent 2 29" xfId="8065" xr:uid="{00000000-0005-0000-0000-0000D92B0000}"/>
    <cellStyle name="Percent 2 29 2" xfId="8066" xr:uid="{00000000-0005-0000-0000-0000DA2B0000}"/>
    <cellStyle name="Percent 2 3" xfId="8067" xr:uid="{00000000-0005-0000-0000-0000DB2B0000}"/>
    <cellStyle name="Percent 2 3 10" xfId="8068" xr:uid="{00000000-0005-0000-0000-0000DC2B0000}"/>
    <cellStyle name="Percent 2 3 11" xfId="8069" xr:uid="{00000000-0005-0000-0000-0000DD2B0000}"/>
    <cellStyle name="Percent 2 3 12" xfId="8070" xr:uid="{00000000-0005-0000-0000-0000DE2B0000}"/>
    <cellStyle name="Percent 2 3 13" xfId="8071" xr:uid="{00000000-0005-0000-0000-0000DF2B0000}"/>
    <cellStyle name="Percent 2 3 14" xfId="8072" xr:uid="{00000000-0005-0000-0000-0000E02B0000}"/>
    <cellStyle name="Percent 2 3 15" xfId="8073" xr:uid="{00000000-0005-0000-0000-0000E12B0000}"/>
    <cellStyle name="Percent 2 3 16" xfId="8074" xr:uid="{00000000-0005-0000-0000-0000E22B0000}"/>
    <cellStyle name="Percent 2 3 17" xfId="8075" xr:uid="{00000000-0005-0000-0000-0000E32B0000}"/>
    <cellStyle name="Percent 2 3 18" xfId="8076" xr:uid="{00000000-0005-0000-0000-0000E42B0000}"/>
    <cellStyle name="Percent 2 3 19" xfId="8077" xr:uid="{00000000-0005-0000-0000-0000E52B0000}"/>
    <cellStyle name="Percent 2 3 2" xfId="8078" xr:uid="{00000000-0005-0000-0000-0000E62B0000}"/>
    <cellStyle name="Percent 2 3 2 2" xfId="8079" xr:uid="{00000000-0005-0000-0000-0000E72B0000}"/>
    <cellStyle name="Percent 2 3 2 2 2" xfId="8080" xr:uid="{00000000-0005-0000-0000-0000E82B0000}"/>
    <cellStyle name="Percent 2 3 2 2 2 2" xfId="8081" xr:uid="{00000000-0005-0000-0000-0000E92B0000}"/>
    <cellStyle name="Percent 2 3 2 2 2 2 2" xfId="8082" xr:uid="{00000000-0005-0000-0000-0000EA2B0000}"/>
    <cellStyle name="Percent 2 3 2 2 2 3" xfId="8083" xr:uid="{00000000-0005-0000-0000-0000EB2B0000}"/>
    <cellStyle name="Percent 2 3 2 2 3" xfId="8084" xr:uid="{00000000-0005-0000-0000-0000EC2B0000}"/>
    <cellStyle name="Percent 2 3 2 2 3 2" xfId="8085" xr:uid="{00000000-0005-0000-0000-0000ED2B0000}"/>
    <cellStyle name="Percent 2 3 2 2 3 2 2" xfId="8086" xr:uid="{00000000-0005-0000-0000-0000EE2B0000}"/>
    <cellStyle name="Percent 2 3 2 2 3 3" xfId="8087" xr:uid="{00000000-0005-0000-0000-0000EF2B0000}"/>
    <cellStyle name="Percent 2 3 2 2 4" xfId="8088" xr:uid="{00000000-0005-0000-0000-0000F02B0000}"/>
    <cellStyle name="Percent 2 3 2 2 4 2" xfId="8089" xr:uid="{00000000-0005-0000-0000-0000F12B0000}"/>
    <cellStyle name="Percent 2 3 2 2 4 2 2" xfId="8090" xr:uid="{00000000-0005-0000-0000-0000F22B0000}"/>
    <cellStyle name="Percent 2 3 2 2 4 3" xfId="8091" xr:uid="{00000000-0005-0000-0000-0000F32B0000}"/>
    <cellStyle name="Percent 2 3 2 2 5" xfId="8092" xr:uid="{00000000-0005-0000-0000-0000F42B0000}"/>
    <cellStyle name="Percent 2 3 2 2 5 2" xfId="8093" xr:uid="{00000000-0005-0000-0000-0000F52B0000}"/>
    <cellStyle name="Percent 2 3 2 2 5 2 2" xfId="8094" xr:uid="{00000000-0005-0000-0000-0000F62B0000}"/>
    <cellStyle name="Percent 2 3 2 2 5 3" xfId="8095" xr:uid="{00000000-0005-0000-0000-0000F72B0000}"/>
    <cellStyle name="Percent 2 3 2 3" xfId="8096" xr:uid="{00000000-0005-0000-0000-0000F82B0000}"/>
    <cellStyle name="Percent 2 3 2 4" xfId="8097" xr:uid="{00000000-0005-0000-0000-0000F92B0000}"/>
    <cellStyle name="Percent 2 3 2 4 2" xfId="8098" xr:uid="{00000000-0005-0000-0000-0000FA2B0000}"/>
    <cellStyle name="Percent 2 3 2 5" xfId="8099" xr:uid="{00000000-0005-0000-0000-0000FB2B0000}"/>
    <cellStyle name="Percent 2 3 2 6" xfId="8100" xr:uid="{00000000-0005-0000-0000-0000FC2B0000}"/>
    <cellStyle name="Percent 2 3 2 6 2" xfId="8101" xr:uid="{00000000-0005-0000-0000-0000FD2B0000}"/>
    <cellStyle name="Percent 2 3 2 6 3" xfId="8102" xr:uid="{00000000-0005-0000-0000-0000FE2B0000}"/>
    <cellStyle name="Percent 2 3 2 7" xfId="8103" xr:uid="{00000000-0005-0000-0000-0000FF2B0000}"/>
    <cellStyle name="Percent 2 3 2 8" xfId="8104" xr:uid="{00000000-0005-0000-0000-0000002C0000}"/>
    <cellStyle name="Percent 2 3 3" xfId="8105" xr:uid="{00000000-0005-0000-0000-0000012C0000}"/>
    <cellStyle name="Percent 2 3 3 2" xfId="8106" xr:uid="{00000000-0005-0000-0000-0000022C0000}"/>
    <cellStyle name="Percent 2 3 3 2 2" xfId="8107" xr:uid="{00000000-0005-0000-0000-0000032C0000}"/>
    <cellStyle name="Percent 2 3 3 3" xfId="8108" xr:uid="{00000000-0005-0000-0000-0000042C0000}"/>
    <cellStyle name="Percent 2 3 3 4" xfId="8109" xr:uid="{00000000-0005-0000-0000-0000052C0000}"/>
    <cellStyle name="Percent 2 3 4" xfId="8110" xr:uid="{00000000-0005-0000-0000-0000062C0000}"/>
    <cellStyle name="Percent 2 3 4 2" xfId="8111" xr:uid="{00000000-0005-0000-0000-0000072C0000}"/>
    <cellStyle name="Percent 2 3 4 2 2" xfId="8112" xr:uid="{00000000-0005-0000-0000-0000082C0000}"/>
    <cellStyle name="Percent 2 3 4 3" xfId="8113" xr:uid="{00000000-0005-0000-0000-0000092C0000}"/>
    <cellStyle name="Percent 2 3 4 4" xfId="8114" xr:uid="{00000000-0005-0000-0000-00000A2C0000}"/>
    <cellStyle name="Percent 2 3 5" xfId="8115" xr:uid="{00000000-0005-0000-0000-00000B2C0000}"/>
    <cellStyle name="Percent 2 3 5 2" xfId="8116" xr:uid="{00000000-0005-0000-0000-00000C2C0000}"/>
    <cellStyle name="Percent 2 3 5 2 2" xfId="8117" xr:uid="{00000000-0005-0000-0000-00000D2C0000}"/>
    <cellStyle name="Percent 2 3 5 3" xfId="8118" xr:uid="{00000000-0005-0000-0000-00000E2C0000}"/>
    <cellStyle name="Percent 2 3 5 4" xfId="8119" xr:uid="{00000000-0005-0000-0000-00000F2C0000}"/>
    <cellStyle name="Percent 2 3 6" xfId="8120" xr:uid="{00000000-0005-0000-0000-0000102C0000}"/>
    <cellStyle name="Percent 2 3 6 2" xfId="8121" xr:uid="{00000000-0005-0000-0000-0000112C0000}"/>
    <cellStyle name="Percent 2 3 6 2 2" xfId="8122" xr:uid="{00000000-0005-0000-0000-0000122C0000}"/>
    <cellStyle name="Percent 2 3 6 3" xfId="8123" xr:uid="{00000000-0005-0000-0000-0000132C0000}"/>
    <cellStyle name="Percent 2 3 6 4" xfId="8124" xr:uid="{00000000-0005-0000-0000-0000142C0000}"/>
    <cellStyle name="Percent 2 3 7" xfId="8125" xr:uid="{00000000-0005-0000-0000-0000152C0000}"/>
    <cellStyle name="Percent 2 3 8" xfId="8126" xr:uid="{00000000-0005-0000-0000-0000162C0000}"/>
    <cellStyle name="Percent 2 3 9" xfId="8127" xr:uid="{00000000-0005-0000-0000-0000172C0000}"/>
    <cellStyle name="Percent 2 30" xfId="8128" xr:uid="{00000000-0005-0000-0000-0000182C0000}"/>
    <cellStyle name="Percent 2 30 2" xfId="8129" xr:uid="{00000000-0005-0000-0000-0000192C0000}"/>
    <cellStyle name="Percent 2 31" xfId="8130" xr:uid="{00000000-0005-0000-0000-00001A2C0000}"/>
    <cellStyle name="Percent 2 31 2" xfId="8131" xr:uid="{00000000-0005-0000-0000-00001B2C0000}"/>
    <cellStyle name="Percent 2 32" xfId="8132" xr:uid="{00000000-0005-0000-0000-00001C2C0000}"/>
    <cellStyle name="Percent 2 32 2" xfId="8133" xr:uid="{00000000-0005-0000-0000-00001D2C0000}"/>
    <cellStyle name="Percent 2 33" xfId="8134" xr:uid="{00000000-0005-0000-0000-00001E2C0000}"/>
    <cellStyle name="Percent 2 33 2" xfId="8135" xr:uid="{00000000-0005-0000-0000-00001F2C0000}"/>
    <cellStyle name="Percent 2 34" xfId="8136" xr:uid="{00000000-0005-0000-0000-0000202C0000}"/>
    <cellStyle name="Percent 2 34 2" xfId="8137" xr:uid="{00000000-0005-0000-0000-0000212C0000}"/>
    <cellStyle name="Percent 2 35" xfId="8138" xr:uid="{00000000-0005-0000-0000-0000222C0000}"/>
    <cellStyle name="Percent 2 35 2" xfId="8139" xr:uid="{00000000-0005-0000-0000-0000232C0000}"/>
    <cellStyle name="Percent 2 36" xfId="8140" xr:uid="{00000000-0005-0000-0000-0000242C0000}"/>
    <cellStyle name="Percent 2 36 2" xfId="8141" xr:uid="{00000000-0005-0000-0000-0000252C0000}"/>
    <cellStyle name="Percent 2 37" xfId="8142" xr:uid="{00000000-0005-0000-0000-0000262C0000}"/>
    <cellStyle name="Percent 2 37 2" xfId="8143" xr:uid="{00000000-0005-0000-0000-0000272C0000}"/>
    <cellStyle name="Percent 2 38" xfId="8144" xr:uid="{00000000-0005-0000-0000-0000282C0000}"/>
    <cellStyle name="Percent 2 38 2" xfId="8145" xr:uid="{00000000-0005-0000-0000-0000292C0000}"/>
    <cellStyle name="Percent 2 39" xfId="8146" xr:uid="{00000000-0005-0000-0000-00002A2C0000}"/>
    <cellStyle name="Percent 2 39 2" xfId="8147" xr:uid="{00000000-0005-0000-0000-00002B2C0000}"/>
    <cellStyle name="Percent 2 4" xfId="8148" xr:uid="{00000000-0005-0000-0000-00002C2C0000}"/>
    <cellStyle name="Percent 2 4 2" xfId="8149" xr:uid="{00000000-0005-0000-0000-00002D2C0000}"/>
    <cellStyle name="Percent 2 4 2 2" xfId="8150" xr:uid="{00000000-0005-0000-0000-00002E2C0000}"/>
    <cellStyle name="Percent 2 4 2 2 2" xfId="8151" xr:uid="{00000000-0005-0000-0000-00002F2C0000}"/>
    <cellStyle name="Percent 2 4 2 3" xfId="8152" xr:uid="{00000000-0005-0000-0000-0000302C0000}"/>
    <cellStyle name="Percent 2 4 2 4" xfId="8153" xr:uid="{00000000-0005-0000-0000-0000312C0000}"/>
    <cellStyle name="Percent 2 4 2 5" xfId="8154" xr:uid="{00000000-0005-0000-0000-0000322C0000}"/>
    <cellStyle name="Percent 2 4 3" xfId="8155" xr:uid="{00000000-0005-0000-0000-0000332C0000}"/>
    <cellStyle name="Percent 2 4 4" xfId="8156" xr:uid="{00000000-0005-0000-0000-0000342C0000}"/>
    <cellStyle name="Percent 2 4 5" xfId="8157" xr:uid="{00000000-0005-0000-0000-0000352C0000}"/>
    <cellStyle name="Percent 2 4 6" xfId="8158" xr:uid="{00000000-0005-0000-0000-0000362C0000}"/>
    <cellStyle name="Percent 2 40" xfId="8159" xr:uid="{00000000-0005-0000-0000-0000372C0000}"/>
    <cellStyle name="Percent 2 40 2" xfId="8160" xr:uid="{00000000-0005-0000-0000-0000382C0000}"/>
    <cellStyle name="Percent 2 41" xfId="8161" xr:uid="{00000000-0005-0000-0000-0000392C0000}"/>
    <cellStyle name="Percent 2 41 2" xfId="8162" xr:uid="{00000000-0005-0000-0000-00003A2C0000}"/>
    <cellStyle name="Percent 2 42" xfId="8163" xr:uid="{00000000-0005-0000-0000-00003B2C0000}"/>
    <cellStyle name="Percent 2 42 2" xfId="8164" xr:uid="{00000000-0005-0000-0000-00003C2C0000}"/>
    <cellStyle name="Percent 2 43" xfId="8165" xr:uid="{00000000-0005-0000-0000-00003D2C0000}"/>
    <cellStyle name="Percent 2 43 2" xfId="8166" xr:uid="{00000000-0005-0000-0000-00003E2C0000}"/>
    <cellStyle name="Percent 2 44" xfId="8167" xr:uid="{00000000-0005-0000-0000-00003F2C0000}"/>
    <cellStyle name="Percent 2 44 2" xfId="8168" xr:uid="{00000000-0005-0000-0000-0000402C0000}"/>
    <cellStyle name="Percent 2 45" xfId="8169" xr:uid="{00000000-0005-0000-0000-0000412C0000}"/>
    <cellStyle name="Percent 2 45 2" xfId="8170" xr:uid="{00000000-0005-0000-0000-0000422C0000}"/>
    <cellStyle name="Percent 2 46" xfId="8171" xr:uid="{00000000-0005-0000-0000-0000432C0000}"/>
    <cellStyle name="Percent 2 46 2" xfId="8172" xr:uid="{00000000-0005-0000-0000-0000442C0000}"/>
    <cellStyle name="Percent 2 47" xfId="8173" xr:uid="{00000000-0005-0000-0000-0000452C0000}"/>
    <cellStyle name="Percent 2 47 2" xfId="8174" xr:uid="{00000000-0005-0000-0000-0000462C0000}"/>
    <cellStyle name="Percent 2 48" xfId="8175" xr:uid="{00000000-0005-0000-0000-0000472C0000}"/>
    <cellStyle name="Percent 2 48 2" xfId="8176" xr:uid="{00000000-0005-0000-0000-0000482C0000}"/>
    <cellStyle name="Percent 2 49" xfId="8177" xr:uid="{00000000-0005-0000-0000-0000492C0000}"/>
    <cellStyle name="Percent 2 49 2" xfId="8178" xr:uid="{00000000-0005-0000-0000-00004A2C0000}"/>
    <cellStyle name="Percent 2 5" xfId="8179" xr:uid="{00000000-0005-0000-0000-00004B2C0000}"/>
    <cellStyle name="Percent 2 5 2" xfId="8180" xr:uid="{00000000-0005-0000-0000-00004C2C0000}"/>
    <cellStyle name="Percent 2 5 2 2" xfId="8181" xr:uid="{00000000-0005-0000-0000-00004D2C0000}"/>
    <cellStyle name="Percent 2 5 2 2 2" xfId="12618" xr:uid="{00000000-0005-0000-0000-00004E2C0000}"/>
    <cellStyle name="Percent 2 5 2 3" xfId="8182" xr:uid="{00000000-0005-0000-0000-00004F2C0000}"/>
    <cellStyle name="Percent 2 5 2 4" xfId="12617" xr:uid="{00000000-0005-0000-0000-0000502C0000}"/>
    <cellStyle name="Percent 2 5 3" xfId="8183" xr:uid="{00000000-0005-0000-0000-0000512C0000}"/>
    <cellStyle name="Percent 2 5 4" xfId="8184" xr:uid="{00000000-0005-0000-0000-0000522C0000}"/>
    <cellStyle name="Percent 2 50" xfId="8185" xr:uid="{00000000-0005-0000-0000-0000532C0000}"/>
    <cellStyle name="Percent 2 50 2" xfId="8186" xr:uid="{00000000-0005-0000-0000-0000542C0000}"/>
    <cellStyle name="Percent 2 51" xfId="8187" xr:uid="{00000000-0005-0000-0000-0000552C0000}"/>
    <cellStyle name="Percent 2 51 2" xfId="8188" xr:uid="{00000000-0005-0000-0000-0000562C0000}"/>
    <cellStyle name="Percent 2 52" xfId="8189" xr:uid="{00000000-0005-0000-0000-0000572C0000}"/>
    <cellStyle name="Percent 2 52 2" xfId="8190" xr:uid="{00000000-0005-0000-0000-0000582C0000}"/>
    <cellStyle name="Percent 2 53" xfId="8191" xr:uid="{00000000-0005-0000-0000-0000592C0000}"/>
    <cellStyle name="Percent 2 53 2" xfId="8192" xr:uid="{00000000-0005-0000-0000-00005A2C0000}"/>
    <cellStyle name="Percent 2 54" xfId="8193" xr:uid="{00000000-0005-0000-0000-00005B2C0000}"/>
    <cellStyle name="Percent 2 54 2" xfId="8194" xr:uid="{00000000-0005-0000-0000-00005C2C0000}"/>
    <cellStyle name="Percent 2 55" xfId="8195" xr:uid="{00000000-0005-0000-0000-00005D2C0000}"/>
    <cellStyle name="Percent 2 56" xfId="8196" xr:uid="{00000000-0005-0000-0000-00005E2C0000}"/>
    <cellStyle name="Percent 2 56 2" xfId="8197" xr:uid="{00000000-0005-0000-0000-00005F2C0000}"/>
    <cellStyle name="Percent 2 57" xfId="8198" xr:uid="{00000000-0005-0000-0000-0000602C0000}"/>
    <cellStyle name="Percent 2 57 2" xfId="8199" xr:uid="{00000000-0005-0000-0000-0000612C0000}"/>
    <cellStyle name="Percent 2 58" xfId="8200" xr:uid="{00000000-0005-0000-0000-0000622C0000}"/>
    <cellStyle name="Percent 2 58 2" xfId="8201" xr:uid="{00000000-0005-0000-0000-0000632C0000}"/>
    <cellStyle name="Percent 2 59" xfId="8202" xr:uid="{00000000-0005-0000-0000-0000642C0000}"/>
    <cellStyle name="Percent 2 59 2" xfId="8203" xr:uid="{00000000-0005-0000-0000-0000652C0000}"/>
    <cellStyle name="Percent 2 6" xfId="8204" xr:uid="{00000000-0005-0000-0000-0000662C0000}"/>
    <cellStyle name="Percent 2 6 2" xfId="8205" xr:uid="{00000000-0005-0000-0000-0000672C0000}"/>
    <cellStyle name="Percent 2 6 2 2" xfId="8206" xr:uid="{00000000-0005-0000-0000-0000682C0000}"/>
    <cellStyle name="Percent 2 6 2 2 2" xfId="8207" xr:uid="{00000000-0005-0000-0000-0000692C0000}"/>
    <cellStyle name="Percent 2 6 2 2 2 2" xfId="12621" xr:uid="{00000000-0005-0000-0000-00006A2C0000}"/>
    <cellStyle name="Percent 2 6 2 2 3" xfId="12620" xr:uid="{00000000-0005-0000-0000-00006B2C0000}"/>
    <cellStyle name="Percent 2 6 2 3" xfId="8208" xr:uid="{00000000-0005-0000-0000-00006C2C0000}"/>
    <cellStyle name="Percent 2 6 2 3 2" xfId="12622" xr:uid="{00000000-0005-0000-0000-00006D2C0000}"/>
    <cellStyle name="Percent 2 6 2 4" xfId="12619" xr:uid="{00000000-0005-0000-0000-00006E2C0000}"/>
    <cellStyle name="Percent 2 6 3" xfId="8209" xr:uid="{00000000-0005-0000-0000-00006F2C0000}"/>
    <cellStyle name="Percent 2 6 4" xfId="8210" xr:uid="{00000000-0005-0000-0000-0000702C0000}"/>
    <cellStyle name="Percent 2 6 4 2" xfId="12623" xr:uid="{00000000-0005-0000-0000-0000712C0000}"/>
    <cellStyle name="Percent 2 60" xfId="8211" xr:uid="{00000000-0005-0000-0000-0000722C0000}"/>
    <cellStyle name="Percent 2 60 2" xfId="8212" xr:uid="{00000000-0005-0000-0000-0000732C0000}"/>
    <cellStyle name="Percent 2 61" xfId="8213" xr:uid="{00000000-0005-0000-0000-0000742C0000}"/>
    <cellStyle name="Percent 2 61 2" xfId="8214" xr:uid="{00000000-0005-0000-0000-0000752C0000}"/>
    <cellStyle name="Percent 2 62" xfId="8215" xr:uid="{00000000-0005-0000-0000-0000762C0000}"/>
    <cellStyle name="Percent 2 62 2" xfId="8216" xr:uid="{00000000-0005-0000-0000-0000772C0000}"/>
    <cellStyle name="Percent 2 63" xfId="8217" xr:uid="{00000000-0005-0000-0000-0000782C0000}"/>
    <cellStyle name="Percent 2 63 2" xfId="8218" xr:uid="{00000000-0005-0000-0000-0000792C0000}"/>
    <cellStyle name="Percent 2 63 2 2" xfId="8219" xr:uid="{00000000-0005-0000-0000-00007A2C0000}"/>
    <cellStyle name="Percent 2 63 2 2 2" xfId="8220" xr:uid="{00000000-0005-0000-0000-00007B2C0000}"/>
    <cellStyle name="Percent 2 63 2 2 2 2" xfId="12626" xr:uid="{00000000-0005-0000-0000-00007C2C0000}"/>
    <cellStyle name="Percent 2 63 2 2 3" xfId="12625" xr:uid="{00000000-0005-0000-0000-00007D2C0000}"/>
    <cellStyle name="Percent 2 63 2 3" xfId="8221" xr:uid="{00000000-0005-0000-0000-00007E2C0000}"/>
    <cellStyle name="Percent 2 63 2 3 2" xfId="12627" xr:uid="{00000000-0005-0000-0000-00007F2C0000}"/>
    <cellStyle name="Percent 2 63 2 4" xfId="12624" xr:uid="{00000000-0005-0000-0000-0000802C0000}"/>
    <cellStyle name="Percent 2 64" xfId="8222" xr:uid="{00000000-0005-0000-0000-0000812C0000}"/>
    <cellStyle name="Percent 2 65" xfId="8223" xr:uid="{00000000-0005-0000-0000-0000822C0000}"/>
    <cellStyle name="Percent 2 66" xfId="8224" xr:uid="{00000000-0005-0000-0000-0000832C0000}"/>
    <cellStyle name="Percent 2 67" xfId="8225" xr:uid="{00000000-0005-0000-0000-0000842C0000}"/>
    <cellStyle name="Percent 2 68" xfId="8226" xr:uid="{00000000-0005-0000-0000-0000852C0000}"/>
    <cellStyle name="Percent 2 69" xfId="8227" xr:uid="{00000000-0005-0000-0000-0000862C0000}"/>
    <cellStyle name="Percent 2 69 2" xfId="8228" xr:uid="{00000000-0005-0000-0000-0000872C0000}"/>
    <cellStyle name="Percent 2 69 2 2" xfId="12629" xr:uid="{00000000-0005-0000-0000-0000882C0000}"/>
    <cellStyle name="Percent 2 69 3" xfId="12628" xr:uid="{00000000-0005-0000-0000-0000892C0000}"/>
    <cellStyle name="Percent 2 7" xfId="8229" xr:uid="{00000000-0005-0000-0000-00008A2C0000}"/>
    <cellStyle name="Percent 2 7 2" xfId="8230" xr:uid="{00000000-0005-0000-0000-00008B2C0000}"/>
    <cellStyle name="Percent 2 7 2 2" xfId="8231" xr:uid="{00000000-0005-0000-0000-00008C2C0000}"/>
    <cellStyle name="Percent 2 7 2 3" xfId="8232" xr:uid="{00000000-0005-0000-0000-00008D2C0000}"/>
    <cellStyle name="Percent 2 7 3" xfId="8233" xr:uid="{00000000-0005-0000-0000-00008E2C0000}"/>
    <cellStyle name="Percent 2 70" xfId="8234" xr:uid="{00000000-0005-0000-0000-00008F2C0000}"/>
    <cellStyle name="Percent 2 71" xfId="8235" xr:uid="{00000000-0005-0000-0000-0000902C0000}"/>
    <cellStyle name="Percent 2 72" xfId="8236" xr:uid="{00000000-0005-0000-0000-0000912C0000}"/>
    <cellStyle name="Percent 2 73" xfId="8237" xr:uid="{00000000-0005-0000-0000-0000922C0000}"/>
    <cellStyle name="Percent 2 74" xfId="8238" xr:uid="{00000000-0005-0000-0000-0000932C0000}"/>
    <cellStyle name="Percent 2 75" xfId="8239" xr:uid="{00000000-0005-0000-0000-0000942C0000}"/>
    <cellStyle name="Percent 2 76" xfId="8240" xr:uid="{00000000-0005-0000-0000-0000952C0000}"/>
    <cellStyle name="Percent 2 77" xfId="8241" xr:uid="{00000000-0005-0000-0000-0000962C0000}"/>
    <cellStyle name="Percent 2 78" xfId="8242" xr:uid="{00000000-0005-0000-0000-0000972C0000}"/>
    <cellStyle name="Percent 2 79" xfId="8243" xr:uid="{00000000-0005-0000-0000-0000982C0000}"/>
    <cellStyle name="Percent 2 8" xfId="8244" xr:uid="{00000000-0005-0000-0000-0000992C0000}"/>
    <cellStyle name="Percent 2 8 2" xfId="8245" xr:uid="{00000000-0005-0000-0000-00009A2C0000}"/>
    <cellStyle name="Percent 2 8 2 2" xfId="8246" xr:uid="{00000000-0005-0000-0000-00009B2C0000}"/>
    <cellStyle name="Percent 2 8 2 3" xfId="8247" xr:uid="{00000000-0005-0000-0000-00009C2C0000}"/>
    <cellStyle name="Percent 2 8 3" xfId="8248" xr:uid="{00000000-0005-0000-0000-00009D2C0000}"/>
    <cellStyle name="Percent 2 80" xfId="8249" xr:uid="{00000000-0005-0000-0000-00009E2C0000}"/>
    <cellStyle name="Percent 2 81" xfId="8250" xr:uid="{00000000-0005-0000-0000-00009F2C0000}"/>
    <cellStyle name="Percent 2 82" xfId="8251" xr:uid="{00000000-0005-0000-0000-0000A02C0000}"/>
    <cellStyle name="Percent 2 83" xfId="8252" xr:uid="{00000000-0005-0000-0000-0000A12C0000}"/>
    <cellStyle name="Percent 2 84" xfId="8253" xr:uid="{00000000-0005-0000-0000-0000A22C0000}"/>
    <cellStyle name="Percent 2 85" xfId="8254" xr:uid="{00000000-0005-0000-0000-0000A32C0000}"/>
    <cellStyle name="Percent 2 86" xfId="8255" xr:uid="{00000000-0005-0000-0000-0000A42C0000}"/>
    <cellStyle name="Percent 2 87" xfId="8256" xr:uid="{00000000-0005-0000-0000-0000A52C0000}"/>
    <cellStyle name="Percent 2 88" xfId="8257" xr:uid="{00000000-0005-0000-0000-0000A62C0000}"/>
    <cellStyle name="Percent 2 89" xfId="8258" xr:uid="{00000000-0005-0000-0000-0000A72C0000}"/>
    <cellStyle name="Percent 2 9" xfId="8259" xr:uid="{00000000-0005-0000-0000-0000A82C0000}"/>
    <cellStyle name="Percent 2 9 2" xfId="8260" xr:uid="{00000000-0005-0000-0000-0000A92C0000}"/>
    <cellStyle name="Percent 2 9 2 2" xfId="8261" xr:uid="{00000000-0005-0000-0000-0000AA2C0000}"/>
    <cellStyle name="Percent 2 9 2 3" xfId="8262" xr:uid="{00000000-0005-0000-0000-0000AB2C0000}"/>
    <cellStyle name="Percent 2 9 3" xfId="8263" xr:uid="{00000000-0005-0000-0000-0000AC2C0000}"/>
    <cellStyle name="Percent 2 90" xfId="8264" xr:uid="{00000000-0005-0000-0000-0000AD2C0000}"/>
    <cellStyle name="Percent 2 91" xfId="8265" xr:uid="{00000000-0005-0000-0000-0000AE2C0000}"/>
    <cellStyle name="Percent 2 92" xfId="8266" xr:uid="{00000000-0005-0000-0000-0000AF2C0000}"/>
    <cellStyle name="Percent 2 93" xfId="8267" xr:uid="{00000000-0005-0000-0000-0000B02C0000}"/>
    <cellStyle name="Percent 2 94" xfId="8268" xr:uid="{00000000-0005-0000-0000-0000B12C0000}"/>
    <cellStyle name="Percent 2 95" xfId="8269" xr:uid="{00000000-0005-0000-0000-0000B22C0000}"/>
    <cellStyle name="Percent 2 96" xfId="8270" xr:uid="{00000000-0005-0000-0000-0000B32C0000}"/>
    <cellStyle name="Percent 2 97" xfId="8271" xr:uid="{00000000-0005-0000-0000-0000B42C0000}"/>
    <cellStyle name="Percent 2 98" xfId="8272" xr:uid="{00000000-0005-0000-0000-0000B52C0000}"/>
    <cellStyle name="Percent 2 99" xfId="8273" xr:uid="{00000000-0005-0000-0000-0000B62C0000}"/>
    <cellStyle name="Percent 20" xfId="8274" xr:uid="{00000000-0005-0000-0000-0000B72C0000}"/>
    <cellStyle name="Percent 20 2" xfId="8275" xr:uid="{00000000-0005-0000-0000-0000B82C0000}"/>
    <cellStyle name="Percent 21" xfId="8276" xr:uid="{00000000-0005-0000-0000-0000B92C0000}"/>
    <cellStyle name="Percent 21 2" xfId="8277" xr:uid="{00000000-0005-0000-0000-0000BA2C0000}"/>
    <cellStyle name="Percent 22" xfId="8278" xr:uid="{00000000-0005-0000-0000-0000BB2C0000}"/>
    <cellStyle name="Percent 23" xfId="8279" xr:uid="{00000000-0005-0000-0000-0000BC2C0000}"/>
    <cellStyle name="Percent 24" xfId="8280" xr:uid="{00000000-0005-0000-0000-0000BD2C0000}"/>
    <cellStyle name="Percent 25" xfId="8281" xr:uid="{00000000-0005-0000-0000-0000BE2C0000}"/>
    <cellStyle name="Percent 26" xfId="8282" xr:uid="{00000000-0005-0000-0000-0000BF2C0000}"/>
    <cellStyle name="Percent 26 2" xfId="8283" xr:uid="{00000000-0005-0000-0000-0000C02C0000}"/>
    <cellStyle name="Percent 27" xfId="8284" xr:uid="{00000000-0005-0000-0000-0000C12C0000}"/>
    <cellStyle name="Percent 28" xfId="8285" xr:uid="{00000000-0005-0000-0000-0000C22C0000}"/>
    <cellStyle name="Percent 29" xfId="8286" xr:uid="{00000000-0005-0000-0000-0000C32C0000}"/>
    <cellStyle name="Percent 3" xfId="55" xr:uid="{00000000-0005-0000-0000-0000C42C0000}"/>
    <cellStyle name="Percent 3 10" xfId="8287" xr:uid="{00000000-0005-0000-0000-0000C52C0000}"/>
    <cellStyle name="Percent 3 10 2" xfId="8288" xr:uid="{00000000-0005-0000-0000-0000C62C0000}"/>
    <cellStyle name="Percent 3 10 2 2" xfId="8289" xr:uid="{00000000-0005-0000-0000-0000C72C0000}"/>
    <cellStyle name="Percent 3 10 2 3" xfId="8290" xr:uid="{00000000-0005-0000-0000-0000C82C0000}"/>
    <cellStyle name="Percent 3 10 3" xfId="8291" xr:uid="{00000000-0005-0000-0000-0000C92C0000}"/>
    <cellStyle name="Percent 3 100" xfId="8292" xr:uid="{00000000-0005-0000-0000-0000CA2C0000}"/>
    <cellStyle name="Percent 3 101" xfId="8293" xr:uid="{00000000-0005-0000-0000-0000CB2C0000}"/>
    <cellStyle name="Percent 3 101 2" xfId="8294" xr:uid="{00000000-0005-0000-0000-0000CC2C0000}"/>
    <cellStyle name="Percent 3 101 2 2" xfId="12631" xr:uid="{00000000-0005-0000-0000-0000CD2C0000}"/>
    <cellStyle name="Percent 3 101 3" xfId="8295" xr:uid="{00000000-0005-0000-0000-0000CE2C0000}"/>
    <cellStyle name="Percent 3 101 3 2" xfId="12632" xr:uid="{00000000-0005-0000-0000-0000CF2C0000}"/>
    <cellStyle name="Percent 3 101 4" xfId="12630" xr:uid="{00000000-0005-0000-0000-0000D02C0000}"/>
    <cellStyle name="Percent 3 102" xfId="8296" xr:uid="{00000000-0005-0000-0000-0000D12C0000}"/>
    <cellStyle name="Percent 3 102 2" xfId="8297" xr:uid="{00000000-0005-0000-0000-0000D22C0000}"/>
    <cellStyle name="Percent 3 102 2 2" xfId="12634" xr:uid="{00000000-0005-0000-0000-0000D32C0000}"/>
    <cellStyle name="Percent 3 102 3" xfId="12633" xr:uid="{00000000-0005-0000-0000-0000D42C0000}"/>
    <cellStyle name="Percent 3 103" xfId="8298" xr:uid="{00000000-0005-0000-0000-0000D52C0000}"/>
    <cellStyle name="Percent 3 103 2" xfId="8299" xr:uid="{00000000-0005-0000-0000-0000D62C0000}"/>
    <cellStyle name="Percent 3 103 2 2" xfId="12636" xr:uid="{00000000-0005-0000-0000-0000D72C0000}"/>
    <cellStyle name="Percent 3 103 3" xfId="12635" xr:uid="{00000000-0005-0000-0000-0000D82C0000}"/>
    <cellStyle name="Percent 3 104" xfId="8300" xr:uid="{00000000-0005-0000-0000-0000D92C0000}"/>
    <cellStyle name="Percent 3 104 2" xfId="8301" xr:uid="{00000000-0005-0000-0000-0000DA2C0000}"/>
    <cellStyle name="Percent 3 104 2 2" xfId="12638" xr:uid="{00000000-0005-0000-0000-0000DB2C0000}"/>
    <cellStyle name="Percent 3 104 3" xfId="12637" xr:uid="{00000000-0005-0000-0000-0000DC2C0000}"/>
    <cellStyle name="Percent 3 105" xfId="8302" xr:uid="{00000000-0005-0000-0000-0000DD2C0000}"/>
    <cellStyle name="Percent 3 105 2" xfId="8303" xr:uid="{00000000-0005-0000-0000-0000DE2C0000}"/>
    <cellStyle name="Percent 3 105 2 2" xfId="12640" xr:uid="{00000000-0005-0000-0000-0000DF2C0000}"/>
    <cellStyle name="Percent 3 105 3" xfId="12639" xr:uid="{00000000-0005-0000-0000-0000E02C0000}"/>
    <cellStyle name="Percent 3 106" xfId="8304" xr:uid="{00000000-0005-0000-0000-0000E12C0000}"/>
    <cellStyle name="Percent 3 106 2" xfId="8305" xr:uid="{00000000-0005-0000-0000-0000E22C0000}"/>
    <cellStyle name="Percent 3 106 2 2" xfId="12642" xr:uid="{00000000-0005-0000-0000-0000E32C0000}"/>
    <cellStyle name="Percent 3 106 3" xfId="12641" xr:uid="{00000000-0005-0000-0000-0000E42C0000}"/>
    <cellStyle name="Percent 3 107" xfId="8306" xr:uid="{00000000-0005-0000-0000-0000E52C0000}"/>
    <cellStyle name="Percent 3 108" xfId="8307" xr:uid="{00000000-0005-0000-0000-0000E62C0000}"/>
    <cellStyle name="Percent 3 109" xfId="8308" xr:uid="{00000000-0005-0000-0000-0000E72C0000}"/>
    <cellStyle name="Percent 3 11" xfId="8309" xr:uid="{00000000-0005-0000-0000-0000E82C0000}"/>
    <cellStyle name="Percent 3 11 2" xfId="8310" xr:uid="{00000000-0005-0000-0000-0000E92C0000}"/>
    <cellStyle name="Percent 3 11 2 2" xfId="8311" xr:uid="{00000000-0005-0000-0000-0000EA2C0000}"/>
    <cellStyle name="Percent 3 11 2 3" xfId="8312" xr:uid="{00000000-0005-0000-0000-0000EB2C0000}"/>
    <cellStyle name="Percent 3 11 3" xfId="8313" xr:uid="{00000000-0005-0000-0000-0000EC2C0000}"/>
    <cellStyle name="Percent 3 110" xfId="8314" xr:uid="{00000000-0005-0000-0000-0000ED2C0000}"/>
    <cellStyle name="Percent 3 111" xfId="8315" xr:uid="{00000000-0005-0000-0000-0000EE2C0000}"/>
    <cellStyle name="Percent 3 112" xfId="8316" xr:uid="{00000000-0005-0000-0000-0000EF2C0000}"/>
    <cellStyle name="Percent 3 113" xfId="8317" xr:uid="{00000000-0005-0000-0000-0000F02C0000}"/>
    <cellStyle name="Percent 3 114" xfId="8318" xr:uid="{00000000-0005-0000-0000-0000F12C0000}"/>
    <cellStyle name="Percent 3 115" xfId="8319" xr:uid="{00000000-0005-0000-0000-0000F22C0000}"/>
    <cellStyle name="Percent 3 116" xfId="8320" xr:uid="{00000000-0005-0000-0000-0000F32C0000}"/>
    <cellStyle name="Percent 3 117" xfId="8321" xr:uid="{00000000-0005-0000-0000-0000F42C0000}"/>
    <cellStyle name="Percent 3 118" xfId="8322" xr:uid="{00000000-0005-0000-0000-0000F52C0000}"/>
    <cellStyle name="Percent 3 119" xfId="8323" xr:uid="{00000000-0005-0000-0000-0000F62C0000}"/>
    <cellStyle name="Percent 3 119 2" xfId="8324" xr:uid="{00000000-0005-0000-0000-0000F72C0000}"/>
    <cellStyle name="Percent 3 119 2 2" xfId="12644" xr:uid="{00000000-0005-0000-0000-0000F82C0000}"/>
    <cellStyle name="Percent 3 119 3" xfId="12643" xr:uid="{00000000-0005-0000-0000-0000F92C0000}"/>
    <cellStyle name="Percent 3 12" xfId="8325" xr:uid="{00000000-0005-0000-0000-0000FA2C0000}"/>
    <cellStyle name="Percent 3 12 2" xfId="8326" xr:uid="{00000000-0005-0000-0000-0000FB2C0000}"/>
    <cellStyle name="Percent 3 12 2 2" xfId="8327" xr:uid="{00000000-0005-0000-0000-0000FC2C0000}"/>
    <cellStyle name="Percent 3 12 2 3" xfId="8328" xr:uid="{00000000-0005-0000-0000-0000FD2C0000}"/>
    <cellStyle name="Percent 3 12 3" xfId="8329" xr:uid="{00000000-0005-0000-0000-0000FE2C0000}"/>
    <cellStyle name="Percent 3 120" xfId="8330" xr:uid="{00000000-0005-0000-0000-0000FF2C0000}"/>
    <cellStyle name="Percent 3 120 2" xfId="8331" xr:uid="{00000000-0005-0000-0000-0000002D0000}"/>
    <cellStyle name="Percent 3 120 2 2" xfId="12646" xr:uid="{00000000-0005-0000-0000-0000012D0000}"/>
    <cellStyle name="Percent 3 120 3" xfId="12645" xr:uid="{00000000-0005-0000-0000-0000022D0000}"/>
    <cellStyle name="Percent 3 121" xfId="8332" xr:uid="{00000000-0005-0000-0000-0000032D0000}"/>
    <cellStyle name="Percent 3 121 2" xfId="8333" xr:uid="{00000000-0005-0000-0000-0000042D0000}"/>
    <cellStyle name="Percent 3 121 2 2" xfId="12648" xr:uid="{00000000-0005-0000-0000-0000052D0000}"/>
    <cellStyle name="Percent 3 121 3" xfId="12647" xr:uid="{00000000-0005-0000-0000-0000062D0000}"/>
    <cellStyle name="Percent 3 122" xfId="8334" xr:uid="{00000000-0005-0000-0000-0000072D0000}"/>
    <cellStyle name="Percent 3 122 2" xfId="8335" xr:uid="{00000000-0005-0000-0000-0000082D0000}"/>
    <cellStyle name="Percent 3 122 2 2" xfId="12650" xr:uid="{00000000-0005-0000-0000-0000092D0000}"/>
    <cellStyle name="Percent 3 122 3" xfId="12649" xr:uid="{00000000-0005-0000-0000-00000A2D0000}"/>
    <cellStyle name="Percent 3 123" xfId="8336" xr:uid="{00000000-0005-0000-0000-00000B2D0000}"/>
    <cellStyle name="Percent 3 124" xfId="8337" xr:uid="{00000000-0005-0000-0000-00000C2D0000}"/>
    <cellStyle name="Percent 3 125" xfId="8338" xr:uid="{00000000-0005-0000-0000-00000D2D0000}"/>
    <cellStyle name="Percent 3 126" xfId="8339" xr:uid="{00000000-0005-0000-0000-00000E2D0000}"/>
    <cellStyle name="Percent 3 127" xfId="8340" xr:uid="{00000000-0005-0000-0000-00000F2D0000}"/>
    <cellStyle name="Percent 3 128" xfId="8341" xr:uid="{00000000-0005-0000-0000-0000102D0000}"/>
    <cellStyle name="Percent 3 129" xfId="8342" xr:uid="{00000000-0005-0000-0000-0000112D0000}"/>
    <cellStyle name="Percent 3 13" xfId="8343" xr:uid="{00000000-0005-0000-0000-0000122D0000}"/>
    <cellStyle name="Percent 3 13 2" xfId="8344" xr:uid="{00000000-0005-0000-0000-0000132D0000}"/>
    <cellStyle name="Percent 3 13 2 2" xfId="8345" xr:uid="{00000000-0005-0000-0000-0000142D0000}"/>
    <cellStyle name="Percent 3 13 2 2 2" xfId="12652" xr:uid="{00000000-0005-0000-0000-0000152D0000}"/>
    <cellStyle name="Percent 3 13 2 3" xfId="8346" xr:uid="{00000000-0005-0000-0000-0000162D0000}"/>
    <cellStyle name="Percent 3 13 2 4" xfId="12651" xr:uid="{00000000-0005-0000-0000-0000172D0000}"/>
    <cellStyle name="Percent 3 13 3" xfId="8347" xr:uid="{00000000-0005-0000-0000-0000182D0000}"/>
    <cellStyle name="Percent 3 13 4" xfId="8348" xr:uid="{00000000-0005-0000-0000-0000192D0000}"/>
    <cellStyle name="Percent 3 13 4 2" xfId="12653" xr:uid="{00000000-0005-0000-0000-00001A2D0000}"/>
    <cellStyle name="Percent 3 130" xfId="8349" xr:uid="{00000000-0005-0000-0000-00001B2D0000}"/>
    <cellStyle name="Percent 3 131" xfId="8350" xr:uid="{00000000-0005-0000-0000-00001C2D0000}"/>
    <cellStyle name="Percent 3 132" xfId="8351" xr:uid="{00000000-0005-0000-0000-00001D2D0000}"/>
    <cellStyle name="Percent 3 133" xfId="8352" xr:uid="{00000000-0005-0000-0000-00001E2D0000}"/>
    <cellStyle name="Percent 3 134" xfId="8353" xr:uid="{00000000-0005-0000-0000-00001F2D0000}"/>
    <cellStyle name="Percent 3 135" xfId="8354" xr:uid="{00000000-0005-0000-0000-0000202D0000}"/>
    <cellStyle name="Percent 3 136" xfId="8355" xr:uid="{00000000-0005-0000-0000-0000212D0000}"/>
    <cellStyle name="Percent 3 137" xfId="8356" xr:uid="{00000000-0005-0000-0000-0000222D0000}"/>
    <cellStyle name="Percent 3 138" xfId="8357" xr:uid="{00000000-0005-0000-0000-0000232D0000}"/>
    <cellStyle name="Percent 3 139" xfId="8358" xr:uid="{00000000-0005-0000-0000-0000242D0000}"/>
    <cellStyle name="Percent 3 14" xfId="8359" xr:uid="{00000000-0005-0000-0000-0000252D0000}"/>
    <cellStyle name="Percent 3 14 2" xfId="8360" xr:uid="{00000000-0005-0000-0000-0000262D0000}"/>
    <cellStyle name="Percent 3 14 2 2" xfId="8361" xr:uid="{00000000-0005-0000-0000-0000272D0000}"/>
    <cellStyle name="Percent 3 14 2 3" xfId="8362" xr:uid="{00000000-0005-0000-0000-0000282D0000}"/>
    <cellStyle name="Percent 3 14 3" xfId="8363" xr:uid="{00000000-0005-0000-0000-0000292D0000}"/>
    <cellStyle name="Percent 3 140" xfId="8364" xr:uid="{00000000-0005-0000-0000-00002A2D0000}"/>
    <cellStyle name="Percent 3 141" xfId="8365" xr:uid="{00000000-0005-0000-0000-00002B2D0000}"/>
    <cellStyle name="Percent 3 142" xfId="8366" xr:uid="{00000000-0005-0000-0000-00002C2D0000}"/>
    <cellStyle name="Percent 3 143" xfId="8367" xr:uid="{00000000-0005-0000-0000-00002D2D0000}"/>
    <cellStyle name="Percent 3 144" xfId="8368" xr:uid="{00000000-0005-0000-0000-00002E2D0000}"/>
    <cellStyle name="Percent 3 145" xfId="8369" xr:uid="{00000000-0005-0000-0000-00002F2D0000}"/>
    <cellStyle name="Percent 3 145 2" xfId="8370" xr:uid="{00000000-0005-0000-0000-0000302D0000}"/>
    <cellStyle name="Percent 3 145 2 2" xfId="12655" xr:uid="{00000000-0005-0000-0000-0000312D0000}"/>
    <cellStyle name="Percent 3 145 3" xfId="12654" xr:uid="{00000000-0005-0000-0000-0000322D0000}"/>
    <cellStyle name="Percent 3 146" xfId="8371" xr:uid="{00000000-0005-0000-0000-0000332D0000}"/>
    <cellStyle name="Percent 3 146 2" xfId="8372" xr:uid="{00000000-0005-0000-0000-0000342D0000}"/>
    <cellStyle name="Percent 3 146 2 2" xfId="12657" xr:uid="{00000000-0005-0000-0000-0000352D0000}"/>
    <cellStyle name="Percent 3 146 3" xfId="12656" xr:uid="{00000000-0005-0000-0000-0000362D0000}"/>
    <cellStyle name="Percent 3 147" xfId="8373" xr:uid="{00000000-0005-0000-0000-0000372D0000}"/>
    <cellStyle name="Percent 3 148" xfId="8374" xr:uid="{00000000-0005-0000-0000-0000382D0000}"/>
    <cellStyle name="Percent 3 149" xfId="8375" xr:uid="{00000000-0005-0000-0000-0000392D0000}"/>
    <cellStyle name="Percent 3 15" xfId="8376" xr:uid="{00000000-0005-0000-0000-00003A2D0000}"/>
    <cellStyle name="Percent 3 15 2" xfId="8377" xr:uid="{00000000-0005-0000-0000-00003B2D0000}"/>
    <cellStyle name="Percent 3 15 2 2" xfId="8378" xr:uid="{00000000-0005-0000-0000-00003C2D0000}"/>
    <cellStyle name="Percent 3 15 2 2 2" xfId="12659" xr:uid="{00000000-0005-0000-0000-00003D2D0000}"/>
    <cellStyle name="Percent 3 15 2 3" xfId="8379" xr:uid="{00000000-0005-0000-0000-00003E2D0000}"/>
    <cellStyle name="Percent 3 15 2 4" xfId="12658" xr:uid="{00000000-0005-0000-0000-00003F2D0000}"/>
    <cellStyle name="Percent 3 15 3" xfId="8380" xr:uid="{00000000-0005-0000-0000-0000402D0000}"/>
    <cellStyle name="Percent 3 15 4" xfId="8381" xr:uid="{00000000-0005-0000-0000-0000412D0000}"/>
    <cellStyle name="Percent 3 15 4 2" xfId="12660" xr:uid="{00000000-0005-0000-0000-0000422D0000}"/>
    <cellStyle name="Percent 3 150" xfId="8382" xr:uid="{00000000-0005-0000-0000-0000432D0000}"/>
    <cellStyle name="Percent 3 151" xfId="8383" xr:uid="{00000000-0005-0000-0000-0000442D0000}"/>
    <cellStyle name="Percent 3 152" xfId="8384" xr:uid="{00000000-0005-0000-0000-0000452D0000}"/>
    <cellStyle name="Percent 3 153" xfId="8385" xr:uid="{00000000-0005-0000-0000-0000462D0000}"/>
    <cellStyle name="Percent 3 154" xfId="8386" xr:uid="{00000000-0005-0000-0000-0000472D0000}"/>
    <cellStyle name="Percent 3 155" xfId="8387" xr:uid="{00000000-0005-0000-0000-0000482D0000}"/>
    <cellStyle name="Percent 3 155 2" xfId="12661" xr:uid="{00000000-0005-0000-0000-0000492D0000}"/>
    <cellStyle name="Percent 3 156" xfId="9602" xr:uid="{00000000-0005-0000-0000-00004A2D0000}"/>
    <cellStyle name="Percent 3 16" xfId="8388" xr:uid="{00000000-0005-0000-0000-00004B2D0000}"/>
    <cellStyle name="Percent 3 16 2" xfId="8389" xr:uid="{00000000-0005-0000-0000-00004C2D0000}"/>
    <cellStyle name="Percent 3 16 2 2" xfId="8390" xr:uid="{00000000-0005-0000-0000-00004D2D0000}"/>
    <cellStyle name="Percent 3 16 2 2 2" xfId="12663" xr:uid="{00000000-0005-0000-0000-00004E2D0000}"/>
    <cellStyle name="Percent 3 16 2 3" xfId="8391" xr:uid="{00000000-0005-0000-0000-00004F2D0000}"/>
    <cellStyle name="Percent 3 16 2 4" xfId="12662" xr:uid="{00000000-0005-0000-0000-0000502D0000}"/>
    <cellStyle name="Percent 3 16 3" xfId="8392" xr:uid="{00000000-0005-0000-0000-0000512D0000}"/>
    <cellStyle name="Percent 3 16 4" xfId="8393" xr:uid="{00000000-0005-0000-0000-0000522D0000}"/>
    <cellStyle name="Percent 3 16 4 2" xfId="12664" xr:uid="{00000000-0005-0000-0000-0000532D0000}"/>
    <cellStyle name="Percent 3 17" xfId="8394" xr:uid="{00000000-0005-0000-0000-0000542D0000}"/>
    <cellStyle name="Percent 3 17 2" xfId="8395" xr:uid="{00000000-0005-0000-0000-0000552D0000}"/>
    <cellStyle name="Percent 3 17 2 2" xfId="8396" xr:uid="{00000000-0005-0000-0000-0000562D0000}"/>
    <cellStyle name="Percent 3 17 2 2 2" xfId="12666" xr:uid="{00000000-0005-0000-0000-0000572D0000}"/>
    <cellStyle name="Percent 3 17 2 3" xfId="8397" xr:uid="{00000000-0005-0000-0000-0000582D0000}"/>
    <cellStyle name="Percent 3 17 2 4" xfId="12665" xr:uid="{00000000-0005-0000-0000-0000592D0000}"/>
    <cellStyle name="Percent 3 17 3" xfId="8398" xr:uid="{00000000-0005-0000-0000-00005A2D0000}"/>
    <cellStyle name="Percent 3 17 4" xfId="8399" xr:uid="{00000000-0005-0000-0000-00005B2D0000}"/>
    <cellStyle name="Percent 3 17 4 2" xfId="12667" xr:uid="{00000000-0005-0000-0000-00005C2D0000}"/>
    <cellStyle name="Percent 3 18" xfId="8400" xr:uid="{00000000-0005-0000-0000-00005D2D0000}"/>
    <cellStyle name="Percent 3 18 2" xfId="8401" xr:uid="{00000000-0005-0000-0000-00005E2D0000}"/>
    <cellStyle name="Percent 3 18 2 2" xfId="8402" xr:uid="{00000000-0005-0000-0000-00005F2D0000}"/>
    <cellStyle name="Percent 3 18 2 2 2" xfId="12669" xr:uid="{00000000-0005-0000-0000-0000602D0000}"/>
    <cellStyle name="Percent 3 18 2 3" xfId="8403" xr:uid="{00000000-0005-0000-0000-0000612D0000}"/>
    <cellStyle name="Percent 3 18 2 4" xfId="12668" xr:uid="{00000000-0005-0000-0000-0000622D0000}"/>
    <cellStyle name="Percent 3 18 3" xfId="8404" xr:uid="{00000000-0005-0000-0000-0000632D0000}"/>
    <cellStyle name="Percent 3 18 4" xfId="8405" xr:uid="{00000000-0005-0000-0000-0000642D0000}"/>
    <cellStyle name="Percent 3 18 4 2" xfId="12670" xr:uid="{00000000-0005-0000-0000-0000652D0000}"/>
    <cellStyle name="Percent 3 19" xfId="8406" xr:uid="{00000000-0005-0000-0000-0000662D0000}"/>
    <cellStyle name="Percent 3 19 2" xfId="8407" xr:uid="{00000000-0005-0000-0000-0000672D0000}"/>
    <cellStyle name="Percent 3 19 2 2" xfId="8408" xr:uid="{00000000-0005-0000-0000-0000682D0000}"/>
    <cellStyle name="Percent 3 19 2 3" xfId="8409" xr:uid="{00000000-0005-0000-0000-0000692D0000}"/>
    <cellStyle name="Percent 3 19 3" xfId="8410" xr:uid="{00000000-0005-0000-0000-00006A2D0000}"/>
    <cellStyle name="Percent 3 2" xfId="8411" xr:uid="{00000000-0005-0000-0000-00006B2D0000}"/>
    <cellStyle name="Percent 3 2 10" xfId="8412" xr:uid="{00000000-0005-0000-0000-00006C2D0000}"/>
    <cellStyle name="Percent 3 2 10 2" xfId="8413" xr:uid="{00000000-0005-0000-0000-00006D2D0000}"/>
    <cellStyle name="Percent 3 2 11" xfId="8414" xr:uid="{00000000-0005-0000-0000-00006E2D0000}"/>
    <cellStyle name="Percent 3 2 11 2" xfId="8415" xr:uid="{00000000-0005-0000-0000-00006F2D0000}"/>
    <cellStyle name="Percent 3 2 12" xfId="8416" xr:uid="{00000000-0005-0000-0000-0000702D0000}"/>
    <cellStyle name="Percent 3 2 12 2" xfId="8417" xr:uid="{00000000-0005-0000-0000-0000712D0000}"/>
    <cellStyle name="Percent 3 2 12 2 2" xfId="8418" xr:uid="{00000000-0005-0000-0000-0000722D0000}"/>
    <cellStyle name="Percent 3 2 12 3" xfId="8419" xr:uid="{00000000-0005-0000-0000-0000732D0000}"/>
    <cellStyle name="Percent 3 2 13" xfId="8420" xr:uid="{00000000-0005-0000-0000-0000742D0000}"/>
    <cellStyle name="Percent 3 2 13 2" xfId="8421" xr:uid="{00000000-0005-0000-0000-0000752D0000}"/>
    <cellStyle name="Percent 3 2 14" xfId="8422" xr:uid="{00000000-0005-0000-0000-0000762D0000}"/>
    <cellStyle name="Percent 3 2 14 2" xfId="8423" xr:uid="{00000000-0005-0000-0000-0000772D0000}"/>
    <cellStyle name="Percent 3 2 14 2 2" xfId="8424" xr:uid="{00000000-0005-0000-0000-0000782D0000}"/>
    <cellStyle name="Percent 3 2 14 3" xfId="8425" xr:uid="{00000000-0005-0000-0000-0000792D0000}"/>
    <cellStyle name="Percent 3 2 15" xfId="8426" xr:uid="{00000000-0005-0000-0000-00007A2D0000}"/>
    <cellStyle name="Percent 3 2 15 2" xfId="8427" xr:uid="{00000000-0005-0000-0000-00007B2D0000}"/>
    <cellStyle name="Percent 3 2 15 2 2" xfId="8428" xr:uid="{00000000-0005-0000-0000-00007C2D0000}"/>
    <cellStyle name="Percent 3 2 15 3" xfId="8429" xr:uid="{00000000-0005-0000-0000-00007D2D0000}"/>
    <cellStyle name="Percent 3 2 16" xfId="8430" xr:uid="{00000000-0005-0000-0000-00007E2D0000}"/>
    <cellStyle name="Percent 3 2 16 2" xfId="8431" xr:uid="{00000000-0005-0000-0000-00007F2D0000}"/>
    <cellStyle name="Percent 3 2 16 2 2" xfId="8432" xr:uid="{00000000-0005-0000-0000-0000802D0000}"/>
    <cellStyle name="Percent 3 2 16 3" xfId="8433" xr:uid="{00000000-0005-0000-0000-0000812D0000}"/>
    <cellStyle name="Percent 3 2 17" xfId="8434" xr:uid="{00000000-0005-0000-0000-0000822D0000}"/>
    <cellStyle name="Percent 3 2 17 2" xfId="8435" xr:uid="{00000000-0005-0000-0000-0000832D0000}"/>
    <cellStyle name="Percent 3 2 17 2 2" xfId="8436" xr:uid="{00000000-0005-0000-0000-0000842D0000}"/>
    <cellStyle name="Percent 3 2 17 3" xfId="8437" xr:uid="{00000000-0005-0000-0000-0000852D0000}"/>
    <cellStyle name="Percent 3 2 18" xfId="8438" xr:uid="{00000000-0005-0000-0000-0000862D0000}"/>
    <cellStyle name="Percent 3 2 19" xfId="8439" xr:uid="{00000000-0005-0000-0000-0000872D0000}"/>
    <cellStyle name="Percent 3 2 2" xfId="8440" xr:uid="{00000000-0005-0000-0000-0000882D0000}"/>
    <cellStyle name="Percent 3 2 2 10" xfId="8441" xr:uid="{00000000-0005-0000-0000-0000892D0000}"/>
    <cellStyle name="Percent 3 2 2 10 2" xfId="8442" xr:uid="{00000000-0005-0000-0000-00008A2D0000}"/>
    <cellStyle name="Percent 3 2 2 10 2 2" xfId="8443" xr:uid="{00000000-0005-0000-0000-00008B2D0000}"/>
    <cellStyle name="Percent 3 2 2 10 2 2 2" xfId="12673" xr:uid="{00000000-0005-0000-0000-00008C2D0000}"/>
    <cellStyle name="Percent 3 2 2 10 2 3" xfId="12672" xr:uid="{00000000-0005-0000-0000-00008D2D0000}"/>
    <cellStyle name="Percent 3 2 2 10 3" xfId="8444" xr:uid="{00000000-0005-0000-0000-00008E2D0000}"/>
    <cellStyle name="Percent 3 2 2 10 3 2" xfId="12674" xr:uid="{00000000-0005-0000-0000-00008F2D0000}"/>
    <cellStyle name="Percent 3 2 2 10 4" xfId="12671" xr:uid="{00000000-0005-0000-0000-0000902D0000}"/>
    <cellStyle name="Percent 3 2 2 11" xfId="8445" xr:uid="{00000000-0005-0000-0000-0000912D0000}"/>
    <cellStyle name="Percent 3 2 2 11 2" xfId="8446" xr:uid="{00000000-0005-0000-0000-0000922D0000}"/>
    <cellStyle name="Percent 3 2 2 11 2 2" xfId="8447" xr:uid="{00000000-0005-0000-0000-0000932D0000}"/>
    <cellStyle name="Percent 3 2 2 11 2 2 2" xfId="12677" xr:uid="{00000000-0005-0000-0000-0000942D0000}"/>
    <cellStyle name="Percent 3 2 2 11 2 3" xfId="12676" xr:uid="{00000000-0005-0000-0000-0000952D0000}"/>
    <cellStyle name="Percent 3 2 2 11 3" xfId="8448" xr:uid="{00000000-0005-0000-0000-0000962D0000}"/>
    <cellStyle name="Percent 3 2 2 11 3 2" xfId="12678" xr:uid="{00000000-0005-0000-0000-0000972D0000}"/>
    <cellStyle name="Percent 3 2 2 11 4" xfId="12675" xr:uid="{00000000-0005-0000-0000-0000982D0000}"/>
    <cellStyle name="Percent 3 2 2 12" xfId="8449" xr:uid="{00000000-0005-0000-0000-0000992D0000}"/>
    <cellStyle name="Percent 3 2 2 12 2" xfId="8450" xr:uid="{00000000-0005-0000-0000-00009A2D0000}"/>
    <cellStyle name="Percent 3 2 2 12 2 2" xfId="8451" xr:uid="{00000000-0005-0000-0000-00009B2D0000}"/>
    <cellStyle name="Percent 3 2 2 12 2 2 2" xfId="12681" xr:uid="{00000000-0005-0000-0000-00009C2D0000}"/>
    <cellStyle name="Percent 3 2 2 12 2 3" xfId="12680" xr:uid="{00000000-0005-0000-0000-00009D2D0000}"/>
    <cellStyle name="Percent 3 2 2 12 3" xfId="8452" xr:uid="{00000000-0005-0000-0000-00009E2D0000}"/>
    <cellStyle name="Percent 3 2 2 12 3 2" xfId="12682" xr:uid="{00000000-0005-0000-0000-00009F2D0000}"/>
    <cellStyle name="Percent 3 2 2 12 4" xfId="12679" xr:uid="{00000000-0005-0000-0000-0000A02D0000}"/>
    <cellStyle name="Percent 3 2 2 13" xfId="8453" xr:uid="{00000000-0005-0000-0000-0000A12D0000}"/>
    <cellStyle name="Percent 3 2 2 13 2" xfId="8454" xr:uid="{00000000-0005-0000-0000-0000A22D0000}"/>
    <cellStyle name="Percent 3 2 2 13 2 2" xfId="8455" xr:uid="{00000000-0005-0000-0000-0000A32D0000}"/>
    <cellStyle name="Percent 3 2 2 13 2 2 2" xfId="12685" xr:uid="{00000000-0005-0000-0000-0000A42D0000}"/>
    <cellStyle name="Percent 3 2 2 13 2 3" xfId="12684" xr:uid="{00000000-0005-0000-0000-0000A52D0000}"/>
    <cellStyle name="Percent 3 2 2 13 3" xfId="8456" xr:uid="{00000000-0005-0000-0000-0000A62D0000}"/>
    <cellStyle name="Percent 3 2 2 13 3 2" xfId="12686" xr:uid="{00000000-0005-0000-0000-0000A72D0000}"/>
    <cellStyle name="Percent 3 2 2 13 4" xfId="12683" xr:uid="{00000000-0005-0000-0000-0000A82D0000}"/>
    <cellStyle name="Percent 3 2 2 14" xfId="8457" xr:uid="{00000000-0005-0000-0000-0000A92D0000}"/>
    <cellStyle name="Percent 3 2 2 14 2" xfId="8458" xr:uid="{00000000-0005-0000-0000-0000AA2D0000}"/>
    <cellStyle name="Percent 3 2 2 14 2 2" xfId="8459" xr:uid="{00000000-0005-0000-0000-0000AB2D0000}"/>
    <cellStyle name="Percent 3 2 2 14 2 2 2" xfId="12689" xr:uid="{00000000-0005-0000-0000-0000AC2D0000}"/>
    <cellStyle name="Percent 3 2 2 14 2 3" xfId="12688" xr:uid="{00000000-0005-0000-0000-0000AD2D0000}"/>
    <cellStyle name="Percent 3 2 2 14 3" xfId="8460" xr:uid="{00000000-0005-0000-0000-0000AE2D0000}"/>
    <cellStyle name="Percent 3 2 2 14 3 2" xfId="12690" xr:uid="{00000000-0005-0000-0000-0000AF2D0000}"/>
    <cellStyle name="Percent 3 2 2 14 4" xfId="12687" xr:uid="{00000000-0005-0000-0000-0000B02D0000}"/>
    <cellStyle name="Percent 3 2 2 15" xfId="8461" xr:uid="{00000000-0005-0000-0000-0000B12D0000}"/>
    <cellStyle name="Percent 3 2 2 15 2" xfId="8462" xr:uid="{00000000-0005-0000-0000-0000B22D0000}"/>
    <cellStyle name="Percent 3 2 2 15 2 2" xfId="8463" xr:uid="{00000000-0005-0000-0000-0000B32D0000}"/>
    <cellStyle name="Percent 3 2 2 15 2 2 2" xfId="12693" xr:uid="{00000000-0005-0000-0000-0000B42D0000}"/>
    <cellStyle name="Percent 3 2 2 15 2 3" xfId="12692" xr:uid="{00000000-0005-0000-0000-0000B52D0000}"/>
    <cellStyle name="Percent 3 2 2 15 3" xfId="8464" xr:uid="{00000000-0005-0000-0000-0000B62D0000}"/>
    <cellStyle name="Percent 3 2 2 15 3 2" xfId="12694" xr:uid="{00000000-0005-0000-0000-0000B72D0000}"/>
    <cellStyle name="Percent 3 2 2 15 4" xfId="12691" xr:uid="{00000000-0005-0000-0000-0000B82D0000}"/>
    <cellStyle name="Percent 3 2 2 16" xfId="8465" xr:uid="{00000000-0005-0000-0000-0000B92D0000}"/>
    <cellStyle name="Percent 3 2 2 16 2" xfId="8466" xr:uid="{00000000-0005-0000-0000-0000BA2D0000}"/>
    <cellStyle name="Percent 3 2 2 16 2 2" xfId="12696" xr:uid="{00000000-0005-0000-0000-0000BB2D0000}"/>
    <cellStyle name="Percent 3 2 2 16 3" xfId="12695" xr:uid="{00000000-0005-0000-0000-0000BC2D0000}"/>
    <cellStyle name="Percent 3 2 2 17" xfId="8467" xr:uid="{00000000-0005-0000-0000-0000BD2D0000}"/>
    <cellStyle name="Percent 3 2 2 17 2" xfId="8468" xr:uid="{00000000-0005-0000-0000-0000BE2D0000}"/>
    <cellStyle name="Percent 3 2 2 17 2 2" xfId="12698" xr:uid="{00000000-0005-0000-0000-0000BF2D0000}"/>
    <cellStyle name="Percent 3 2 2 17 3" xfId="12697" xr:uid="{00000000-0005-0000-0000-0000C02D0000}"/>
    <cellStyle name="Percent 3 2 2 18" xfId="8469" xr:uid="{00000000-0005-0000-0000-0000C12D0000}"/>
    <cellStyle name="Percent 3 2 2 18 2" xfId="8470" xr:uid="{00000000-0005-0000-0000-0000C22D0000}"/>
    <cellStyle name="Percent 3 2 2 19" xfId="8471" xr:uid="{00000000-0005-0000-0000-0000C32D0000}"/>
    <cellStyle name="Percent 3 2 2 2" xfId="8472" xr:uid="{00000000-0005-0000-0000-0000C42D0000}"/>
    <cellStyle name="Percent 3 2 2 2 10" xfId="8473" xr:uid="{00000000-0005-0000-0000-0000C52D0000}"/>
    <cellStyle name="Percent 3 2 2 2 10 2" xfId="8474" xr:uid="{00000000-0005-0000-0000-0000C62D0000}"/>
    <cellStyle name="Percent 3 2 2 2 10 2 2" xfId="8475" xr:uid="{00000000-0005-0000-0000-0000C72D0000}"/>
    <cellStyle name="Percent 3 2 2 2 10 3" xfId="8476" xr:uid="{00000000-0005-0000-0000-0000C82D0000}"/>
    <cellStyle name="Percent 3 2 2 2 11" xfId="8477" xr:uid="{00000000-0005-0000-0000-0000C92D0000}"/>
    <cellStyle name="Percent 3 2 2 2 11 2" xfId="8478" xr:uid="{00000000-0005-0000-0000-0000CA2D0000}"/>
    <cellStyle name="Percent 3 2 2 2 11 2 2" xfId="8479" xr:uid="{00000000-0005-0000-0000-0000CB2D0000}"/>
    <cellStyle name="Percent 3 2 2 2 11 3" xfId="8480" xr:uid="{00000000-0005-0000-0000-0000CC2D0000}"/>
    <cellStyle name="Percent 3 2 2 2 12" xfId="8481" xr:uid="{00000000-0005-0000-0000-0000CD2D0000}"/>
    <cellStyle name="Percent 3 2 2 2 12 2" xfId="8482" xr:uid="{00000000-0005-0000-0000-0000CE2D0000}"/>
    <cellStyle name="Percent 3 2 2 2 12 2 2" xfId="8483" xr:uid="{00000000-0005-0000-0000-0000CF2D0000}"/>
    <cellStyle name="Percent 3 2 2 2 12 3" xfId="8484" xr:uid="{00000000-0005-0000-0000-0000D02D0000}"/>
    <cellStyle name="Percent 3 2 2 2 13" xfId="8485" xr:uid="{00000000-0005-0000-0000-0000D12D0000}"/>
    <cellStyle name="Percent 3 2 2 2 13 2" xfId="8486" xr:uid="{00000000-0005-0000-0000-0000D22D0000}"/>
    <cellStyle name="Percent 3 2 2 2 13 2 2" xfId="8487" xr:uid="{00000000-0005-0000-0000-0000D32D0000}"/>
    <cellStyle name="Percent 3 2 2 2 13 3" xfId="8488" xr:uid="{00000000-0005-0000-0000-0000D42D0000}"/>
    <cellStyle name="Percent 3 2 2 2 14" xfId="8489" xr:uid="{00000000-0005-0000-0000-0000D52D0000}"/>
    <cellStyle name="Percent 3 2 2 2 14 2" xfId="8490" xr:uid="{00000000-0005-0000-0000-0000D62D0000}"/>
    <cellStyle name="Percent 3 2 2 2 14 2 2" xfId="8491" xr:uid="{00000000-0005-0000-0000-0000D72D0000}"/>
    <cellStyle name="Percent 3 2 2 2 14 3" xfId="8492" xr:uid="{00000000-0005-0000-0000-0000D82D0000}"/>
    <cellStyle name="Percent 3 2 2 2 15" xfId="8493" xr:uid="{00000000-0005-0000-0000-0000D92D0000}"/>
    <cellStyle name="Percent 3 2 2 2 15 2" xfId="8494" xr:uid="{00000000-0005-0000-0000-0000DA2D0000}"/>
    <cellStyle name="Percent 3 2 2 2 15 2 2" xfId="8495" xr:uid="{00000000-0005-0000-0000-0000DB2D0000}"/>
    <cellStyle name="Percent 3 2 2 2 15 3" xfId="8496" xr:uid="{00000000-0005-0000-0000-0000DC2D0000}"/>
    <cellStyle name="Percent 3 2 2 2 16" xfId="8497" xr:uid="{00000000-0005-0000-0000-0000DD2D0000}"/>
    <cellStyle name="Percent 3 2 2 2 16 2" xfId="8498" xr:uid="{00000000-0005-0000-0000-0000DE2D0000}"/>
    <cellStyle name="Percent 3 2 2 2 16 2 2" xfId="8499" xr:uid="{00000000-0005-0000-0000-0000DF2D0000}"/>
    <cellStyle name="Percent 3 2 2 2 16 3" xfId="8500" xr:uid="{00000000-0005-0000-0000-0000E02D0000}"/>
    <cellStyle name="Percent 3 2 2 2 16 4" xfId="8501" xr:uid="{00000000-0005-0000-0000-0000E12D0000}"/>
    <cellStyle name="Percent 3 2 2 2 16 4 2" xfId="12700" xr:uid="{00000000-0005-0000-0000-0000E22D0000}"/>
    <cellStyle name="Percent 3 2 2 2 17" xfId="8502" xr:uid="{00000000-0005-0000-0000-0000E32D0000}"/>
    <cellStyle name="Percent 3 2 2 2 17 2" xfId="8503" xr:uid="{00000000-0005-0000-0000-0000E42D0000}"/>
    <cellStyle name="Percent 3 2 2 2 17 2 2" xfId="8504" xr:uid="{00000000-0005-0000-0000-0000E52D0000}"/>
    <cellStyle name="Percent 3 2 2 2 17 3" xfId="8505" xr:uid="{00000000-0005-0000-0000-0000E62D0000}"/>
    <cellStyle name="Percent 3 2 2 2 18" xfId="8506" xr:uid="{00000000-0005-0000-0000-0000E72D0000}"/>
    <cellStyle name="Percent 3 2 2 2 18 2" xfId="12701" xr:uid="{00000000-0005-0000-0000-0000E82D0000}"/>
    <cellStyle name="Percent 3 2 2 2 19" xfId="12699" xr:uid="{00000000-0005-0000-0000-0000E92D0000}"/>
    <cellStyle name="Percent 3 2 2 2 2" xfId="8507" xr:uid="{00000000-0005-0000-0000-0000EA2D0000}"/>
    <cellStyle name="Percent 3 2 2 2 2 2" xfId="8508" xr:uid="{00000000-0005-0000-0000-0000EB2D0000}"/>
    <cellStyle name="Percent 3 2 2 2 2 2 2" xfId="8509" xr:uid="{00000000-0005-0000-0000-0000EC2D0000}"/>
    <cellStyle name="Percent 3 2 2 2 2 2 2 2" xfId="8510" xr:uid="{00000000-0005-0000-0000-0000ED2D0000}"/>
    <cellStyle name="Percent 3 2 2 2 2 2 2 2 2" xfId="8511" xr:uid="{00000000-0005-0000-0000-0000EE2D0000}"/>
    <cellStyle name="Percent 3 2 2 2 2 2 2 3" xfId="8512" xr:uid="{00000000-0005-0000-0000-0000EF2D0000}"/>
    <cellStyle name="Percent 3 2 2 2 2 2 3" xfId="8513" xr:uid="{00000000-0005-0000-0000-0000F02D0000}"/>
    <cellStyle name="Percent 3 2 2 2 2 2 3 2" xfId="8514" xr:uid="{00000000-0005-0000-0000-0000F12D0000}"/>
    <cellStyle name="Percent 3 2 2 2 2 2 3 2 2" xfId="8515" xr:uid="{00000000-0005-0000-0000-0000F22D0000}"/>
    <cellStyle name="Percent 3 2 2 2 2 2 3 3" xfId="8516" xr:uid="{00000000-0005-0000-0000-0000F32D0000}"/>
    <cellStyle name="Percent 3 2 2 2 2 2 4" xfId="8517" xr:uid="{00000000-0005-0000-0000-0000F42D0000}"/>
    <cellStyle name="Percent 3 2 2 2 2 2 4 2" xfId="8518" xr:uid="{00000000-0005-0000-0000-0000F52D0000}"/>
    <cellStyle name="Percent 3 2 2 2 2 2 4 2 2" xfId="8519" xr:uid="{00000000-0005-0000-0000-0000F62D0000}"/>
    <cellStyle name="Percent 3 2 2 2 2 2 4 3" xfId="8520" xr:uid="{00000000-0005-0000-0000-0000F72D0000}"/>
    <cellStyle name="Percent 3 2 2 2 2 2 5" xfId="8521" xr:uid="{00000000-0005-0000-0000-0000F82D0000}"/>
    <cellStyle name="Percent 3 2 2 2 2 2 5 2" xfId="8522" xr:uid="{00000000-0005-0000-0000-0000F92D0000}"/>
    <cellStyle name="Percent 3 2 2 2 2 2 5 2 2" xfId="8523" xr:uid="{00000000-0005-0000-0000-0000FA2D0000}"/>
    <cellStyle name="Percent 3 2 2 2 2 2 5 3" xfId="8524" xr:uid="{00000000-0005-0000-0000-0000FB2D0000}"/>
    <cellStyle name="Percent 3 2 2 2 2 2 6" xfId="8525" xr:uid="{00000000-0005-0000-0000-0000FC2D0000}"/>
    <cellStyle name="Percent 3 2 2 2 2 2 6 2" xfId="8526" xr:uid="{00000000-0005-0000-0000-0000FD2D0000}"/>
    <cellStyle name="Percent 3 2 2 2 2 2 6 2 2" xfId="12704" xr:uid="{00000000-0005-0000-0000-0000FE2D0000}"/>
    <cellStyle name="Percent 3 2 2 2 2 2 6 3" xfId="12703" xr:uid="{00000000-0005-0000-0000-0000FF2D0000}"/>
    <cellStyle name="Percent 3 2 2 2 2 2 7" xfId="8527" xr:uid="{00000000-0005-0000-0000-0000002E0000}"/>
    <cellStyle name="Percent 3 2 2 2 2 2 7 2" xfId="12705" xr:uid="{00000000-0005-0000-0000-0000012E0000}"/>
    <cellStyle name="Percent 3 2 2 2 2 2 8" xfId="12702" xr:uid="{00000000-0005-0000-0000-0000022E0000}"/>
    <cellStyle name="Percent 3 2 2 2 2 3" xfId="8528" xr:uid="{00000000-0005-0000-0000-0000032E0000}"/>
    <cellStyle name="Percent 3 2 2 2 2 3 2" xfId="8529" xr:uid="{00000000-0005-0000-0000-0000042E0000}"/>
    <cellStyle name="Percent 3 2 2 2 2 3 2 2" xfId="8530" xr:uid="{00000000-0005-0000-0000-0000052E0000}"/>
    <cellStyle name="Percent 3 2 2 2 2 3 2 2 2" xfId="12708" xr:uid="{00000000-0005-0000-0000-0000062E0000}"/>
    <cellStyle name="Percent 3 2 2 2 2 3 2 3" xfId="12707" xr:uid="{00000000-0005-0000-0000-0000072E0000}"/>
    <cellStyle name="Percent 3 2 2 2 2 3 3" xfId="8531" xr:uid="{00000000-0005-0000-0000-0000082E0000}"/>
    <cellStyle name="Percent 3 2 2 2 2 3 3 2" xfId="12709" xr:uid="{00000000-0005-0000-0000-0000092E0000}"/>
    <cellStyle name="Percent 3 2 2 2 2 3 4" xfId="12706" xr:uid="{00000000-0005-0000-0000-00000A2E0000}"/>
    <cellStyle name="Percent 3 2 2 2 2 4" xfId="8532" xr:uid="{00000000-0005-0000-0000-00000B2E0000}"/>
    <cellStyle name="Percent 3 2 2 2 2 4 2" xfId="8533" xr:uid="{00000000-0005-0000-0000-00000C2E0000}"/>
    <cellStyle name="Percent 3 2 2 2 2 4 2 2" xfId="8534" xr:uid="{00000000-0005-0000-0000-00000D2E0000}"/>
    <cellStyle name="Percent 3 2 2 2 2 4 2 2 2" xfId="12712" xr:uid="{00000000-0005-0000-0000-00000E2E0000}"/>
    <cellStyle name="Percent 3 2 2 2 2 4 2 3" xfId="12711" xr:uid="{00000000-0005-0000-0000-00000F2E0000}"/>
    <cellStyle name="Percent 3 2 2 2 2 4 3" xfId="8535" xr:uid="{00000000-0005-0000-0000-0000102E0000}"/>
    <cellStyle name="Percent 3 2 2 2 2 4 3 2" xfId="12713" xr:uid="{00000000-0005-0000-0000-0000112E0000}"/>
    <cellStyle name="Percent 3 2 2 2 2 4 4" xfId="12710" xr:uid="{00000000-0005-0000-0000-0000122E0000}"/>
    <cellStyle name="Percent 3 2 2 2 2 5" xfId="8536" xr:uid="{00000000-0005-0000-0000-0000132E0000}"/>
    <cellStyle name="Percent 3 2 2 2 2 5 2" xfId="8537" xr:uid="{00000000-0005-0000-0000-0000142E0000}"/>
    <cellStyle name="Percent 3 2 2 2 2 5 2 2" xfId="8538" xr:uid="{00000000-0005-0000-0000-0000152E0000}"/>
    <cellStyle name="Percent 3 2 2 2 2 5 2 2 2" xfId="12716" xr:uid="{00000000-0005-0000-0000-0000162E0000}"/>
    <cellStyle name="Percent 3 2 2 2 2 5 2 3" xfId="12715" xr:uid="{00000000-0005-0000-0000-0000172E0000}"/>
    <cellStyle name="Percent 3 2 2 2 2 5 3" xfId="8539" xr:uid="{00000000-0005-0000-0000-0000182E0000}"/>
    <cellStyle name="Percent 3 2 2 2 2 5 3 2" xfId="12717" xr:uid="{00000000-0005-0000-0000-0000192E0000}"/>
    <cellStyle name="Percent 3 2 2 2 2 5 4" xfId="12714" xr:uid="{00000000-0005-0000-0000-00001A2E0000}"/>
    <cellStyle name="Percent 3 2 2 2 2 6" xfId="8540" xr:uid="{00000000-0005-0000-0000-00001B2E0000}"/>
    <cellStyle name="Percent 3 2 2 2 2 6 2" xfId="8541" xr:uid="{00000000-0005-0000-0000-00001C2E0000}"/>
    <cellStyle name="Percent 3 2 2 2 2 7" xfId="8542" xr:uid="{00000000-0005-0000-0000-00001D2E0000}"/>
    <cellStyle name="Percent 3 2 2 2 3" xfId="8543" xr:uid="{00000000-0005-0000-0000-00001E2E0000}"/>
    <cellStyle name="Percent 3 2 2 2 3 2" xfId="8544" xr:uid="{00000000-0005-0000-0000-00001F2E0000}"/>
    <cellStyle name="Percent 3 2 2 2 3 2 2" xfId="8545" xr:uid="{00000000-0005-0000-0000-0000202E0000}"/>
    <cellStyle name="Percent 3 2 2 2 3 3" xfId="8546" xr:uid="{00000000-0005-0000-0000-0000212E0000}"/>
    <cellStyle name="Percent 3 2 2 2 4" xfId="8547" xr:uid="{00000000-0005-0000-0000-0000222E0000}"/>
    <cellStyle name="Percent 3 2 2 2 4 2" xfId="8548" xr:uid="{00000000-0005-0000-0000-0000232E0000}"/>
    <cellStyle name="Percent 3 2 2 2 4 2 2" xfId="8549" xr:uid="{00000000-0005-0000-0000-0000242E0000}"/>
    <cellStyle name="Percent 3 2 2 2 4 3" xfId="8550" xr:uid="{00000000-0005-0000-0000-0000252E0000}"/>
    <cellStyle name="Percent 3 2 2 2 5" xfId="8551" xr:uid="{00000000-0005-0000-0000-0000262E0000}"/>
    <cellStyle name="Percent 3 2 2 2 5 2" xfId="8552" xr:uid="{00000000-0005-0000-0000-0000272E0000}"/>
    <cellStyle name="Percent 3 2 2 2 5 2 2" xfId="8553" xr:uid="{00000000-0005-0000-0000-0000282E0000}"/>
    <cellStyle name="Percent 3 2 2 2 5 3" xfId="8554" xr:uid="{00000000-0005-0000-0000-0000292E0000}"/>
    <cellStyle name="Percent 3 2 2 2 6" xfId="8555" xr:uid="{00000000-0005-0000-0000-00002A2E0000}"/>
    <cellStyle name="Percent 3 2 2 2 6 2" xfId="8556" xr:uid="{00000000-0005-0000-0000-00002B2E0000}"/>
    <cellStyle name="Percent 3 2 2 2 6 2 2" xfId="8557" xr:uid="{00000000-0005-0000-0000-00002C2E0000}"/>
    <cellStyle name="Percent 3 2 2 2 6 3" xfId="8558" xr:uid="{00000000-0005-0000-0000-00002D2E0000}"/>
    <cellStyle name="Percent 3 2 2 2 7" xfId="8559" xr:uid="{00000000-0005-0000-0000-00002E2E0000}"/>
    <cellStyle name="Percent 3 2 2 2 7 2" xfId="8560" xr:uid="{00000000-0005-0000-0000-00002F2E0000}"/>
    <cellStyle name="Percent 3 2 2 2 7 2 2" xfId="8561" xr:uid="{00000000-0005-0000-0000-0000302E0000}"/>
    <cellStyle name="Percent 3 2 2 2 7 3" xfId="8562" xr:uid="{00000000-0005-0000-0000-0000312E0000}"/>
    <cellStyle name="Percent 3 2 2 2 8" xfId="8563" xr:uid="{00000000-0005-0000-0000-0000322E0000}"/>
    <cellStyle name="Percent 3 2 2 2 8 2" xfId="8564" xr:uid="{00000000-0005-0000-0000-0000332E0000}"/>
    <cellStyle name="Percent 3 2 2 2 8 2 2" xfId="8565" xr:uid="{00000000-0005-0000-0000-0000342E0000}"/>
    <cellStyle name="Percent 3 2 2 2 8 3" xfId="8566" xr:uid="{00000000-0005-0000-0000-0000352E0000}"/>
    <cellStyle name="Percent 3 2 2 2 9" xfId="8567" xr:uid="{00000000-0005-0000-0000-0000362E0000}"/>
    <cellStyle name="Percent 3 2 2 2 9 2" xfId="8568" xr:uid="{00000000-0005-0000-0000-0000372E0000}"/>
    <cellStyle name="Percent 3 2 2 2 9 2 2" xfId="8569" xr:uid="{00000000-0005-0000-0000-0000382E0000}"/>
    <cellStyle name="Percent 3 2 2 2 9 3" xfId="8570" xr:uid="{00000000-0005-0000-0000-0000392E0000}"/>
    <cellStyle name="Percent 3 2 2 3" xfId="8571" xr:uid="{00000000-0005-0000-0000-00003A2E0000}"/>
    <cellStyle name="Percent 3 2 2 3 2" xfId="8572" xr:uid="{00000000-0005-0000-0000-00003B2E0000}"/>
    <cellStyle name="Percent 3 2 2 3 2 2" xfId="8573" xr:uid="{00000000-0005-0000-0000-00003C2E0000}"/>
    <cellStyle name="Percent 3 2 2 3 2 2 2" xfId="12720" xr:uid="{00000000-0005-0000-0000-00003D2E0000}"/>
    <cellStyle name="Percent 3 2 2 3 2 3" xfId="12719" xr:uid="{00000000-0005-0000-0000-00003E2E0000}"/>
    <cellStyle name="Percent 3 2 2 3 3" xfId="8574" xr:uid="{00000000-0005-0000-0000-00003F2E0000}"/>
    <cellStyle name="Percent 3 2 2 3 3 2" xfId="12721" xr:uid="{00000000-0005-0000-0000-0000402E0000}"/>
    <cellStyle name="Percent 3 2 2 3 4" xfId="12718" xr:uid="{00000000-0005-0000-0000-0000412E0000}"/>
    <cellStyle name="Percent 3 2 2 4" xfId="8575" xr:uid="{00000000-0005-0000-0000-0000422E0000}"/>
    <cellStyle name="Percent 3 2 2 4 2" xfId="8576" xr:uid="{00000000-0005-0000-0000-0000432E0000}"/>
    <cellStyle name="Percent 3 2 2 4 2 2" xfId="8577" xr:uid="{00000000-0005-0000-0000-0000442E0000}"/>
    <cellStyle name="Percent 3 2 2 4 2 2 2" xfId="12724" xr:uid="{00000000-0005-0000-0000-0000452E0000}"/>
    <cellStyle name="Percent 3 2 2 4 2 3" xfId="12723" xr:uid="{00000000-0005-0000-0000-0000462E0000}"/>
    <cellStyle name="Percent 3 2 2 4 3" xfId="8578" xr:uid="{00000000-0005-0000-0000-0000472E0000}"/>
    <cellStyle name="Percent 3 2 2 4 3 2" xfId="12725" xr:uid="{00000000-0005-0000-0000-0000482E0000}"/>
    <cellStyle name="Percent 3 2 2 4 4" xfId="12722" xr:uid="{00000000-0005-0000-0000-0000492E0000}"/>
    <cellStyle name="Percent 3 2 2 5" xfId="8579" xr:uid="{00000000-0005-0000-0000-00004A2E0000}"/>
    <cellStyle name="Percent 3 2 2 5 2" xfId="8580" xr:uid="{00000000-0005-0000-0000-00004B2E0000}"/>
    <cellStyle name="Percent 3 2 2 5 2 2" xfId="8581" xr:uid="{00000000-0005-0000-0000-00004C2E0000}"/>
    <cellStyle name="Percent 3 2 2 5 2 2 2" xfId="12728" xr:uid="{00000000-0005-0000-0000-00004D2E0000}"/>
    <cellStyle name="Percent 3 2 2 5 2 3" xfId="12727" xr:uid="{00000000-0005-0000-0000-00004E2E0000}"/>
    <cellStyle name="Percent 3 2 2 5 3" xfId="8582" xr:uid="{00000000-0005-0000-0000-00004F2E0000}"/>
    <cellStyle name="Percent 3 2 2 5 3 2" xfId="12729" xr:uid="{00000000-0005-0000-0000-0000502E0000}"/>
    <cellStyle name="Percent 3 2 2 5 4" xfId="12726" xr:uid="{00000000-0005-0000-0000-0000512E0000}"/>
    <cellStyle name="Percent 3 2 2 6" xfId="8583" xr:uid="{00000000-0005-0000-0000-0000522E0000}"/>
    <cellStyle name="Percent 3 2 2 6 2" xfId="8584" xr:uid="{00000000-0005-0000-0000-0000532E0000}"/>
    <cellStyle name="Percent 3 2 2 6 2 2" xfId="8585" xr:uid="{00000000-0005-0000-0000-0000542E0000}"/>
    <cellStyle name="Percent 3 2 2 6 2 2 2" xfId="12732" xr:uid="{00000000-0005-0000-0000-0000552E0000}"/>
    <cellStyle name="Percent 3 2 2 6 2 3" xfId="12731" xr:uid="{00000000-0005-0000-0000-0000562E0000}"/>
    <cellStyle name="Percent 3 2 2 6 3" xfId="8586" xr:uid="{00000000-0005-0000-0000-0000572E0000}"/>
    <cellStyle name="Percent 3 2 2 6 3 2" xfId="12733" xr:uid="{00000000-0005-0000-0000-0000582E0000}"/>
    <cellStyle name="Percent 3 2 2 6 4" xfId="12730" xr:uid="{00000000-0005-0000-0000-0000592E0000}"/>
    <cellStyle name="Percent 3 2 2 7" xfId="8587" xr:uid="{00000000-0005-0000-0000-00005A2E0000}"/>
    <cellStyle name="Percent 3 2 2 7 2" xfId="8588" xr:uid="{00000000-0005-0000-0000-00005B2E0000}"/>
    <cellStyle name="Percent 3 2 2 7 2 2" xfId="8589" xr:uid="{00000000-0005-0000-0000-00005C2E0000}"/>
    <cellStyle name="Percent 3 2 2 7 2 2 2" xfId="12736" xr:uid="{00000000-0005-0000-0000-00005D2E0000}"/>
    <cellStyle name="Percent 3 2 2 7 2 3" xfId="12735" xr:uid="{00000000-0005-0000-0000-00005E2E0000}"/>
    <cellStyle name="Percent 3 2 2 7 3" xfId="8590" xr:uid="{00000000-0005-0000-0000-00005F2E0000}"/>
    <cellStyle name="Percent 3 2 2 7 3 2" xfId="12737" xr:uid="{00000000-0005-0000-0000-0000602E0000}"/>
    <cellStyle name="Percent 3 2 2 7 4" xfId="12734" xr:uid="{00000000-0005-0000-0000-0000612E0000}"/>
    <cellStyle name="Percent 3 2 2 8" xfId="8591" xr:uid="{00000000-0005-0000-0000-0000622E0000}"/>
    <cellStyle name="Percent 3 2 2 8 2" xfId="8592" xr:uid="{00000000-0005-0000-0000-0000632E0000}"/>
    <cellStyle name="Percent 3 2 2 8 2 2" xfId="8593" xr:uid="{00000000-0005-0000-0000-0000642E0000}"/>
    <cellStyle name="Percent 3 2 2 8 2 2 2" xfId="12740" xr:uid="{00000000-0005-0000-0000-0000652E0000}"/>
    <cellStyle name="Percent 3 2 2 8 2 3" xfId="12739" xr:uid="{00000000-0005-0000-0000-0000662E0000}"/>
    <cellStyle name="Percent 3 2 2 8 3" xfId="8594" xr:uid="{00000000-0005-0000-0000-0000672E0000}"/>
    <cellStyle name="Percent 3 2 2 8 3 2" xfId="12741" xr:uid="{00000000-0005-0000-0000-0000682E0000}"/>
    <cellStyle name="Percent 3 2 2 8 4" xfId="12738" xr:uid="{00000000-0005-0000-0000-0000692E0000}"/>
    <cellStyle name="Percent 3 2 2 9" xfId="8595" xr:uid="{00000000-0005-0000-0000-00006A2E0000}"/>
    <cellStyle name="Percent 3 2 2 9 2" xfId="8596" xr:uid="{00000000-0005-0000-0000-00006B2E0000}"/>
    <cellStyle name="Percent 3 2 2 9 2 2" xfId="8597" xr:uid="{00000000-0005-0000-0000-00006C2E0000}"/>
    <cellStyle name="Percent 3 2 2 9 2 2 2" xfId="12744" xr:uid="{00000000-0005-0000-0000-00006D2E0000}"/>
    <cellStyle name="Percent 3 2 2 9 2 3" xfId="12743" xr:uid="{00000000-0005-0000-0000-00006E2E0000}"/>
    <cellStyle name="Percent 3 2 2 9 3" xfId="8598" xr:uid="{00000000-0005-0000-0000-00006F2E0000}"/>
    <cellStyle name="Percent 3 2 2 9 3 2" xfId="12745" xr:uid="{00000000-0005-0000-0000-0000702E0000}"/>
    <cellStyle name="Percent 3 2 2 9 4" xfId="12742" xr:uid="{00000000-0005-0000-0000-0000712E0000}"/>
    <cellStyle name="Percent 3 2 20" xfId="8599" xr:uid="{00000000-0005-0000-0000-0000722E0000}"/>
    <cellStyle name="Percent 3 2 20 2" xfId="8600" xr:uid="{00000000-0005-0000-0000-0000732E0000}"/>
    <cellStyle name="Percent 3 2 20 2 2" xfId="12747" xr:uid="{00000000-0005-0000-0000-0000742E0000}"/>
    <cellStyle name="Percent 3 2 20 3" xfId="12746" xr:uid="{00000000-0005-0000-0000-0000752E0000}"/>
    <cellStyle name="Percent 3 2 3" xfId="8601" xr:uid="{00000000-0005-0000-0000-0000762E0000}"/>
    <cellStyle name="Percent 3 2 3 2" xfId="8602" xr:uid="{00000000-0005-0000-0000-0000772E0000}"/>
    <cellStyle name="Percent 3 2 4" xfId="8603" xr:uid="{00000000-0005-0000-0000-0000782E0000}"/>
    <cellStyle name="Percent 3 2 4 2" xfId="8604" xr:uid="{00000000-0005-0000-0000-0000792E0000}"/>
    <cellStyle name="Percent 3 2 5" xfId="8605" xr:uid="{00000000-0005-0000-0000-00007A2E0000}"/>
    <cellStyle name="Percent 3 2 5 2" xfId="8606" xr:uid="{00000000-0005-0000-0000-00007B2E0000}"/>
    <cellStyle name="Percent 3 2 6" xfId="8607" xr:uid="{00000000-0005-0000-0000-00007C2E0000}"/>
    <cellStyle name="Percent 3 2 6 2" xfId="8608" xr:uid="{00000000-0005-0000-0000-00007D2E0000}"/>
    <cellStyle name="Percent 3 2 7" xfId="8609" xr:uid="{00000000-0005-0000-0000-00007E2E0000}"/>
    <cellStyle name="Percent 3 2 7 2" xfId="8610" xr:uid="{00000000-0005-0000-0000-00007F2E0000}"/>
    <cellStyle name="Percent 3 2 8" xfId="8611" xr:uid="{00000000-0005-0000-0000-0000802E0000}"/>
    <cellStyle name="Percent 3 2 8 2" xfId="8612" xr:uid="{00000000-0005-0000-0000-0000812E0000}"/>
    <cellStyle name="Percent 3 2 9" xfId="8613" xr:uid="{00000000-0005-0000-0000-0000822E0000}"/>
    <cellStyle name="Percent 3 2 9 2" xfId="8614" xr:uid="{00000000-0005-0000-0000-0000832E0000}"/>
    <cellStyle name="Percent 3 20" xfId="8615" xr:uid="{00000000-0005-0000-0000-0000842E0000}"/>
    <cellStyle name="Percent 3 20 2" xfId="8616" xr:uid="{00000000-0005-0000-0000-0000852E0000}"/>
    <cellStyle name="Percent 3 20 3" xfId="8617" xr:uid="{00000000-0005-0000-0000-0000862E0000}"/>
    <cellStyle name="Percent 3 20 4" xfId="8618" xr:uid="{00000000-0005-0000-0000-0000872E0000}"/>
    <cellStyle name="Percent 3 21" xfId="8619" xr:uid="{00000000-0005-0000-0000-0000882E0000}"/>
    <cellStyle name="Percent 3 21 2" xfId="8620" xr:uid="{00000000-0005-0000-0000-0000892E0000}"/>
    <cellStyle name="Percent 3 21 3" xfId="8621" xr:uid="{00000000-0005-0000-0000-00008A2E0000}"/>
    <cellStyle name="Percent 3 21 4" xfId="8622" xr:uid="{00000000-0005-0000-0000-00008B2E0000}"/>
    <cellStyle name="Percent 3 22" xfId="8623" xr:uid="{00000000-0005-0000-0000-00008C2E0000}"/>
    <cellStyle name="Percent 3 22 2" xfId="8624" xr:uid="{00000000-0005-0000-0000-00008D2E0000}"/>
    <cellStyle name="Percent 3 23" xfId="8625" xr:uid="{00000000-0005-0000-0000-00008E2E0000}"/>
    <cellStyle name="Percent 3 23 2" xfId="8626" xr:uid="{00000000-0005-0000-0000-00008F2E0000}"/>
    <cellStyle name="Percent 3 24" xfId="8627" xr:uid="{00000000-0005-0000-0000-0000902E0000}"/>
    <cellStyle name="Percent 3 24 2" xfId="8628" xr:uid="{00000000-0005-0000-0000-0000912E0000}"/>
    <cellStyle name="Percent 3 25" xfId="8629" xr:uid="{00000000-0005-0000-0000-0000922E0000}"/>
    <cellStyle name="Percent 3 25 2" xfId="8630" xr:uid="{00000000-0005-0000-0000-0000932E0000}"/>
    <cellStyle name="Percent 3 26" xfId="8631" xr:uid="{00000000-0005-0000-0000-0000942E0000}"/>
    <cellStyle name="Percent 3 26 2" xfId="8632" xr:uid="{00000000-0005-0000-0000-0000952E0000}"/>
    <cellStyle name="Percent 3 27" xfId="8633" xr:uid="{00000000-0005-0000-0000-0000962E0000}"/>
    <cellStyle name="Percent 3 27 2" xfId="8634" xr:uid="{00000000-0005-0000-0000-0000972E0000}"/>
    <cellStyle name="Percent 3 28" xfId="8635" xr:uid="{00000000-0005-0000-0000-0000982E0000}"/>
    <cellStyle name="Percent 3 28 2" xfId="8636" xr:uid="{00000000-0005-0000-0000-0000992E0000}"/>
    <cellStyle name="Percent 3 29" xfId="8637" xr:uid="{00000000-0005-0000-0000-00009A2E0000}"/>
    <cellStyle name="Percent 3 29 2" xfId="8638" xr:uid="{00000000-0005-0000-0000-00009B2E0000}"/>
    <cellStyle name="Percent 3 3" xfId="8639" xr:uid="{00000000-0005-0000-0000-00009C2E0000}"/>
    <cellStyle name="Percent 3 3 2" xfId="8640" xr:uid="{00000000-0005-0000-0000-00009D2E0000}"/>
    <cellStyle name="Percent 3 3 2 2" xfId="8641" xr:uid="{00000000-0005-0000-0000-00009E2E0000}"/>
    <cellStyle name="Percent 3 3 2 2 2" xfId="8642" xr:uid="{00000000-0005-0000-0000-00009F2E0000}"/>
    <cellStyle name="Percent 3 3 2 3" xfId="8643" xr:uid="{00000000-0005-0000-0000-0000A02E0000}"/>
    <cellStyle name="Percent 3 3 2 4" xfId="8644" xr:uid="{00000000-0005-0000-0000-0000A12E0000}"/>
    <cellStyle name="Percent 3 3 2 5" xfId="8645" xr:uid="{00000000-0005-0000-0000-0000A22E0000}"/>
    <cellStyle name="Percent 3 3 3" xfId="8646" xr:uid="{00000000-0005-0000-0000-0000A32E0000}"/>
    <cellStyle name="Percent 3 3 4" xfId="8647" xr:uid="{00000000-0005-0000-0000-0000A42E0000}"/>
    <cellStyle name="Percent 3 3 5" xfId="8648" xr:uid="{00000000-0005-0000-0000-0000A52E0000}"/>
    <cellStyle name="Percent 3 3 6" xfId="8649" xr:uid="{00000000-0005-0000-0000-0000A62E0000}"/>
    <cellStyle name="Percent 3 3 6 2" xfId="8650" xr:uid="{00000000-0005-0000-0000-0000A72E0000}"/>
    <cellStyle name="Percent 3 3 6 3" xfId="8651" xr:uid="{00000000-0005-0000-0000-0000A82E0000}"/>
    <cellStyle name="Percent 3 3 7" xfId="8652" xr:uid="{00000000-0005-0000-0000-0000A92E0000}"/>
    <cellStyle name="Percent 3 30" xfId="8653" xr:uid="{00000000-0005-0000-0000-0000AA2E0000}"/>
    <cellStyle name="Percent 3 30 2" xfId="8654" xr:uid="{00000000-0005-0000-0000-0000AB2E0000}"/>
    <cellStyle name="Percent 3 31" xfId="8655" xr:uid="{00000000-0005-0000-0000-0000AC2E0000}"/>
    <cellStyle name="Percent 3 31 2" xfId="8656" xr:uid="{00000000-0005-0000-0000-0000AD2E0000}"/>
    <cellStyle name="Percent 3 32" xfId="8657" xr:uid="{00000000-0005-0000-0000-0000AE2E0000}"/>
    <cellStyle name="Percent 3 32 2" xfId="8658" xr:uid="{00000000-0005-0000-0000-0000AF2E0000}"/>
    <cellStyle name="Percent 3 33" xfId="8659" xr:uid="{00000000-0005-0000-0000-0000B02E0000}"/>
    <cellStyle name="Percent 3 33 2" xfId="8660" xr:uid="{00000000-0005-0000-0000-0000B12E0000}"/>
    <cellStyle name="Percent 3 34" xfId="8661" xr:uid="{00000000-0005-0000-0000-0000B22E0000}"/>
    <cellStyle name="Percent 3 34 2" xfId="8662" xr:uid="{00000000-0005-0000-0000-0000B32E0000}"/>
    <cellStyle name="Percent 3 35" xfId="8663" xr:uid="{00000000-0005-0000-0000-0000B42E0000}"/>
    <cellStyle name="Percent 3 35 2" xfId="8664" xr:uid="{00000000-0005-0000-0000-0000B52E0000}"/>
    <cellStyle name="Percent 3 36" xfId="8665" xr:uid="{00000000-0005-0000-0000-0000B62E0000}"/>
    <cellStyle name="Percent 3 36 2" xfId="8666" xr:uid="{00000000-0005-0000-0000-0000B72E0000}"/>
    <cellStyle name="Percent 3 37" xfId="8667" xr:uid="{00000000-0005-0000-0000-0000B82E0000}"/>
    <cellStyle name="Percent 3 37 2" xfId="8668" xr:uid="{00000000-0005-0000-0000-0000B92E0000}"/>
    <cellStyle name="Percent 3 38" xfId="8669" xr:uid="{00000000-0005-0000-0000-0000BA2E0000}"/>
    <cellStyle name="Percent 3 38 2" xfId="8670" xr:uid="{00000000-0005-0000-0000-0000BB2E0000}"/>
    <cellStyle name="Percent 3 39" xfId="8671" xr:uid="{00000000-0005-0000-0000-0000BC2E0000}"/>
    <cellStyle name="Percent 3 39 2" xfId="8672" xr:uid="{00000000-0005-0000-0000-0000BD2E0000}"/>
    <cellStyle name="Percent 3 4" xfId="8673" xr:uid="{00000000-0005-0000-0000-0000BE2E0000}"/>
    <cellStyle name="Percent 3 4 2" xfId="8674" xr:uid="{00000000-0005-0000-0000-0000BF2E0000}"/>
    <cellStyle name="Percent 3 4 3" xfId="8675" xr:uid="{00000000-0005-0000-0000-0000C02E0000}"/>
    <cellStyle name="Percent 3 4 3 2" xfId="8676" xr:uid="{00000000-0005-0000-0000-0000C12E0000}"/>
    <cellStyle name="Percent 3 4 4" xfId="8677" xr:uid="{00000000-0005-0000-0000-0000C22E0000}"/>
    <cellStyle name="Percent 3 4 4 2" xfId="8678" xr:uid="{00000000-0005-0000-0000-0000C32E0000}"/>
    <cellStyle name="Percent 3 4 4 3" xfId="8679" xr:uid="{00000000-0005-0000-0000-0000C42E0000}"/>
    <cellStyle name="Percent 3 40" xfId="8680" xr:uid="{00000000-0005-0000-0000-0000C52E0000}"/>
    <cellStyle name="Percent 3 40 2" xfId="8681" xr:uid="{00000000-0005-0000-0000-0000C62E0000}"/>
    <cellStyle name="Percent 3 41" xfId="8682" xr:uid="{00000000-0005-0000-0000-0000C72E0000}"/>
    <cellStyle name="Percent 3 41 2" xfId="8683" xr:uid="{00000000-0005-0000-0000-0000C82E0000}"/>
    <cellStyle name="Percent 3 42" xfId="8684" xr:uid="{00000000-0005-0000-0000-0000C92E0000}"/>
    <cellStyle name="Percent 3 42 2" xfId="8685" xr:uid="{00000000-0005-0000-0000-0000CA2E0000}"/>
    <cellStyle name="Percent 3 43" xfId="8686" xr:uid="{00000000-0005-0000-0000-0000CB2E0000}"/>
    <cellStyle name="Percent 3 43 2" xfId="8687" xr:uid="{00000000-0005-0000-0000-0000CC2E0000}"/>
    <cellStyle name="Percent 3 44" xfId="8688" xr:uid="{00000000-0005-0000-0000-0000CD2E0000}"/>
    <cellStyle name="Percent 3 44 2" xfId="8689" xr:uid="{00000000-0005-0000-0000-0000CE2E0000}"/>
    <cellStyle name="Percent 3 45" xfId="8690" xr:uid="{00000000-0005-0000-0000-0000CF2E0000}"/>
    <cellStyle name="Percent 3 45 2" xfId="8691" xr:uid="{00000000-0005-0000-0000-0000D02E0000}"/>
    <cellStyle name="Percent 3 46" xfId="8692" xr:uid="{00000000-0005-0000-0000-0000D12E0000}"/>
    <cellStyle name="Percent 3 46 2" xfId="8693" xr:uid="{00000000-0005-0000-0000-0000D22E0000}"/>
    <cellStyle name="Percent 3 47" xfId="8694" xr:uid="{00000000-0005-0000-0000-0000D32E0000}"/>
    <cellStyle name="Percent 3 47 2" xfId="8695" xr:uid="{00000000-0005-0000-0000-0000D42E0000}"/>
    <cellStyle name="Percent 3 48" xfId="8696" xr:uid="{00000000-0005-0000-0000-0000D52E0000}"/>
    <cellStyle name="Percent 3 48 2" xfId="8697" xr:uid="{00000000-0005-0000-0000-0000D62E0000}"/>
    <cellStyle name="Percent 3 49" xfId="8698" xr:uid="{00000000-0005-0000-0000-0000D72E0000}"/>
    <cellStyle name="Percent 3 49 2" xfId="8699" xr:uid="{00000000-0005-0000-0000-0000D82E0000}"/>
    <cellStyle name="Percent 3 5" xfId="8700" xr:uid="{00000000-0005-0000-0000-0000D92E0000}"/>
    <cellStyle name="Percent 3 5 2" xfId="8701" xr:uid="{00000000-0005-0000-0000-0000DA2E0000}"/>
    <cellStyle name="Percent 3 5 2 2" xfId="8702" xr:uid="{00000000-0005-0000-0000-0000DB2E0000}"/>
    <cellStyle name="Percent 3 5 2 3" xfId="8703" xr:uid="{00000000-0005-0000-0000-0000DC2E0000}"/>
    <cellStyle name="Percent 3 5 3" xfId="8704" xr:uid="{00000000-0005-0000-0000-0000DD2E0000}"/>
    <cellStyle name="Percent 3 50" xfId="8705" xr:uid="{00000000-0005-0000-0000-0000DE2E0000}"/>
    <cellStyle name="Percent 3 50 2" xfId="8706" xr:uid="{00000000-0005-0000-0000-0000DF2E0000}"/>
    <cellStyle name="Percent 3 51" xfId="8707" xr:uid="{00000000-0005-0000-0000-0000E02E0000}"/>
    <cellStyle name="Percent 3 51 2" xfId="8708" xr:uid="{00000000-0005-0000-0000-0000E12E0000}"/>
    <cellStyle name="Percent 3 52" xfId="8709" xr:uid="{00000000-0005-0000-0000-0000E22E0000}"/>
    <cellStyle name="Percent 3 52 2" xfId="8710" xr:uid="{00000000-0005-0000-0000-0000E32E0000}"/>
    <cellStyle name="Percent 3 53" xfId="8711" xr:uid="{00000000-0005-0000-0000-0000E42E0000}"/>
    <cellStyle name="Percent 3 53 2" xfId="8712" xr:uid="{00000000-0005-0000-0000-0000E52E0000}"/>
    <cellStyle name="Percent 3 54" xfId="8713" xr:uid="{00000000-0005-0000-0000-0000E62E0000}"/>
    <cellStyle name="Percent 3 54 2" xfId="8714" xr:uid="{00000000-0005-0000-0000-0000E72E0000}"/>
    <cellStyle name="Percent 3 55" xfId="8715" xr:uid="{00000000-0005-0000-0000-0000E82E0000}"/>
    <cellStyle name="Percent 3 55 2" xfId="8716" xr:uid="{00000000-0005-0000-0000-0000E92E0000}"/>
    <cellStyle name="Percent 3 56" xfId="8717" xr:uid="{00000000-0005-0000-0000-0000EA2E0000}"/>
    <cellStyle name="Percent 3 56 2" xfId="8718" xr:uid="{00000000-0005-0000-0000-0000EB2E0000}"/>
    <cellStyle name="Percent 3 57" xfId="8719" xr:uid="{00000000-0005-0000-0000-0000EC2E0000}"/>
    <cellStyle name="Percent 3 57 2" xfId="8720" xr:uid="{00000000-0005-0000-0000-0000ED2E0000}"/>
    <cellStyle name="Percent 3 58" xfId="8721" xr:uid="{00000000-0005-0000-0000-0000EE2E0000}"/>
    <cellStyle name="Percent 3 58 2" xfId="8722" xr:uid="{00000000-0005-0000-0000-0000EF2E0000}"/>
    <cellStyle name="Percent 3 59" xfId="8723" xr:uid="{00000000-0005-0000-0000-0000F02E0000}"/>
    <cellStyle name="Percent 3 59 2" xfId="8724" xr:uid="{00000000-0005-0000-0000-0000F12E0000}"/>
    <cellStyle name="Percent 3 6" xfId="8725" xr:uid="{00000000-0005-0000-0000-0000F22E0000}"/>
    <cellStyle name="Percent 3 6 2" xfId="8726" xr:uid="{00000000-0005-0000-0000-0000F32E0000}"/>
    <cellStyle name="Percent 3 6 2 2" xfId="8727" xr:uid="{00000000-0005-0000-0000-0000F42E0000}"/>
    <cellStyle name="Percent 3 6 2 3" xfId="8728" xr:uid="{00000000-0005-0000-0000-0000F52E0000}"/>
    <cellStyle name="Percent 3 6 3" xfId="8729" xr:uid="{00000000-0005-0000-0000-0000F62E0000}"/>
    <cellStyle name="Percent 3 60" xfId="8730" xr:uid="{00000000-0005-0000-0000-0000F72E0000}"/>
    <cellStyle name="Percent 3 60 2" xfId="8731" xr:uid="{00000000-0005-0000-0000-0000F82E0000}"/>
    <cellStyle name="Percent 3 61" xfId="8732" xr:uid="{00000000-0005-0000-0000-0000F92E0000}"/>
    <cellStyle name="Percent 3 61 2" xfId="8733" xr:uid="{00000000-0005-0000-0000-0000FA2E0000}"/>
    <cellStyle name="Percent 3 62" xfId="8734" xr:uid="{00000000-0005-0000-0000-0000FB2E0000}"/>
    <cellStyle name="Percent 3 63" xfId="8735" xr:uid="{00000000-0005-0000-0000-0000FC2E0000}"/>
    <cellStyle name="Percent 3 64" xfId="8736" xr:uid="{00000000-0005-0000-0000-0000FD2E0000}"/>
    <cellStyle name="Percent 3 65" xfId="8737" xr:uid="{00000000-0005-0000-0000-0000FE2E0000}"/>
    <cellStyle name="Percent 3 66" xfId="8738" xr:uid="{00000000-0005-0000-0000-0000FF2E0000}"/>
    <cellStyle name="Percent 3 67" xfId="8739" xr:uid="{00000000-0005-0000-0000-0000002F0000}"/>
    <cellStyle name="Percent 3 68" xfId="8740" xr:uid="{00000000-0005-0000-0000-0000012F0000}"/>
    <cellStyle name="Percent 3 69" xfId="8741" xr:uid="{00000000-0005-0000-0000-0000022F0000}"/>
    <cellStyle name="Percent 3 7" xfId="8742" xr:uid="{00000000-0005-0000-0000-0000032F0000}"/>
    <cellStyle name="Percent 3 7 2" xfId="8743" xr:uid="{00000000-0005-0000-0000-0000042F0000}"/>
    <cellStyle name="Percent 3 7 2 2" xfId="8744" xr:uid="{00000000-0005-0000-0000-0000052F0000}"/>
    <cellStyle name="Percent 3 7 2 3" xfId="8745" xr:uid="{00000000-0005-0000-0000-0000062F0000}"/>
    <cellStyle name="Percent 3 7 3" xfId="8746" xr:uid="{00000000-0005-0000-0000-0000072F0000}"/>
    <cellStyle name="Percent 3 70" xfId="8747" xr:uid="{00000000-0005-0000-0000-0000082F0000}"/>
    <cellStyle name="Percent 3 71" xfId="8748" xr:uid="{00000000-0005-0000-0000-0000092F0000}"/>
    <cellStyle name="Percent 3 72" xfId="8749" xr:uid="{00000000-0005-0000-0000-00000A2F0000}"/>
    <cellStyle name="Percent 3 73" xfId="8750" xr:uid="{00000000-0005-0000-0000-00000B2F0000}"/>
    <cellStyle name="Percent 3 74" xfId="8751" xr:uid="{00000000-0005-0000-0000-00000C2F0000}"/>
    <cellStyle name="Percent 3 75" xfId="8752" xr:uid="{00000000-0005-0000-0000-00000D2F0000}"/>
    <cellStyle name="Percent 3 76" xfId="8753" xr:uid="{00000000-0005-0000-0000-00000E2F0000}"/>
    <cellStyle name="Percent 3 77" xfId="8754" xr:uid="{00000000-0005-0000-0000-00000F2F0000}"/>
    <cellStyle name="Percent 3 78" xfId="8755" xr:uid="{00000000-0005-0000-0000-0000102F0000}"/>
    <cellStyle name="Percent 3 79" xfId="8756" xr:uid="{00000000-0005-0000-0000-0000112F0000}"/>
    <cellStyle name="Percent 3 8" xfId="8757" xr:uid="{00000000-0005-0000-0000-0000122F0000}"/>
    <cellStyle name="Percent 3 8 2" xfId="8758" xr:uid="{00000000-0005-0000-0000-0000132F0000}"/>
    <cellStyle name="Percent 3 8 2 2" xfId="8759" xr:uid="{00000000-0005-0000-0000-0000142F0000}"/>
    <cellStyle name="Percent 3 8 2 3" xfId="8760" xr:uid="{00000000-0005-0000-0000-0000152F0000}"/>
    <cellStyle name="Percent 3 8 3" xfId="8761" xr:uid="{00000000-0005-0000-0000-0000162F0000}"/>
    <cellStyle name="Percent 3 80" xfId="8762" xr:uid="{00000000-0005-0000-0000-0000172F0000}"/>
    <cellStyle name="Percent 3 81" xfId="8763" xr:uid="{00000000-0005-0000-0000-0000182F0000}"/>
    <cellStyle name="Percent 3 82" xfId="8764" xr:uid="{00000000-0005-0000-0000-0000192F0000}"/>
    <cellStyle name="Percent 3 83" xfId="8765" xr:uid="{00000000-0005-0000-0000-00001A2F0000}"/>
    <cellStyle name="Percent 3 84" xfId="8766" xr:uid="{00000000-0005-0000-0000-00001B2F0000}"/>
    <cellStyle name="Percent 3 85" xfId="8767" xr:uid="{00000000-0005-0000-0000-00001C2F0000}"/>
    <cellStyle name="Percent 3 86" xfId="8768" xr:uid="{00000000-0005-0000-0000-00001D2F0000}"/>
    <cellStyle name="Percent 3 87" xfId="8769" xr:uid="{00000000-0005-0000-0000-00001E2F0000}"/>
    <cellStyle name="Percent 3 88" xfId="8770" xr:uid="{00000000-0005-0000-0000-00001F2F0000}"/>
    <cellStyle name="Percent 3 89" xfId="8771" xr:uid="{00000000-0005-0000-0000-0000202F0000}"/>
    <cellStyle name="Percent 3 9" xfId="8772" xr:uid="{00000000-0005-0000-0000-0000212F0000}"/>
    <cellStyle name="Percent 3 9 2" xfId="8773" xr:uid="{00000000-0005-0000-0000-0000222F0000}"/>
    <cellStyle name="Percent 3 9 2 2" xfId="8774" xr:uid="{00000000-0005-0000-0000-0000232F0000}"/>
    <cellStyle name="Percent 3 9 2 3" xfId="8775" xr:uid="{00000000-0005-0000-0000-0000242F0000}"/>
    <cellStyle name="Percent 3 9 3" xfId="8776" xr:uid="{00000000-0005-0000-0000-0000252F0000}"/>
    <cellStyle name="Percent 3 90" xfId="8777" xr:uid="{00000000-0005-0000-0000-0000262F0000}"/>
    <cellStyle name="Percent 3 91" xfId="8778" xr:uid="{00000000-0005-0000-0000-0000272F0000}"/>
    <cellStyle name="Percent 3 92" xfId="8779" xr:uid="{00000000-0005-0000-0000-0000282F0000}"/>
    <cellStyle name="Percent 3 93" xfId="8780" xr:uid="{00000000-0005-0000-0000-0000292F0000}"/>
    <cellStyle name="Percent 3 94" xfId="8781" xr:uid="{00000000-0005-0000-0000-00002A2F0000}"/>
    <cellStyle name="Percent 3 95" xfId="8782" xr:uid="{00000000-0005-0000-0000-00002B2F0000}"/>
    <cellStyle name="Percent 3 96" xfId="8783" xr:uid="{00000000-0005-0000-0000-00002C2F0000}"/>
    <cellStyle name="Percent 3 97" xfId="8784" xr:uid="{00000000-0005-0000-0000-00002D2F0000}"/>
    <cellStyle name="Percent 3 98" xfId="8785" xr:uid="{00000000-0005-0000-0000-00002E2F0000}"/>
    <cellStyle name="Percent 3 99" xfId="8786" xr:uid="{00000000-0005-0000-0000-00002F2F0000}"/>
    <cellStyle name="Percent 3 99 2" xfId="8787" xr:uid="{00000000-0005-0000-0000-0000302F0000}"/>
    <cellStyle name="Percent 3 99 2 2" xfId="12749" xr:uid="{00000000-0005-0000-0000-0000312F0000}"/>
    <cellStyle name="Percent 3 99 3" xfId="12748" xr:uid="{00000000-0005-0000-0000-0000322F0000}"/>
    <cellStyle name="Percent 30" xfId="8788" xr:uid="{00000000-0005-0000-0000-0000332F0000}"/>
    <cellStyle name="Percent 31" xfId="8789" xr:uid="{00000000-0005-0000-0000-0000342F0000}"/>
    <cellStyle name="Percent 32" xfId="8790" xr:uid="{00000000-0005-0000-0000-0000352F0000}"/>
    <cellStyle name="Percent 33" xfId="8791" xr:uid="{00000000-0005-0000-0000-0000362F0000}"/>
    <cellStyle name="Percent 34" xfId="8792" xr:uid="{00000000-0005-0000-0000-0000372F0000}"/>
    <cellStyle name="Percent 35" xfId="8793" xr:uid="{00000000-0005-0000-0000-0000382F0000}"/>
    <cellStyle name="Percent 36" xfId="8794" xr:uid="{00000000-0005-0000-0000-0000392F0000}"/>
    <cellStyle name="Percent 37" xfId="8795" xr:uid="{00000000-0005-0000-0000-00003A2F0000}"/>
    <cellStyle name="Percent 38" xfId="8796" xr:uid="{00000000-0005-0000-0000-00003B2F0000}"/>
    <cellStyle name="Percent 39" xfId="8797" xr:uid="{00000000-0005-0000-0000-00003C2F0000}"/>
    <cellStyle name="Percent 4" xfId="58" xr:uid="{00000000-0005-0000-0000-00003D2F0000}"/>
    <cellStyle name="Percent 4 10" xfId="8798" xr:uid="{00000000-0005-0000-0000-00003E2F0000}"/>
    <cellStyle name="Percent 4 11" xfId="8799" xr:uid="{00000000-0005-0000-0000-00003F2F0000}"/>
    <cellStyle name="Percent 4 12" xfId="8800" xr:uid="{00000000-0005-0000-0000-0000402F0000}"/>
    <cellStyle name="Percent 4 13" xfId="8801" xr:uid="{00000000-0005-0000-0000-0000412F0000}"/>
    <cellStyle name="Percent 4 14" xfId="8802" xr:uid="{00000000-0005-0000-0000-0000422F0000}"/>
    <cellStyle name="Percent 4 15" xfId="8803" xr:uid="{00000000-0005-0000-0000-0000432F0000}"/>
    <cellStyle name="Percent 4 16" xfId="8804" xr:uid="{00000000-0005-0000-0000-0000442F0000}"/>
    <cellStyle name="Percent 4 17" xfId="8805" xr:uid="{00000000-0005-0000-0000-0000452F0000}"/>
    <cellStyle name="Percent 4 18" xfId="8806" xr:uid="{00000000-0005-0000-0000-0000462F0000}"/>
    <cellStyle name="Percent 4 19" xfId="8807" xr:uid="{00000000-0005-0000-0000-0000472F0000}"/>
    <cellStyle name="Percent 4 2" xfId="8808" xr:uid="{00000000-0005-0000-0000-0000482F0000}"/>
    <cellStyle name="Percent 4 2 2" xfId="8809" xr:uid="{00000000-0005-0000-0000-0000492F0000}"/>
    <cellStyle name="Percent 4 2 2 2" xfId="8810" xr:uid="{00000000-0005-0000-0000-00004A2F0000}"/>
    <cellStyle name="Percent 4 2 3" xfId="8811" xr:uid="{00000000-0005-0000-0000-00004B2F0000}"/>
    <cellStyle name="Percent 4 2 4" xfId="8812" xr:uid="{00000000-0005-0000-0000-00004C2F0000}"/>
    <cellStyle name="Percent 4 20" xfId="8813" xr:uid="{00000000-0005-0000-0000-00004D2F0000}"/>
    <cellStyle name="Percent 4 21" xfId="8814" xr:uid="{00000000-0005-0000-0000-00004E2F0000}"/>
    <cellStyle name="Percent 4 22" xfId="8815" xr:uid="{00000000-0005-0000-0000-00004F2F0000}"/>
    <cellStyle name="Percent 4 23" xfId="8816" xr:uid="{00000000-0005-0000-0000-0000502F0000}"/>
    <cellStyle name="Percent 4 24" xfId="8817" xr:uid="{00000000-0005-0000-0000-0000512F0000}"/>
    <cellStyle name="Percent 4 25" xfId="8818" xr:uid="{00000000-0005-0000-0000-0000522F0000}"/>
    <cellStyle name="Percent 4 26" xfId="8819" xr:uid="{00000000-0005-0000-0000-0000532F0000}"/>
    <cellStyle name="Percent 4 27" xfId="8820" xr:uid="{00000000-0005-0000-0000-0000542F0000}"/>
    <cellStyle name="Percent 4 28" xfId="8821" xr:uid="{00000000-0005-0000-0000-0000552F0000}"/>
    <cellStyle name="Percent 4 29" xfId="8822" xr:uid="{00000000-0005-0000-0000-0000562F0000}"/>
    <cellStyle name="Percent 4 3" xfId="8823" xr:uid="{00000000-0005-0000-0000-0000572F0000}"/>
    <cellStyle name="Percent 4 3 2" xfId="8824" xr:uid="{00000000-0005-0000-0000-0000582F0000}"/>
    <cellStyle name="Percent 4 30" xfId="8825" xr:uid="{00000000-0005-0000-0000-0000592F0000}"/>
    <cellStyle name="Percent 4 31" xfId="8826" xr:uid="{00000000-0005-0000-0000-00005A2F0000}"/>
    <cellStyle name="Percent 4 32" xfId="8827" xr:uid="{00000000-0005-0000-0000-00005B2F0000}"/>
    <cellStyle name="Percent 4 33" xfId="8828" xr:uid="{00000000-0005-0000-0000-00005C2F0000}"/>
    <cellStyle name="Percent 4 34" xfId="8829" xr:uid="{00000000-0005-0000-0000-00005D2F0000}"/>
    <cellStyle name="Percent 4 35" xfId="8830" xr:uid="{00000000-0005-0000-0000-00005E2F0000}"/>
    <cellStyle name="Percent 4 36" xfId="8831" xr:uid="{00000000-0005-0000-0000-00005F2F0000}"/>
    <cellStyle name="Percent 4 37" xfId="8832" xr:uid="{00000000-0005-0000-0000-0000602F0000}"/>
    <cellStyle name="Percent 4 38" xfId="8833" xr:uid="{00000000-0005-0000-0000-0000612F0000}"/>
    <cellStyle name="Percent 4 39" xfId="8834" xr:uid="{00000000-0005-0000-0000-0000622F0000}"/>
    <cellStyle name="Percent 4 4" xfId="8835" xr:uid="{00000000-0005-0000-0000-0000632F0000}"/>
    <cellStyle name="Percent 4 40" xfId="8836" xr:uid="{00000000-0005-0000-0000-0000642F0000}"/>
    <cellStyle name="Percent 4 41" xfId="8837" xr:uid="{00000000-0005-0000-0000-0000652F0000}"/>
    <cellStyle name="Percent 4 42" xfId="8838" xr:uid="{00000000-0005-0000-0000-0000662F0000}"/>
    <cellStyle name="Percent 4 43" xfId="8839" xr:uid="{00000000-0005-0000-0000-0000672F0000}"/>
    <cellStyle name="Percent 4 44" xfId="8840" xr:uid="{00000000-0005-0000-0000-0000682F0000}"/>
    <cellStyle name="Percent 4 45" xfId="8841" xr:uid="{00000000-0005-0000-0000-0000692F0000}"/>
    <cellStyle name="Percent 4 46" xfId="8842" xr:uid="{00000000-0005-0000-0000-00006A2F0000}"/>
    <cellStyle name="Percent 4 47" xfId="8843" xr:uid="{00000000-0005-0000-0000-00006B2F0000}"/>
    <cellStyle name="Percent 4 48" xfId="8844" xr:uid="{00000000-0005-0000-0000-00006C2F0000}"/>
    <cellStyle name="Percent 4 49" xfId="8845" xr:uid="{00000000-0005-0000-0000-00006D2F0000}"/>
    <cellStyle name="Percent 4 5" xfId="8846" xr:uid="{00000000-0005-0000-0000-00006E2F0000}"/>
    <cellStyle name="Percent 4 50" xfId="8847" xr:uid="{00000000-0005-0000-0000-00006F2F0000}"/>
    <cellStyle name="Percent 4 51" xfId="8848" xr:uid="{00000000-0005-0000-0000-0000702F0000}"/>
    <cellStyle name="Percent 4 52" xfId="8849" xr:uid="{00000000-0005-0000-0000-0000712F0000}"/>
    <cellStyle name="Percent 4 53" xfId="8850" xr:uid="{00000000-0005-0000-0000-0000722F0000}"/>
    <cellStyle name="Percent 4 54" xfId="8851" xr:uid="{00000000-0005-0000-0000-0000732F0000}"/>
    <cellStyle name="Percent 4 55" xfId="8852" xr:uid="{00000000-0005-0000-0000-0000742F0000}"/>
    <cellStyle name="Percent 4 56" xfId="8853" xr:uid="{00000000-0005-0000-0000-0000752F0000}"/>
    <cellStyle name="Percent 4 57" xfId="8854" xr:uid="{00000000-0005-0000-0000-0000762F0000}"/>
    <cellStyle name="Percent 4 58" xfId="8855" xr:uid="{00000000-0005-0000-0000-0000772F0000}"/>
    <cellStyle name="Percent 4 59" xfId="8856" xr:uid="{00000000-0005-0000-0000-0000782F0000}"/>
    <cellStyle name="Percent 4 6" xfId="8857" xr:uid="{00000000-0005-0000-0000-0000792F0000}"/>
    <cellStyle name="Percent 4 60" xfId="8858" xr:uid="{00000000-0005-0000-0000-00007A2F0000}"/>
    <cellStyle name="Percent 4 61" xfId="8859" xr:uid="{00000000-0005-0000-0000-00007B2F0000}"/>
    <cellStyle name="Percent 4 62" xfId="9418" xr:uid="{00000000-0005-0000-0000-00007C2F0000}"/>
    <cellStyle name="Percent 4 62 2" xfId="12927" xr:uid="{00000000-0005-0000-0000-00007D2F0000}"/>
    <cellStyle name="Percent 4 63" xfId="9422" xr:uid="{00000000-0005-0000-0000-00007E2F0000}"/>
    <cellStyle name="Percent 4 63 2" xfId="12931" xr:uid="{00000000-0005-0000-0000-00007F2F0000}"/>
    <cellStyle name="Percent 4 64" xfId="9499" xr:uid="{00000000-0005-0000-0000-0000802F0000}"/>
    <cellStyle name="Percent 4 65" xfId="9502" xr:uid="{00000000-0005-0000-0000-0000812F0000}"/>
    <cellStyle name="Percent 4 65 2" xfId="9505" xr:uid="{00000000-0005-0000-0000-0000822F0000}"/>
    <cellStyle name="Percent 4 65 2 2" xfId="9520" xr:uid="{00000000-0005-0000-0000-0000832F0000}"/>
    <cellStyle name="Percent 4 65 2 2 2" xfId="9542" xr:uid="{00000000-0005-0000-0000-0000842F0000}"/>
    <cellStyle name="Percent 4 66" xfId="9603" xr:uid="{00000000-0005-0000-0000-0000852F0000}"/>
    <cellStyle name="Percent 4 7" xfId="8860" xr:uid="{00000000-0005-0000-0000-0000862F0000}"/>
    <cellStyle name="Percent 4 8" xfId="8861" xr:uid="{00000000-0005-0000-0000-0000872F0000}"/>
    <cellStyle name="Percent 4 9" xfId="8862" xr:uid="{00000000-0005-0000-0000-0000882F0000}"/>
    <cellStyle name="Percent 40" xfId="8863" xr:uid="{00000000-0005-0000-0000-0000892F0000}"/>
    <cellStyle name="Percent 41" xfId="8864" xr:uid="{00000000-0005-0000-0000-00008A2F0000}"/>
    <cellStyle name="Percent 42" xfId="8865" xr:uid="{00000000-0005-0000-0000-00008B2F0000}"/>
    <cellStyle name="Percent 43" xfId="8866" xr:uid="{00000000-0005-0000-0000-00008C2F0000}"/>
    <cellStyle name="Percent 44" xfId="8867" xr:uid="{00000000-0005-0000-0000-00008D2F0000}"/>
    <cellStyle name="Percent 44 2" xfId="8868" xr:uid="{00000000-0005-0000-0000-00008E2F0000}"/>
    <cellStyle name="Percent 44 3" xfId="9443" xr:uid="{00000000-0005-0000-0000-00008F2F0000}"/>
    <cellStyle name="Percent 45" xfId="8869" xr:uid="{00000000-0005-0000-0000-0000902F0000}"/>
    <cellStyle name="Percent 46" xfId="8870" xr:uid="{00000000-0005-0000-0000-0000912F0000}"/>
    <cellStyle name="Percent 47" xfId="8871" xr:uid="{00000000-0005-0000-0000-0000922F0000}"/>
    <cellStyle name="Percent 48" xfId="8872" xr:uid="{00000000-0005-0000-0000-0000932F0000}"/>
    <cellStyle name="Percent 49" xfId="8873" xr:uid="{00000000-0005-0000-0000-0000942F0000}"/>
    <cellStyle name="Percent 49 2" xfId="8874" xr:uid="{00000000-0005-0000-0000-0000952F0000}"/>
    <cellStyle name="Percent 49 2 2" xfId="12750" xr:uid="{00000000-0005-0000-0000-0000962F0000}"/>
    <cellStyle name="Percent 5" xfId="60" xr:uid="{00000000-0005-0000-0000-0000972F0000}"/>
    <cellStyle name="Percent 5 10" xfId="8875" xr:uid="{00000000-0005-0000-0000-0000982F0000}"/>
    <cellStyle name="Percent 5 11" xfId="8876" xr:uid="{00000000-0005-0000-0000-0000992F0000}"/>
    <cellStyle name="Percent 5 12" xfId="8877" xr:uid="{00000000-0005-0000-0000-00009A2F0000}"/>
    <cellStyle name="Percent 5 13" xfId="8878" xr:uid="{00000000-0005-0000-0000-00009B2F0000}"/>
    <cellStyle name="Percent 5 14" xfId="8879" xr:uid="{00000000-0005-0000-0000-00009C2F0000}"/>
    <cellStyle name="Percent 5 15" xfId="8880" xr:uid="{00000000-0005-0000-0000-00009D2F0000}"/>
    <cellStyle name="Percent 5 16" xfId="8881" xr:uid="{00000000-0005-0000-0000-00009E2F0000}"/>
    <cellStyle name="Percent 5 17" xfId="8882" xr:uid="{00000000-0005-0000-0000-00009F2F0000}"/>
    <cellStyle name="Percent 5 18" xfId="8883" xr:uid="{00000000-0005-0000-0000-0000A02F0000}"/>
    <cellStyle name="Percent 5 19" xfId="8884" xr:uid="{00000000-0005-0000-0000-0000A12F0000}"/>
    <cellStyle name="Percent 5 2" xfId="8885" xr:uid="{00000000-0005-0000-0000-0000A22F0000}"/>
    <cellStyle name="Percent 5 2 10" xfId="8886" xr:uid="{00000000-0005-0000-0000-0000A32F0000}"/>
    <cellStyle name="Percent 5 2 11" xfId="8887" xr:uid="{00000000-0005-0000-0000-0000A42F0000}"/>
    <cellStyle name="Percent 5 2 12" xfId="8888" xr:uid="{00000000-0005-0000-0000-0000A52F0000}"/>
    <cellStyle name="Percent 5 2 13" xfId="8889" xr:uid="{00000000-0005-0000-0000-0000A62F0000}"/>
    <cellStyle name="Percent 5 2 14" xfId="8890" xr:uid="{00000000-0005-0000-0000-0000A72F0000}"/>
    <cellStyle name="Percent 5 2 15" xfId="8891" xr:uid="{00000000-0005-0000-0000-0000A82F0000}"/>
    <cellStyle name="Percent 5 2 15 2" xfId="8892" xr:uid="{00000000-0005-0000-0000-0000A92F0000}"/>
    <cellStyle name="Percent 5 2 15 2 2" xfId="12752" xr:uid="{00000000-0005-0000-0000-0000AA2F0000}"/>
    <cellStyle name="Percent 5 2 16" xfId="8893" xr:uid="{00000000-0005-0000-0000-0000AB2F0000}"/>
    <cellStyle name="Percent 5 2 17" xfId="8894" xr:uid="{00000000-0005-0000-0000-0000AC2F0000}"/>
    <cellStyle name="Percent 5 2 17 2" xfId="12753" xr:uid="{00000000-0005-0000-0000-0000AD2F0000}"/>
    <cellStyle name="Percent 5 2 18" xfId="8895" xr:uid="{00000000-0005-0000-0000-0000AE2F0000}"/>
    <cellStyle name="Percent 5 2 18 2" xfId="12754" xr:uid="{00000000-0005-0000-0000-0000AF2F0000}"/>
    <cellStyle name="Percent 5 2 19" xfId="8896" xr:uid="{00000000-0005-0000-0000-0000B02F0000}"/>
    <cellStyle name="Percent 5 2 19 2" xfId="12755" xr:uid="{00000000-0005-0000-0000-0000B12F0000}"/>
    <cellStyle name="Percent 5 2 2" xfId="8897" xr:uid="{00000000-0005-0000-0000-0000B22F0000}"/>
    <cellStyle name="Percent 5 2 2 10" xfId="8898" xr:uid="{00000000-0005-0000-0000-0000B32F0000}"/>
    <cellStyle name="Percent 5 2 2 11" xfId="8899" xr:uid="{00000000-0005-0000-0000-0000B42F0000}"/>
    <cellStyle name="Percent 5 2 2 12" xfId="8900" xr:uid="{00000000-0005-0000-0000-0000B52F0000}"/>
    <cellStyle name="Percent 5 2 2 12 2" xfId="8901" xr:uid="{00000000-0005-0000-0000-0000B62F0000}"/>
    <cellStyle name="Percent 5 2 2 12 2 2" xfId="12757" xr:uid="{00000000-0005-0000-0000-0000B72F0000}"/>
    <cellStyle name="Percent 5 2 2 13" xfId="8902" xr:uid="{00000000-0005-0000-0000-0000B82F0000}"/>
    <cellStyle name="Percent 5 2 2 14" xfId="8903" xr:uid="{00000000-0005-0000-0000-0000B92F0000}"/>
    <cellStyle name="Percent 5 2 2 14 2" xfId="12758" xr:uid="{00000000-0005-0000-0000-0000BA2F0000}"/>
    <cellStyle name="Percent 5 2 2 15" xfId="12756" xr:uid="{00000000-0005-0000-0000-0000BB2F0000}"/>
    <cellStyle name="Percent 5 2 2 2" xfId="8904" xr:uid="{00000000-0005-0000-0000-0000BC2F0000}"/>
    <cellStyle name="Percent 5 2 2 2 10" xfId="8905" xr:uid="{00000000-0005-0000-0000-0000BD2F0000}"/>
    <cellStyle name="Percent 5 2 2 2 10 2" xfId="8906" xr:uid="{00000000-0005-0000-0000-0000BE2F0000}"/>
    <cellStyle name="Percent 5 2 2 2 10 2 2" xfId="8907" xr:uid="{00000000-0005-0000-0000-0000BF2F0000}"/>
    <cellStyle name="Percent 5 2 2 2 10 2 2 2" xfId="12761" xr:uid="{00000000-0005-0000-0000-0000C02F0000}"/>
    <cellStyle name="Percent 5 2 2 2 10 2 3" xfId="12760" xr:uid="{00000000-0005-0000-0000-0000C12F0000}"/>
    <cellStyle name="Percent 5 2 2 2 10 3" xfId="8908" xr:uid="{00000000-0005-0000-0000-0000C22F0000}"/>
    <cellStyle name="Percent 5 2 2 2 10 3 2" xfId="12762" xr:uid="{00000000-0005-0000-0000-0000C32F0000}"/>
    <cellStyle name="Percent 5 2 2 2 10 4" xfId="12759" xr:uid="{00000000-0005-0000-0000-0000C42F0000}"/>
    <cellStyle name="Percent 5 2 2 2 11" xfId="8909" xr:uid="{00000000-0005-0000-0000-0000C52F0000}"/>
    <cellStyle name="Percent 5 2 2 2 11 2" xfId="8910" xr:uid="{00000000-0005-0000-0000-0000C62F0000}"/>
    <cellStyle name="Percent 5 2 2 2 11 2 2" xfId="8911" xr:uid="{00000000-0005-0000-0000-0000C72F0000}"/>
    <cellStyle name="Percent 5 2 2 2 11 2 2 2" xfId="12765" xr:uid="{00000000-0005-0000-0000-0000C82F0000}"/>
    <cellStyle name="Percent 5 2 2 2 11 2 3" xfId="12764" xr:uid="{00000000-0005-0000-0000-0000C92F0000}"/>
    <cellStyle name="Percent 5 2 2 2 11 3" xfId="8912" xr:uid="{00000000-0005-0000-0000-0000CA2F0000}"/>
    <cellStyle name="Percent 5 2 2 2 11 3 2" xfId="12766" xr:uid="{00000000-0005-0000-0000-0000CB2F0000}"/>
    <cellStyle name="Percent 5 2 2 2 11 4" xfId="12763" xr:uid="{00000000-0005-0000-0000-0000CC2F0000}"/>
    <cellStyle name="Percent 5 2 2 2 12" xfId="8913" xr:uid="{00000000-0005-0000-0000-0000CD2F0000}"/>
    <cellStyle name="Percent 5 2 2 2 12 2" xfId="8914" xr:uid="{00000000-0005-0000-0000-0000CE2F0000}"/>
    <cellStyle name="Percent 5 2 2 2 12 2 2" xfId="12768" xr:uid="{00000000-0005-0000-0000-0000CF2F0000}"/>
    <cellStyle name="Percent 5 2 2 2 12 3" xfId="12767" xr:uid="{00000000-0005-0000-0000-0000D02F0000}"/>
    <cellStyle name="Percent 5 2 2 2 13" xfId="8915" xr:uid="{00000000-0005-0000-0000-0000D12F0000}"/>
    <cellStyle name="Percent 5 2 2 2 13 2" xfId="8916" xr:uid="{00000000-0005-0000-0000-0000D22F0000}"/>
    <cellStyle name="Percent 5 2 2 2 13 2 2" xfId="12770" xr:uid="{00000000-0005-0000-0000-0000D32F0000}"/>
    <cellStyle name="Percent 5 2 2 2 13 3" xfId="12769" xr:uid="{00000000-0005-0000-0000-0000D42F0000}"/>
    <cellStyle name="Percent 5 2 2 2 14" xfId="8917" xr:uid="{00000000-0005-0000-0000-0000D52F0000}"/>
    <cellStyle name="Percent 5 2 2 2 2" xfId="8918" xr:uid="{00000000-0005-0000-0000-0000D62F0000}"/>
    <cellStyle name="Percent 5 2 2 2 2 2" xfId="8919" xr:uid="{00000000-0005-0000-0000-0000D72F0000}"/>
    <cellStyle name="Percent 5 2 2 2 2 2 2" xfId="8920" xr:uid="{00000000-0005-0000-0000-0000D82F0000}"/>
    <cellStyle name="Percent 5 2 2 2 2 2 2 2" xfId="12773" xr:uid="{00000000-0005-0000-0000-0000D92F0000}"/>
    <cellStyle name="Percent 5 2 2 2 2 2 3" xfId="12772" xr:uid="{00000000-0005-0000-0000-0000DA2F0000}"/>
    <cellStyle name="Percent 5 2 2 2 2 3" xfId="8921" xr:uid="{00000000-0005-0000-0000-0000DB2F0000}"/>
    <cellStyle name="Percent 5 2 2 2 2 3 2" xfId="12774" xr:uid="{00000000-0005-0000-0000-0000DC2F0000}"/>
    <cellStyle name="Percent 5 2 2 2 2 4" xfId="12771" xr:uid="{00000000-0005-0000-0000-0000DD2F0000}"/>
    <cellStyle name="Percent 5 2 2 2 3" xfId="8922" xr:uid="{00000000-0005-0000-0000-0000DE2F0000}"/>
    <cellStyle name="Percent 5 2 2 2 3 2" xfId="8923" xr:uid="{00000000-0005-0000-0000-0000DF2F0000}"/>
    <cellStyle name="Percent 5 2 2 2 3 2 2" xfId="8924" xr:uid="{00000000-0005-0000-0000-0000E02F0000}"/>
    <cellStyle name="Percent 5 2 2 2 3 2 2 2" xfId="12777" xr:uid="{00000000-0005-0000-0000-0000E12F0000}"/>
    <cellStyle name="Percent 5 2 2 2 3 2 3" xfId="12776" xr:uid="{00000000-0005-0000-0000-0000E22F0000}"/>
    <cellStyle name="Percent 5 2 2 2 3 3" xfId="8925" xr:uid="{00000000-0005-0000-0000-0000E32F0000}"/>
    <cellStyle name="Percent 5 2 2 2 3 3 2" xfId="12778" xr:uid="{00000000-0005-0000-0000-0000E42F0000}"/>
    <cellStyle name="Percent 5 2 2 2 3 4" xfId="12775" xr:uid="{00000000-0005-0000-0000-0000E52F0000}"/>
    <cellStyle name="Percent 5 2 2 2 4" xfId="8926" xr:uid="{00000000-0005-0000-0000-0000E62F0000}"/>
    <cellStyle name="Percent 5 2 2 2 4 2" xfId="8927" xr:uid="{00000000-0005-0000-0000-0000E72F0000}"/>
    <cellStyle name="Percent 5 2 2 2 4 2 2" xfId="8928" xr:uid="{00000000-0005-0000-0000-0000E82F0000}"/>
    <cellStyle name="Percent 5 2 2 2 4 2 2 2" xfId="12781" xr:uid="{00000000-0005-0000-0000-0000E92F0000}"/>
    <cellStyle name="Percent 5 2 2 2 4 2 3" xfId="12780" xr:uid="{00000000-0005-0000-0000-0000EA2F0000}"/>
    <cellStyle name="Percent 5 2 2 2 4 3" xfId="8929" xr:uid="{00000000-0005-0000-0000-0000EB2F0000}"/>
    <cellStyle name="Percent 5 2 2 2 4 3 2" xfId="12782" xr:uid="{00000000-0005-0000-0000-0000EC2F0000}"/>
    <cellStyle name="Percent 5 2 2 2 4 4" xfId="12779" xr:uid="{00000000-0005-0000-0000-0000ED2F0000}"/>
    <cellStyle name="Percent 5 2 2 2 5" xfId="8930" xr:uid="{00000000-0005-0000-0000-0000EE2F0000}"/>
    <cellStyle name="Percent 5 2 2 2 5 2" xfId="8931" xr:uid="{00000000-0005-0000-0000-0000EF2F0000}"/>
    <cellStyle name="Percent 5 2 2 2 5 2 2" xfId="8932" xr:uid="{00000000-0005-0000-0000-0000F02F0000}"/>
    <cellStyle name="Percent 5 2 2 2 5 2 2 2" xfId="12785" xr:uid="{00000000-0005-0000-0000-0000F12F0000}"/>
    <cellStyle name="Percent 5 2 2 2 5 2 3" xfId="12784" xr:uid="{00000000-0005-0000-0000-0000F22F0000}"/>
    <cellStyle name="Percent 5 2 2 2 5 3" xfId="8933" xr:uid="{00000000-0005-0000-0000-0000F32F0000}"/>
    <cellStyle name="Percent 5 2 2 2 5 3 2" xfId="12786" xr:uid="{00000000-0005-0000-0000-0000F42F0000}"/>
    <cellStyle name="Percent 5 2 2 2 5 4" xfId="12783" xr:uid="{00000000-0005-0000-0000-0000F52F0000}"/>
    <cellStyle name="Percent 5 2 2 2 6" xfId="8934" xr:uid="{00000000-0005-0000-0000-0000F62F0000}"/>
    <cellStyle name="Percent 5 2 2 2 6 2" xfId="8935" xr:uid="{00000000-0005-0000-0000-0000F72F0000}"/>
    <cellStyle name="Percent 5 2 2 2 6 2 2" xfId="8936" xr:uid="{00000000-0005-0000-0000-0000F82F0000}"/>
    <cellStyle name="Percent 5 2 2 2 6 2 2 2" xfId="12789" xr:uid="{00000000-0005-0000-0000-0000F92F0000}"/>
    <cellStyle name="Percent 5 2 2 2 6 2 3" xfId="12788" xr:uid="{00000000-0005-0000-0000-0000FA2F0000}"/>
    <cellStyle name="Percent 5 2 2 2 6 3" xfId="8937" xr:uid="{00000000-0005-0000-0000-0000FB2F0000}"/>
    <cellStyle name="Percent 5 2 2 2 6 3 2" xfId="12790" xr:uid="{00000000-0005-0000-0000-0000FC2F0000}"/>
    <cellStyle name="Percent 5 2 2 2 6 4" xfId="12787" xr:uid="{00000000-0005-0000-0000-0000FD2F0000}"/>
    <cellStyle name="Percent 5 2 2 2 7" xfId="8938" xr:uid="{00000000-0005-0000-0000-0000FE2F0000}"/>
    <cellStyle name="Percent 5 2 2 2 7 2" xfId="8939" xr:uid="{00000000-0005-0000-0000-0000FF2F0000}"/>
    <cellStyle name="Percent 5 2 2 2 7 2 2" xfId="8940" xr:uid="{00000000-0005-0000-0000-000000300000}"/>
    <cellStyle name="Percent 5 2 2 2 7 2 2 2" xfId="12793" xr:uid="{00000000-0005-0000-0000-000001300000}"/>
    <cellStyle name="Percent 5 2 2 2 7 2 3" xfId="12792" xr:uid="{00000000-0005-0000-0000-000002300000}"/>
    <cellStyle name="Percent 5 2 2 2 7 3" xfId="8941" xr:uid="{00000000-0005-0000-0000-000003300000}"/>
    <cellStyle name="Percent 5 2 2 2 7 3 2" xfId="12794" xr:uid="{00000000-0005-0000-0000-000004300000}"/>
    <cellStyle name="Percent 5 2 2 2 7 4" xfId="12791" xr:uid="{00000000-0005-0000-0000-000005300000}"/>
    <cellStyle name="Percent 5 2 2 2 8" xfId="8942" xr:uid="{00000000-0005-0000-0000-000006300000}"/>
    <cellStyle name="Percent 5 2 2 2 8 2" xfId="8943" xr:uid="{00000000-0005-0000-0000-000007300000}"/>
    <cellStyle name="Percent 5 2 2 2 8 2 2" xfId="8944" xr:uid="{00000000-0005-0000-0000-000008300000}"/>
    <cellStyle name="Percent 5 2 2 2 8 2 2 2" xfId="12797" xr:uid="{00000000-0005-0000-0000-000009300000}"/>
    <cellStyle name="Percent 5 2 2 2 8 2 3" xfId="12796" xr:uid="{00000000-0005-0000-0000-00000A300000}"/>
    <cellStyle name="Percent 5 2 2 2 8 3" xfId="8945" xr:uid="{00000000-0005-0000-0000-00000B300000}"/>
    <cellStyle name="Percent 5 2 2 2 8 3 2" xfId="12798" xr:uid="{00000000-0005-0000-0000-00000C300000}"/>
    <cellStyle name="Percent 5 2 2 2 8 4" xfId="12795" xr:uid="{00000000-0005-0000-0000-00000D300000}"/>
    <cellStyle name="Percent 5 2 2 2 9" xfId="8946" xr:uid="{00000000-0005-0000-0000-00000E300000}"/>
    <cellStyle name="Percent 5 2 2 2 9 2" xfId="8947" xr:uid="{00000000-0005-0000-0000-00000F300000}"/>
    <cellStyle name="Percent 5 2 2 2 9 2 2" xfId="8948" xr:uid="{00000000-0005-0000-0000-000010300000}"/>
    <cellStyle name="Percent 5 2 2 2 9 2 2 2" xfId="12801" xr:uid="{00000000-0005-0000-0000-000011300000}"/>
    <cellStyle name="Percent 5 2 2 2 9 2 3" xfId="12800" xr:uid="{00000000-0005-0000-0000-000012300000}"/>
    <cellStyle name="Percent 5 2 2 2 9 3" xfId="8949" xr:uid="{00000000-0005-0000-0000-000013300000}"/>
    <cellStyle name="Percent 5 2 2 2 9 3 2" xfId="12802" xr:uid="{00000000-0005-0000-0000-000014300000}"/>
    <cellStyle name="Percent 5 2 2 2 9 4" xfId="12799" xr:uid="{00000000-0005-0000-0000-000015300000}"/>
    <cellStyle name="Percent 5 2 2 3" xfId="8950" xr:uid="{00000000-0005-0000-0000-000016300000}"/>
    <cellStyle name="Percent 5 2 2 4" xfId="8951" xr:uid="{00000000-0005-0000-0000-000017300000}"/>
    <cellStyle name="Percent 5 2 2 5" xfId="8952" xr:uid="{00000000-0005-0000-0000-000018300000}"/>
    <cellStyle name="Percent 5 2 2 6" xfId="8953" xr:uid="{00000000-0005-0000-0000-000019300000}"/>
    <cellStyle name="Percent 5 2 2 7" xfId="8954" xr:uid="{00000000-0005-0000-0000-00001A300000}"/>
    <cellStyle name="Percent 5 2 2 8" xfId="8955" xr:uid="{00000000-0005-0000-0000-00001B300000}"/>
    <cellStyle name="Percent 5 2 2 9" xfId="8956" xr:uid="{00000000-0005-0000-0000-00001C300000}"/>
    <cellStyle name="Percent 5 2 20" xfId="8957" xr:uid="{00000000-0005-0000-0000-00001D300000}"/>
    <cellStyle name="Percent 5 2 20 2" xfId="12803" xr:uid="{00000000-0005-0000-0000-00001E300000}"/>
    <cellStyle name="Percent 5 2 21" xfId="12751" xr:uid="{00000000-0005-0000-0000-00001F300000}"/>
    <cellStyle name="Percent 5 2 3" xfId="8958" xr:uid="{00000000-0005-0000-0000-000020300000}"/>
    <cellStyle name="Percent 5 2 3 2" xfId="8959" xr:uid="{00000000-0005-0000-0000-000021300000}"/>
    <cellStyle name="Percent 5 2 3 2 2" xfId="8960" xr:uid="{00000000-0005-0000-0000-000022300000}"/>
    <cellStyle name="Percent 5 2 3 2 3" xfId="8961" xr:uid="{00000000-0005-0000-0000-000023300000}"/>
    <cellStyle name="Percent 5 2 3 2 3 2" xfId="12805" xr:uid="{00000000-0005-0000-0000-000024300000}"/>
    <cellStyle name="Percent 5 2 3 3" xfId="8962" xr:uid="{00000000-0005-0000-0000-000025300000}"/>
    <cellStyle name="Percent 5 2 3 3 2" xfId="12806" xr:uid="{00000000-0005-0000-0000-000026300000}"/>
    <cellStyle name="Percent 5 2 3 4" xfId="12804" xr:uid="{00000000-0005-0000-0000-000027300000}"/>
    <cellStyle name="Percent 5 2 4" xfId="8963" xr:uid="{00000000-0005-0000-0000-000028300000}"/>
    <cellStyle name="Percent 5 2 4 2" xfId="8964" xr:uid="{00000000-0005-0000-0000-000029300000}"/>
    <cellStyle name="Percent 5 2 4 2 2" xfId="8965" xr:uid="{00000000-0005-0000-0000-00002A300000}"/>
    <cellStyle name="Percent 5 2 4 2 2 2" xfId="12809" xr:uid="{00000000-0005-0000-0000-00002B300000}"/>
    <cellStyle name="Percent 5 2 4 2 3" xfId="12808" xr:uid="{00000000-0005-0000-0000-00002C300000}"/>
    <cellStyle name="Percent 5 2 4 3" xfId="8966" xr:uid="{00000000-0005-0000-0000-00002D300000}"/>
    <cellStyle name="Percent 5 2 4 3 2" xfId="12810" xr:uid="{00000000-0005-0000-0000-00002E300000}"/>
    <cellStyle name="Percent 5 2 4 4" xfId="12807" xr:uid="{00000000-0005-0000-0000-00002F300000}"/>
    <cellStyle name="Percent 5 2 5" xfId="8967" xr:uid="{00000000-0005-0000-0000-000030300000}"/>
    <cellStyle name="Percent 5 2 5 2" xfId="8968" xr:uid="{00000000-0005-0000-0000-000031300000}"/>
    <cellStyle name="Percent 5 2 5 2 2" xfId="8969" xr:uid="{00000000-0005-0000-0000-000032300000}"/>
    <cellStyle name="Percent 5 2 5 2 2 2" xfId="12813" xr:uid="{00000000-0005-0000-0000-000033300000}"/>
    <cellStyle name="Percent 5 2 5 2 3" xfId="12812" xr:uid="{00000000-0005-0000-0000-000034300000}"/>
    <cellStyle name="Percent 5 2 5 3" xfId="8970" xr:uid="{00000000-0005-0000-0000-000035300000}"/>
    <cellStyle name="Percent 5 2 5 3 2" xfId="12814" xr:uid="{00000000-0005-0000-0000-000036300000}"/>
    <cellStyle name="Percent 5 2 5 4" xfId="12811" xr:uid="{00000000-0005-0000-0000-000037300000}"/>
    <cellStyle name="Percent 5 2 6" xfId="8971" xr:uid="{00000000-0005-0000-0000-000038300000}"/>
    <cellStyle name="Percent 5 2 7" xfId="8972" xr:uid="{00000000-0005-0000-0000-000039300000}"/>
    <cellStyle name="Percent 5 2 8" xfId="8973" xr:uid="{00000000-0005-0000-0000-00003A300000}"/>
    <cellStyle name="Percent 5 2 9" xfId="8974" xr:uid="{00000000-0005-0000-0000-00003B300000}"/>
    <cellStyle name="Percent 5 20" xfId="8975" xr:uid="{00000000-0005-0000-0000-00003C300000}"/>
    <cellStyle name="Percent 5 21" xfId="8976" xr:uid="{00000000-0005-0000-0000-00003D300000}"/>
    <cellStyle name="Percent 5 22" xfId="8977" xr:uid="{00000000-0005-0000-0000-00003E300000}"/>
    <cellStyle name="Percent 5 23" xfId="8978" xr:uid="{00000000-0005-0000-0000-00003F300000}"/>
    <cellStyle name="Percent 5 24" xfId="8979" xr:uid="{00000000-0005-0000-0000-000040300000}"/>
    <cellStyle name="Percent 5 25" xfId="8980" xr:uid="{00000000-0005-0000-0000-000041300000}"/>
    <cellStyle name="Percent 5 26" xfId="8981" xr:uid="{00000000-0005-0000-0000-000042300000}"/>
    <cellStyle name="Percent 5 27" xfId="8982" xr:uid="{00000000-0005-0000-0000-000043300000}"/>
    <cellStyle name="Percent 5 28" xfId="8983" xr:uid="{00000000-0005-0000-0000-000044300000}"/>
    <cellStyle name="Percent 5 29" xfId="8984" xr:uid="{00000000-0005-0000-0000-000045300000}"/>
    <cellStyle name="Percent 5 3" xfId="8985" xr:uid="{00000000-0005-0000-0000-000046300000}"/>
    <cellStyle name="Percent 5 3 2" xfId="8986" xr:uid="{00000000-0005-0000-0000-000047300000}"/>
    <cellStyle name="Percent 5 3 2 2" xfId="8987" xr:uid="{00000000-0005-0000-0000-000048300000}"/>
    <cellStyle name="Percent 5 3 3" xfId="8988" xr:uid="{00000000-0005-0000-0000-000049300000}"/>
    <cellStyle name="Percent 5 3 4" xfId="8989" xr:uid="{00000000-0005-0000-0000-00004A300000}"/>
    <cellStyle name="Percent 5 3 5" xfId="8990" xr:uid="{00000000-0005-0000-0000-00004B300000}"/>
    <cellStyle name="Percent 5 30" xfId="8991" xr:uid="{00000000-0005-0000-0000-00004C300000}"/>
    <cellStyle name="Percent 5 31" xfId="8992" xr:uid="{00000000-0005-0000-0000-00004D300000}"/>
    <cellStyle name="Percent 5 32" xfId="8993" xr:uid="{00000000-0005-0000-0000-00004E300000}"/>
    <cellStyle name="Percent 5 33" xfId="8994" xr:uid="{00000000-0005-0000-0000-00004F300000}"/>
    <cellStyle name="Percent 5 34" xfId="8995" xr:uid="{00000000-0005-0000-0000-000050300000}"/>
    <cellStyle name="Percent 5 35" xfId="8996" xr:uid="{00000000-0005-0000-0000-000051300000}"/>
    <cellStyle name="Percent 5 36" xfId="8997" xr:uid="{00000000-0005-0000-0000-000052300000}"/>
    <cellStyle name="Percent 5 37" xfId="8998" xr:uid="{00000000-0005-0000-0000-000053300000}"/>
    <cellStyle name="Percent 5 38" xfId="8999" xr:uid="{00000000-0005-0000-0000-000054300000}"/>
    <cellStyle name="Percent 5 39" xfId="9000" xr:uid="{00000000-0005-0000-0000-000055300000}"/>
    <cellStyle name="Percent 5 4" xfId="9001" xr:uid="{00000000-0005-0000-0000-000056300000}"/>
    <cellStyle name="Percent 5 4 2" xfId="9002" xr:uid="{00000000-0005-0000-0000-000057300000}"/>
    <cellStyle name="Percent 5 4 3" xfId="9003" xr:uid="{00000000-0005-0000-0000-000058300000}"/>
    <cellStyle name="Percent 5 40" xfId="9004" xr:uid="{00000000-0005-0000-0000-000059300000}"/>
    <cellStyle name="Percent 5 41" xfId="9005" xr:uid="{00000000-0005-0000-0000-00005A300000}"/>
    <cellStyle name="Percent 5 42" xfId="9006" xr:uid="{00000000-0005-0000-0000-00005B300000}"/>
    <cellStyle name="Percent 5 43" xfId="9007" xr:uid="{00000000-0005-0000-0000-00005C300000}"/>
    <cellStyle name="Percent 5 44" xfId="9008" xr:uid="{00000000-0005-0000-0000-00005D300000}"/>
    <cellStyle name="Percent 5 45" xfId="9009" xr:uid="{00000000-0005-0000-0000-00005E300000}"/>
    <cellStyle name="Percent 5 46" xfId="9010" xr:uid="{00000000-0005-0000-0000-00005F300000}"/>
    <cellStyle name="Percent 5 47" xfId="9011" xr:uid="{00000000-0005-0000-0000-000060300000}"/>
    <cellStyle name="Percent 5 48" xfId="9012" xr:uid="{00000000-0005-0000-0000-000061300000}"/>
    <cellStyle name="Percent 5 49" xfId="9013" xr:uid="{00000000-0005-0000-0000-000062300000}"/>
    <cellStyle name="Percent 5 5" xfId="9014" xr:uid="{00000000-0005-0000-0000-000063300000}"/>
    <cellStyle name="Percent 5 5 2" xfId="9015" xr:uid="{00000000-0005-0000-0000-000064300000}"/>
    <cellStyle name="Percent 5 5 3" xfId="9016" xr:uid="{00000000-0005-0000-0000-000065300000}"/>
    <cellStyle name="Percent 5 50" xfId="9017" xr:uid="{00000000-0005-0000-0000-000066300000}"/>
    <cellStyle name="Percent 5 51" xfId="9018" xr:uid="{00000000-0005-0000-0000-000067300000}"/>
    <cellStyle name="Percent 5 52" xfId="9019" xr:uid="{00000000-0005-0000-0000-000068300000}"/>
    <cellStyle name="Percent 5 53" xfId="9020" xr:uid="{00000000-0005-0000-0000-000069300000}"/>
    <cellStyle name="Percent 5 54" xfId="9021" xr:uid="{00000000-0005-0000-0000-00006A300000}"/>
    <cellStyle name="Percent 5 55" xfId="9022" xr:uid="{00000000-0005-0000-0000-00006B300000}"/>
    <cellStyle name="Percent 5 56" xfId="9023" xr:uid="{00000000-0005-0000-0000-00006C300000}"/>
    <cellStyle name="Percent 5 57" xfId="9024" xr:uid="{00000000-0005-0000-0000-00006D300000}"/>
    <cellStyle name="Percent 5 58" xfId="9025" xr:uid="{00000000-0005-0000-0000-00006E300000}"/>
    <cellStyle name="Percent 5 59" xfId="9026" xr:uid="{00000000-0005-0000-0000-00006F300000}"/>
    <cellStyle name="Percent 5 6" xfId="9027" xr:uid="{00000000-0005-0000-0000-000070300000}"/>
    <cellStyle name="Percent 5 60" xfId="9028" xr:uid="{00000000-0005-0000-0000-000071300000}"/>
    <cellStyle name="Percent 5 61" xfId="9029" xr:uid="{00000000-0005-0000-0000-000072300000}"/>
    <cellStyle name="Percent 5 62" xfId="9030" xr:uid="{00000000-0005-0000-0000-000073300000}"/>
    <cellStyle name="Percent 5 63" xfId="9031" xr:uid="{00000000-0005-0000-0000-000074300000}"/>
    <cellStyle name="Percent 5 64" xfId="9032" xr:uid="{00000000-0005-0000-0000-000075300000}"/>
    <cellStyle name="Percent 5 64 2" xfId="12815" xr:uid="{00000000-0005-0000-0000-000076300000}"/>
    <cellStyle name="Percent 5 65" xfId="9605" xr:uid="{00000000-0005-0000-0000-000077300000}"/>
    <cellStyle name="Percent 5 7" xfId="9033" xr:uid="{00000000-0005-0000-0000-000078300000}"/>
    <cellStyle name="Percent 5 8" xfId="9034" xr:uid="{00000000-0005-0000-0000-000079300000}"/>
    <cellStyle name="Percent 5 9" xfId="9035" xr:uid="{00000000-0005-0000-0000-00007A300000}"/>
    <cellStyle name="Percent 50" xfId="9036" xr:uid="{00000000-0005-0000-0000-00007B300000}"/>
    <cellStyle name="Percent 51" xfId="9037" xr:uid="{00000000-0005-0000-0000-00007C300000}"/>
    <cellStyle name="Percent 52" xfId="9038" xr:uid="{00000000-0005-0000-0000-00007D300000}"/>
    <cellStyle name="Percent 53" xfId="9039" xr:uid="{00000000-0005-0000-0000-00007E300000}"/>
    <cellStyle name="Percent 54" xfId="9040" xr:uid="{00000000-0005-0000-0000-00007F300000}"/>
    <cellStyle name="Percent 55" xfId="9041" xr:uid="{00000000-0005-0000-0000-000080300000}"/>
    <cellStyle name="Percent 56" xfId="9042" xr:uid="{00000000-0005-0000-0000-000081300000}"/>
    <cellStyle name="Percent 57" xfId="9043" xr:uid="{00000000-0005-0000-0000-000082300000}"/>
    <cellStyle name="Percent 58" xfId="9044" xr:uid="{00000000-0005-0000-0000-000083300000}"/>
    <cellStyle name="Percent 59" xfId="9045" xr:uid="{00000000-0005-0000-0000-000084300000}"/>
    <cellStyle name="Percent 6" xfId="62" xr:uid="{00000000-0005-0000-0000-000085300000}"/>
    <cellStyle name="Percent 6 2" xfId="9046" xr:uid="{00000000-0005-0000-0000-000086300000}"/>
    <cellStyle name="Percent 6 3" xfId="9047" xr:uid="{00000000-0005-0000-0000-000087300000}"/>
    <cellStyle name="Percent 6 4" xfId="9048" xr:uid="{00000000-0005-0000-0000-000088300000}"/>
    <cellStyle name="Percent 6 4 2" xfId="9492" xr:uid="{00000000-0005-0000-0000-000089300000}"/>
    <cellStyle name="Percent 6 4 2 10" xfId="9547" xr:uid="{00000000-0005-0000-0000-00008A300000}"/>
    <cellStyle name="Percent 6 4 2 11" xfId="9555" xr:uid="{00000000-0005-0000-0000-00008B300000}"/>
    <cellStyle name="Percent 6 4 2 12" xfId="9558" xr:uid="{00000000-0005-0000-0000-00008C300000}"/>
    <cellStyle name="Percent 6 4 2 13" xfId="9564" xr:uid="{00000000-0005-0000-0000-00008D300000}"/>
    <cellStyle name="Percent 6 4 2 14" xfId="9568" xr:uid="{00000000-0005-0000-0000-00008E300000}"/>
    <cellStyle name="Percent 6 4 2 2" xfId="9500" xr:uid="{00000000-0005-0000-0000-00008F300000}"/>
    <cellStyle name="Percent 6 4 2 3" xfId="9507" xr:uid="{00000000-0005-0000-0000-000090300000}"/>
    <cellStyle name="Percent 6 4 2 3 2" xfId="42" xr:uid="{00000000-0005-0000-0000-000091300000}"/>
    <cellStyle name="Percent 6 4 2 4" xfId="9508" xr:uid="{00000000-0005-0000-0000-000092300000}"/>
    <cellStyle name="Percent 6 4 2 5" xfId="9509" xr:uid="{00000000-0005-0000-0000-000093300000}"/>
    <cellStyle name="Percent 6 4 2 5 2" xfId="9531" xr:uid="{00000000-0005-0000-0000-000094300000}"/>
    <cellStyle name="Percent 6 4 2 5 3 3" xfId="12989" xr:uid="{DBE56671-77C6-4612-B77A-767E5F916031}"/>
    <cellStyle name="Percent 6 4 2 6" xfId="9521" xr:uid="{00000000-0005-0000-0000-000095300000}"/>
    <cellStyle name="Percent 6 4 2 7" xfId="9523" xr:uid="{00000000-0005-0000-0000-000096300000}"/>
    <cellStyle name="Percent 6 4 2 8" xfId="9529" xr:uid="{00000000-0005-0000-0000-000097300000}"/>
    <cellStyle name="Percent 6 4 2 9" xfId="9543" xr:uid="{00000000-0005-0000-0000-000098300000}"/>
    <cellStyle name="Percent 6 4 3" xfId="12816" xr:uid="{00000000-0005-0000-0000-000099300000}"/>
    <cellStyle name="Percent 60" xfId="9049" xr:uid="{00000000-0005-0000-0000-00009A300000}"/>
    <cellStyle name="Percent 61" xfId="9050" xr:uid="{00000000-0005-0000-0000-00009B300000}"/>
    <cellStyle name="Percent 62" xfId="9051" xr:uid="{00000000-0005-0000-0000-00009C300000}"/>
    <cellStyle name="Percent 63" xfId="9052" xr:uid="{00000000-0005-0000-0000-00009D300000}"/>
    <cellStyle name="Percent 64" xfId="9053" xr:uid="{00000000-0005-0000-0000-00009E300000}"/>
    <cellStyle name="Percent 64 2" xfId="9054" xr:uid="{00000000-0005-0000-0000-00009F300000}"/>
    <cellStyle name="Percent 64 2 2" xfId="9055" xr:uid="{00000000-0005-0000-0000-0000A0300000}"/>
    <cellStyle name="Percent 64 2 2 2" xfId="12818" xr:uid="{00000000-0005-0000-0000-0000A1300000}"/>
    <cellStyle name="Percent 64 2 3" xfId="12817" xr:uid="{00000000-0005-0000-0000-0000A2300000}"/>
    <cellStyle name="Percent 65" xfId="9056" xr:uid="{00000000-0005-0000-0000-0000A3300000}"/>
    <cellStyle name="Percent 65 2" xfId="9057" xr:uid="{00000000-0005-0000-0000-0000A4300000}"/>
    <cellStyle name="Percent 65 3" xfId="9058" xr:uid="{00000000-0005-0000-0000-0000A5300000}"/>
    <cellStyle name="Percent 66" xfId="9059" xr:uid="{00000000-0005-0000-0000-0000A6300000}"/>
    <cellStyle name="Percent 66 2" xfId="9060" xr:uid="{00000000-0005-0000-0000-0000A7300000}"/>
    <cellStyle name="Percent 66 2 2" xfId="12820" xr:uid="{00000000-0005-0000-0000-0000A8300000}"/>
    <cellStyle name="Percent 66 3" xfId="12819" xr:uid="{00000000-0005-0000-0000-0000A9300000}"/>
    <cellStyle name="Percent 67" xfId="9061" xr:uid="{00000000-0005-0000-0000-0000AA300000}"/>
    <cellStyle name="Percent 67 2" xfId="9062" xr:uid="{00000000-0005-0000-0000-0000AB300000}"/>
    <cellStyle name="Percent 67 2 2" xfId="12822" xr:uid="{00000000-0005-0000-0000-0000AC300000}"/>
    <cellStyle name="Percent 67 3" xfId="12821" xr:uid="{00000000-0005-0000-0000-0000AD300000}"/>
    <cellStyle name="Percent 68" xfId="9063" xr:uid="{00000000-0005-0000-0000-0000AE300000}"/>
    <cellStyle name="Percent 69" xfId="9064" xr:uid="{00000000-0005-0000-0000-0000AF300000}"/>
    <cellStyle name="Percent 7" xfId="64" xr:uid="{00000000-0005-0000-0000-0000B0300000}"/>
    <cellStyle name="Percent 7 10" xfId="9065" xr:uid="{00000000-0005-0000-0000-0000B1300000}"/>
    <cellStyle name="Percent 7 11" xfId="9066" xr:uid="{00000000-0005-0000-0000-0000B2300000}"/>
    <cellStyle name="Percent 7 12" xfId="9067" xr:uid="{00000000-0005-0000-0000-0000B3300000}"/>
    <cellStyle name="Percent 7 12 2" xfId="9068" xr:uid="{00000000-0005-0000-0000-0000B4300000}"/>
    <cellStyle name="Percent 7 13" xfId="9069" xr:uid="{00000000-0005-0000-0000-0000B5300000}"/>
    <cellStyle name="Percent 7 14" xfId="9070" xr:uid="{00000000-0005-0000-0000-0000B6300000}"/>
    <cellStyle name="Percent 7 15" xfId="9071" xr:uid="{00000000-0005-0000-0000-0000B7300000}"/>
    <cellStyle name="Percent 7 15 2" xfId="12823" xr:uid="{00000000-0005-0000-0000-0000B8300000}"/>
    <cellStyle name="Percent 7 16" xfId="9606" xr:uid="{00000000-0005-0000-0000-0000B9300000}"/>
    <cellStyle name="Percent 7 2" xfId="9072" xr:uid="{00000000-0005-0000-0000-0000BA300000}"/>
    <cellStyle name="Percent 7 2 10" xfId="9073" xr:uid="{00000000-0005-0000-0000-0000BB300000}"/>
    <cellStyle name="Percent 7 2 10 2" xfId="9074" xr:uid="{00000000-0005-0000-0000-0000BC300000}"/>
    <cellStyle name="Percent 7 2 10 2 2" xfId="9075" xr:uid="{00000000-0005-0000-0000-0000BD300000}"/>
    <cellStyle name="Percent 7 2 10 2 2 2" xfId="12826" xr:uid="{00000000-0005-0000-0000-0000BE300000}"/>
    <cellStyle name="Percent 7 2 10 2 3" xfId="12825" xr:uid="{00000000-0005-0000-0000-0000BF300000}"/>
    <cellStyle name="Percent 7 2 10 3" xfId="9076" xr:uid="{00000000-0005-0000-0000-0000C0300000}"/>
    <cellStyle name="Percent 7 2 10 3 2" xfId="12827" xr:uid="{00000000-0005-0000-0000-0000C1300000}"/>
    <cellStyle name="Percent 7 2 10 4" xfId="12824" xr:uid="{00000000-0005-0000-0000-0000C2300000}"/>
    <cellStyle name="Percent 7 2 11" xfId="9077" xr:uid="{00000000-0005-0000-0000-0000C3300000}"/>
    <cellStyle name="Percent 7 2 11 2" xfId="9078" xr:uid="{00000000-0005-0000-0000-0000C4300000}"/>
    <cellStyle name="Percent 7 2 11 2 2" xfId="9079" xr:uid="{00000000-0005-0000-0000-0000C5300000}"/>
    <cellStyle name="Percent 7 2 11 2 2 2" xfId="12830" xr:uid="{00000000-0005-0000-0000-0000C6300000}"/>
    <cellStyle name="Percent 7 2 11 2 3" xfId="12829" xr:uid="{00000000-0005-0000-0000-0000C7300000}"/>
    <cellStyle name="Percent 7 2 11 3" xfId="9080" xr:uid="{00000000-0005-0000-0000-0000C8300000}"/>
    <cellStyle name="Percent 7 2 11 3 2" xfId="12831" xr:uid="{00000000-0005-0000-0000-0000C9300000}"/>
    <cellStyle name="Percent 7 2 11 4" xfId="12828" xr:uid="{00000000-0005-0000-0000-0000CA300000}"/>
    <cellStyle name="Percent 7 2 12" xfId="9081" xr:uid="{00000000-0005-0000-0000-0000CB300000}"/>
    <cellStyle name="Percent 7 2 12 2" xfId="9082" xr:uid="{00000000-0005-0000-0000-0000CC300000}"/>
    <cellStyle name="Percent 7 2 12 3" xfId="9083" xr:uid="{00000000-0005-0000-0000-0000CD300000}"/>
    <cellStyle name="Percent 7 2 12 3 2" xfId="12832" xr:uid="{00000000-0005-0000-0000-0000CE300000}"/>
    <cellStyle name="Percent 7 2 13" xfId="9084" xr:uid="{00000000-0005-0000-0000-0000CF300000}"/>
    <cellStyle name="Percent 7 2 13 2" xfId="9085" xr:uid="{00000000-0005-0000-0000-0000D0300000}"/>
    <cellStyle name="Percent 7 2 13 3" xfId="9086" xr:uid="{00000000-0005-0000-0000-0000D1300000}"/>
    <cellStyle name="Percent 7 2 13 3 2" xfId="12834" xr:uid="{00000000-0005-0000-0000-0000D2300000}"/>
    <cellStyle name="Percent 7 2 13 4" xfId="12833" xr:uid="{00000000-0005-0000-0000-0000D3300000}"/>
    <cellStyle name="Percent 7 2 14" xfId="9087" xr:uid="{00000000-0005-0000-0000-0000D4300000}"/>
    <cellStyle name="Percent 7 2 2" xfId="9088" xr:uid="{00000000-0005-0000-0000-0000D5300000}"/>
    <cellStyle name="Percent 7 2 2 2" xfId="9089" xr:uid="{00000000-0005-0000-0000-0000D6300000}"/>
    <cellStyle name="Percent 7 2 2 2 2" xfId="9090" xr:uid="{00000000-0005-0000-0000-0000D7300000}"/>
    <cellStyle name="Percent 7 2 2 2 2 2" xfId="12837" xr:uid="{00000000-0005-0000-0000-0000D8300000}"/>
    <cellStyle name="Percent 7 2 2 2 3" xfId="12836" xr:uid="{00000000-0005-0000-0000-0000D9300000}"/>
    <cellStyle name="Percent 7 2 2 3" xfId="9091" xr:uid="{00000000-0005-0000-0000-0000DA300000}"/>
    <cellStyle name="Percent 7 2 2 3 2" xfId="12838" xr:uid="{00000000-0005-0000-0000-0000DB300000}"/>
    <cellStyle name="Percent 7 2 2 4" xfId="12835" xr:uid="{00000000-0005-0000-0000-0000DC300000}"/>
    <cellStyle name="Percent 7 2 3" xfId="9092" xr:uid="{00000000-0005-0000-0000-0000DD300000}"/>
    <cellStyle name="Percent 7 2 3 2" xfId="9093" xr:uid="{00000000-0005-0000-0000-0000DE300000}"/>
    <cellStyle name="Percent 7 2 3 2 2" xfId="9094" xr:uid="{00000000-0005-0000-0000-0000DF300000}"/>
    <cellStyle name="Percent 7 2 3 2 2 2" xfId="12841" xr:uid="{00000000-0005-0000-0000-0000E0300000}"/>
    <cellStyle name="Percent 7 2 3 2 3" xfId="12840" xr:uid="{00000000-0005-0000-0000-0000E1300000}"/>
    <cellStyle name="Percent 7 2 3 3" xfId="9095" xr:uid="{00000000-0005-0000-0000-0000E2300000}"/>
    <cellStyle name="Percent 7 2 3 3 2" xfId="12842" xr:uid="{00000000-0005-0000-0000-0000E3300000}"/>
    <cellStyle name="Percent 7 2 3 4" xfId="12839" xr:uid="{00000000-0005-0000-0000-0000E4300000}"/>
    <cellStyle name="Percent 7 2 4" xfId="9096" xr:uid="{00000000-0005-0000-0000-0000E5300000}"/>
    <cellStyle name="Percent 7 2 4 2" xfId="9097" xr:uid="{00000000-0005-0000-0000-0000E6300000}"/>
    <cellStyle name="Percent 7 2 4 2 2" xfId="9098" xr:uid="{00000000-0005-0000-0000-0000E7300000}"/>
    <cellStyle name="Percent 7 2 4 2 2 2" xfId="12845" xr:uid="{00000000-0005-0000-0000-0000E8300000}"/>
    <cellStyle name="Percent 7 2 4 2 3" xfId="12844" xr:uid="{00000000-0005-0000-0000-0000E9300000}"/>
    <cellStyle name="Percent 7 2 4 3" xfId="9099" xr:uid="{00000000-0005-0000-0000-0000EA300000}"/>
    <cellStyle name="Percent 7 2 4 3 2" xfId="12846" xr:uid="{00000000-0005-0000-0000-0000EB300000}"/>
    <cellStyle name="Percent 7 2 4 4" xfId="12843" xr:uid="{00000000-0005-0000-0000-0000EC300000}"/>
    <cellStyle name="Percent 7 2 5" xfId="9100" xr:uid="{00000000-0005-0000-0000-0000ED300000}"/>
    <cellStyle name="Percent 7 2 5 2" xfId="9101" xr:uid="{00000000-0005-0000-0000-0000EE300000}"/>
    <cellStyle name="Percent 7 2 5 2 2" xfId="9102" xr:uid="{00000000-0005-0000-0000-0000EF300000}"/>
    <cellStyle name="Percent 7 2 5 2 2 2" xfId="12849" xr:uid="{00000000-0005-0000-0000-0000F0300000}"/>
    <cellStyle name="Percent 7 2 5 2 3" xfId="12848" xr:uid="{00000000-0005-0000-0000-0000F1300000}"/>
    <cellStyle name="Percent 7 2 5 3" xfId="9103" xr:uid="{00000000-0005-0000-0000-0000F2300000}"/>
    <cellStyle name="Percent 7 2 5 3 2" xfId="12850" xr:uid="{00000000-0005-0000-0000-0000F3300000}"/>
    <cellStyle name="Percent 7 2 5 4" xfId="12847" xr:uid="{00000000-0005-0000-0000-0000F4300000}"/>
    <cellStyle name="Percent 7 2 6" xfId="9104" xr:uid="{00000000-0005-0000-0000-0000F5300000}"/>
    <cellStyle name="Percent 7 2 6 2" xfId="9105" xr:uid="{00000000-0005-0000-0000-0000F6300000}"/>
    <cellStyle name="Percent 7 2 6 2 2" xfId="9106" xr:uid="{00000000-0005-0000-0000-0000F7300000}"/>
    <cellStyle name="Percent 7 2 6 2 2 2" xfId="12853" xr:uid="{00000000-0005-0000-0000-0000F8300000}"/>
    <cellStyle name="Percent 7 2 6 2 3" xfId="12852" xr:uid="{00000000-0005-0000-0000-0000F9300000}"/>
    <cellStyle name="Percent 7 2 6 3" xfId="9107" xr:uid="{00000000-0005-0000-0000-0000FA300000}"/>
    <cellStyle name="Percent 7 2 6 3 2" xfId="12854" xr:uid="{00000000-0005-0000-0000-0000FB300000}"/>
    <cellStyle name="Percent 7 2 6 4" xfId="12851" xr:uid="{00000000-0005-0000-0000-0000FC300000}"/>
    <cellStyle name="Percent 7 2 7" xfId="9108" xr:uid="{00000000-0005-0000-0000-0000FD300000}"/>
    <cellStyle name="Percent 7 2 7 2" xfId="9109" xr:uid="{00000000-0005-0000-0000-0000FE300000}"/>
    <cellStyle name="Percent 7 2 7 2 2" xfId="9110" xr:uid="{00000000-0005-0000-0000-0000FF300000}"/>
    <cellStyle name="Percent 7 2 7 2 2 2" xfId="12857" xr:uid="{00000000-0005-0000-0000-000000310000}"/>
    <cellStyle name="Percent 7 2 7 2 3" xfId="12856" xr:uid="{00000000-0005-0000-0000-000001310000}"/>
    <cellStyle name="Percent 7 2 7 3" xfId="9111" xr:uid="{00000000-0005-0000-0000-000002310000}"/>
    <cellStyle name="Percent 7 2 7 3 2" xfId="12858" xr:uid="{00000000-0005-0000-0000-000003310000}"/>
    <cellStyle name="Percent 7 2 7 4" xfId="12855" xr:uid="{00000000-0005-0000-0000-000004310000}"/>
    <cellStyle name="Percent 7 2 8" xfId="9112" xr:uid="{00000000-0005-0000-0000-000005310000}"/>
    <cellStyle name="Percent 7 2 8 2" xfId="9113" xr:uid="{00000000-0005-0000-0000-000006310000}"/>
    <cellStyle name="Percent 7 2 8 2 2" xfId="9114" xr:uid="{00000000-0005-0000-0000-000007310000}"/>
    <cellStyle name="Percent 7 2 8 2 2 2" xfId="12861" xr:uid="{00000000-0005-0000-0000-000008310000}"/>
    <cellStyle name="Percent 7 2 8 2 3" xfId="12860" xr:uid="{00000000-0005-0000-0000-000009310000}"/>
    <cellStyle name="Percent 7 2 8 3" xfId="9115" xr:uid="{00000000-0005-0000-0000-00000A310000}"/>
    <cellStyle name="Percent 7 2 8 3 2" xfId="12862" xr:uid="{00000000-0005-0000-0000-00000B310000}"/>
    <cellStyle name="Percent 7 2 8 4" xfId="12859" xr:uid="{00000000-0005-0000-0000-00000C310000}"/>
    <cellStyle name="Percent 7 2 9" xfId="9116" xr:uid="{00000000-0005-0000-0000-00000D310000}"/>
    <cellStyle name="Percent 7 2 9 2" xfId="9117" xr:uid="{00000000-0005-0000-0000-00000E310000}"/>
    <cellStyle name="Percent 7 2 9 2 2" xfId="9118" xr:uid="{00000000-0005-0000-0000-00000F310000}"/>
    <cellStyle name="Percent 7 2 9 2 2 2" xfId="12865" xr:uid="{00000000-0005-0000-0000-000010310000}"/>
    <cellStyle name="Percent 7 2 9 2 3" xfId="12864" xr:uid="{00000000-0005-0000-0000-000011310000}"/>
    <cellStyle name="Percent 7 2 9 3" xfId="9119" xr:uid="{00000000-0005-0000-0000-000012310000}"/>
    <cellStyle name="Percent 7 2 9 3 2" xfId="12866" xr:uid="{00000000-0005-0000-0000-000013310000}"/>
    <cellStyle name="Percent 7 2 9 4" xfId="12863" xr:uid="{00000000-0005-0000-0000-000014310000}"/>
    <cellStyle name="Percent 7 3" xfId="9120" xr:uid="{00000000-0005-0000-0000-000015310000}"/>
    <cellStyle name="Percent 7 4" xfId="9121" xr:uid="{00000000-0005-0000-0000-000016310000}"/>
    <cellStyle name="Percent 7 5" xfId="9122" xr:uid="{00000000-0005-0000-0000-000017310000}"/>
    <cellStyle name="Percent 7 6" xfId="9123" xr:uid="{00000000-0005-0000-0000-000018310000}"/>
    <cellStyle name="Percent 7 7" xfId="9124" xr:uid="{00000000-0005-0000-0000-000019310000}"/>
    <cellStyle name="Percent 7 8" xfId="9125" xr:uid="{00000000-0005-0000-0000-00001A310000}"/>
    <cellStyle name="Percent 7 9" xfId="9126" xr:uid="{00000000-0005-0000-0000-00001B310000}"/>
    <cellStyle name="Percent 70" xfId="9127" xr:uid="{00000000-0005-0000-0000-00001C310000}"/>
    <cellStyle name="Percent 71" xfId="9128" xr:uid="{00000000-0005-0000-0000-00001D310000}"/>
    <cellStyle name="Percent 72" xfId="9129" xr:uid="{00000000-0005-0000-0000-00001E310000}"/>
    <cellStyle name="Percent 73" xfId="9130" xr:uid="{00000000-0005-0000-0000-00001F310000}"/>
    <cellStyle name="Percent 73 2" xfId="9131" xr:uid="{00000000-0005-0000-0000-000020310000}"/>
    <cellStyle name="Percent 74" xfId="9132" xr:uid="{00000000-0005-0000-0000-000021310000}"/>
    <cellStyle name="Percent 74 2" xfId="12867" xr:uid="{00000000-0005-0000-0000-000022310000}"/>
    <cellStyle name="Percent 75" xfId="9133" xr:uid="{00000000-0005-0000-0000-000023310000}"/>
    <cellStyle name="Percent 75 2" xfId="12868" xr:uid="{00000000-0005-0000-0000-000024310000}"/>
    <cellStyle name="Percent 76" xfId="9134" xr:uid="{00000000-0005-0000-0000-000025310000}"/>
    <cellStyle name="Percent 77" xfId="9135" xr:uid="{00000000-0005-0000-0000-000026310000}"/>
    <cellStyle name="Percent 78" xfId="9136" xr:uid="{00000000-0005-0000-0000-000027310000}"/>
    <cellStyle name="Percent 78 2" xfId="9431" xr:uid="{00000000-0005-0000-0000-000028310000}"/>
    <cellStyle name="Percent 78 2 2" xfId="9491" xr:uid="{00000000-0005-0000-0000-000029310000}"/>
    <cellStyle name="Percent 78 3" xfId="12869" xr:uid="{00000000-0005-0000-0000-00002A310000}"/>
    <cellStyle name="Percent 79" xfId="9137" xr:uid="{00000000-0005-0000-0000-00002B310000}"/>
    <cellStyle name="Percent 79 2" xfId="9494" xr:uid="{00000000-0005-0000-0000-00002C310000}"/>
    <cellStyle name="Percent 79 2 2" xfId="9553" xr:uid="{00000000-0005-0000-0000-00002D310000}"/>
    <cellStyle name="Percent 8" xfId="9138" xr:uid="{00000000-0005-0000-0000-00002E310000}"/>
    <cellStyle name="Percent 8 2" xfId="9139" xr:uid="{00000000-0005-0000-0000-00002F310000}"/>
    <cellStyle name="Percent 8 2 2" xfId="9140" xr:uid="{00000000-0005-0000-0000-000030310000}"/>
    <cellStyle name="Percent 8 2 2 2" xfId="9141" xr:uid="{00000000-0005-0000-0000-000031310000}"/>
    <cellStyle name="Percent 8 2 2 2 2" xfId="9142" xr:uid="{00000000-0005-0000-0000-000032310000}"/>
    <cellStyle name="Percent 8 2 2 2 2 2" xfId="9143" xr:uid="{00000000-0005-0000-0000-000033310000}"/>
    <cellStyle name="Percent 8 2 2 2 2 2 2" xfId="12874" xr:uid="{00000000-0005-0000-0000-000034310000}"/>
    <cellStyle name="Percent 8 2 2 2 2 3" xfId="12873" xr:uid="{00000000-0005-0000-0000-000035310000}"/>
    <cellStyle name="Percent 8 2 2 2 3" xfId="9144" xr:uid="{00000000-0005-0000-0000-000036310000}"/>
    <cellStyle name="Percent 8 2 2 2 3 2" xfId="12875" xr:uid="{00000000-0005-0000-0000-000037310000}"/>
    <cellStyle name="Percent 8 2 2 2 4" xfId="12872" xr:uid="{00000000-0005-0000-0000-000038310000}"/>
    <cellStyle name="Percent 8 2 2 3" xfId="9145" xr:uid="{00000000-0005-0000-0000-000039310000}"/>
    <cellStyle name="Percent 8 2 2 3 2" xfId="9146" xr:uid="{00000000-0005-0000-0000-00003A310000}"/>
    <cellStyle name="Percent 8 2 2 3 2 2" xfId="9147" xr:uid="{00000000-0005-0000-0000-00003B310000}"/>
    <cellStyle name="Percent 8 2 2 3 2 2 2" xfId="12878" xr:uid="{00000000-0005-0000-0000-00003C310000}"/>
    <cellStyle name="Percent 8 2 2 3 2 3" xfId="12877" xr:uid="{00000000-0005-0000-0000-00003D310000}"/>
    <cellStyle name="Percent 8 2 2 3 3" xfId="9148" xr:uid="{00000000-0005-0000-0000-00003E310000}"/>
    <cellStyle name="Percent 8 2 2 3 3 2" xfId="12879" xr:uid="{00000000-0005-0000-0000-00003F310000}"/>
    <cellStyle name="Percent 8 2 2 3 4" xfId="12876" xr:uid="{00000000-0005-0000-0000-000040310000}"/>
    <cellStyle name="Percent 8 2 2 4" xfId="9149" xr:uid="{00000000-0005-0000-0000-000041310000}"/>
    <cellStyle name="Percent 8 2 2 4 2" xfId="9150" xr:uid="{00000000-0005-0000-0000-000042310000}"/>
    <cellStyle name="Percent 8 2 2 4 2 2" xfId="9151" xr:uid="{00000000-0005-0000-0000-000043310000}"/>
    <cellStyle name="Percent 8 2 2 4 2 2 2" xfId="12882" xr:uid="{00000000-0005-0000-0000-000044310000}"/>
    <cellStyle name="Percent 8 2 2 4 2 3" xfId="12881" xr:uid="{00000000-0005-0000-0000-000045310000}"/>
    <cellStyle name="Percent 8 2 2 4 3" xfId="9152" xr:uid="{00000000-0005-0000-0000-000046310000}"/>
    <cellStyle name="Percent 8 2 2 4 3 2" xfId="12883" xr:uid="{00000000-0005-0000-0000-000047310000}"/>
    <cellStyle name="Percent 8 2 2 4 4" xfId="12880" xr:uid="{00000000-0005-0000-0000-000048310000}"/>
    <cellStyle name="Percent 8 2 2 5" xfId="9153" xr:uid="{00000000-0005-0000-0000-000049310000}"/>
    <cellStyle name="Percent 8 2 2 5 2" xfId="9154" xr:uid="{00000000-0005-0000-0000-00004A310000}"/>
    <cellStyle name="Percent 8 2 2 5 2 2" xfId="9155" xr:uid="{00000000-0005-0000-0000-00004B310000}"/>
    <cellStyle name="Percent 8 2 2 5 2 2 2" xfId="12886" xr:uid="{00000000-0005-0000-0000-00004C310000}"/>
    <cellStyle name="Percent 8 2 2 5 2 3" xfId="12885" xr:uid="{00000000-0005-0000-0000-00004D310000}"/>
    <cellStyle name="Percent 8 2 2 5 3" xfId="9156" xr:uid="{00000000-0005-0000-0000-00004E310000}"/>
    <cellStyle name="Percent 8 2 2 5 3 2" xfId="12887" xr:uid="{00000000-0005-0000-0000-00004F310000}"/>
    <cellStyle name="Percent 8 2 2 5 4" xfId="12884" xr:uid="{00000000-0005-0000-0000-000050310000}"/>
    <cellStyle name="Percent 8 2 3" xfId="9157" xr:uid="{00000000-0005-0000-0000-000051310000}"/>
    <cellStyle name="Percent 8 2 4" xfId="9158" xr:uid="{00000000-0005-0000-0000-000052310000}"/>
    <cellStyle name="Percent 8 2 5" xfId="9159" xr:uid="{00000000-0005-0000-0000-000053310000}"/>
    <cellStyle name="Percent 8 2 6" xfId="9160" xr:uid="{00000000-0005-0000-0000-000054310000}"/>
    <cellStyle name="Percent 8 2 6 2" xfId="9161" xr:uid="{00000000-0005-0000-0000-000055310000}"/>
    <cellStyle name="Percent 8 2 6 2 2" xfId="12889" xr:uid="{00000000-0005-0000-0000-000056310000}"/>
    <cellStyle name="Percent 8 2 6 3" xfId="12888" xr:uid="{00000000-0005-0000-0000-000057310000}"/>
    <cellStyle name="Percent 8 2 7" xfId="9162" xr:uid="{00000000-0005-0000-0000-000058310000}"/>
    <cellStyle name="Percent 8 2 7 2" xfId="12890" xr:uid="{00000000-0005-0000-0000-000059310000}"/>
    <cellStyle name="Percent 8 2 8" xfId="12871" xr:uid="{00000000-0005-0000-0000-00005A310000}"/>
    <cellStyle name="Percent 8 3" xfId="9163" xr:uid="{00000000-0005-0000-0000-00005B310000}"/>
    <cellStyle name="Percent 8 3 2" xfId="9164" xr:uid="{00000000-0005-0000-0000-00005C310000}"/>
    <cellStyle name="Percent 8 3 2 2" xfId="9165" xr:uid="{00000000-0005-0000-0000-00005D310000}"/>
    <cellStyle name="Percent 8 3 2 2 2" xfId="12893" xr:uid="{00000000-0005-0000-0000-00005E310000}"/>
    <cellStyle name="Percent 8 3 2 3" xfId="12892" xr:uid="{00000000-0005-0000-0000-00005F310000}"/>
    <cellStyle name="Percent 8 3 3" xfId="9166" xr:uid="{00000000-0005-0000-0000-000060310000}"/>
    <cellStyle name="Percent 8 3 3 2" xfId="12894" xr:uid="{00000000-0005-0000-0000-000061310000}"/>
    <cellStyle name="Percent 8 3 4" xfId="12891" xr:uid="{00000000-0005-0000-0000-000062310000}"/>
    <cellStyle name="Percent 8 4" xfId="9167" xr:uid="{00000000-0005-0000-0000-000063310000}"/>
    <cellStyle name="Percent 8 4 2" xfId="9168" xr:uid="{00000000-0005-0000-0000-000064310000}"/>
    <cellStyle name="Percent 8 4 2 2" xfId="9169" xr:uid="{00000000-0005-0000-0000-000065310000}"/>
    <cellStyle name="Percent 8 4 2 2 2" xfId="12897" xr:uid="{00000000-0005-0000-0000-000066310000}"/>
    <cellStyle name="Percent 8 4 2 3" xfId="12896" xr:uid="{00000000-0005-0000-0000-000067310000}"/>
    <cellStyle name="Percent 8 4 3" xfId="9170" xr:uid="{00000000-0005-0000-0000-000068310000}"/>
    <cellStyle name="Percent 8 4 3 2" xfId="12898" xr:uid="{00000000-0005-0000-0000-000069310000}"/>
    <cellStyle name="Percent 8 4 4" xfId="12895" xr:uid="{00000000-0005-0000-0000-00006A310000}"/>
    <cellStyle name="Percent 8 5" xfId="9171" xr:uid="{00000000-0005-0000-0000-00006B310000}"/>
    <cellStyle name="Percent 8 5 2" xfId="9172" xr:uid="{00000000-0005-0000-0000-00006C310000}"/>
    <cellStyle name="Percent 8 5 2 2" xfId="9173" xr:uid="{00000000-0005-0000-0000-00006D310000}"/>
    <cellStyle name="Percent 8 5 2 2 2" xfId="12901" xr:uid="{00000000-0005-0000-0000-00006E310000}"/>
    <cellStyle name="Percent 8 5 2 3" xfId="12900" xr:uid="{00000000-0005-0000-0000-00006F310000}"/>
    <cellStyle name="Percent 8 5 3" xfId="9174" xr:uid="{00000000-0005-0000-0000-000070310000}"/>
    <cellStyle name="Percent 8 5 3 2" xfId="12902" xr:uid="{00000000-0005-0000-0000-000071310000}"/>
    <cellStyle name="Percent 8 5 4" xfId="12899" xr:uid="{00000000-0005-0000-0000-000072310000}"/>
    <cellStyle name="Percent 8 6" xfId="9175" xr:uid="{00000000-0005-0000-0000-000073310000}"/>
    <cellStyle name="Percent 8 6 2" xfId="9176" xr:uid="{00000000-0005-0000-0000-000074310000}"/>
    <cellStyle name="Percent 8 6 2 2" xfId="9177" xr:uid="{00000000-0005-0000-0000-000075310000}"/>
    <cellStyle name="Percent 8 6 2 2 2" xfId="12905" xr:uid="{00000000-0005-0000-0000-000076310000}"/>
    <cellStyle name="Percent 8 6 2 3" xfId="12904" xr:uid="{00000000-0005-0000-0000-000077310000}"/>
    <cellStyle name="Percent 8 6 3" xfId="9178" xr:uid="{00000000-0005-0000-0000-000078310000}"/>
    <cellStyle name="Percent 8 6 3 2" xfId="12906" xr:uid="{00000000-0005-0000-0000-000079310000}"/>
    <cellStyle name="Percent 8 6 4" xfId="12903" xr:uid="{00000000-0005-0000-0000-00007A310000}"/>
    <cellStyle name="Percent 8 7" xfId="9179" xr:uid="{00000000-0005-0000-0000-00007B310000}"/>
    <cellStyle name="Percent 8 7 2" xfId="9180" xr:uid="{00000000-0005-0000-0000-00007C310000}"/>
    <cellStyle name="Percent 8 7 3" xfId="9181" xr:uid="{00000000-0005-0000-0000-00007D310000}"/>
    <cellStyle name="Percent 8 7 3 2" xfId="12908" xr:uid="{00000000-0005-0000-0000-00007E310000}"/>
    <cellStyle name="Percent 8 7 4" xfId="12907" xr:uid="{00000000-0005-0000-0000-00007F310000}"/>
    <cellStyle name="Percent 8 8" xfId="9182" xr:uid="{00000000-0005-0000-0000-000080310000}"/>
    <cellStyle name="Percent 8 8 2" xfId="12909" xr:uid="{00000000-0005-0000-0000-000081310000}"/>
    <cellStyle name="Percent 8 9" xfId="12870" xr:uid="{00000000-0005-0000-0000-000082310000}"/>
    <cellStyle name="Percent 80" xfId="9183" xr:uid="{00000000-0005-0000-0000-000083310000}"/>
    <cellStyle name="Percent 80 2" xfId="9479" xr:uid="{00000000-0005-0000-0000-000084310000}"/>
    <cellStyle name="Percent 80 2 2" xfId="9525" xr:uid="{00000000-0005-0000-0000-000085310000}"/>
    <cellStyle name="Percent 80 2 2 2" xfId="9515" xr:uid="{00000000-0005-0000-0000-000086310000}"/>
    <cellStyle name="Percent 80 2 3" xfId="33" xr:uid="{00000000-0005-0000-0000-000087310000}"/>
    <cellStyle name="Percent 80 2 3 2" xfId="9593" xr:uid="{00000000-0005-0000-0000-000088310000}"/>
    <cellStyle name="Percent 80 2 3 2 2" xfId="12981" xr:uid="{98450348-35F9-4B53-A7E9-664251AC15F0}"/>
    <cellStyle name="Percent 80 2 4" xfId="9538" xr:uid="{00000000-0005-0000-0000-000089310000}"/>
    <cellStyle name="Percent 80 2 4 2" xfId="9550" xr:uid="{00000000-0005-0000-0000-00008A310000}"/>
    <cellStyle name="Percent 80 2 5" xfId="12956" xr:uid="{00000000-0005-0000-0000-00008B310000}"/>
    <cellStyle name="Percent 81" xfId="9184" xr:uid="{00000000-0005-0000-0000-00008C310000}"/>
    <cellStyle name="Percent 81 2" xfId="12910" xr:uid="{00000000-0005-0000-0000-00008D310000}"/>
    <cellStyle name="Percent 82" xfId="9185" xr:uid="{00000000-0005-0000-0000-00008E310000}"/>
    <cellStyle name="Percent 82 2" xfId="12911" xr:uid="{00000000-0005-0000-0000-00008F310000}"/>
    <cellStyle name="Percent 83" xfId="9186" xr:uid="{00000000-0005-0000-0000-000090310000}"/>
    <cellStyle name="Percent 83 2" xfId="12912" xr:uid="{00000000-0005-0000-0000-000091310000}"/>
    <cellStyle name="Percent 84" xfId="9187" xr:uid="{00000000-0005-0000-0000-000092310000}"/>
    <cellStyle name="Percent 84 2" xfId="12913" xr:uid="{00000000-0005-0000-0000-000093310000}"/>
    <cellStyle name="Percent 85" xfId="9188" xr:uid="{00000000-0005-0000-0000-000094310000}"/>
    <cellStyle name="Percent 85 2" xfId="12914" xr:uid="{00000000-0005-0000-0000-000095310000}"/>
    <cellStyle name="Percent 86" xfId="9189" xr:uid="{00000000-0005-0000-0000-000096310000}"/>
    <cellStyle name="Percent 86 2" xfId="12915" xr:uid="{00000000-0005-0000-0000-000097310000}"/>
    <cellStyle name="Percent 87" xfId="9414" xr:uid="{00000000-0005-0000-0000-000098310000}"/>
    <cellStyle name="Percent 87 2" xfId="12923" xr:uid="{00000000-0005-0000-0000-000099310000}"/>
    <cellStyle name="Percent 88" xfId="9416" xr:uid="{00000000-0005-0000-0000-00009A310000}"/>
    <cellStyle name="Percent 88 2" xfId="9428" xr:uid="{00000000-0005-0000-0000-00009B310000}"/>
    <cellStyle name="Percent 88 3" xfId="9495" xr:uid="{00000000-0005-0000-0000-00009C310000}"/>
    <cellStyle name="Percent 88 3 2" xfId="9556" xr:uid="{00000000-0005-0000-0000-00009D310000}"/>
    <cellStyle name="Percent 88 4" xfId="12925" xr:uid="{00000000-0005-0000-0000-00009E310000}"/>
    <cellStyle name="Percent 89" xfId="9417" xr:uid="{00000000-0005-0000-0000-00009F310000}"/>
    <cellStyle name="Percent 89 2" xfId="12926" xr:uid="{00000000-0005-0000-0000-0000A0310000}"/>
    <cellStyle name="Percent 9" xfId="9190" xr:uid="{00000000-0005-0000-0000-0000A1310000}"/>
    <cellStyle name="Percent 9 2" xfId="9191" xr:uid="{00000000-0005-0000-0000-0000A2310000}"/>
    <cellStyle name="Percent 9 3" xfId="9192" xr:uid="{00000000-0005-0000-0000-0000A3310000}"/>
    <cellStyle name="Percent 90" xfId="9420" xr:uid="{00000000-0005-0000-0000-0000A4310000}"/>
    <cellStyle name="Percent 90 2" xfId="9426" xr:uid="{00000000-0005-0000-0000-0000A5310000}"/>
    <cellStyle name="Percent 90 3" xfId="12929" xr:uid="{00000000-0005-0000-0000-0000A6310000}"/>
    <cellStyle name="Percent 91" xfId="9421" xr:uid="{00000000-0005-0000-0000-0000A7310000}"/>
    <cellStyle name="Percent 91 2" xfId="12930" xr:uid="{00000000-0005-0000-0000-0000A8310000}"/>
    <cellStyle name="Percent 92" xfId="9433" xr:uid="{00000000-0005-0000-0000-0000A9310000}"/>
    <cellStyle name="Percent 92 2" xfId="12937" xr:uid="{00000000-0005-0000-0000-0000AA310000}"/>
    <cellStyle name="Percent 93" xfId="9436" xr:uid="{00000000-0005-0000-0000-0000AB310000}"/>
    <cellStyle name="Percent 93 2" xfId="12940" xr:uid="{00000000-0005-0000-0000-0000AC310000}"/>
    <cellStyle name="Percent 93 3" xfId="9496" xr:uid="{00000000-0005-0000-0000-0000AD310000}"/>
    <cellStyle name="Percent 94" xfId="9441" xr:uid="{00000000-0005-0000-0000-0000AE310000}"/>
    <cellStyle name="Percent 94 2" xfId="9438" xr:uid="{00000000-0005-0000-0000-0000AF310000}"/>
    <cellStyle name="Percent 94 2 2" xfId="9474" xr:uid="{00000000-0005-0000-0000-0000B0310000}"/>
    <cellStyle name="Percent 94 2 2 2" xfId="23" xr:uid="{00000000-0005-0000-0000-0000B1310000}"/>
    <cellStyle name="Percent 94 2 3" xfId="12941" xr:uid="{00000000-0005-0000-0000-0000B2310000}"/>
    <cellStyle name="Percent 94 3" xfId="12943" xr:uid="{00000000-0005-0000-0000-0000B3310000}"/>
    <cellStyle name="Percent 95" xfId="50" xr:uid="{00000000-0005-0000-0000-0000B4310000}"/>
    <cellStyle name="Percent 95 2" xfId="9466" xr:uid="{00000000-0005-0000-0000-0000B5310000}"/>
    <cellStyle name="Percent 95 2 2" xfId="12947" xr:uid="{00000000-0005-0000-0000-0000B6310000}"/>
    <cellStyle name="Percent 95 2 2 2" xfId="12974" xr:uid="{00000000-0005-0000-0000-0000B7310000}"/>
    <cellStyle name="Percent 95 2 3" xfId="9578" xr:uid="{00000000-0005-0000-0000-0000B8310000}"/>
    <cellStyle name="Percent 96" xfId="9477" xr:uid="{00000000-0005-0000-0000-0000B9310000}"/>
    <cellStyle name="Percent 96 2" xfId="9535" xr:uid="{00000000-0005-0000-0000-0000BA310000}"/>
    <cellStyle name="Percent 96 3" xfId="12954" xr:uid="{00000000-0005-0000-0000-0000BB310000}"/>
    <cellStyle name="Percent 97" xfId="9579" xr:uid="{00000000-0005-0000-0000-0000BC310000}"/>
    <cellStyle name="Percent 98" xfId="9536" xr:uid="{00000000-0005-0000-0000-0000BD310000}"/>
    <cellStyle name="Percent 99" xfId="9581" xr:uid="{00000000-0005-0000-0000-0000BE310000}"/>
    <cellStyle name="PRINTFONT" xfId="9193" xr:uid="{00000000-0005-0000-0000-0000BF310000}"/>
    <cellStyle name="PSChar" xfId="9194" xr:uid="{00000000-0005-0000-0000-0000C0310000}"/>
    <cellStyle name="PSDate" xfId="9195" xr:uid="{00000000-0005-0000-0000-0000C1310000}"/>
    <cellStyle name="PSDec" xfId="9196" xr:uid="{00000000-0005-0000-0000-0000C2310000}"/>
    <cellStyle name="PSHeading" xfId="9197" xr:uid="{00000000-0005-0000-0000-0000C3310000}"/>
    <cellStyle name="PSHeading 2" xfId="9444" xr:uid="{00000000-0005-0000-0000-0000C4310000}"/>
    <cellStyle name="PSInt" xfId="9198" xr:uid="{00000000-0005-0000-0000-0000C5310000}"/>
    <cellStyle name="PSSpacer" xfId="9199" xr:uid="{00000000-0005-0000-0000-0000C6310000}"/>
    <cellStyle name="RangeBelow" xfId="9200" xr:uid="{00000000-0005-0000-0000-0000C7310000}"/>
    <cellStyle name="Reset  - Style4" xfId="9201" xr:uid="{00000000-0005-0000-0000-0000C8310000}"/>
    <cellStyle name="Reset  - Style7" xfId="9202" xr:uid="{00000000-0005-0000-0000-0000C9310000}"/>
    <cellStyle name="STD" xfId="9203" xr:uid="{00000000-0005-0000-0000-0000CA310000}"/>
    <cellStyle name="Style 21" xfId="9204" xr:uid="{00000000-0005-0000-0000-0000CB310000}"/>
    <cellStyle name="Style 21 2" xfId="9205" xr:uid="{00000000-0005-0000-0000-0000CC310000}"/>
    <cellStyle name="Style 21 3" xfId="9206" xr:uid="{00000000-0005-0000-0000-0000CD310000}"/>
    <cellStyle name="Style 21 4" xfId="9207" xr:uid="{00000000-0005-0000-0000-0000CE310000}"/>
    <cellStyle name="Style 21 5" xfId="9208" xr:uid="{00000000-0005-0000-0000-0000CF310000}"/>
    <cellStyle name="Style 22" xfId="56" xr:uid="{00000000-0005-0000-0000-0000D0310000}"/>
    <cellStyle name="Style 22 2" xfId="9209" xr:uid="{00000000-0005-0000-0000-0000D1310000}"/>
    <cellStyle name="Style 22 3" xfId="9210" xr:uid="{00000000-0005-0000-0000-0000D2310000}"/>
    <cellStyle name="Style 22 4" xfId="9211" xr:uid="{00000000-0005-0000-0000-0000D3310000}"/>
    <cellStyle name="Style 22 5" xfId="9212" xr:uid="{00000000-0005-0000-0000-0000D4310000}"/>
    <cellStyle name="Style 23" xfId="9213" xr:uid="{00000000-0005-0000-0000-0000D5310000}"/>
    <cellStyle name="Style 23 2" xfId="9214" xr:uid="{00000000-0005-0000-0000-0000D6310000}"/>
    <cellStyle name="Style 23 3" xfId="9215" xr:uid="{00000000-0005-0000-0000-0000D7310000}"/>
    <cellStyle name="Style 23 4" xfId="9216" xr:uid="{00000000-0005-0000-0000-0000D8310000}"/>
    <cellStyle name="Style 23 5" xfId="9217" xr:uid="{00000000-0005-0000-0000-0000D9310000}"/>
    <cellStyle name="Style 24" xfId="57" xr:uid="{00000000-0005-0000-0000-0000DA310000}"/>
    <cellStyle name="Style 24 2" xfId="9218" xr:uid="{00000000-0005-0000-0000-0000DB310000}"/>
    <cellStyle name="Style 24 3" xfId="9219" xr:uid="{00000000-0005-0000-0000-0000DC310000}"/>
    <cellStyle name="Style 24 4" xfId="9220" xr:uid="{00000000-0005-0000-0000-0000DD310000}"/>
    <cellStyle name="Style 24 5" xfId="9221" xr:uid="{00000000-0005-0000-0000-0000DE310000}"/>
    <cellStyle name="Style 25" xfId="9222" xr:uid="{00000000-0005-0000-0000-0000DF310000}"/>
    <cellStyle name="Style 25 10" xfId="9223" xr:uid="{00000000-0005-0000-0000-0000E0310000}"/>
    <cellStyle name="Style 25 2" xfId="9224" xr:uid="{00000000-0005-0000-0000-0000E1310000}"/>
    <cellStyle name="Style 25 3" xfId="9225" xr:uid="{00000000-0005-0000-0000-0000E2310000}"/>
    <cellStyle name="Style 25 4" xfId="9226" xr:uid="{00000000-0005-0000-0000-0000E3310000}"/>
    <cellStyle name="Style 25 5" xfId="9227" xr:uid="{00000000-0005-0000-0000-0000E4310000}"/>
    <cellStyle name="Style 25 6" xfId="9228" xr:uid="{00000000-0005-0000-0000-0000E5310000}"/>
    <cellStyle name="Style 25 7" xfId="9229" xr:uid="{00000000-0005-0000-0000-0000E6310000}"/>
    <cellStyle name="Style 25 8" xfId="9230" xr:uid="{00000000-0005-0000-0000-0000E7310000}"/>
    <cellStyle name="Style 25 9" xfId="9231" xr:uid="{00000000-0005-0000-0000-0000E8310000}"/>
    <cellStyle name="Style 26" xfId="9232" xr:uid="{00000000-0005-0000-0000-0000E9310000}"/>
    <cellStyle name="Style 26 2" xfId="9233" xr:uid="{00000000-0005-0000-0000-0000EA310000}"/>
    <cellStyle name="Style 26 2 2" xfId="9234" xr:uid="{00000000-0005-0000-0000-0000EB310000}"/>
    <cellStyle name="Style 26 3" xfId="9235" xr:uid="{00000000-0005-0000-0000-0000EC310000}"/>
    <cellStyle name="Style 26 3 2" xfId="9236" xr:uid="{00000000-0005-0000-0000-0000ED310000}"/>
    <cellStyle name="Style 26 4" xfId="9237" xr:uid="{00000000-0005-0000-0000-0000EE310000}"/>
    <cellStyle name="Style 26 5" xfId="9238" xr:uid="{00000000-0005-0000-0000-0000EF310000}"/>
    <cellStyle name="Style 26 6" xfId="9239" xr:uid="{00000000-0005-0000-0000-0000F0310000}"/>
    <cellStyle name="Style 26 7" xfId="9240" xr:uid="{00000000-0005-0000-0000-0000F1310000}"/>
    <cellStyle name="Style 27" xfId="9241" xr:uid="{00000000-0005-0000-0000-0000F2310000}"/>
    <cellStyle name="Style 27 2" xfId="9242" xr:uid="{00000000-0005-0000-0000-0000F3310000}"/>
    <cellStyle name="Style 27 3" xfId="9243" xr:uid="{00000000-0005-0000-0000-0000F4310000}"/>
    <cellStyle name="Style 27 4" xfId="9244" xr:uid="{00000000-0005-0000-0000-0000F5310000}"/>
    <cellStyle name="Style 27 5" xfId="9245" xr:uid="{00000000-0005-0000-0000-0000F6310000}"/>
    <cellStyle name="Style 28" xfId="9246" xr:uid="{00000000-0005-0000-0000-0000F7310000}"/>
    <cellStyle name="Style 28 2" xfId="9247" xr:uid="{00000000-0005-0000-0000-0000F8310000}"/>
    <cellStyle name="Style 28 3" xfId="9248" xr:uid="{00000000-0005-0000-0000-0000F9310000}"/>
    <cellStyle name="Style 28 4" xfId="9249" xr:uid="{00000000-0005-0000-0000-0000FA310000}"/>
    <cellStyle name="Style 28 5" xfId="9250" xr:uid="{00000000-0005-0000-0000-0000FB310000}"/>
    <cellStyle name="Style 29" xfId="9251" xr:uid="{00000000-0005-0000-0000-0000FC310000}"/>
    <cellStyle name="Style 29 10" xfId="9252" xr:uid="{00000000-0005-0000-0000-0000FD310000}"/>
    <cellStyle name="Style 29 11" xfId="9253" xr:uid="{00000000-0005-0000-0000-0000FE310000}"/>
    <cellStyle name="Style 29 12" xfId="9254" xr:uid="{00000000-0005-0000-0000-0000FF310000}"/>
    <cellStyle name="Style 29 13" xfId="9255" xr:uid="{00000000-0005-0000-0000-000000320000}"/>
    <cellStyle name="Style 29 14" xfId="9256" xr:uid="{00000000-0005-0000-0000-000001320000}"/>
    <cellStyle name="Style 29 15" xfId="9257" xr:uid="{00000000-0005-0000-0000-000002320000}"/>
    <cellStyle name="Style 29 16" xfId="9258" xr:uid="{00000000-0005-0000-0000-000003320000}"/>
    <cellStyle name="Style 29 2" xfId="9259" xr:uid="{00000000-0005-0000-0000-000004320000}"/>
    <cellStyle name="Style 29 3" xfId="9260" xr:uid="{00000000-0005-0000-0000-000005320000}"/>
    <cellStyle name="Style 29 4" xfId="9261" xr:uid="{00000000-0005-0000-0000-000006320000}"/>
    <cellStyle name="Style 29 5" xfId="9262" xr:uid="{00000000-0005-0000-0000-000007320000}"/>
    <cellStyle name="Style 29 6" xfId="9263" xr:uid="{00000000-0005-0000-0000-000008320000}"/>
    <cellStyle name="Style 29 7" xfId="9264" xr:uid="{00000000-0005-0000-0000-000009320000}"/>
    <cellStyle name="Style 29 8" xfId="9265" xr:uid="{00000000-0005-0000-0000-00000A320000}"/>
    <cellStyle name="Style 29 9" xfId="9266" xr:uid="{00000000-0005-0000-0000-00000B320000}"/>
    <cellStyle name="Style 30" xfId="9267" xr:uid="{00000000-0005-0000-0000-00000C320000}"/>
    <cellStyle name="Style 30 10" xfId="9268" xr:uid="{00000000-0005-0000-0000-00000D320000}"/>
    <cellStyle name="Style 30 11" xfId="9269" xr:uid="{00000000-0005-0000-0000-00000E320000}"/>
    <cellStyle name="Style 30 12" xfId="9270" xr:uid="{00000000-0005-0000-0000-00000F320000}"/>
    <cellStyle name="Style 30 13" xfId="9271" xr:uid="{00000000-0005-0000-0000-000010320000}"/>
    <cellStyle name="Style 30 14" xfId="9272" xr:uid="{00000000-0005-0000-0000-000011320000}"/>
    <cellStyle name="Style 30 15" xfId="9273" xr:uid="{00000000-0005-0000-0000-000012320000}"/>
    <cellStyle name="Style 30 16" xfId="9274" xr:uid="{00000000-0005-0000-0000-000013320000}"/>
    <cellStyle name="Style 30 2" xfId="9275" xr:uid="{00000000-0005-0000-0000-000014320000}"/>
    <cellStyle name="Style 30 3" xfId="9276" xr:uid="{00000000-0005-0000-0000-000015320000}"/>
    <cellStyle name="Style 30 4" xfId="9277" xr:uid="{00000000-0005-0000-0000-000016320000}"/>
    <cellStyle name="Style 30 5" xfId="9278" xr:uid="{00000000-0005-0000-0000-000017320000}"/>
    <cellStyle name="Style 30 6" xfId="9279" xr:uid="{00000000-0005-0000-0000-000018320000}"/>
    <cellStyle name="Style 30 7" xfId="9280" xr:uid="{00000000-0005-0000-0000-000019320000}"/>
    <cellStyle name="Style 30 8" xfId="9281" xr:uid="{00000000-0005-0000-0000-00001A320000}"/>
    <cellStyle name="Style 30 9" xfId="9282" xr:uid="{00000000-0005-0000-0000-00001B320000}"/>
    <cellStyle name="Style 31" xfId="9283" xr:uid="{00000000-0005-0000-0000-00001C320000}"/>
    <cellStyle name="Style 31 2" xfId="9284" xr:uid="{00000000-0005-0000-0000-00001D320000}"/>
    <cellStyle name="Style 31 3" xfId="9285" xr:uid="{00000000-0005-0000-0000-00001E320000}"/>
    <cellStyle name="Style 31 4" xfId="9286" xr:uid="{00000000-0005-0000-0000-00001F320000}"/>
    <cellStyle name="Style 31 5" xfId="9287" xr:uid="{00000000-0005-0000-0000-000020320000}"/>
    <cellStyle name="Style 32" xfId="9288" xr:uid="{00000000-0005-0000-0000-000021320000}"/>
    <cellStyle name="Style 32 2" xfId="9289" xr:uid="{00000000-0005-0000-0000-000022320000}"/>
    <cellStyle name="Style 32 3" xfId="9290" xr:uid="{00000000-0005-0000-0000-000023320000}"/>
    <cellStyle name="Style 32 4" xfId="9291" xr:uid="{00000000-0005-0000-0000-000024320000}"/>
    <cellStyle name="Style 32 5" xfId="9292" xr:uid="{00000000-0005-0000-0000-000025320000}"/>
    <cellStyle name="Style 32 6" xfId="9293" xr:uid="{00000000-0005-0000-0000-000026320000}"/>
    <cellStyle name="Style 32 7" xfId="9294" xr:uid="{00000000-0005-0000-0000-000027320000}"/>
    <cellStyle name="Style 32 8" xfId="9295" xr:uid="{00000000-0005-0000-0000-000028320000}"/>
    <cellStyle name="Style 33" xfId="9296" xr:uid="{00000000-0005-0000-0000-000029320000}"/>
    <cellStyle name="Style 33 10" xfId="9297" xr:uid="{00000000-0005-0000-0000-00002A320000}"/>
    <cellStyle name="Style 33 11" xfId="9298" xr:uid="{00000000-0005-0000-0000-00002B320000}"/>
    <cellStyle name="Style 33 12" xfId="9299" xr:uid="{00000000-0005-0000-0000-00002C320000}"/>
    <cellStyle name="Style 33 13" xfId="9300" xr:uid="{00000000-0005-0000-0000-00002D320000}"/>
    <cellStyle name="Style 33 14" xfId="9301" xr:uid="{00000000-0005-0000-0000-00002E320000}"/>
    <cellStyle name="Style 33 15" xfId="9302" xr:uid="{00000000-0005-0000-0000-00002F320000}"/>
    <cellStyle name="Style 33 16" xfId="9303" xr:uid="{00000000-0005-0000-0000-000030320000}"/>
    <cellStyle name="Style 33 2" xfId="9304" xr:uid="{00000000-0005-0000-0000-000031320000}"/>
    <cellStyle name="Style 33 3" xfId="9305" xr:uid="{00000000-0005-0000-0000-000032320000}"/>
    <cellStyle name="Style 33 4" xfId="9306" xr:uid="{00000000-0005-0000-0000-000033320000}"/>
    <cellStyle name="Style 33 5" xfId="9307" xr:uid="{00000000-0005-0000-0000-000034320000}"/>
    <cellStyle name="Style 33 6" xfId="9308" xr:uid="{00000000-0005-0000-0000-000035320000}"/>
    <cellStyle name="Style 33 7" xfId="9309" xr:uid="{00000000-0005-0000-0000-000036320000}"/>
    <cellStyle name="Style 33 8" xfId="9310" xr:uid="{00000000-0005-0000-0000-000037320000}"/>
    <cellStyle name="Style 33 9" xfId="9311" xr:uid="{00000000-0005-0000-0000-000038320000}"/>
    <cellStyle name="Style 34" xfId="9312" xr:uid="{00000000-0005-0000-0000-000039320000}"/>
    <cellStyle name="Style 34 10" xfId="9313" xr:uid="{00000000-0005-0000-0000-00003A320000}"/>
    <cellStyle name="Style 34 11" xfId="9314" xr:uid="{00000000-0005-0000-0000-00003B320000}"/>
    <cellStyle name="Style 34 12" xfId="9315" xr:uid="{00000000-0005-0000-0000-00003C320000}"/>
    <cellStyle name="Style 34 13" xfId="9316" xr:uid="{00000000-0005-0000-0000-00003D320000}"/>
    <cellStyle name="Style 34 14" xfId="9317" xr:uid="{00000000-0005-0000-0000-00003E320000}"/>
    <cellStyle name="Style 34 15" xfId="9318" xr:uid="{00000000-0005-0000-0000-00003F320000}"/>
    <cellStyle name="Style 34 16" xfId="9319" xr:uid="{00000000-0005-0000-0000-000040320000}"/>
    <cellStyle name="Style 34 2" xfId="9320" xr:uid="{00000000-0005-0000-0000-000041320000}"/>
    <cellStyle name="Style 34 3" xfId="9321" xr:uid="{00000000-0005-0000-0000-000042320000}"/>
    <cellStyle name="Style 34 4" xfId="9322" xr:uid="{00000000-0005-0000-0000-000043320000}"/>
    <cellStyle name="Style 34 5" xfId="9323" xr:uid="{00000000-0005-0000-0000-000044320000}"/>
    <cellStyle name="Style 34 6" xfId="9324" xr:uid="{00000000-0005-0000-0000-000045320000}"/>
    <cellStyle name="Style 34 7" xfId="9325" xr:uid="{00000000-0005-0000-0000-000046320000}"/>
    <cellStyle name="Style 34 8" xfId="9326" xr:uid="{00000000-0005-0000-0000-000047320000}"/>
    <cellStyle name="Style 34 9" xfId="9327" xr:uid="{00000000-0005-0000-0000-000048320000}"/>
    <cellStyle name="Style 35" xfId="9328" xr:uid="{00000000-0005-0000-0000-000049320000}"/>
    <cellStyle name="Style 35 10" xfId="9329" xr:uid="{00000000-0005-0000-0000-00004A320000}"/>
    <cellStyle name="Style 35 11" xfId="9330" xr:uid="{00000000-0005-0000-0000-00004B320000}"/>
    <cellStyle name="Style 35 12" xfId="9331" xr:uid="{00000000-0005-0000-0000-00004C320000}"/>
    <cellStyle name="Style 35 13" xfId="9332" xr:uid="{00000000-0005-0000-0000-00004D320000}"/>
    <cellStyle name="Style 35 14" xfId="9333" xr:uid="{00000000-0005-0000-0000-00004E320000}"/>
    <cellStyle name="Style 35 15" xfId="9334" xr:uid="{00000000-0005-0000-0000-00004F320000}"/>
    <cellStyle name="Style 35 16" xfId="9335" xr:uid="{00000000-0005-0000-0000-000050320000}"/>
    <cellStyle name="Style 35 2" xfId="9336" xr:uid="{00000000-0005-0000-0000-000051320000}"/>
    <cellStyle name="Style 35 3" xfId="9337" xr:uid="{00000000-0005-0000-0000-000052320000}"/>
    <cellStyle name="Style 35 4" xfId="9338" xr:uid="{00000000-0005-0000-0000-000053320000}"/>
    <cellStyle name="Style 35 5" xfId="9339" xr:uid="{00000000-0005-0000-0000-000054320000}"/>
    <cellStyle name="Style 35 6" xfId="9340" xr:uid="{00000000-0005-0000-0000-000055320000}"/>
    <cellStyle name="Style 35 7" xfId="9341" xr:uid="{00000000-0005-0000-0000-000056320000}"/>
    <cellStyle name="Style 35 8" xfId="9342" xr:uid="{00000000-0005-0000-0000-000057320000}"/>
    <cellStyle name="Style 35 9" xfId="9343" xr:uid="{00000000-0005-0000-0000-000058320000}"/>
    <cellStyle name="Style 36" xfId="9344" xr:uid="{00000000-0005-0000-0000-000059320000}"/>
    <cellStyle name="Style 36 10" xfId="9345" xr:uid="{00000000-0005-0000-0000-00005A320000}"/>
    <cellStyle name="Style 36 11" xfId="9346" xr:uid="{00000000-0005-0000-0000-00005B320000}"/>
    <cellStyle name="Style 36 12" xfId="9347" xr:uid="{00000000-0005-0000-0000-00005C320000}"/>
    <cellStyle name="Style 36 13" xfId="9348" xr:uid="{00000000-0005-0000-0000-00005D320000}"/>
    <cellStyle name="Style 36 14" xfId="9349" xr:uid="{00000000-0005-0000-0000-00005E320000}"/>
    <cellStyle name="Style 36 15" xfId="9350" xr:uid="{00000000-0005-0000-0000-00005F320000}"/>
    <cellStyle name="Style 36 16" xfId="9351" xr:uid="{00000000-0005-0000-0000-000060320000}"/>
    <cellStyle name="Style 36 2" xfId="9352" xr:uid="{00000000-0005-0000-0000-000061320000}"/>
    <cellStyle name="Style 36 3" xfId="9353" xr:uid="{00000000-0005-0000-0000-000062320000}"/>
    <cellStyle name="Style 36 4" xfId="9354" xr:uid="{00000000-0005-0000-0000-000063320000}"/>
    <cellStyle name="Style 36 5" xfId="9355" xr:uid="{00000000-0005-0000-0000-000064320000}"/>
    <cellStyle name="Style 36 6" xfId="9356" xr:uid="{00000000-0005-0000-0000-000065320000}"/>
    <cellStyle name="Style 36 7" xfId="9357" xr:uid="{00000000-0005-0000-0000-000066320000}"/>
    <cellStyle name="Style 36 8" xfId="9358" xr:uid="{00000000-0005-0000-0000-000067320000}"/>
    <cellStyle name="Style 36 9" xfId="9359" xr:uid="{00000000-0005-0000-0000-000068320000}"/>
    <cellStyle name="Style 39" xfId="9360" xr:uid="{00000000-0005-0000-0000-000069320000}"/>
    <cellStyle name="Style 39 10" xfId="9361" xr:uid="{00000000-0005-0000-0000-00006A320000}"/>
    <cellStyle name="Style 39 10 2" xfId="9449" xr:uid="{00000000-0005-0000-0000-00006B320000}"/>
    <cellStyle name="Style 39 11" xfId="9362" xr:uid="{00000000-0005-0000-0000-00006C320000}"/>
    <cellStyle name="Style 39 11 2" xfId="9450" xr:uid="{00000000-0005-0000-0000-00006D320000}"/>
    <cellStyle name="Style 39 12" xfId="9363" xr:uid="{00000000-0005-0000-0000-00006E320000}"/>
    <cellStyle name="Style 39 12 2" xfId="9451" xr:uid="{00000000-0005-0000-0000-00006F320000}"/>
    <cellStyle name="Style 39 13" xfId="9364" xr:uid="{00000000-0005-0000-0000-000070320000}"/>
    <cellStyle name="Style 39 13 2" xfId="9452" xr:uid="{00000000-0005-0000-0000-000071320000}"/>
    <cellStyle name="Style 39 14" xfId="9365" xr:uid="{00000000-0005-0000-0000-000072320000}"/>
    <cellStyle name="Style 39 14 2" xfId="9453" xr:uid="{00000000-0005-0000-0000-000073320000}"/>
    <cellStyle name="Style 39 15" xfId="9366" xr:uid="{00000000-0005-0000-0000-000074320000}"/>
    <cellStyle name="Style 39 15 2" xfId="9454" xr:uid="{00000000-0005-0000-0000-000075320000}"/>
    <cellStyle name="Style 39 16" xfId="9367" xr:uid="{00000000-0005-0000-0000-000076320000}"/>
    <cellStyle name="Style 39 16 2" xfId="9455" xr:uid="{00000000-0005-0000-0000-000077320000}"/>
    <cellStyle name="Style 39 17" xfId="9368" xr:uid="{00000000-0005-0000-0000-000078320000}"/>
    <cellStyle name="Style 39 17 2" xfId="9456" xr:uid="{00000000-0005-0000-0000-000079320000}"/>
    <cellStyle name="Style 39 18" xfId="9448" xr:uid="{00000000-0005-0000-0000-00007A320000}"/>
    <cellStyle name="Style 39 2" xfId="9369" xr:uid="{00000000-0005-0000-0000-00007B320000}"/>
    <cellStyle name="Style 39 2 2" xfId="9457" xr:uid="{00000000-0005-0000-0000-00007C320000}"/>
    <cellStyle name="Style 39 3" xfId="9370" xr:uid="{00000000-0005-0000-0000-00007D320000}"/>
    <cellStyle name="Style 39 3 2" xfId="9458" xr:uid="{00000000-0005-0000-0000-00007E320000}"/>
    <cellStyle name="Style 39 4" xfId="9371" xr:uid="{00000000-0005-0000-0000-00007F320000}"/>
    <cellStyle name="Style 39 4 2" xfId="9459" xr:uid="{00000000-0005-0000-0000-000080320000}"/>
    <cellStyle name="Style 39 5" xfId="9372" xr:uid="{00000000-0005-0000-0000-000081320000}"/>
    <cellStyle name="Style 39 5 2" xfId="9460" xr:uid="{00000000-0005-0000-0000-000082320000}"/>
    <cellStyle name="Style 39 6" xfId="9373" xr:uid="{00000000-0005-0000-0000-000083320000}"/>
    <cellStyle name="Style 39 6 2" xfId="9461" xr:uid="{00000000-0005-0000-0000-000084320000}"/>
    <cellStyle name="Style 39 7" xfId="9374" xr:uid="{00000000-0005-0000-0000-000085320000}"/>
    <cellStyle name="Style 39 7 2" xfId="9462" xr:uid="{00000000-0005-0000-0000-000086320000}"/>
    <cellStyle name="Style 39 8" xfId="9375" xr:uid="{00000000-0005-0000-0000-000087320000}"/>
    <cellStyle name="Style 39 8 2" xfId="9463" xr:uid="{00000000-0005-0000-0000-000088320000}"/>
    <cellStyle name="Style 39 9" xfId="9376" xr:uid="{00000000-0005-0000-0000-000089320000}"/>
    <cellStyle name="Style 39 9 2" xfId="9464" xr:uid="{00000000-0005-0000-0000-00008A320000}"/>
    <cellStyle name="SubRoutine" xfId="9377" xr:uid="{00000000-0005-0000-0000-00008B320000}"/>
    <cellStyle name="Table  - Style5" xfId="9378" xr:uid="{00000000-0005-0000-0000-00008C320000}"/>
    <cellStyle name="Table  - Style5 2" xfId="12916" xr:uid="{00000000-0005-0000-0000-00008D320000}"/>
    <cellStyle name="Table  - Style6" xfId="9379" xr:uid="{00000000-0005-0000-0000-00008E320000}"/>
    <cellStyle name="Table  - Style6 2" xfId="12917" xr:uid="{00000000-0005-0000-0000-00008F320000}"/>
    <cellStyle name="Text B &amp; U" xfId="9380" xr:uid="{00000000-0005-0000-0000-000090320000}"/>
    <cellStyle name="Text STD 1" xfId="9381" xr:uid="{00000000-0005-0000-0000-000091320000}"/>
    <cellStyle name="Text STD 2" xfId="9382" xr:uid="{00000000-0005-0000-0000-000092320000}"/>
    <cellStyle name="Text STD 3" xfId="9383" xr:uid="{00000000-0005-0000-0000-000093320000}"/>
    <cellStyle name="Text Under 0" xfId="9384" xr:uid="{00000000-0005-0000-0000-000094320000}"/>
    <cellStyle name="Text Under 1" xfId="9385" xr:uid="{00000000-0005-0000-0000-000095320000}"/>
    <cellStyle name="Text Wrap" xfId="9386" xr:uid="{00000000-0005-0000-0000-000096320000}"/>
    <cellStyle name="TextNormal" xfId="9387" xr:uid="{00000000-0005-0000-0000-000097320000}"/>
    <cellStyle name="þ(Î'_x000c_ïþ÷_x000c_âþÖ_x0006__x0002_Þ”_x0013__x0007__x0001__x0001_" xfId="9388" xr:uid="{00000000-0005-0000-0000-000098320000}"/>
    <cellStyle name="Title  - Style1" xfId="9389" xr:uid="{00000000-0005-0000-0000-000099320000}"/>
    <cellStyle name="Title  - Style6" xfId="9390" xr:uid="{00000000-0005-0000-0000-00009A320000}"/>
    <cellStyle name="Title 2" xfId="9391" xr:uid="{00000000-0005-0000-0000-00009B320000}"/>
    <cellStyle name="Title 3" xfId="9392" xr:uid="{00000000-0005-0000-0000-00009C320000}"/>
    <cellStyle name="Title 4" xfId="9393" xr:uid="{00000000-0005-0000-0000-00009D320000}"/>
    <cellStyle name="Title 5" xfId="9394" xr:uid="{00000000-0005-0000-0000-00009E320000}"/>
    <cellStyle name="Title: Worksheet" xfId="9395" xr:uid="{00000000-0005-0000-0000-00009F320000}"/>
    <cellStyle name="Total 2" xfId="9396" xr:uid="{00000000-0005-0000-0000-0000A0320000}"/>
    <cellStyle name="Total 3" xfId="9397" xr:uid="{00000000-0005-0000-0000-0000A1320000}"/>
    <cellStyle name="Total 4" xfId="9398" xr:uid="{00000000-0005-0000-0000-0000A2320000}"/>
    <cellStyle name="Total 5" xfId="9399" xr:uid="{00000000-0005-0000-0000-0000A3320000}"/>
    <cellStyle name="Total 6" xfId="9400" xr:uid="{00000000-0005-0000-0000-0000A4320000}"/>
    <cellStyle name="Total 6 2" xfId="12918" xr:uid="{00000000-0005-0000-0000-0000A5320000}"/>
    <cellStyle name="Total 7" xfId="9401" xr:uid="{00000000-0005-0000-0000-0000A6320000}"/>
    <cellStyle name="Total 7 2" xfId="12919" xr:uid="{00000000-0005-0000-0000-0000A7320000}"/>
    <cellStyle name="TotCol - Style5" xfId="9402" xr:uid="{00000000-0005-0000-0000-0000A8320000}"/>
    <cellStyle name="TotCol - Style7" xfId="9403" xr:uid="{00000000-0005-0000-0000-0000A9320000}"/>
    <cellStyle name="TotRow - Style4" xfId="9404" xr:uid="{00000000-0005-0000-0000-0000AA320000}"/>
    <cellStyle name="TotRow - Style4 2" xfId="12920" xr:uid="{00000000-0005-0000-0000-0000AB320000}"/>
    <cellStyle name="TotRow - Style8" xfId="9405" xr:uid="{00000000-0005-0000-0000-0000AC320000}"/>
    <cellStyle name="TotRow - Style8 2" xfId="12921" xr:uid="{00000000-0005-0000-0000-0000AD320000}"/>
    <cellStyle name="Undefined" xfId="9406" xr:uid="{00000000-0005-0000-0000-0000AE320000}"/>
    <cellStyle name="UnDERLINED" xfId="9407" xr:uid="{00000000-0005-0000-0000-0000AF320000}"/>
    <cellStyle name="Warning Text 2" xfId="9408" xr:uid="{00000000-0005-0000-0000-0000B0320000}"/>
    <cellStyle name="Warning Text 3" xfId="9409" xr:uid="{00000000-0005-0000-0000-0000B1320000}"/>
    <cellStyle name="Warning Text 4" xfId="9410" xr:uid="{00000000-0005-0000-0000-0000B2320000}"/>
    <cellStyle name="Warning Text 5" xfId="9411" xr:uid="{00000000-0005-0000-0000-0000B3320000}"/>
    <cellStyle name="Warning Text 6" xfId="9412" xr:uid="{00000000-0005-0000-0000-0000B4320000}"/>
  </cellStyles>
  <dxfs count="51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701599261634131E-2"/>
          <c:y val="4.7984787143580995E-2"/>
          <c:w val="0.90801958413493755"/>
          <c:h val="0.89534282300833379"/>
        </c:manualLayout>
      </c:layout>
      <c:scatterChart>
        <c:scatterStyle val="lineMarker"/>
        <c:varyColors val="0"/>
        <c:ser>
          <c:idx val="1"/>
          <c:order val="0"/>
          <c:tx>
            <c:strRef>
              <c:f>'AEB-1 - Summary'!$K$5</c:f>
              <c:strCache>
                <c:ptCount val="1"/>
                <c:pt idx="0">
                  <c:v>Constant Growth Mean DCF 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'AEB-1 - Summary'!$L$5:$L$7</c:f>
              <c:numCache>
                <c:formatCode>0.00%</c:formatCode>
                <c:ptCount val="3"/>
                <c:pt idx="0">
                  <c:v>8.8099799762507702E-2</c:v>
                </c:pt>
                <c:pt idx="1">
                  <c:v>9.8505503852048995E-2</c:v>
                </c:pt>
                <c:pt idx="2">
                  <c:v>0.10876608284105103</c:v>
                </c:pt>
              </c:numCache>
            </c:numRef>
          </c:xVal>
          <c:yVal>
            <c:numRef>
              <c:f>'AEB-1 - Summary'!$M$5:$M$7</c:f>
              <c:numCache>
                <c:formatCode>0.0</c:formatCode>
                <c:ptCount val="3"/>
                <c:pt idx="0">
                  <c:v>8</c:v>
                </c:pt>
                <c:pt idx="1">
                  <c:v>8</c:v>
                </c:pt>
                <c:pt idx="2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7D-427C-B1EB-6510C57E2588}"/>
            </c:ext>
          </c:extLst>
        </c:ser>
        <c:ser>
          <c:idx val="7"/>
          <c:order val="1"/>
          <c:tx>
            <c:strRef>
              <c:f>'AEB-1 - Summary'!$K$8</c:f>
              <c:strCache>
                <c:ptCount val="1"/>
                <c:pt idx="0">
                  <c:v>Constant Growth Median DCF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'AEB-1 - Summary'!$L$8:$L$10</c:f>
              <c:numCache>
                <c:formatCode>0.00%</c:formatCode>
                <c:ptCount val="3"/>
                <c:pt idx="0">
                  <c:v>8.7160995095868013E-2</c:v>
                </c:pt>
                <c:pt idx="1">
                  <c:v>9.9762285193516931E-2</c:v>
                </c:pt>
                <c:pt idx="2">
                  <c:v>0.10546159496626688</c:v>
                </c:pt>
              </c:numCache>
            </c:numRef>
          </c:xVal>
          <c:yVal>
            <c:numRef>
              <c:f>'AEB-1 - Summary'!$M$8:$M$10</c:f>
              <c:numCache>
                <c:formatCode>0.0</c:formatCode>
                <c:ptCount val="3"/>
                <c:pt idx="0">
                  <c:v>7</c:v>
                </c:pt>
                <c:pt idx="1">
                  <c:v>7</c:v>
                </c:pt>
                <c:pt idx="2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7D-427C-B1EB-6510C57E2588}"/>
            </c:ext>
          </c:extLst>
        </c:ser>
        <c:ser>
          <c:idx val="4"/>
          <c:order val="2"/>
          <c:tx>
            <c:strRef>
              <c:f>'AEB-1 - Summary'!$K$11</c:f>
              <c:strCache>
                <c:ptCount val="1"/>
                <c:pt idx="0">
                  <c:v>CAPM 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'AEB-1 - Summary'!$L$11:$L$12</c:f>
              <c:numCache>
                <c:formatCode>0.00%</c:formatCode>
                <c:ptCount val="2"/>
                <c:pt idx="0">
                  <c:v>0.10616882881150981</c:v>
                </c:pt>
                <c:pt idx="1">
                  <c:v>0.11621027023623172</c:v>
                </c:pt>
              </c:numCache>
            </c:numRef>
          </c:xVal>
          <c:yVal>
            <c:numRef>
              <c:f>'AEB-1 - Summary'!$M$11:$M$12</c:f>
              <c:numCache>
                <c:formatCode>0.0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7D-427C-B1EB-6510C57E2588}"/>
            </c:ext>
          </c:extLst>
        </c:ser>
        <c:ser>
          <c:idx val="0"/>
          <c:order val="3"/>
          <c:tx>
            <c:v>ECAPM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'AEB-1 - Summary'!$L$13:$L$14</c:f>
              <c:numCache>
                <c:formatCode>0.00%</c:formatCode>
                <c:ptCount val="2"/>
                <c:pt idx="0">
                  <c:v>0.11189168359604854</c:v>
                </c:pt>
                <c:pt idx="1">
                  <c:v>0.11942276466458997</c:v>
                </c:pt>
              </c:numCache>
            </c:numRef>
          </c:xVal>
          <c:yVal>
            <c:numRef>
              <c:f>'AEB-1 - Summary'!$M$13:$M$14</c:f>
              <c:numCache>
                <c:formatCode>0.0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5E-4E72-A585-CE40A146ACA3}"/>
            </c:ext>
          </c:extLst>
        </c:ser>
        <c:ser>
          <c:idx val="2"/>
          <c:order val="4"/>
          <c:tx>
            <c:strRef>
              <c:f>'AEB-1 - Summary'!#REF!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'AEB-1 - Summary'!#REF!</c:f>
            </c:numRef>
          </c:xVal>
          <c:yVal>
            <c:numRef>
              <c:f>'AEB-1 -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18-40B7-8878-2A473E67B04B}"/>
            </c:ext>
          </c:extLst>
        </c:ser>
        <c:ser>
          <c:idx val="3"/>
          <c:order val="5"/>
          <c:tx>
            <c:strRef>
              <c:f>'AEB-1 - Summary'!$K$15</c:f>
              <c:strCache>
                <c:ptCount val="1"/>
                <c:pt idx="0">
                  <c:v>Low End ROE Recommendation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'AEB-1 - Summary'!$L$15:$L$16</c:f>
              <c:numCache>
                <c:formatCode>0.00%</c:formatCode>
                <c:ptCount val="2"/>
                <c:pt idx="0">
                  <c:v>0.10249999999999999</c:v>
                </c:pt>
                <c:pt idx="1">
                  <c:v>0.10249999999999999</c:v>
                </c:pt>
              </c:numCache>
            </c:numRef>
          </c:xVal>
          <c:yVal>
            <c:numRef>
              <c:f>'AEB-1 - Summary'!$M$15:$M$16</c:f>
              <c:numCache>
                <c:formatCode>0.0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18-40B7-8878-2A473E67B04B}"/>
            </c:ext>
          </c:extLst>
        </c:ser>
        <c:ser>
          <c:idx val="5"/>
          <c:order val="6"/>
          <c:tx>
            <c:strRef>
              <c:f>'AEB-1 - Summary'!$K$17</c:f>
              <c:strCache>
                <c:ptCount val="1"/>
                <c:pt idx="0">
                  <c:v>High End ROE Recommendation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'AEB-1 - Summary'!$L$17:$L$18</c:f>
              <c:numCache>
                <c:formatCode>0.00%</c:formatCode>
                <c:ptCount val="2"/>
                <c:pt idx="0">
                  <c:v>0.1125</c:v>
                </c:pt>
                <c:pt idx="1">
                  <c:v>0.1125</c:v>
                </c:pt>
              </c:numCache>
            </c:numRef>
          </c:xVal>
          <c:yVal>
            <c:numRef>
              <c:f>'AEB-1 - Summary'!$M$17:$M$18</c:f>
              <c:numCache>
                <c:formatCode>0.0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E18-40B7-8878-2A473E67B04B}"/>
            </c:ext>
          </c:extLst>
        </c:ser>
        <c:ser>
          <c:idx val="6"/>
          <c:order val="7"/>
          <c:tx>
            <c:strRef>
              <c:f>'AEB-1 - Summary'!$K$19</c:f>
              <c:strCache>
                <c:ptCount val="1"/>
                <c:pt idx="0">
                  <c:v>Company Proposed ROE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'AEB-1 - Summary'!$L$19</c:f>
              <c:numCache>
                <c:formatCode>0.00%</c:formatCode>
                <c:ptCount val="1"/>
                <c:pt idx="0">
                  <c:v>0.1075</c:v>
                </c:pt>
              </c:numCache>
            </c:numRef>
          </c:xVal>
          <c:yVal>
            <c:numRef>
              <c:f>'AEB-1 - Summary'!$M$19</c:f>
              <c:numCache>
                <c:formatCode>0.0</c:formatCode>
                <c:ptCount val="1"/>
                <c:pt idx="0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E18-40B7-8878-2A473E67B04B}"/>
            </c:ext>
          </c:extLst>
        </c:ser>
        <c:ser>
          <c:idx val="8"/>
          <c:order val="8"/>
          <c:tx>
            <c:strRef>
              <c:f>'PAC 402 Summary'!#REF!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'PAC 402 Summary'!#REF!</c:f>
            </c:numRef>
          </c:xVal>
          <c:yVal>
            <c:numRef>
              <c:f>'PAC 402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FC-46D1-8580-071C9F93823A}"/>
            </c:ext>
          </c:extLst>
        </c:ser>
        <c:ser>
          <c:idx val="9"/>
          <c:order val="9"/>
          <c:tx>
            <c:strRef>
              <c:f>'PAC 402 Summary'!#REF!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'PAC 402 Summary'!#REF!</c:f>
            </c:numRef>
          </c:xVal>
          <c:yVal>
            <c:numRef>
              <c:f>'PAC 402 Summary'!#REF!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FC-46D1-8580-071C9F938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422656"/>
        <c:axId val="238432640"/>
        <c:extLst/>
      </c:scatterChart>
      <c:valAx>
        <c:axId val="238422656"/>
        <c:scaling>
          <c:orientation val="minMax"/>
          <c:max val="0.125"/>
          <c:min val="8.500000000000002E-2"/>
        </c:scaling>
        <c:delete val="0"/>
        <c:axPos val="b"/>
        <c:numFmt formatCode="0.00%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8432640"/>
        <c:crosses val="autoZero"/>
        <c:crossBetween val="midCat"/>
        <c:majorUnit val="5.0000000000000027E-3"/>
      </c:valAx>
      <c:valAx>
        <c:axId val="238432640"/>
        <c:scaling>
          <c:orientation val="minMax"/>
          <c:max val="9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238422656"/>
        <c:crossesAt val="0.1"/>
        <c:crossBetween val="midCat"/>
        <c:majorUnit val="1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'AEB-8 - CapEx2'!$E$27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852-49EF-BE20-9EE084EC58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852-49EF-BE20-9EE084EC58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852-49EF-BE20-9EE084EC58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852-49EF-BE20-9EE084EC58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2DA-46DA-AC66-29632D44711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852-49EF-BE20-9EE084EC5883}"/>
              </c:ext>
            </c:extLst>
          </c:dPt>
          <c:dPt>
            <c:idx val="10"/>
            <c:invertIfNegative val="0"/>
            <c:bubble3D val="0"/>
            <c:spPr>
              <a:pattFill prst="ltDn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947F-486D-B46D-EE36FEAC4F0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52-49EF-BE20-9EE084EC5883}"/>
              </c:ext>
            </c:extLst>
          </c:dPt>
          <c:cat>
            <c:strRef>
              <c:f>'AEB-8 - CapEx2'!$D$29:$D$40</c:f>
              <c:strCache>
                <c:ptCount val="12"/>
                <c:pt idx="0">
                  <c:v>SJW</c:v>
                </c:pt>
                <c:pt idx="1">
                  <c:v>CWT</c:v>
                </c:pt>
                <c:pt idx="2">
                  <c:v>AWR</c:v>
                </c:pt>
                <c:pt idx="3">
                  <c:v>ES</c:v>
                </c:pt>
                <c:pt idx="4">
                  <c:v>MSEX</c:v>
                </c:pt>
                <c:pt idx="5">
                  <c:v>OGS</c:v>
                </c:pt>
                <c:pt idx="6">
                  <c:v>NWN</c:v>
                </c:pt>
                <c:pt idx="7">
                  <c:v>WTRG</c:v>
                </c:pt>
                <c:pt idx="8">
                  <c:v>NI</c:v>
                </c:pt>
                <c:pt idx="9">
                  <c:v>SR</c:v>
                </c:pt>
                <c:pt idx="10">
                  <c:v>MAWC</c:v>
                </c:pt>
                <c:pt idx="11">
                  <c:v>ATO</c:v>
                </c:pt>
              </c:strCache>
            </c:strRef>
          </c:cat>
          <c:val>
            <c:numRef>
              <c:f>'AEB-8 - CapEx2'!$E$29:$E$40</c:f>
              <c:numCache>
                <c:formatCode>0.0%</c:formatCode>
                <c:ptCount val="12"/>
                <c:pt idx="0">
                  <c:v>0.41022309544935986</c:v>
                </c:pt>
                <c:pt idx="1">
                  <c:v>0.43503697029125699</c:v>
                </c:pt>
                <c:pt idx="2">
                  <c:v>0.48228346456692917</c:v>
                </c:pt>
                <c:pt idx="3">
                  <c:v>0.52039999999999997</c:v>
                </c:pt>
                <c:pt idx="4">
                  <c:v>0.52056183011118906</c:v>
                </c:pt>
                <c:pt idx="5">
                  <c:v>0.57356095041322308</c:v>
                </c:pt>
                <c:pt idx="6">
                  <c:v>0.57365384615384618</c:v>
                </c:pt>
                <c:pt idx="7">
                  <c:v>0.59040877903612465</c:v>
                </c:pt>
                <c:pt idx="8">
                  <c:v>0.65818055555555555</c:v>
                </c:pt>
                <c:pt idx="9">
                  <c:v>0.72888114520064384</c:v>
                </c:pt>
                <c:pt idx="10">
                  <c:v>0.74858406420701551</c:v>
                </c:pt>
                <c:pt idx="11">
                  <c:v>0.82354516244198506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52-49EF-BE20-9EE084EC5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605800"/>
        <c:axId val="484606976"/>
      </c:barChart>
      <c:scatterChart>
        <c:scatterStyle val="smoothMarker"/>
        <c:varyColors val="0"/>
        <c:ser>
          <c:idx val="1"/>
          <c:order val="1"/>
          <c:tx>
            <c:v>Median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'AEB-8 - CapEx2'!$H$29:$H$30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'AEB-8 - CapEx2'!$I$29:$I$30</c:f>
              <c:numCache>
                <c:formatCode>0.00%</c:formatCode>
                <c:ptCount val="2"/>
                <c:pt idx="0">
                  <c:v>0.57356095041322308</c:v>
                </c:pt>
                <c:pt idx="1">
                  <c:v>0.57356095041322308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6852-49EF-BE20-9EE084EC5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4608936"/>
        <c:axId val="484608152"/>
      </c:scatterChart>
      <c:catAx>
        <c:axId val="484605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60000"/>
          <a:lstStyle/>
          <a:p>
            <a:pPr>
              <a:defRPr b="1"/>
            </a:pPr>
            <a:endParaRPr lang="en-US"/>
          </a:p>
        </c:txPr>
        <c:crossAx val="484606976"/>
        <c:crosses val="autoZero"/>
        <c:auto val="1"/>
        <c:lblAlgn val="ctr"/>
        <c:lblOffset val="100"/>
        <c:noMultiLvlLbl val="0"/>
      </c:catAx>
      <c:valAx>
        <c:axId val="48460697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84605800"/>
        <c:crosses val="autoZero"/>
        <c:crossBetween val="between"/>
      </c:valAx>
      <c:valAx>
        <c:axId val="484608152"/>
        <c:scaling>
          <c:orientation val="minMax"/>
        </c:scaling>
        <c:delete val="1"/>
        <c:axPos val="r"/>
        <c:numFmt formatCode="0.00%" sourceLinked="1"/>
        <c:majorTickMark val="out"/>
        <c:minorTickMark val="none"/>
        <c:tickLblPos val="none"/>
        <c:crossAx val="484608936"/>
        <c:crosses val="max"/>
        <c:crossBetween val="midCat"/>
      </c:valAx>
      <c:valAx>
        <c:axId val="484608936"/>
        <c:scaling>
          <c:orientation val="minMax"/>
          <c:max val="10"/>
        </c:scaling>
        <c:delete val="0"/>
        <c:axPos val="t"/>
        <c:numFmt formatCode="General" sourceLinked="1"/>
        <c:majorTickMark val="none"/>
        <c:minorTickMark val="none"/>
        <c:tickLblPos val="none"/>
        <c:crossAx val="484608152"/>
        <c:crosses val="max"/>
        <c:crossBetween val="midCat"/>
      </c:valAx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78619</xdr:colOff>
      <xdr:row>1</xdr:row>
      <xdr:rowOff>93133</xdr:rowOff>
    </xdr:from>
    <xdr:to>
      <xdr:col>25</xdr:col>
      <xdr:colOff>393699</xdr:colOff>
      <xdr:row>27</xdr:row>
      <xdr:rowOff>84667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6EE14A-01F5-4140-A19C-BF31367D7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0.28076</cdr:x>
      <cdr:y>0.20954</cdr:y>
    </cdr:from>
    <cdr:to>
      <cdr:x>0.44149</cdr:x>
      <cdr:y>0.25519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A457792-F7B5-4332-9C14-41224D22A084}"/>
            </a:ext>
          </a:extLst>
        </cdr:cNvPr>
        <cdr:cNvSpPr txBox="1"/>
      </cdr:nvSpPr>
      <cdr:spPr>
        <a:xfrm xmlns:a="http://schemas.openxmlformats.org/drawingml/2006/main">
          <a:off x="2058897" y="1202531"/>
          <a:ext cx="1178718" cy="26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0.68004</cdr:x>
      <cdr:y>0.59792</cdr:y>
    </cdr:from>
    <cdr:to>
      <cdr:x>0.78882</cdr:x>
      <cdr:y>0.65809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7380ECD5-C799-4397-B109-C5E8D2582F0D}"/>
            </a:ext>
          </a:extLst>
        </cdr:cNvPr>
        <cdr:cNvSpPr txBox="1"/>
      </cdr:nvSpPr>
      <cdr:spPr>
        <a:xfrm xmlns:a="http://schemas.openxmlformats.org/drawingml/2006/main">
          <a:off x="5335191" y="2937061"/>
          <a:ext cx="853426" cy="295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CAPM</a:t>
          </a:r>
        </a:p>
      </cdr:txBody>
    </cdr:sp>
  </cdr:relSizeAnchor>
  <cdr:relSizeAnchor xmlns:cdr="http://schemas.openxmlformats.org/drawingml/2006/chartDrawing">
    <cdr:from>
      <cdr:x>0.70277</cdr:x>
      <cdr:y>0.69889</cdr:y>
    </cdr:from>
    <cdr:to>
      <cdr:x>0.82825</cdr:x>
      <cdr:y>0.75464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5513554" y="3433040"/>
          <a:ext cx="984445" cy="2738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ECAPM</a:t>
          </a:r>
        </a:p>
      </cdr:txBody>
    </cdr:sp>
  </cdr:relSizeAnchor>
  <cdr:relSizeAnchor xmlns:cdr="http://schemas.openxmlformats.org/drawingml/2006/chartDrawing">
    <cdr:from>
      <cdr:x>0.17729</cdr:x>
      <cdr:y>0.1019</cdr:y>
    </cdr:from>
    <cdr:to>
      <cdr:x>0.60487</cdr:x>
      <cdr:y>0.15327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60524A09-0478-451B-BE21-AFAA95785582}"/>
            </a:ext>
          </a:extLst>
        </cdr:cNvPr>
        <cdr:cNvSpPr txBox="1"/>
      </cdr:nvSpPr>
      <cdr:spPr>
        <a:xfrm xmlns:a="http://schemas.openxmlformats.org/drawingml/2006/main">
          <a:off x="1395238" y="514456"/>
          <a:ext cx="3364991" cy="259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Constant Growth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DCF - Mean </a:t>
          </a:r>
        </a:p>
      </cdr:txBody>
    </cdr:sp>
  </cdr:relSizeAnchor>
  <cdr:relSizeAnchor xmlns:cdr="http://schemas.openxmlformats.org/drawingml/2006/chartDrawing">
    <cdr:from>
      <cdr:x>0.57103</cdr:x>
      <cdr:y>0.35195</cdr:y>
    </cdr:from>
    <cdr:to>
      <cdr:x>0.657</cdr:x>
      <cdr:y>0.40561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653CABBF-61E2-4E43-AA0A-6C017C891534}"/>
            </a:ext>
          </a:extLst>
        </cdr:cNvPr>
        <cdr:cNvCxnSpPr/>
      </cdr:nvCxnSpPr>
      <cdr:spPr>
        <a:xfrm xmlns:a="http://schemas.openxmlformats.org/drawingml/2006/main">
          <a:off x="4249723" y="1594194"/>
          <a:ext cx="639777" cy="243073"/>
        </a:xfrm>
        <a:prstGeom xmlns:a="http://schemas.openxmlformats.org/drawingml/2006/main" prst="straightConnector1">
          <a:avLst/>
        </a:prstGeom>
        <a:ln xmlns:a="http://schemas.openxmlformats.org/drawingml/2006/main" w="19050">
          <a:noFill/>
          <a:prstDash val="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0.16914</cdr:x>
      <cdr:y>0.20046</cdr:y>
    </cdr:from>
    <cdr:to>
      <cdr:x>0.57601</cdr:x>
      <cdr:y>0.26892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66204D9D-EE32-4988-B6CD-046DA4C804FD}"/>
            </a:ext>
          </a:extLst>
        </cdr:cNvPr>
        <cdr:cNvSpPr txBox="1"/>
      </cdr:nvSpPr>
      <cdr:spPr>
        <a:xfrm xmlns:a="http://schemas.openxmlformats.org/drawingml/2006/main">
          <a:off x="1331125" y="1012049"/>
          <a:ext cx="3202007" cy="3456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Constant Growth DCF - Median</a:t>
          </a:r>
        </a:p>
      </cdr:txBody>
    </cdr:sp>
  </cdr:relSizeAnchor>
  <cdr:relSizeAnchor xmlns:cdr="http://schemas.openxmlformats.org/drawingml/2006/chartDrawing">
    <cdr:from>
      <cdr:x>0.21456</cdr:x>
      <cdr:y>0.51239</cdr:y>
    </cdr:from>
    <cdr:to>
      <cdr:x>0.3852</cdr:x>
      <cdr:y>0.62905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1683298" y="2516936"/>
          <a:ext cx="1338745" cy="5730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Company Proposed ROE </a:t>
          </a:r>
        </a:p>
      </cdr:txBody>
    </cdr:sp>
  </cdr:relSizeAnchor>
  <cdr:relSizeAnchor xmlns:cdr="http://schemas.openxmlformats.org/drawingml/2006/chartDrawing">
    <cdr:from>
      <cdr:x>0.35615</cdr:x>
      <cdr:y>0.54492</cdr:y>
    </cdr:from>
    <cdr:to>
      <cdr:x>0.54999</cdr:x>
      <cdr:y>0.54527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4CBDA5A3-AC07-29EB-7F77-B7D5E9C2FD01}"/>
            </a:ext>
          </a:extLst>
        </cdr:cNvPr>
        <cdr:cNvCxnSpPr/>
      </cdr:nvCxnSpPr>
      <cdr:spPr>
        <a:xfrm xmlns:a="http://schemas.openxmlformats.org/drawingml/2006/main">
          <a:off x="2796806" y="2731075"/>
          <a:ext cx="1522183" cy="1734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0.46744</cdr:x>
      <cdr:y>0.41178</cdr:y>
    </cdr:from>
    <cdr:to>
      <cdr:x>0.66087</cdr:x>
      <cdr:y>0.47865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5BEB9929-E302-4329-99E6-31AC07649BE9}"/>
            </a:ext>
          </a:extLst>
        </cdr:cNvPr>
        <cdr:cNvSpPr txBox="1"/>
      </cdr:nvSpPr>
      <cdr:spPr>
        <a:xfrm xmlns:a="http://schemas.openxmlformats.org/drawingml/2006/main">
          <a:off x="3667264" y="2022720"/>
          <a:ext cx="1517542" cy="328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1">
                  <a:lumMod val="60000"/>
                  <a:lumOff val="40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Recommended ROE Range</a:t>
          </a:r>
        </a:p>
      </cdr:txBody>
    </cdr:sp>
  </cdr:relSizeAnchor>
  <cdr:relSizeAnchor xmlns:cdr="http://schemas.openxmlformats.org/drawingml/2006/chartDrawing">
    <cdr:from>
      <cdr:x>0.44603</cdr:x>
      <cdr:y>0.49306</cdr:y>
    </cdr:from>
    <cdr:to>
      <cdr:x>0.67749</cdr:x>
      <cdr:y>0.4939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6EECB1CE-768C-8ECE-7B32-BFCC5D9E48B1}"/>
            </a:ext>
          </a:extLst>
        </cdr:cNvPr>
        <cdr:cNvCxnSpPr/>
      </cdr:nvCxnSpPr>
      <cdr:spPr>
        <a:xfrm xmlns:a="http://schemas.openxmlformats.org/drawingml/2006/main" flipV="1">
          <a:off x="3499295" y="2422001"/>
          <a:ext cx="1815904" cy="4126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accent1">
              <a:lumMod val="60000"/>
              <a:lumOff val="4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17</xdr:row>
      <xdr:rowOff>61231</xdr:rowOff>
    </xdr:from>
    <xdr:to>
      <xdr:col>6</xdr:col>
      <xdr:colOff>903506</xdr:colOff>
      <xdr:row>19</xdr:row>
      <xdr:rowOff>122543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583171-0BB8-4FE1-B4F9-C60B3DC3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9075" y="3574898"/>
          <a:ext cx="1690002" cy="444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176609</xdr:colOff>
      <xdr:row>3</xdr:row>
      <xdr:rowOff>30237</xdr:rowOff>
    </xdr:from>
    <xdr:to>
      <xdr:col>5</xdr:col>
      <xdr:colOff>723447</xdr:colOff>
      <xdr:row>22</xdr:row>
      <xdr:rowOff>75140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DA8C22-4B07-4368-97D8-103E3B2CD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21520</xdr:colOff>
      <xdr:row>5</xdr:row>
      <xdr:rowOff>159656</xdr:rowOff>
    </xdr:from>
    <xdr:to>
      <xdr:col>2</xdr:col>
      <xdr:colOff>2063650</xdr:colOff>
      <xdr:row>7</xdr:row>
      <xdr:rowOff>42602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9F23AF93-C7CA-44E5-88AC-B220321C0EF1}"/>
            </a:ext>
          </a:extLst>
        </xdr:cNvPr>
        <xdr:cNvSpPr txBox="1"/>
      </xdr:nvSpPr>
      <xdr:spPr>
        <a:xfrm>
          <a:off x="1303616" y="1048656"/>
          <a:ext cx="2042130" cy="24580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/>
            <a:t>Proxy Group Median = 57.4%</a:t>
          </a:r>
        </a:p>
        <a:p>
          <a:pPr algn="ctr"/>
          <a:endParaRPr lang="en-US" sz="1000" b="1"/>
        </a:p>
      </xdr:txBody>
    </xdr:sp>
    <xdr:clientData/>
  </xdr:twoCellAnchor>
  <xdr:twoCellAnchor>
    <xdr:from>
      <xdr:col>2</xdr:col>
      <xdr:colOff>951551</xdr:colOff>
      <xdr:row>7</xdr:row>
      <xdr:rowOff>43206</xdr:rowOff>
    </xdr:from>
    <xdr:to>
      <xdr:col>2</xdr:col>
      <xdr:colOff>1043189</xdr:colOff>
      <xdr:row>9</xdr:row>
      <xdr:rowOff>127000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612DCD8-0678-4265-B399-8595771F2FBB}"/>
            </a:ext>
          </a:extLst>
        </xdr:cNvPr>
        <xdr:cNvCxnSpPr>
          <a:stCxn id="3" idx="2"/>
        </xdr:cNvCxnSpPr>
      </xdr:nvCxnSpPr>
      <xdr:spPr>
        <a:xfrm flipH="1">
          <a:off x="2233647" y="1295063"/>
          <a:ext cx="91638" cy="44665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Brattle-2020">
      <a:dk1>
        <a:srgbClr val="000000"/>
      </a:dk1>
      <a:lt1>
        <a:srgbClr val="FFFFFF"/>
      </a:lt1>
      <a:dk2>
        <a:srgbClr val="002B54"/>
      </a:dk2>
      <a:lt2>
        <a:srgbClr val="494F56"/>
      </a:lt2>
      <a:accent1>
        <a:srgbClr val="1B3D6F"/>
      </a:accent1>
      <a:accent2>
        <a:srgbClr val="2297AA"/>
      </a:accent2>
      <a:accent3>
        <a:srgbClr val="37BA95"/>
      </a:accent3>
      <a:accent4>
        <a:srgbClr val="F3BD48"/>
      </a:accent4>
      <a:accent5>
        <a:srgbClr val="F26A25"/>
      </a:accent5>
      <a:accent6>
        <a:srgbClr val="CD3E71"/>
      </a:accent6>
      <a:hlink>
        <a:srgbClr val="2297AA"/>
      </a:hlink>
      <a:folHlink>
        <a:srgbClr val="CD3E7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AJ38"/>
  <sheetViews>
    <sheetView tabSelected="1" zoomScale="70" zoomScaleNormal="70" zoomScaleSheetLayoutView="70" zoomScalePageLayoutView="50" workbookViewId="0"/>
  </sheetViews>
  <sheetFormatPr defaultColWidth="8.77734375" defaultRowHeight="15" customHeight="1"/>
  <cols>
    <col min="1" max="1" width="8.77734375" style="21"/>
    <col min="2" max="2" width="33.21875" style="21" customWidth="1"/>
    <col min="3" max="5" width="15.5546875" style="21" customWidth="1"/>
    <col min="6" max="27" width="8.77734375" style="21"/>
    <col min="28" max="28" width="16.21875" style="13" bestFit="1" customWidth="1"/>
    <col min="29" max="31" width="9.5546875" style="13" customWidth="1"/>
    <col min="32" max="36" width="8.77734375" style="13"/>
    <col min="37" max="16384" width="8.77734375" style="21"/>
  </cols>
  <sheetData>
    <row r="1" spans="1:17" ht="15" customHeight="1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15" customHeight="1">
      <c r="A2" s="108"/>
      <c r="B2" s="348" t="s">
        <v>1130</v>
      </c>
      <c r="C2" s="348"/>
      <c r="D2" s="348"/>
      <c r="E2" s="34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15" customHeight="1">
      <c r="A3" s="108"/>
      <c r="B3" s="348" t="s">
        <v>1129</v>
      </c>
      <c r="C3" s="348"/>
      <c r="D3" s="348"/>
      <c r="E3" s="34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15" customHeight="1">
      <c r="A4" s="108"/>
      <c r="B4" s="109"/>
      <c r="C4" s="109"/>
      <c r="D4" s="109"/>
      <c r="E4" s="109"/>
      <c r="F4" s="108"/>
      <c r="G4" s="108"/>
      <c r="H4" s="108"/>
      <c r="I4" s="108"/>
      <c r="J4" s="110"/>
      <c r="K4" s="111"/>
      <c r="L4" s="111" t="s">
        <v>956</v>
      </c>
      <c r="M4" s="111" t="s">
        <v>957</v>
      </c>
      <c r="N4" s="108"/>
      <c r="O4" s="108"/>
      <c r="P4" s="108"/>
      <c r="Q4" s="108"/>
    </row>
    <row r="5" spans="1:17" ht="15" customHeight="1">
      <c r="A5" s="108"/>
      <c r="B5" s="111"/>
      <c r="C5" s="112"/>
      <c r="D5" s="112"/>
      <c r="E5" s="112"/>
      <c r="F5" s="108"/>
      <c r="G5" s="108"/>
      <c r="H5" s="108"/>
      <c r="I5" s="108"/>
      <c r="J5" s="110"/>
      <c r="K5" s="113" t="s">
        <v>958</v>
      </c>
      <c r="L5" s="112">
        <f>C13</f>
        <v>8.8099799762507702E-2</v>
      </c>
      <c r="M5" s="114">
        <v>8</v>
      </c>
      <c r="N5" s="108"/>
      <c r="O5" s="108"/>
      <c r="P5" s="108"/>
      <c r="Q5" s="108"/>
    </row>
    <row r="6" spans="1:17" ht="15" customHeight="1">
      <c r="A6" s="108"/>
      <c r="B6" s="115" t="s">
        <v>967</v>
      </c>
      <c r="C6" s="115"/>
      <c r="D6" s="115"/>
      <c r="E6" s="115"/>
      <c r="F6" s="108"/>
      <c r="G6" s="108"/>
      <c r="H6" s="108"/>
      <c r="I6" s="108"/>
      <c r="J6" s="110"/>
      <c r="K6" s="113"/>
      <c r="L6" s="116">
        <f>D13</f>
        <v>9.8505503852048995E-2</v>
      </c>
      <c r="M6" s="114">
        <v>8</v>
      </c>
      <c r="N6" s="108"/>
      <c r="O6" s="108"/>
      <c r="P6" s="108"/>
      <c r="Q6" s="108"/>
    </row>
    <row r="7" spans="1:17" ht="15" customHeight="1">
      <c r="A7" s="108"/>
      <c r="B7" s="117"/>
      <c r="C7" s="110" t="s">
        <v>1010</v>
      </c>
      <c r="D7" s="110" t="s">
        <v>954</v>
      </c>
      <c r="E7" s="110" t="s">
        <v>1011</v>
      </c>
      <c r="F7" s="108"/>
      <c r="G7" s="108"/>
      <c r="H7" s="108"/>
      <c r="I7" s="108"/>
      <c r="J7" s="110"/>
      <c r="K7" s="113"/>
      <c r="L7" s="112">
        <f>E13</f>
        <v>0.10876608284105103</v>
      </c>
      <c r="M7" s="114">
        <v>8</v>
      </c>
      <c r="N7" s="108"/>
      <c r="O7" s="108"/>
      <c r="P7" s="108"/>
      <c r="Q7" s="108"/>
    </row>
    <row r="8" spans="1:17" ht="15" customHeight="1" thickBot="1">
      <c r="A8" s="108"/>
      <c r="B8" s="117"/>
      <c r="C8" s="118" t="s">
        <v>1060</v>
      </c>
      <c r="D8" s="118" t="s">
        <v>1060</v>
      </c>
      <c r="E8" s="118" t="s">
        <v>1060</v>
      </c>
      <c r="F8" s="108"/>
      <c r="G8" s="108"/>
      <c r="H8" s="108"/>
      <c r="I8" s="108"/>
      <c r="J8" s="110"/>
      <c r="K8" s="113" t="s">
        <v>959</v>
      </c>
      <c r="L8" s="112">
        <f>C19</f>
        <v>8.7160995095868013E-2</v>
      </c>
      <c r="M8" s="114">
        <v>7</v>
      </c>
      <c r="N8" s="108"/>
      <c r="O8" s="108"/>
      <c r="P8" s="108"/>
      <c r="Q8" s="108"/>
    </row>
    <row r="9" spans="1:17" ht="15" customHeight="1">
      <c r="A9" s="108"/>
      <c r="B9" s="119" t="s">
        <v>1012</v>
      </c>
      <c r="C9" s="110"/>
      <c r="D9" s="110"/>
      <c r="E9" s="110"/>
      <c r="F9" s="108"/>
      <c r="G9" s="108"/>
      <c r="H9" s="108"/>
      <c r="I9" s="108"/>
      <c r="J9" s="110"/>
      <c r="K9" s="113"/>
      <c r="L9" s="112">
        <f>D19</f>
        <v>9.9762285193516931E-2</v>
      </c>
      <c r="M9" s="114">
        <v>7</v>
      </c>
      <c r="N9" s="108"/>
      <c r="O9" s="108"/>
      <c r="P9" s="108"/>
      <c r="Q9" s="108"/>
    </row>
    <row r="10" spans="1:17" ht="15" customHeight="1">
      <c r="A10" s="108"/>
      <c r="B10" s="120" t="s">
        <v>1020</v>
      </c>
      <c r="C10" s="112">
        <f>'AEB-3 - Constant DCF'!K19</f>
        <v>8.8400985958113021E-2</v>
      </c>
      <c r="D10" s="112">
        <f>'AEB-3 - Constant DCF'!L19</f>
        <v>9.8809138847468572E-2</v>
      </c>
      <c r="E10" s="112">
        <f>'AEB-3 - Constant DCF'!M19</f>
        <v>0.10907135532404443</v>
      </c>
      <c r="F10" s="108"/>
      <c r="G10" s="108"/>
      <c r="H10" s="108"/>
      <c r="I10" s="108"/>
      <c r="J10" s="110"/>
      <c r="K10" s="113"/>
      <c r="L10" s="112">
        <f>E19</f>
        <v>0.10546159496626688</v>
      </c>
      <c r="M10" s="114">
        <v>7</v>
      </c>
      <c r="N10" s="108"/>
      <c r="O10" s="108"/>
      <c r="P10" s="108"/>
      <c r="Q10" s="108"/>
    </row>
    <row r="11" spans="1:17" ht="15" customHeight="1">
      <c r="A11" s="108"/>
      <c r="B11" s="120" t="s">
        <v>1021</v>
      </c>
      <c r="C11" s="112">
        <f>'AEB-3 - Constant DCF'!K56</f>
        <v>8.8149954685158322E-2</v>
      </c>
      <c r="D11" s="112">
        <f>'AEB-3 - Constant DCF'!L56</f>
        <v>9.8555911105698821E-2</v>
      </c>
      <c r="E11" s="112">
        <f>'AEB-3 - Constant DCF'!M56</f>
        <v>0.10881668525249122</v>
      </c>
      <c r="F11" s="108"/>
      <c r="G11" s="108"/>
      <c r="H11" s="108"/>
      <c r="I11" s="108"/>
      <c r="J11" s="110"/>
      <c r="K11" s="121" t="s">
        <v>960</v>
      </c>
      <c r="L11" s="112">
        <f>MIN(C27:E29)</f>
        <v>0.10616882881150981</v>
      </c>
      <c r="M11" s="114">
        <v>3</v>
      </c>
      <c r="N11" s="108"/>
      <c r="O11" s="108"/>
      <c r="P11" s="108"/>
      <c r="Q11" s="108"/>
    </row>
    <row r="12" spans="1:17" ht="15" customHeight="1">
      <c r="A12" s="108"/>
      <c r="B12" s="120" t="s">
        <v>1022</v>
      </c>
      <c r="C12" s="112">
        <f>'AEB-3 - Constant DCF'!K93</f>
        <v>8.7748458644251792E-2</v>
      </c>
      <c r="D12" s="112">
        <f>'AEB-3 - Constant DCF'!L93</f>
        <v>9.8151461602979634E-2</v>
      </c>
      <c r="E12" s="112">
        <f>'AEB-3 - Constant DCF'!M93</f>
        <v>0.10841020794661742</v>
      </c>
      <c r="F12" s="108"/>
      <c r="G12" s="122"/>
      <c r="H12" s="108"/>
      <c r="I12" s="108"/>
      <c r="J12" s="110"/>
      <c r="K12" s="121"/>
      <c r="L12" s="112">
        <f>MAX(C27:E29)</f>
        <v>0.11621027023623172</v>
      </c>
      <c r="M12" s="114">
        <v>3</v>
      </c>
      <c r="N12" s="108"/>
      <c r="O12" s="108"/>
      <c r="P12" s="108"/>
      <c r="Q12" s="108"/>
    </row>
    <row r="13" spans="1:17" ht="15" customHeight="1">
      <c r="A13" s="108"/>
      <c r="B13" s="111" t="s">
        <v>954</v>
      </c>
      <c r="C13" s="123">
        <f>AVERAGE(C10:C12)</f>
        <v>8.8099799762507702E-2</v>
      </c>
      <c r="D13" s="123">
        <f>AVERAGE(D10:D12)</f>
        <v>9.8505503852048995E-2</v>
      </c>
      <c r="E13" s="123">
        <f>AVERAGE(E10:E12)</f>
        <v>0.10876608284105103</v>
      </c>
      <c r="F13" s="108"/>
      <c r="G13" s="122"/>
      <c r="H13" s="108"/>
      <c r="I13" s="108"/>
      <c r="J13" s="110"/>
      <c r="K13" s="121" t="s">
        <v>961</v>
      </c>
      <c r="L13" s="112">
        <f>MIN(C32:E34)</f>
        <v>0.11189168359604854</v>
      </c>
      <c r="M13" s="114">
        <v>2</v>
      </c>
      <c r="N13" s="108"/>
      <c r="O13" s="108"/>
      <c r="P13" s="108"/>
      <c r="Q13" s="108"/>
    </row>
    <row r="14" spans="1:17" ht="15" customHeight="1">
      <c r="A14" s="108"/>
      <c r="B14" s="111"/>
      <c r="C14" s="112"/>
      <c r="D14" s="112"/>
      <c r="E14" s="112"/>
      <c r="F14" s="108"/>
      <c r="G14" s="108"/>
      <c r="H14" s="108"/>
      <c r="I14" s="108"/>
      <c r="J14" s="110"/>
      <c r="K14" s="121"/>
      <c r="L14" s="112">
        <f>MAX(C32:E34)</f>
        <v>0.11942276466458997</v>
      </c>
      <c r="M14" s="114">
        <v>2</v>
      </c>
      <c r="N14" s="108"/>
      <c r="O14" s="108"/>
      <c r="P14" s="108"/>
      <c r="Q14" s="108"/>
    </row>
    <row r="15" spans="1:17" ht="15" customHeight="1">
      <c r="A15" s="108"/>
      <c r="B15" s="119" t="s">
        <v>1013</v>
      </c>
      <c r="C15" s="110"/>
      <c r="D15" s="110"/>
      <c r="E15" s="110"/>
      <c r="F15" s="108"/>
      <c r="G15" s="108"/>
      <c r="H15" s="108"/>
      <c r="I15" s="108"/>
      <c r="J15" s="110"/>
      <c r="K15" s="121" t="s">
        <v>971</v>
      </c>
      <c r="L15" s="112">
        <v>0.10249999999999999</v>
      </c>
      <c r="M15" s="114">
        <v>0</v>
      </c>
      <c r="N15" s="108"/>
      <c r="O15" s="108"/>
      <c r="P15" s="108"/>
      <c r="Q15" s="108"/>
    </row>
    <row r="16" spans="1:17" ht="15" customHeight="1">
      <c r="A16" s="108"/>
      <c r="B16" s="120" t="s">
        <v>1020</v>
      </c>
      <c r="C16" s="112">
        <f>'AEB-3 - Constant DCF'!K20</f>
        <v>8.7070773854244943E-2</v>
      </c>
      <c r="D16" s="112">
        <f>'AEB-3 - Constant DCF'!L20</f>
        <v>0.10031049914598422</v>
      </c>
      <c r="E16" s="112">
        <f>'AEB-3 - Constant DCF'!M20</f>
        <v>0.10537841222138744</v>
      </c>
      <c r="F16" s="108"/>
      <c r="G16" s="108"/>
      <c r="H16" s="108"/>
      <c r="I16" s="108"/>
      <c r="J16" s="110"/>
      <c r="K16" s="121"/>
      <c r="L16" s="112">
        <f>L15</f>
        <v>0.10249999999999999</v>
      </c>
      <c r="M16" s="114">
        <v>9</v>
      </c>
      <c r="N16" s="108"/>
      <c r="O16" s="108"/>
      <c r="P16" s="108"/>
      <c r="Q16" s="108"/>
    </row>
    <row r="17" spans="1:17" ht="15" customHeight="1">
      <c r="A17" s="108"/>
      <c r="B17" s="120" t="s">
        <v>1021</v>
      </c>
      <c r="C17" s="112">
        <f>'AEB-3 - Constant DCF'!K57</f>
        <v>8.6915955634905603E-2</v>
      </c>
      <c r="D17" s="112">
        <f>'AEB-3 - Constant DCF'!L57</f>
        <v>0.10001568527860705</v>
      </c>
      <c r="E17" s="112">
        <f>'AEB-3 - Constant DCF'!M57</f>
        <v>0.1052222359474925</v>
      </c>
      <c r="F17" s="108"/>
      <c r="G17" s="108"/>
      <c r="H17" s="108"/>
      <c r="I17" s="108"/>
      <c r="J17" s="110"/>
      <c r="K17" s="121" t="s">
        <v>972</v>
      </c>
      <c r="L17" s="112">
        <v>0.1125</v>
      </c>
      <c r="M17" s="114">
        <f>M15</f>
        <v>0</v>
      </c>
      <c r="N17" s="108"/>
      <c r="O17" s="108"/>
      <c r="P17" s="108"/>
      <c r="Q17" s="108"/>
    </row>
    <row r="18" spans="1:17" ht="15" customHeight="1">
      <c r="A18" s="108"/>
      <c r="B18" s="120" t="s">
        <v>1022</v>
      </c>
      <c r="C18" s="112">
        <f>'AEB-3 - Constant DCF'!K94</f>
        <v>8.7496255798453465E-2</v>
      </c>
      <c r="D18" s="112">
        <f>'AEB-3 - Constant DCF'!L94</f>
        <v>9.8960671155959523E-2</v>
      </c>
      <c r="E18" s="112">
        <f>'AEB-3 - Constant DCF'!M94</f>
        <v>0.10578413672992067</v>
      </c>
      <c r="F18" s="108"/>
      <c r="G18" s="108"/>
      <c r="H18" s="108"/>
      <c r="I18" s="108"/>
      <c r="J18" s="108"/>
      <c r="K18" s="111"/>
      <c r="L18" s="112">
        <f>L17</f>
        <v>0.1125</v>
      </c>
      <c r="M18" s="114">
        <v>9</v>
      </c>
      <c r="N18" s="108"/>
      <c r="O18" s="108"/>
      <c r="P18" s="108"/>
      <c r="Q18" s="108"/>
    </row>
    <row r="19" spans="1:17" ht="15" customHeight="1">
      <c r="A19" s="108"/>
      <c r="B19" s="111" t="s">
        <v>954</v>
      </c>
      <c r="C19" s="123">
        <f>AVERAGE(C16:C18)</f>
        <v>8.7160995095868013E-2</v>
      </c>
      <c r="D19" s="123">
        <f>AVERAGE(D16:D18)</f>
        <v>9.9762285193516931E-2</v>
      </c>
      <c r="E19" s="123">
        <f>AVERAGE(E16:E18)</f>
        <v>0.10546159496626688</v>
      </c>
      <c r="F19" s="108"/>
      <c r="G19" s="108"/>
      <c r="H19" s="108"/>
      <c r="I19" s="108"/>
      <c r="J19" s="108"/>
      <c r="K19" s="113" t="s">
        <v>1158</v>
      </c>
      <c r="L19" s="112">
        <v>0.1075</v>
      </c>
      <c r="M19" s="114">
        <v>4</v>
      </c>
      <c r="N19" s="108"/>
      <c r="O19" s="108"/>
      <c r="P19" s="108"/>
      <c r="Q19" s="108"/>
    </row>
    <row r="20" spans="1:17" ht="15" customHeight="1">
      <c r="A20" s="108"/>
      <c r="B20" s="111"/>
      <c r="C20" s="112"/>
      <c r="D20" s="112"/>
      <c r="E20" s="112"/>
      <c r="F20" s="108"/>
      <c r="G20" s="108"/>
      <c r="H20" s="108"/>
      <c r="I20" s="108"/>
      <c r="J20" s="108"/>
      <c r="K20" s="108"/>
      <c r="L20" s="122"/>
      <c r="M20" s="108"/>
      <c r="N20" s="108"/>
      <c r="O20" s="108"/>
      <c r="P20" s="108"/>
      <c r="Q20" s="108"/>
    </row>
    <row r="21" spans="1:17" ht="15" customHeight="1">
      <c r="A21" s="108"/>
      <c r="B21" s="111"/>
      <c r="C21" s="112"/>
      <c r="D21" s="112"/>
      <c r="E21" s="112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</row>
    <row r="22" spans="1:17" ht="15" customHeight="1">
      <c r="A22" s="108"/>
      <c r="B22" s="349" t="s">
        <v>1443</v>
      </c>
      <c r="C22" s="349"/>
      <c r="D22" s="349"/>
      <c r="E22" s="349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</row>
    <row r="23" spans="1:17" ht="15" customHeight="1">
      <c r="A23" s="108"/>
      <c r="B23" s="124"/>
      <c r="C23" s="125" t="s">
        <v>1153</v>
      </c>
      <c r="D23" s="125"/>
      <c r="E23" s="125"/>
      <c r="F23" s="108"/>
      <c r="G23" s="108"/>
      <c r="H23" s="108"/>
      <c r="I23" s="108"/>
      <c r="J23" s="108"/>
      <c r="K23" s="108"/>
      <c r="L23" s="122"/>
      <c r="M23" s="108"/>
      <c r="N23" s="108"/>
      <c r="O23" s="108"/>
      <c r="P23" s="108"/>
      <c r="Q23" s="108"/>
    </row>
    <row r="24" spans="1:17" ht="15" customHeight="1">
      <c r="A24" s="108"/>
      <c r="B24" s="124"/>
      <c r="C24" s="111" t="s">
        <v>1014</v>
      </c>
      <c r="D24" s="111" t="s">
        <v>1015</v>
      </c>
      <c r="E24" s="111" t="s">
        <v>1016</v>
      </c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</row>
    <row r="25" spans="1:17" ht="15" customHeight="1" thickBot="1">
      <c r="A25" s="108"/>
      <c r="B25" s="117"/>
      <c r="C25" s="126" t="s">
        <v>1017</v>
      </c>
      <c r="D25" s="126" t="s">
        <v>1037</v>
      </c>
      <c r="E25" s="126" t="s">
        <v>1037</v>
      </c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</row>
    <row r="26" spans="1:17" ht="15" customHeight="1">
      <c r="A26" s="108"/>
      <c r="B26" s="127" t="s">
        <v>1018</v>
      </c>
      <c r="C26" s="110"/>
      <c r="D26" s="110"/>
      <c r="E26" s="110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</row>
    <row r="27" spans="1:17" ht="15" customHeight="1">
      <c r="A27" s="108"/>
      <c r="B27" s="128" t="s">
        <v>1248</v>
      </c>
      <c r="C27" s="112">
        <f>'AEB-4 - CAPM &amp; ECAPM'!H22</f>
        <v>0.11621027023623172</v>
      </c>
      <c r="D27" s="112">
        <f>'AEB-4 - CAPM &amp; ECAPM'!H54</f>
        <v>0.11579093690289839</v>
      </c>
      <c r="E27" s="112">
        <f>'AEB-4 - CAPM &amp; ECAPM'!H86</f>
        <v>0.11545093690289837</v>
      </c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</row>
    <row r="28" spans="1:17" ht="15" customHeight="1">
      <c r="A28" s="108"/>
      <c r="B28" s="128" t="s">
        <v>1023</v>
      </c>
      <c r="C28" s="112">
        <f>'AEB-4 - CAPM &amp; ECAPM'!H118</f>
        <v>0.1089866473460336</v>
      </c>
      <c r="D28" s="112">
        <f>'AEB-4 - CAPM &amp; ECAPM'!H150</f>
        <v>0.10833158552095953</v>
      </c>
      <c r="E28" s="112">
        <f>'AEB-4 - CAPM &amp; ECAPM'!H182</f>
        <v>0.10780045431144002</v>
      </c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</row>
    <row r="29" spans="1:17" ht="15" customHeight="1">
      <c r="A29" s="108"/>
      <c r="B29" s="128" t="s">
        <v>1249</v>
      </c>
      <c r="C29" s="112">
        <f>'AEB-4 - CAPM &amp; ECAPM'!H214</f>
        <v>0.10744605860948962</v>
      </c>
      <c r="D29" s="112">
        <f>'AEB-4 - CAPM &amp; ECAPM'!H246</f>
        <v>0.10674072275090375</v>
      </c>
      <c r="E29" s="112">
        <f>'AEB-4 - CAPM &amp; ECAPM'!H278</f>
        <v>0.10616882881150981</v>
      </c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</row>
    <row r="30" spans="1:17" ht="15" customHeight="1">
      <c r="A30" s="108"/>
      <c r="B30" s="129"/>
      <c r="C30" s="112"/>
      <c r="D30" s="112"/>
      <c r="E30" s="112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</row>
    <row r="31" spans="1:17" ht="15" customHeight="1">
      <c r="A31" s="108"/>
      <c r="B31" s="127" t="s">
        <v>1019</v>
      </c>
      <c r="C31" s="112"/>
      <c r="D31" s="112"/>
      <c r="E31" s="112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</row>
    <row r="32" spans="1:17" ht="15" customHeight="1">
      <c r="A32" s="108"/>
      <c r="B32" s="128" t="s">
        <v>1248</v>
      </c>
      <c r="C32" s="116">
        <f>'AEB-4 - CAPM &amp; ECAPM'!I22</f>
        <v>0.11942276466458997</v>
      </c>
      <c r="D32" s="116">
        <f>'AEB-4 - CAPM &amp; ECAPM'!I54</f>
        <v>0.11910826466458997</v>
      </c>
      <c r="E32" s="116">
        <f>'AEB-4 - CAPM &amp; ECAPM'!I86</f>
        <v>0.11885326466458994</v>
      </c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</row>
    <row r="33" spans="1:17" ht="15" customHeight="1">
      <c r="A33" s="108"/>
      <c r="B33" s="128" t="s">
        <v>1023</v>
      </c>
      <c r="C33" s="116">
        <f>'AEB-4 - CAPM &amp; ECAPM'!I118</f>
        <v>0.11400504749694139</v>
      </c>
      <c r="D33" s="116">
        <f>'AEB-4 - CAPM &amp; ECAPM'!I150</f>
        <v>0.11351375112813583</v>
      </c>
      <c r="E33" s="116">
        <f>'AEB-4 - CAPM &amp; ECAPM'!I182</f>
        <v>0.11311540272099618</v>
      </c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</row>
    <row r="34" spans="1:17" ht="15" customHeight="1">
      <c r="A34" s="108"/>
      <c r="B34" s="128" t="s">
        <v>1249</v>
      </c>
      <c r="C34" s="116">
        <f>'AEB-4 - CAPM &amp; ECAPM'!I214</f>
        <v>0.11284960594453342</v>
      </c>
      <c r="D34" s="116">
        <f>'AEB-4 - CAPM &amp; ECAPM'!I246</f>
        <v>0.11232060405059401</v>
      </c>
      <c r="E34" s="116">
        <f>'AEB-4 - CAPM &amp; ECAPM'!I278</f>
        <v>0.11189168359604854</v>
      </c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</row>
    <row r="35" spans="1:17" ht="15" customHeight="1">
      <c r="A35" s="108"/>
      <c r="B35" s="129"/>
      <c r="C35" s="116"/>
      <c r="D35" s="116"/>
      <c r="E35" s="116"/>
      <c r="F35" s="108"/>
      <c r="G35" s="108"/>
      <c r="H35" s="108"/>
      <c r="I35" s="108"/>
      <c r="J35" s="108"/>
      <c r="N35" s="108"/>
      <c r="O35" s="108"/>
      <c r="P35" s="108"/>
      <c r="Q35" s="108"/>
    </row>
    <row r="36" spans="1:17" ht="15" customHeight="1">
      <c r="B36" s="22"/>
      <c r="C36" s="22"/>
      <c r="D36" s="22"/>
      <c r="E36" s="22"/>
    </row>
    <row r="37" spans="1:17" ht="15" customHeight="1">
      <c r="B37" s="22"/>
      <c r="C37" s="22"/>
      <c r="D37" s="22"/>
      <c r="E37" s="22"/>
    </row>
    <row r="38" spans="1:17" ht="15" customHeight="1">
      <c r="B38" s="22"/>
    </row>
  </sheetData>
  <mergeCells count="3">
    <mergeCell ref="B3:E3"/>
    <mergeCell ref="B2:E2"/>
    <mergeCell ref="B22:E22"/>
  </mergeCells>
  <printOptions horizontalCentered="1"/>
  <pageMargins left="0.3" right="0.3" top="0.75" bottom="0.3" header="0.3" footer="0.3"/>
  <pageSetup scale="80" fitToHeight="3" orientation="landscape" horizontalDpi="1200" verticalDpi="1200" r:id="rId1"/>
  <headerFooter>
    <oddHeader>&amp;R&amp;"Times New Roman,Regular"&amp;10Schedule AEB-1
Page &amp;P of &amp;N</oddHeader>
  </headerFooter>
  <colBreaks count="1" manualBreakCount="1">
    <brk id="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1BF0-1FE9-4837-8750-DE8999A1E27B}">
  <sheetPr codeName="Sheet9"/>
  <dimension ref="A2:L87"/>
  <sheetViews>
    <sheetView zoomScale="80" zoomScaleNormal="80" zoomScaleSheetLayoutView="70" zoomScalePageLayoutView="70" workbookViewId="0"/>
  </sheetViews>
  <sheetFormatPr defaultColWidth="9.21875" defaultRowHeight="13.8"/>
  <cols>
    <col min="1" max="1" width="2.77734375" style="275" customWidth="1"/>
    <col min="2" max="2" width="32.77734375" style="275" customWidth="1"/>
    <col min="3" max="3" width="9.44140625" style="275" customWidth="1"/>
    <col min="4" max="4" width="16.77734375" style="275" customWidth="1"/>
    <col min="5" max="5" width="13" style="275" customWidth="1"/>
    <col min="6" max="6" width="11" style="275" customWidth="1"/>
    <col min="7" max="8" width="15" style="275" customWidth="1"/>
    <col min="9" max="9" width="16.21875" style="275" bestFit="1" customWidth="1"/>
    <col min="10" max="10" width="15.5546875" style="275" customWidth="1"/>
    <col min="11" max="11" width="10.21875" style="275" customWidth="1"/>
    <col min="12" max="12" width="74.21875" style="275" customWidth="1"/>
    <col min="13" max="16384" width="9.21875" style="275"/>
  </cols>
  <sheetData>
    <row r="2" spans="2:12">
      <c r="B2" s="361" t="s">
        <v>1438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</row>
    <row r="3" spans="2:12">
      <c r="B3" s="362" t="s">
        <v>1336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</row>
    <row r="5" spans="2:12">
      <c r="B5" s="276"/>
      <c r="C5" s="276"/>
      <c r="D5" s="276"/>
      <c r="E5" s="276"/>
      <c r="F5" s="277"/>
      <c r="G5" s="277" t="s">
        <v>1337</v>
      </c>
      <c r="H5" s="277"/>
      <c r="I5" s="278" t="s">
        <v>1338</v>
      </c>
      <c r="J5" s="279" t="s">
        <v>1339</v>
      </c>
      <c r="K5" s="279"/>
      <c r="L5" s="276"/>
    </row>
    <row r="6" spans="2:12">
      <c r="B6" s="280"/>
      <c r="C6" s="280"/>
      <c r="D6" s="281"/>
      <c r="E6" s="281"/>
      <c r="F6" s="277"/>
      <c r="G6" s="277" t="s">
        <v>1340</v>
      </c>
      <c r="H6" s="277"/>
      <c r="I6" s="278" t="s">
        <v>1341</v>
      </c>
      <c r="J6" s="279" t="s">
        <v>1342</v>
      </c>
      <c r="K6" s="279"/>
      <c r="L6" s="276"/>
    </row>
    <row r="7" spans="2:12">
      <c r="B7" s="282" t="s">
        <v>0</v>
      </c>
      <c r="C7" s="282" t="s">
        <v>38</v>
      </c>
      <c r="D7" s="282" t="s">
        <v>1343</v>
      </c>
      <c r="E7" s="282" t="s">
        <v>1344</v>
      </c>
      <c r="F7" s="283"/>
      <c r="G7" s="283" t="s">
        <v>1345</v>
      </c>
      <c r="H7" s="283"/>
      <c r="I7" s="283" t="s">
        <v>1346</v>
      </c>
      <c r="J7" s="283" t="s">
        <v>1347</v>
      </c>
      <c r="K7" s="283"/>
      <c r="L7" s="282" t="s">
        <v>1348</v>
      </c>
    </row>
    <row r="8" spans="2:12">
      <c r="C8" s="284"/>
      <c r="D8" s="285"/>
      <c r="E8" s="285"/>
      <c r="F8" s="284"/>
      <c r="G8" s="284"/>
      <c r="H8" s="284"/>
      <c r="J8" s="286"/>
      <c r="K8" s="286"/>
    </row>
    <row r="9" spans="2:12" ht="26.25" customHeight="1">
      <c r="B9" s="76" t="s">
        <v>1349</v>
      </c>
      <c r="D9" s="287"/>
      <c r="E9" s="287"/>
      <c r="F9" s="284"/>
      <c r="G9" s="284"/>
      <c r="H9" s="284"/>
      <c r="J9" s="286"/>
      <c r="K9" s="286"/>
      <c r="L9" s="363" t="s">
        <v>1350</v>
      </c>
    </row>
    <row r="10" spans="2:12">
      <c r="B10" s="76"/>
      <c r="C10" s="75" t="s">
        <v>1266</v>
      </c>
      <c r="D10" s="287" t="s">
        <v>1166</v>
      </c>
      <c r="E10" s="287" t="s">
        <v>1351</v>
      </c>
      <c r="F10" s="284"/>
      <c r="G10" s="284" t="s">
        <v>966</v>
      </c>
      <c r="H10" s="284"/>
      <c r="I10" s="288" t="s">
        <v>1088</v>
      </c>
      <c r="J10" s="286" t="s">
        <v>1183</v>
      </c>
      <c r="K10" s="286"/>
      <c r="L10" s="363"/>
    </row>
    <row r="11" spans="2:12">
      <c r="B11" s="76"/>
      <c r="C11" s="75" t="s">
        <v>1266</v>
      </c>
      <c r="D11" s="287" t="s">
        <v>1166</v>
      </c>
      <c r="E11" s="287" t="s">
        <v>1095</v>
      </c>
      <c r="F11" s="284"/>
      <c r="G11" s="284" t="s">
        <v>966</v>
      </c>
      <c r="H11" s="284"/>
      <c r="I11" s="288" t="s">
        <v>1088</v>
      </c>
      <c r="J11" s="286" t="s">
        <v>1183</v>
      </c>
      <c r="K11" s="286"/>
      <c r="L11" s="363"/>
    </row>
    <row r="12" spans="2:12" ht="12.75" customHeight="1">
      <c r="B12" s="76" t="s">
        <v>1256</v>
      </c>
      <c r="C12" s="75"/>
      <c r="D12" s="287"/>
      <c r="E12" s="287"/>
      <c r="F12" s="288"/>
      <c r="G12" s="288"/>
      <c r="H12" s="288"/>
      <c r="I12" s="288"/>
      <c r="J12" s="289"/>
      <c r="K12" s="289"/>
      <c r="L12" s="290"/>
    </row>
    <row r="13" spans="2:12" ht="16.5" customHeight="1">
      <c r="B13" s="76"/>
      <c r="C13" s="75" t="s">
        <v>5</v>
      </c>
      <c r="D13" s="287" t="s">
        <v>1154</v>
      </c>
      <c r="E13" s="287" t="s">
        <v>1083</v>
      </c>
      <c r="F13" s="288"/>
      <c r="G13" s="288" t="s">
        <v>966</v>
      </c>
      <c r="H13" s="288"/>
      <c r="I13" s="288" t="s">
        <v>1084</v>
      </c>
      <c r="J13" s="289" t="s">
        <v>965</v>
      </c>
      <c r="K13" s="289"/>
      <c r="L13" s="290" t="s">
        <v>1352</v>
      </c>
    </row>
    <row r="14" spans="2:12" ht="19.05" customHeight="1">
      <c r="B14" s="76"/>
      <c r="C14" s="75" t="s">
        <v>5</v>
      </c>
      <c r="D14" s="287" t="s">
        <v>1085</v>
      </c>
      <c r="E14" s="287" t="s">
        <v>1083</v>
      </c>
      <c r="F14" s="288"/>
      <c r="G14" s="288" t="s">
        <v>966</v>
      </c>
      <c r="H14" s="288"/>
      <c r="I14" s="288" t="s">
        <v>1084</v>
      </c>
      <c r="J14" s="289" t="s">
        <v>1086</v>
      </c>
      <c r="K14" s="289"/>
      <c r="L14" s="360" t="s">
        <v>1353</v>
      </c>
    </row>
    <row r="15" spans="2:12">
      <c r="B15" s="76"/>
      <c r="C15" s="75" t="s">
        <v>5</v>
      </c>
      <c r="D15" s="287" t="s">
        <v>1087</v>
      </c>
      <c r="E15" s="287" t="s">
        <v>1083</v>
      </c>
      <c r="F15" s="288"/>
      <c r="G15" s="288" t="s">
        <v>966</v>
      </c>
      <c r="H15" s="288"/>
      <c r="I15" s="288" t="s">
        <v>1088</v>
      </c>
      <c r="J15" s="289" t="s">
        <v>1086</v>
      </c>
      <c r="K15" s="289"/>
      <c r="L15" s="360"/>
    </row>
    <row r="16" spans="2:12">
      <c r="B16" s="76"/>
      <c r="C16" s="75" t="s">
        <v>5</v>
      </c>
      <c r="D16" s="287" t="s">
        <v>1089</v>
      </c>
      <c r="E16" s="287" t="s">
        <v>1083</v>
      </c>
      <c r="F16" s="288"/>
      <c r="G16" s="288" t="s">
        <v>965</v>
      </c>
      <c r="H16" s="288"/>
      <c r="I16" s="288" t="s">
        <v>1084</v>
      </c>
      <c r="J16" s="289" t="s">
        <v>1354</v>
      </c>
      <c r="K16" s="289"/>
      <c r="L16" s="360"/>
    </row>
    <row r="17" spans="2:12" ht="15.75" customHeight="1">
      <c r="B17" s="76"/>
      <c r="C17" s="75" t="s">
        <v>5</v>
      </c>
      <c r="D17" s="287" t="s">
        <v>1090</v>
      </c>
      <c r="E17" s="287" t="s">
        <v>1083</v>
      </c>
      <c r="F17" s="288"/>
      <c r="G17" s="288" t="s">
        <v>966</v>
      </c>
      <c r="H17" s="288"/>
      <c r="I17" s="288" t="s">
        <v>1084</v>
      </c>
      <c r="J17" s="289" t="s">
        <v>1354</v>
      </c>
      <c r="K17" s="289"/>
      <c r="L17" s="360" t="s">
        <v>1355</v>
      </c>
    </row>
    <row r="18" spans="2:12">
      <c r="B18" s="76"/>
      <c r="C18" s="75" t="s">
        <v>5</v>
      </c>
      <c r="D18" s="287" t="s">
        <v>1091</v>
      </c>
      <c r="E18" s="287" t="s">
        <v>1083</v>
      </c>
      <c r="F18" s="288"/>
      <c r="G18" s="288" t="s">
        <v>965</v>
      </c>
      <c r="H18" s="288"/>
      <c r="I18" s="288" t="s">
        <v>1084</v>
      </c>
      <c r="J18" s="289" t="s">
        <v>1354</v>
      </c>
      <c r="K18" s="289"/>
      <c r="L18" s="360"/>
    </row>
    <row r="19" spans="2:12">
      <c r="B19" s="76"/>
      <c r="C19" s="75" t="s">
        <v>5</v>
      </c>
      <c r="D19" s="287" t="s">
        <v>1092</v>
      </c>
      <c r="E19" s="287" t="s">
        <v>1083</v>
      </c>
      <c r="F19" s="288"/>
      <c r="G19" s="288" t="s">
        <v>966</v>
      </c>
      <c r="H19" s="288"/>
      <c r="I19" s="288" t="s">
        <v>1084</v>
      </c>
      <c r="J19" s="289" t="s">
        <v>1354</v>
      </c>
      <c r="K19" s="289"/>
      <c r="L19" s="290"/>
    </row>
    <row r="20" spans="2:12">
      <c r="B20" s="76"/>
      <c r="C20" s="75" t="s">
        <v>5</v>
      </c>
      <c r="D20" s="287" t="s">
        <v>1093</v>
      </c>
      <c r="E20" s="287" t="s">
        <v>1083</v>
      </c>
      <c r="F20" s="288"/>
      <c r="G20" s="288" t="s">
        <v>966</v>
      </c>
      <c r="H20" s="288"/>
      <c r="I20" s="288" t="s">
        <v>1084</v>
      </c>
      <c r="J20" s="289" t="s">
        <v>1086</v>
      </c>
      <c r="K20" s="289"/>
      <c r="L20" s="290"/>
    </row>
    <row r="21" spans="2:12" ht="12.75" customHeight="1">
      <c r="B21" s="76" t="s">
        <v>1267</v>
      </c>
      <c r="C21" s="75"/>
      <c r="D21" s="285"/>
      <c r="E21" s="285"/>
      <c r="F21" s="288"/>
      <c r="G21" s="288"/>
      <c r="H21" s="288"/>
      <c r="I21" s="288"/>
      <c r="J21" s="289"/>
      <c r="K21" s="289"/>
    </row>
    <row r="22" spans="2:12" ht="12.75" customHeight="1">
      <c r="B22" s="76"/>
      <c r="C22" s="75" t="s">
        <v>1268</v>
      </c>
      <c r="D22" s="287" t="s">
        <v>1166</v>
      </c>
      <c r="E22" s="287" t="s">
        <v>1351</v>
      </c>
      <c r="F22" s="288"/>
      <c r="G22" s="288" t="s">
        <v>966</v>
      </c>
      <c r="H22" s="288"/>
      <c r="I22" s="288" t="s">
        <v>1088</v>
      </c>
      <c r="J22" s="289" t="s">
        <v>1183</v>
      </c>
      <c r="K22" s="289"/>
      <c r="L22" s="360" t="s">
        <v>1356</v>
      </c>
    </row>
    <row r="23" spans="2:12">
      <c r="B23" s="76"/>
      <c r="C23" s="75" t="s">
        <v>1268</v>
      </c>
      <c r="D23" s="285" t="s">
        <v>1169</v>
      </c>
      <c r="E23" s="287" t="s">
        <v>1351</v>
      </c>
      <c r="F23" s="288"/>
      <c r="G23" s="288" t="s">
        <v>965</v>
      </c>
      <c r="H23" s="288"/>
      <c r="I23" s="288" t="s">
        <v>1088</v>
      </c>
      <c r="J23" s="289" t="s">
        <v>965</v>
      </c>
      <c r="K23" s="289"/>
      <c r="L23" s="360"/>
    </row>
    <row r="24" spans="2:12">
      <c r="B24" s="76"/>
      <c r="C24" s="75" t="s">
        <v>1268</v>
      </c>
      <c r="D24" s="287" t="s">
        <v>1176</v>
      </c>
      <c r="E24" s="287" t="s">
        <v>1351</v>
      </c>
      <c r="F24" s="288"/>
      <c r="G24" s="288" t="s">
        <v>965</v>
      </c>
      <c r="H24" s="288"/>
      <c r="I24" s="288" t="s">
        <v>1084</v>
      </c>
      <c r="J24" s="289" t="s">
        <v>965</v>
      </c>
      <c r="K24" s="289"/>
      <c r="L24" s="290" t="s">
        <v>1357</v>
      </c>
    </row>
    <row r="25" spans="2:12">
      <c r="B25" s="76"/>
      <c r="C25" s="75" t="s">
        <v>1268</v>
      </c>
      <c r="D25" s="287" t="s">
        <v>1101</v>
      </c>
      <c r="E25" s="287" t="s">
        <v>1351</v>
      </c>
      <c r="F25" s="288"/>
      <c r="G25" s="288" t="s">
        <v>966</v>
      </c>
      <c r="H25" s="288"/>
      <c r="I25" s="288" t="s">
        <v>1084</v>
      </c>
      <c r="J25" s="289" t="s">
        <v>965</v>
      </c>
      <c r="K25" s="289"/>
    </row>
    <row r="26" spans="2:12" ht="12.75" customHeight="1">
      <c r="B26" s="76" t="s">
        <v>1273</v>
      </c>
      <c r="C26" s="75"/>
      <c r="D26" s="287"/>
      <c r="E26" s="287"/>
      <c r="F26" s="288"/>
      <c r="G26" s="288"/>
      <c r="H26" s="288"/>
      <c r="I26" s="288"/>
      <c r="J26" s="289"/>
      <c r="K26" s="289"/>
      <c r="L26" s="291"/>
    </row>
    <row r="27" spans="2:12" ht="12.75" customHeight="1">
      <c r="B27" s="76"/>
      <c r="C27" s="75" t="s">
        <v>1274</v>
      </c>
      <c r="D27" s="287" t="s">
        <v>1099</v>
      </c>
      <c r="E27" s="287" t="s">
        <v>1351</v>
      </c>
      <c r="F27" s="288"/>
      <c r="G27" s="288" t="s">
        <v>966</v>
      </c>
      <c r="H27" s="288"/>
      <c r="I27" s="288" t="s">
        <v>1088</v>
      </c>
      <c r="J27" s="289" t="s">
        <v>965</v>
      </c>
      <c r="K27" s="289"/>
      <c r="L27" s="364" t="s">
        <v>1358</v>
      </c>
    </row>
    <row r="28" spans="2:12">
      <c r="B28" s="76"/>
      <c r="C28" s="75" t="s">
        <v>1274</v>
      </c>
      <c r="D28" s="287" t="s">
        <v>1099</v>
      </c>
      <c r="E28" s="287" t="s">
        <v>1083</v>
      </c>
      <c r="F28" s="288"/>
      <c r="G28" s="288" t="s">
        <v>966</v>
      </c>
      <c r="H28" s="288"/>
      <c r="I28" s="288" t="s">
        <v>1088</v>
      </c>
      <c r="J28" s="289" t="s">
        <v>965</v>
      </c>
      <c r="K28" s="289"/>
      <c r="L28" s="364"/>
    </row>
    <row r="29" spans="2:12">
      <c r="B29" s="76"/>
      <c r="C29" s="75" t="s">
        <v>1274</v>
      </c>
      <c r="D29" s="287" t="s">
        <v>1098</v>
      </c>
      <c r="E29" s="287" t="s">
        <v>1351</v>
      </c>
      <c r="F29" s="288"/>
      <c r="G29" s="288" t="s">
        <v>966</v>
      </c>
      <c r="H29" s="288"/>
      <c r="I29" s="288" t="s">
        <v>1097</v>
      </c>
      <c r="J29" s="289" t="s">
        <v>965</v>
      </c>
      <c r="K29" s="289"/>
      <c r="L29" s="292" t="s">
        <v>1359</v>
      </c>
    </row>
    <row r="30" spans="2:12">
      <c r="B30" s="76"/>
      <c r="C30" s="75" t="s">
        <v>1274</v>
      </c>
      <c r="D30" s="287" t="s">
        <v>1165</v>
      </c>
      <c r="E30" s="287" t="s">
        <v>1351</v>
      </c>
      <c r="F30" s="288"/>
      <c r="G30" s="288" t="s">
        <v>966</v>
      </c>
      <c r="H30" s="288"/>
      <c r="I30" s="288" t="s">
        <v>1088</v>
      </c>
      <c r="J30" s="289" t="s">
        <v>1183</v>
      </c>
      <c r="K30" s="289"/>
      <c r="L30" s="292" t="s">
        <v>1357</v>
      </c>
    </row>
    <row r="31" spans="2:12">
      <c r="B31" s="76"/>
      <c r="C31" s="75" t="s">
        <v>1274</v>
      </c>
      <c r="D31" s="287" t="s">
        <v>1092</v>
      </c>
      <c r="E31" s="287" t="s">
        <v>1351</v>
      </c>
      <c r="F31" s="288"/>
      <c r="G31" s="288" t="s">
        <v>966</v>
      </c>
      <c r="H31" s="288"/>
      <c r="I31" s="288" t="s">
        <v>1084</v>
      </c>
      <c r="J31" s="289" t="s">
        <v>965</v>
      </c>
      <c r="K31" s="289"/>
    </row>
    <row r="32" spans="2:12">
      <c r="B32" s="76"/>
      <c r="C32" s="75" t="s">
        <v>1274</v>
      </c>
      <c r="D32" s="287" t="s">
        <v>1175</v>
      </c>
      <c r="E32" s="287" t="s">
        <v>1351</v>
      </c>
      <c r="F32" s="288"/>
      <c r="G32" s="288" t="s">
        <v>966</v>
      </c>
      <c r="H32" s="288"/>
      <c r="I32" s="288" t="s">
        <v>1097</v>
      </c>
      <c r="J32" s="289" t="s">
        <v>965</v>
      </c>
      <c r="K32" s="289"/>
    </row>
    <row r="33" spans="2:12">
      <c r="B33" s="76"/>
      <c r="C33" s="75" t="s">
        <v>1274</v>
      </c>
      <c r="D33" s="287" t="s">
        <v>1173</v>
      </c>
      <c r="E33" s="287" t="s">
        <v>1351</v>
      </c>
      <c r="F33" s="288"/>
      <c r="G33" s="288" t="s">
        <v>966</v>
      </c>
      <c r="H33" s="288"/>
      <c r="I33" s="288" t="s">
        <v>1084</v>
      </c>
      <c r="J33" s="289" t="s">
        <v>965</v>
      </c>
      <c r="K33" s="289"/>
      <c r="L33" s="293"/>
    </row>
    <row r="34" spans="2:12">
      <c r="B34" s="76"/>
      <c r="C34" s="75" t="s">
        <v>1274</v>
      </c>
      <c r="D34" s="287" t="s">
        <v>1094</v>
      </c>
      <c r="E34" s="287" t="s">
        <v>1351</v>
      </c>
      <c r="F34" s="288"/>
      <c r="G34" s="288" t="s">
        <v>966</v>
      </c>
      <c r="H34" s="288"/>
      <c r="I34" s="288" t="s">
        <v>1088</v>
      </c>
      <c r="J34" s="289" t="s">
        <v>965</v>
      </c>
      <c r="K34" s="289"/>
      <c r="L34" s="293"/>
    </row>
    <row r="35" spans="2:12">
      <c r="B35" s="76"/>
      <c r="C35" s="75" t="s">
        <v>1274</v>
      </c>
      <c r="D35" s="287" t="s">
        <v>1093</v>
      </c>
      <c r="E35" s="287" t="s">
        <v>1351</v>
      </c>
      <c r="F35" s="288"/>
      <c r="G35" s="288" t="s">
        <v>966</v>
      </c>
      <c r="H35" s="288"/>
      <c r="I35" s="288" t="s">
        <v>1084</v>
      </c>
      <c r="J35" s="289" t="s">
        <v>965</v>
      </c>
      <c r="K35" s="289"/>
      <c r="L35" s="293"/>
    </row>
    <row r="36" spans="2:12">
      <c r="B36" s="76"/>
      <c r="C36" s="75" t="s">
        <v>1274</v>
      </c>
      <c r="D36" s="287" t="s">
        <v>1087</v>
      </c>
      <c r="E36" s="287" t="s">
        <v>1083</v>
      </c>
      <c r="F36" s="288"/>
      <c r="G36" s="288" t="s">
        <v>966</v>
      </c>
      <c r="H36" s="288"/>
      <c r="I36" s="288" t="s">
        <v>1088</v>
      </c>
      <c r="J36" s="289" t="s">
        <v>1086</v>
      </c>
      <c r="K36" s="289"/>
      <c r="L36" s="293"/>
    </row>
    <row r="37" spans="2:12">
      <c r="B37" s="76"/>
      <c r="C37" s="75" t="s">
        <v>1274</v>
      </c>
      <c r="D37" s="287" t="s">
        <v>1170</v>
      </c>
      <c r="E37" s="287" t="s">
        <v>1083</v>
      </c>
      <c r="F37" s="288"/>
      <c r="G37" s="288" t="s">
        <v>965</v>
      </c>
      <c r="H37" s="288"/>
      <c r="I37" s="288" t="s">
        <v>1084</v>
      </c>
      <c r="J37" s="289" t="s">
        <v>965</v>
      </c>
      <c r="K37" s="289"/>
      <c r="L37" s="293"/>
    </row>
    <row r="38" spans="2:12" ht="12.75" customHeight="1">
      <c r="B38" s="76" t="s">
        <v>20</v>
      </c>
      <c r="C38" s="75"/>
      <c r="D38" s="287"/>
      <c r="E38" s="287"/>
      <c r="F38" s="288"/>
      <c r="G38" s="288"/>
      <c r="H38" s="288"/>
      <c r="I38" s="288"/>
      <c r="J38" s="289"/>
      <c r="K38" s="289"/>
      <c r="L38" s="291"/>
    </row>
    <row r="39" spans="2:12" ht="18.75" customHeight="1">
      <c r="B39" s="76"/>
      <c r="C39" s="75" t="s">
        <v>21</v>
      </c>
      <c r="D39" s="287" t="s">
        <v>1167</v>
      </c>
      <c r="E39" s="287" t="s">
        <v>1095</v>
      </c>
      <c r="F39" s="288"/>
      <c r="G39" s="288" t="s">
        <v>966</v>
      </c>
      <c r="H39" s="288"/>
      <c r="I39" s="288" t="s">
        <v>1088</v>
      </c>
      <c r="J39" s="289" t="s">
        <v>1183</v>
      </c>
      <c r="K39" s="289"/>
      <c r="L39" s="360" t="s">
        <v>1360</v>
      </c>
    </row>
    <row r="40" spans="2:12">
      <c r="B40" s="76"/>
      <c r="C40" s="75" t="s">
        <v>21</v>
      </c>
      <c r="D40" s="287" t="s">
        <v>1167</v>
      </c>
      <c r="E40" s="287" t="s">
        <v>1083</v>
      </c>
      <c r="F40" s="288"/>
      <c r="G40" s="288" t="s">
        <v>966</v>
      </c>
      <c r="H40" s="288"/>
      <c r="I40" s="288" t="s">
        <v>1088</v>
      </c>
      <c r="J40" s="289" t="s">
        <v>1183</v>
      </c>
      <c r="K40" s="289"/>
      <c r="L40" s="360"/>
    </row>
    <row r="41" spans="2:12" ht="12.75" customHeight="1">
      <c r="B41" s="76"/>
      <c r="C41" s="75" t="s">
        <v>21</v>
      </c>
      <c r="D41" s="287" t="s">
        <v>1167</v>
      </c>
      <c r="E41" s="287" t="s">
        <v>1351</v>
      </c>
      <c r="F41" s="288"/>
      <c r="G41" s="288" t="s">
        <v>966</v>
      </c>
      <c r="H41" s="288"/>
      <c r="I41" s="288" t="s">
        <v>1088</v>
      </c>
      <c r="J41" s="289" t="s">
        <v>1183</v>
      </c>
      <c r="K41" s="289"/>
      <c r="L41" s="360"/>
    </row>
    <row r="42" spans="2:12" ht="15.75" customHeight="1">
      <c r="B42" s="76"/>
      <c r="C42" s="75" t="s">
        <v>21</v>
      </c>
      <c r="D42" s="287" t="s">
        <v>1172</v>
      </c>
      <c r="E42" s="287" t="s">
        <v>1095</v>
      </c>
      <c r="F42" s="288"/>
      <c r="G42" s="288" t="s">
        <v>966</v>
      </c>
      <c r="H42" s="288"/>
      <c r="I42" s="288" t="s">
        <v>1084</v>
      </c>
      <c r="J42" s="289" t="s">
        <v>1183</v>
      </c>
      <c r="K42" s="289"/>
      <c r="L42" s="364" t="s">
        <v>1361</v>
      </c>
    </row>
    <row r="43" spans="2:12">
      <c r="B43" s="76"/>
      <c r="C43" s="75" t="s">
        <v>21</v>
      </c>
      <c r="D43" s="287" t="s">
        <v>1172</v>
      </c>
      <c r="E43" s="287" t="s">
        <v>1083</v>
      </c>
      <c r="F43" s="288"/>
      <c r="G43" s="288" t="s">
        <v>966</v>
      </c>
      <c r="H43" s="288"/>
      <c r="I43" s="288" t="s">
        <v>1084</v>
      </c>
      <c r="J43" s="289" t="s">
        <v>1183</v>
      </c>
      <c r="K43" s="289"/>
      <c r="L43" s="364"/>
    </row>
    <row r="44" spans="2:12">
      <c r="B44" s="76"/>
      <c r="C44" s="75" t="s">
        <v>21</v>
      </c>
      <c r="D44" s="287" t="s">
        <v>1172</v>
      </c>
      <c r="E44" s="287" t="s">
        <v>1351</v>
      </c>
      <c r="F44" s="288"/>
      <c r="G44" s="288" t="s">
        <v>966</v>
      </c>
      <c r="H44" s="288"/>
      <c r="I44" s="288" t="s">
        <v>1084</v>
      </c>
      <c r="J44" s="289" t="s">
        <v>965</v>
      </c>
      <c r="K44" s="289"/>
      <c r="L44" s="364"/>
    </row>
    <row r="45" spans="2:12">
      <c r="B45" s="76"/>
      <c r="C45" s="75" t="s">
        <v>21</v>
      </c>
      <c r="D45" s="287" t="s">
        <v>1174</v>
      </c>
      <c r="E45" s="287" t="s">
        <v>1095</v>
      </c>
      <c r="F45" s="288"/>
      <c r="G45" s="288" t="s">
        <v>966</v>
      </c>
      <c r="H45" s="288"/>
      <c r="I45" s="288" t="s">
        <v>1084</v>
      </c>
      <c r="J45" s="289" t="s">
        <v>1086</v>
      </c>
      <c r="K45" s="289"/>
      <c r="L45" s="294" t="s">
        <v>1362</v>
      </c>
    </row>
    <row r="46" spans="2:12">
      <c r="B46" s="76"/>
      <c r="C46" s="75" t="s">
        <v>21</v>
      </c>
      <c r="D46" s="287" t="s">
        <v>1174</v>
      </c>
      <c r="E46" s="287" t="s">
        <v>1351</v>
      </c>
      <c r="F46" s="288"/>
      <c r="G46" s="288" t="s">
        <v>966</v>
      </c>
      <c r="H46" s="288"/>
      <c r="I46" s="288" t="s">
        <v>1084</v>
      </c>
      <c r="J46" s="289" t="s">
        <v>965</v>
      </c>
      <c r="K46" s="289"/>
      <c r="L46" s="294"/>
    </row>
    <row r="47" spans="2:12">
      <c r="B47" s="76" t="s">
        <v>1269</v>
      </c>
      <c r="C47" s="75"/>
      <c r="D47" s="287"/>
      <c r="E47" s="287"/>
      <c r="F47" s="288"/>
      <c r="G47" s="288"/>
      <c r="H47" s="288"/>
      <c r="I47" s="288"/>
      <c r="J47" s="289"/>
      <c r="K47" s="289"/>
      <c r="L47" s="295"/>
    </row>
    <row r="48" spans="2:12">
      <c r="B48" s="76"/>
      <c r="C48" s="75" t="s">
        <v>1270</v>
      </c>
      <c r="D48" s="287" t="s">
        <v>1175</v>
      </c>
      <c r="E48" s="287" t="s">
        <v>1351</v>
      </c>
      <c r="F48" s="288"/>
      <c r="G48" s="288" t="s">
        <v>966</v>
      </c>
      <c r="H48" s="288"/>
      <c r="I48" s="288" t="s">
        <v>1097</v>
      </c>
      <c r="J48" s="289" t="s">
        <v>965</v>
      </c>
      <c r="K48" s="289"/>
      <c r="L48" s="293" t="s">
        <v>1363</v>
      </c>
    </row>
    <row r="49" spans="2:12">
      <c r="B49" s="76"/>
      <c r="C49" s="75" t="s">
        <v>1270</v>
      </c>
      <c r="D49" s="287" t="s">
        <v>1168</v>
      </c>
      <c r="E49" s="287" t="s">
        <v>1351</v>
      </c>
      <c r="F49" s="288"/>
      <c r="G49" s="288" t="s">
        <v>966</v>
      </c>
      <c r="H49" s="288"/>
      <c r="I49" s="288" t="s">
        <v>1084</v>
      </c>
      <c r="J49" s="289" t="s">
        <v>965</v>
      </c>
      <c r="K49" s="289"/>
      <c r="L49" s="275" t="s">
        <v>1362</v>
      </c>
    </row>
    <row r="50" spans="2:12">
      <c r="B50" s="76"/>
      <c r="C50" s="75" t="s">
        <v>1270</v>
      </c>
      <c r="D50" s="287" t="s">
        <v>1099</v>
      </c>
      <c r="E50" s="287" t="s">
        <v>1351</v>
      </c>
      <c r="F50" s="288"/>
      <c r="G50" s="288" t="s">
        <v>965</v>
      </c>
      <c r="H50" s="288"/>
      <c r="I50" s="288" t="s">
        <v>1088</v>
      </c>
      <c r="J50" s="289" t="s">
        <v>965</v>
      </c>
      <c r="K50" s="289"/>
      <c r="L50" s="292"/>
    </row>
    <row r="51" spans="2:12" ht="12.75" customHeight="1">
      <c r="B51" s="76" t="s">
        <v>1257</v>
      </c>
      <c r="C51" s="75"/>
      <c r="D51" s="287"/>
      <c r="E51" s="287"/>
      <c r="F51" s="288"/>
      <c r="G51" s="288"/>
      <c r="H51" s="288"/>
      <c r="I51" s="288"/>
      <c r="J51" s="289"/>
      <c r="K51" s="289"/>
      <c r="L51" s="293"/>
    </row>
    <row r="52" spans="2:12" ht="12.75" customHeight="1">
      <c r="B52" s="76"/>
      <c r="C52" s="75" t="s">
        <v>7</v>
      </c>
      <c r="D52" s="287" t="s">
        <v>1094</v>
      </c>
      <c r="E52" s="287" t="s">
        <v>1095</v>
      </c>
      <c r="F52" s="288"/>
      <c r="G52" s="288" t="s">
        <v>966</v>
      </c>
      <c r="H52" s="288"/>
      <c r="I52" s="296" t="s">
        <v>1088</v>
      </c>
      <c r="J52" s="289" t="s">
        <v>1086</v>
      </c>
      <c r="K52" s="289"/>
      <c r="L52" s="364" t="s">
        <v>1364</v>
      </c>
    </row>
    <row r="53" spans="2:12">
      <c r="B53" s="76"/>
      <c r="C53" s="75" t="s">
        <v>7</v>
      </c>
      <c r="D53" s="287" t="s">
        <v>1094</v>
      </c>
      <c r="E53" s="287" t="s">
        <v>1083</v>
      </c>
      <c r="F53" s="288"/>
      <c r="G53" s="288" t="s">
        <v>966</v>
      </c>
      <c r="H53" s="288"/>
      <c r="I53" s="296" t="s">
        <v>1088</v>
      </c>
      <c r="J53" s="289" t="s">
        <v>965</v>
      </c>
      <c r="K53" s="289"/>
      <c r="L53" s="364"/>
    </row>
    <row r="54" spans="2:12">
      <c r="B54" s="76"/>
      <c r="C54" s="75" t="s">
        <v>7</v>
      </c>
      <c r="D54" s="287" t="s">
        <v>1087</v>
      </c>
      <c r="E54" s="287" t="s">
        <v>1083</v>
      </c>
      <c r="F54" s="288"/>
      <c r="G54" s="288" t="s">
        <v>966</v>
      </c>
      <c r="H54" s="288"/>
      <c r="I54" s="296" t="s">
        <v>1088</v>
      </c>
      <c r="J54" s="289" t="s">
        <v>1086</v>
      </c>
      <c r="K54" s="289"/>
      <c r="L54" s="275" t="s">
        <v>1362</v>
      </c>
    </row>
    <row r="55" spans="2:12">
      <c r="B55" s="76"/>
      <c r="C55" s="75" t="s">
        <v>7</v>
      </c>
      <c r="D55" s="287" t="s">
        <v>1096</v>
      </c>
      <c r="E55" s="287" t="s">
        <v>1083</v>
      </c>
      <c r="F55" s="288"/>
      <c r="G55" s="288" t="s">
        <v>966</v>
      </c>
      <c r="H55" s="288"/>
      <c r="I55" s="296" t="s">
        <v>1097</v>
      </c>
      <c r="J55" s="289" t="s">
        <v>1086</v>
      </c>
      <c r="K55" s="289"/>
    </row>
    <row r="56" spans="2:12">
      <c r="B56" s="76"/>
      <c r="C56" s="75" t="s">
        <v>7</v>
      </c>
      <c r="D56" s="287" t="s">
        <v>1098</v>
      </c>
      <c r="E56" s="287" t="s">
        <v>1083</v>
      </c>
      <c r="F56" s="288"/>
      <c r="G56" s="288" t="s">
        <v>966</v>
      </c>
      <c r="H56" s="288"/>
      <c r="I56" s="296" t="s">
        <v>1097</v>
      </c>
      <c r="J56" s="289" t="s">
        <v>1365</v>
      </c>
      <c r="K56" s="289"/>
      <c r="L56" s="292"/>
    </row>
    <row r="57" spans="2:12">
      <c r="B57" s="76"/>
      <c r="C57" s="75" t="s">
        <v>7</v>
      </c>
      <c r="D57" s="287" t="s">
        <v>1099</v>
      </c>
      <c r="E57" s="287" t="s">
        <v>1083</v>
      </c>
      <c r="F57" s="288"/>
      <c r="G57" s="288" t="s">
        <v>966</v>
      </c>
      <c r="H57" s="288"/>
      <c r="I57" s="296" t="s">
        <v>1088</v>
      </c>
      <c r="J57" s="289" t="s">
        <v>1086</v>
      </c>
      <c r="K57" s="289"/>
      <c r="L57" s="294"/>
    </row>
    <row r="58" spans="2:12">
      <c r="B58" s="76"/>
      <c r="C58" s="75" t="s">
        <v>7</v>
      </c>
      <c r="D58" s="287" t="s">
        <v>1093</v>
      </c>
      <c r="E58" s="287" t="s">
        <v>1083</v>
      </c>
      <c r="F58" s="288"/>
      <c r="G58" s="288" t="s">
        <v>966</v>
      </c>
      <c r="H58" s="288"/>
      <c r="I58" s="296" t="s">
        <v>1084</v>
      </c>
      <c r="J58" s="289" t="s">
        <v>1086</v>
      </c>
      <c r="K58" s="289"/>
      <c r="L58" s="294"/>
    </row>
    <row r="59" spans="2:12" ht="17.55" customHeight="1">
      <c r="B59" s="76" t="s">
        <v>1258</v>
      </c>
      <c r="C59" s="75"/>
      <c r="D59" s="287"/>
      <c r="E59" s="287"/>
      <c r="F59" s="288"/>
      <c r="G59" s="288"/>
      <c r="H59" s="288"/>
      <c r="I59" s="288"/>
      <c r="J59" s="289"/>
      <c r="K59" s="289"/>
      <c r="L59" s="364" t="s">
        <v>1364</v>
      </c>
    </row>
    <row r="60" spans="2:12" ht="12.75" customHeight="1">
      <c r="B60" s="76"/>
      <c r="C60" s="75" t="s">
        <v>1259</v>
      </c>
      <c r="D60" s="287" t="s">
        <v>1100</v>
      </c>
      <c r="E60" s="287" t="s">
        <v>1083</v>
      </c>
      <c r="F60" s="288"/>
      <c r="G60" s="288" t="s">
        <v>966</v>
      </c>
      <c r="H60" s="288"/>
      <c r="I60" s="288" t="s">
        <v>1088</v>
      </c>
      <c r="J60" s="289" t="s">
        <v>1086</v>
      </c>
      <c r="K60" s="289"/>
      <c r="L60" s="364"/>
    </row>
    <row r="61" spans="2:12">
      <c r="B61" s="76"/>
      <c r="C61" s="75" t="s">
        <v>1259</v>
      </c>
      <c r="D61" s="287" t="s">
        <v>1101</v>
      </c>
      <c r="E61" s="287" t="s">
        <v>1083</v>
      </c>
      <c r="F61" s="288"/>
      <c r="G61" s="288" t="s">
        <v>965</v>
      </c>
      <c r="H61" s="288"/>
      <c r="I61" s="288" t="s">
        <v>1084</v>
      </c>
      <c r="J61" s="289" t="s">
        <v>965</v>
      </c>
      <c r="K61" s="289"/>
      <c r="L61" s="275" t="s">
        <v>1362</v>
      </c>
    </row>
    <row r="62" spans="2:12" ht="19.05" customHeight="1">
      <c r="B62" s="76" t="s">
        <v>1261</v>
      </c>
      <c r="C62" s="75"/>
      <c r="D62" s="287"/>
      <c r="E62" s="287"/>
      <c r="F62" s="288"/>
      <c r="G62" s="288"/>
      <c r="H62" s="288"/>
      <c r="I62" s="288"/>
      <c r="J62" s="289"/>
      <c r="K62" s="289"/>
      <c r="L62" s="364" t="s">
        <v>1366</v>
      </c>
    </row>
    <row r="63" spans="2:12" ht="15.75" customHeight="1">
      <c r="B63" s="76"/>
      <c r="C63" s="75" t="s">
        <v>1262</v>
      </c>
      <c r="D63" s="287" t="s">
        <v>1085</v>
      </c>
      <c r="E63" s="287" t="s">
        <v>1083</v>
      </c>
      <c r="F63" s="288"/>
      <c r="G63" s="288" t="s">
        <v>966</v>
      </c>
      <c r="H63" s="288"/>
      <c r="I63" s="296" t="s">
        <v>1084</v>
      </c>
      <c r="J63" s="289" t="s">
        <v>1086</v>
      </c>
      <c r="K63" s="289"/>
      <c r="L63" s="364"/>
    </row>
    <row r="64" spans="2:12" ht="20.25" customHeight="1">
      <c r="B64" s="76"/>
      <c r="C64" s="75" t="s">
        <v>1262</v>
      </c>
      <c r="D64" s="287" t="s">
        <v>1102</v>
      </c>
      <c r="E64" s="287" t="s">
        <v>1083</v>
      </c>
      <c r="F64" s="288"/>
      <c r="G64" s="288" t="s">
        <v>965</v>
      </c>
      <c r="H64" s="288"/>
      <c r="I64" s="296" t="s">
        <v>1084</v>
      </c>
      <c r="J64" s="289" t="s">
        <v>1354</v>
      </c>
      <c r="K64" s="289"/>
      <c r="L64" s="364"/>
    </row>
    <row r="65" spans="1:12">
      <c r="B65" s="76"/>
      <c r="C65" s="75" t="s">
        <v>1262</v>
      </c>
      <c r="D65" s="287" t="s">
        <v>1092</v>
      </c>
      <c r="E65" s="287" t="s">
        <v>1083</v>
      </c>
      <c r="F65" s="288"/>
      <c r="G65" s="288" t="s">
        <v>966</v>
      </c>
      <c r="H65" s="288"/>
      <c r="I65" s="296" t="s">
        <v>1084</v>
      </c>
      <c r="J65" s="289" t="s">
        <v>1354</v>
      </c>
      <c r="K65" s="289"/>
      <c r="L65" s="275" t="s">
        <v>1362</v>
      </c>
    </row>
    <row r="66" spans="1:12">
      <c r="B66" s="76" t="s">
        <v>1271</v>
      </c>
      <c r="C66" s="75"/>
      <c r="D66" s="287"/>
      <c r="E66" s="287"/>
      <c r="F66" s="288"/>
      <c r="G66" s="288"/>
      <c r="H66" s="288"/>
      <c r="I66" s="296"/>
      <c r="J66" s="289"/>
      <c r="K66" s="289"/>
      <c r="L66" s="297"/>
    </row>
    <row r="67" spans="1:12">
      <c r="B67" s="76"/>
      <c r="C67" s="75" t="s">
        <v>1272</v>
      </c>
      <c r="D67" s="287" t="s">
        <v>1166</v>
      </c>
      <c r="E67" s="287" t="s">
        <v>1351</v>
      </c>
      <c r="F67" s="288"/>
      <c r="G67" s="288" t="s">
        <v>966</v>
      </c>
      <c r="H67" s="288"/>
      <c r="I67" s="296" t="s">
        <v>1088</v>
      </c>
      <c r="J67" s="289" t="s">
        <v>965</v>
      </c>
      <c r="K67" s="289"/>
      <c r="L67" s="293" t="s">
        <v>1367</v>
      </c>
    </row>
    <row r="68" spans="1:12">
      <c r="B68" s="76"/>
      <c r="C68" s="75" t="s">
        <v>1272</v>
      </c>
      <c r="D68" s="287" t="s">
        <v>1167</v>
      </c>
      <c r="E68" s="287" t="s">
        <v>1351</v>
      </c>
      <c r="F68" s="288"/>
      <c r="G68" s="288" t="s">
        <v>966</v>
      </c>
      <c r="H68" s="288"/>
      <c r="I68" s="296" t="s">
        <v>1088</v>
      </c>
      <c r="J68" s="289" t="s">
        <v>1183</v>
      </c>
      <c r="K68" s="289"/>
      <c r="L68" s="275" t="s">
        <v>1368</v>
      </c>
    </row>
    <row r="69" spans="1:12">
      <c r="B69" s="76"/>
      <c r="C69" s="75" t="s">
        <v>1272</v>
      </c>
      <c r="D69" s="287" t="s">
        <v>1171</v>
      </c>
      <c r="E69" s="287" t="s">
        <v>1351</v>
      </c>
      <c r="F69" s="288"/>
      <c r="G69" s="288" t="s">
        <v>966</v>
      </c>
      <c r="H69" s="288"/>
      <c r="I69" s="296" t="s">
        <v>1084</v>
      </c>
      <c r="J69" s="289" t="s">
        <v>965</v>
      </c>
      <c r="K69" s="289"/>
      <c r="L69" s="292" t="s">
        <v>1357</v>
      </c>
    </row>
    <row r="70" spans="1:12">
      <c r="B70" s="76"/>
      <c r="C70" s="75" t="s">
        <v>1272</v>
      </c>
      <c r="D70" s="287" t="s">
        <v>1092</v>
      </c>
      <c r="E70" s="287" t="s">
        <v>1351</v>
      </c>
      <c r="F70" s="288"/>
      <c r="G70" s="288" t="s">
        <v>965</v>
      </c>
      <c r="H70" s="288"/>
      <c r="I70" s="288" t="s">
        <v>1084</v>
      </c>
      <c r="J70" s="289" t="s">
        <v>965</v>
      </c>
      <c r="K70" s="289"/>
      <c r="L70" s="293"/>
    </row>
    <row r="71" spans="1:12" ht="19.05" customHeight="1">
      <c r="B71" s="76" t="s">
        <v>1263</v>
      </c>
      <c r="C71" s="75"/>
      <c r="D71" s="287"/>
      <c r="E71" s="287"/>
      <c r="F71" s="288"/>
      <c r="G71" s="288"/>
      <c r="H71" s="288"/>
      <c r="I71" s="296"/>
      <c r="J71" s="289"/>
      <c r="K71" s="289"/>
      <c r="L71" s="360" t="s">
        <v>1369</v>
      </c>
    </row>
    <row r="72" spans="1:12" ht="15.75" customHeight="1">
      <c r="B72" s="76"/>
      <c r="C72" s="75" t="s">
        <v>1264</v>
      </c>
      <c r="D72" s="287" t="s">
        <v>1370</v>
      </c>
      <c r="E72" s="287" t="s">
        <v>1083</v>
      </c>
      <c r="F72" s="288"/>
      <c r="G72" s="288" t="s">
        <v>965</v>
      </c>
      <c r="H72" s="288"/>
      <c r="I72" s="296" t="s">
        <v>1088</v>
      </c>
      <c r="J72" s="289" t="s">
        <v>1354</v>
      </c>
      <c r="K72" s="289"/>
      <c r="L72" s="360"/>
    </row>
    <row r="73" spans="1:12" ht="15.75" customHeight="1">
      <c r="B73" s="76"/>
      <c r="C73" s="75" t="s">
        <v>1264</v>
      </c>
      <c r="D73" s="287" t="s">
        <v>1371</v>
      </c>
      <c r="E73" s="287" t="s">
        <v>1083</v>
      </c>
      <c r="F73" s="288"/>
      <c r="G73" s="288" t="s">
        <v>965</v>
      </c>
      <c r="H73" s="288"/>
      <c r="I73" s="296" t="s">
        <v>1088</v>
      </c>
      <c r="J73" s="289" t="s">
        <v>1354</v>
      </c>
      <c r="K73" s="289"/>
      <c r="L73" s="360"/>
    </row>
    <row r="74" spans="1:12" ht="12.75" customHeight="1">
      <c r="C74" s="75" t="s">
        <v>1264</v>
      </c>
      <c r="D74" s="287" t="s">
        <v>1090</v>
      </c>
      <c r="E74" s="287" t="s">
        <v>1083</v>
      </c>
      <c r="F74" s="284"/>
      <c r="G74" s="284" t="s">
        <v>965</v>
      </c>
      <c r="H74" s="284"/>
      <c r="I74" s="296" t="s">
        <v>1084</v>
      </c>
      <c r="J74" s="286" t="s">
        <v>1354</v>
      </c>
      <c r="K74" s="286"/>
      <c r="L74" s="275" t="s">
        <v>1372</v>
      </c>
    </row>
    <row r="75" spans="1:12">
      <c r="B75" s="286"/>
      <c r="C75" s="286" t="s">
        <v>1264</v>
      </c>
      <c r="D75" s="297" t="s">
        <v>1373</v>
      </c>
      <c r="E75" s="297" t="s">
        <v>1083</v>
      </c>
      <c r="F75" s="286"/>
      <c r="G75" s="286" t="s">
        <v>966</v>
      </c>
      <c r="H75" s="286"/>
      <c r="I75" s="286" t="s">
        <v>1097</v>
      </c>
      <c r="J75" s="286" t="s">
        <v>1086</v>
      </c>
      <c r="K75" s="286"/>
      <c r="L75" s="293"/>
    </row>
    <row r="76" spans="1:12">
      <c r="A76" s="298"/>
      <c r="B76" s="299"/>
      <c r="C76" s="298"/>
      <c r="D76" s="298"/>
      <c r="E76" s="298"/>
      <c r="F76" s="300"/>
      <c r="G76" s="301"/>
      <c r="H76" s="301"/>
      <c r="I76" s="298"/>
      <c r="J76" s="301"/>
      <c r="K76" s="301"/>
      <c r="L76" s="298"/>
    </row>
    <row r="77" spans="1:12">
      <c r="F77" s="284"/>
      <c r="G77" s="302"/>
      <c r="H77" s="302"/>
      <c r="K77" s="302"/>
    </row>
    <row r="78" spans="1:12">
      <c r="B78" s="303" t="s">
        <v>1374</v>
      </c>
      <c r="F78" s="284" t="s">
        <v>966</v>
      </c>
      <c r="G78" s="284">
        <f>COUNTIFS(G$9:G$75,F78)</f>
        <v>44</v>
      </c>
      <c r="H78" s="284" t="s">
        <v>1084</v>
      </c>
      <c r="I78" s="284">
        <f>COUNTIF($I$10:$I$75,"historical")</f>
        <v>27</v>
      </c>
      <c r="J78" s="286" t="s">
        <v>1183</v>
      </c>
      <c r="K78" s="286">
        <f>COUNTIFS(J$9:J$75,J78)</f>
        <v>10</v>
      </c>
    </row>
    <row r="79" spans="1:12">
      <c r="F79" s="284" t="s">
        <v>965</v>
      </c>
      <c r="G79" s="284">
        <f>COUNTIFS(G$9:G$75,F79)</f>
        <v>12</v>
      </c>
      <c r="H79" s="284" t="s">
        <v>1088</v>
      </c>
      <c r="I79" s="284">
        <f>COUNTIF($I$10:$I$75,"fully forecast")</f>
        <v>23</v>
      </c>
      <c r="J79" s="286" t="s">
        <v>1086</v>
      </c>
      <c r="K79" s="286">
        <f>COUNTIFS(J$9:J$75,J79)</f>
        <v>13</v>
      </c>
    </row>
    <row r="80" spans="1:12">
      <c r="F80" s="284"/>
      <c r="G80" s="284"/>
      <c r="H80" s="284" t="s">
        <v>1097</v>
      </c>
      <c r="I80" s="284">
        <f>COUNTIF($I$10:$I$75,"partially forecast")</f>
        <v>6</v>
      </c>
      <c r="J80" s="286" t="s">
        <v>1354</v>
      </c>
      <c r="K80" s="286">
        <f>COUNTIFS(J$9:J$75,J80)</f>
        <v>9</v>
      </c>
    </row>
    <row r="81" spans="2:12">
      <c r="F81" s="284"/>
      <c r="G81" s="284"/>
      <c r="H81" s="284"/>
      <c r="I81" s="284"/>
      <c r="J81" s="286" t="s">
        <v>1365</v>
      </c>
      <c r="K81" s="286">
        <f>COUNTIFS(J$9:J$75,J81)</f>
        <v>1</v>
      </c>
    </row>
    <row r="82" spans="2:12">
      <c r="F82" s="284"/>
      <c r="G82" s="284"/>
      <c r="H82" s="284"/>
      <c r="J82" s="286" t="s">
        <v>965</v>
      </c>
      <c r="K82" s="286">
        <f>COUNTIFS(J$9:J$75,J82)</f>
        <v>23</v>
      </c>
    </row>
    <row r="83" spans="2:12">
      <c r="F83" s="284"/>
      <c r="G83" s="284"/>
      <c r="H83" s="284"/>
      <c r="K83" s="286"/>
    </row>
    <row r="84" spans="2:12" ht="14.4" thickBot="1">
      <c r="B84" s="304"/>
      <c r="C84" s="304"/>
      <c r="D84" s="304"/>
      <c r="E84" s="304"/>
      <c r="F84" s="305" t="s">
        <v>1375</v>
      </c>
      <c r="G84" s="306">
        <f>G78/SUM(G78:G79)</f>
        <v>0.7857142857142857</v>
      </c>
      <c r="H84" s="306" t="s">
        <v>1376</v>
      </c>
      <c r="I84" s="306">
        <f>SUM(I79:I80)/SUM(I78:I80)</f>
        <v>0.5178571428571429</v>
      </c>
      <c r="J84" s="284" t="s">
        <v>1442</v>
      </c>
      <c r="K84" s="302">
        <f>SUM(K78:K81)/SUM(K78:K82)</f>
        <v>0.5892857142857143</v>
      </c>
    </row>
    <row r="85" spans="2:12">
      <c r="J85" s="307"/>
      <c r="K85" s="308"/>
      <c r="L85" s="307"/>
    </row>
    <row r="86" spans="2:12" ht="14.4" thickBot="1">
      <c r="B86" s="304" t="s">
        <v>1437</v>
      </c>
      <c r="C86" s="304"/>
      <c r="D86" s="304" t="s">
        <v>1373</v>
      </c>
      <c r="E86" s="304" t="s">
        <v>1351</v>
      </c>
      <c r="F86" s="304"/>
      <c r="G86" s="305" t="s">
        <v>966</v>
      </c>
      <c r="H86" s="305"/>
      <c r="I86" s="345" t="s">
        <v>1440</v>
      </c>
      <c r="J86" s="345" t="s">
        <v>966</v>
      </c>
      <c r="K86" s="346"/>
      <c r="L86" s="275" t="s">
        <v>1441</v>
      </c>
    </row>
    <row r="87" spans="2:12">
      <c r="L87" s="307"/>
    </row>
  </sheetData>
  <mergeCells count="13">
    <mergeCell ref="L71:L73"/>
    <mergeCell ref="L27:L28"/>
    <mergeCell ref="L39:L41"/>
    <mergeCell ref="L42:L44"/>
    <mergeCell ref="L52:L53"/>
    <mergeCell ref="L59:L60"/>
    <mergeCell ref="L62:L64"/>
    <mergeCell ref="L22:L23"/>
    <mergeCell ref="B2:L2"/>
    <mergeCell ref="B3:L3"/>
    <mergeCell ref="L9:L11"/>
    <mergeCell ref="L14:L16"/>
    <mergeCell ref="L17:L18"/>
  </mergeCells>
  <conditionalFormatting sqref="B26:B33 C27:C46 C51:C58">
    <cfRule type="expression" dxfId="17" priority="1">
      <formula>"(blank)"</formula>
    </cfRule>
    <cfRule type="expression" dxfId="16" priority="2">
      <formula>#REF!</formula>
    </cfRule>
  </conditionalFormatting>
  <pageMargins left="0.7" right="0.7" top="1.25" bottom="0.75" header="0.3" footer="0.3"/>
  <pageSetup scale="52" orientation="landscape" useFirstPageNumber="1" r:id="rId1"/>
  <headerFooter scaleWithDoc="0">
    <oddHeader>&amp;RSchedule AEB-9
Page &amp;P of 2</oddHeader>
  </headerFooter>
  <rowBreaks count="1" manualBreakCount="1">
    <brk id="58" min="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B2:H69"/>
  <sheetViews>
    <sheetView zoomScale="80" zoomScaleNormal="80" zoomScaleSheetLayoutView="70" workbookViewId="0"/>
  </sheetViews>
  <sheetFormatPr defaultColWidth="9.21875" defaultRowHeight="13.2"/>
  <cols>
    <col min="1" max="1" width="2.77734375" style="1" customWidth="1"/>
    <col min="2" max="2" width="32.5546875" style="2" customWidth="1"/>
    <col min="3" max="3" width="15.5546875" style="35" customWidth="1"/>
    <col min="4" max="4" width="17.5546875" style="5" customWidth="1"/>
    <col min="5" max="5" width="13.77734375" style="12" customWidth="1"/>
    <col min="6" max="6" width="3.33203125" style="1" customWidth="1"/>
    <col min="7" max="7" width="14.5546875" style="1" customWidth="1"/>
    <col min="8" max="8" width="7.5546875" style="1" customWidth="1"/>
    <col min="9" max="16384" width="9.21875" style="1"/>
  </cols>
  <sheetData>
    <row r="2" spans="2:8" ht="13.8">
      <c r="B2" s="362" t="s">
        <v>1207</v>
      </c>
      <c r="C2" s="362"/>
      <c r="D2" s="362"/>
      <c r="E2" s="362"/>
      <c r="F2" s="42"/>
      <c r="G2" s="42"/>
      <c r="H2" s="42"/>
    </row>
    <row r="3" spans="2:8" ht="13.8">
      <c r="B3" s="362" t="s">
        <v>1184</v>
      </c>
      <c r="C3" s="365"/>
      <c r="D3" s="365"/>
      <c r="E3" s="365"/>
      <c r="F3" s="42"/>
      <c r="G3" s="42"/>
      <c r="H3" s="42"/>
    </row>
    <row r="4" spans="2:8" ht="13.8">
      <c r="B4" s="43"/>
      <c r="C4" s="44"/>
      <c r="D4" s="45"/>
      <c r="E4" s="41"/>
      <c r="F4" s="42"/>
      <c r="G4" s="42"/>
      <c r="H4" s="42"/>
    </row>
    <row r="5" spans="2:8" ht="14.4" thickBot="1">
      <c r="B5" s="46"/>
      <c r="C5" s="46"/>
      <c r="D5" s="47" t="s">
        <v>948</v>
      </c>
      <c r="E5" s="47" t="s">
        <v>949</v>
      </c>
      <c r="F5" s="42"/>
      <c r="G5" s="42"/>
      <c r="H5" s="42"/>
    </row>
    <row r="6" spans="2:8" ht="13.8">
      <c r="B6" s="48"/>
      <c r="C6" s="48"/>
      <c r="D6" s="366" t="s">
        <v>1160</v>
      </c>
      <c r="E6" s="366"/>
      <c r="F6" s="42"/>
      <c r="G6" s="42"/>
      <c r="H6" s="42"/>
    </row>
    <row r="7" spans="2:8" ht="13.8">
      <c r="B7" s="49" t="s">
        <v>1221</v>
      </c>
      <c r="C7" s="49" t="s">
        <v>1182</v>
      </c>
      <c r="D7" s="50" t="s">
        <v>1078</v>
      </c>
      <c r="E7" s="51" t="s">
        <v>1161</v>
      </c>
      <c r="F7" s="42"/>
      <c r="G7" s="42"/>
      <c r="H7" s="42"/>
    </row>
    <row r="8" spans="2:8" ht="14.55" customHeight="1">
      <c r="B8" s="43"/>
      <c r="C8" s="44"/>
      <c r="D8" s="45"/>
      <c r="E8" s="41"/>
      <c r="F8" s="42"/>
      <c r="G8" s="367" t="s">
        <v>1162</v>
      </c>
      <c r="H8" s="367"/>
    </row>
    <row r="9" spans="2:8" ht="14.4" thickBot="1">
      <c r="B9" s="43" t="s">
        <v>1265</v>
      </c>
      <c r="C9" s="44" t="s">
        <v>1166</v>
      </c>
      <c r="D9" s="45" t="s">
        <v>1191</v>
      </c>
      <c r="E9" s="41">
        <f>INDEX($H$11:$H$19,MATCH(D9,$G$11:$G$19,0))</f>
        <v>4</v>
      </c>
      <c r="F9" s="42"/>
      <c r="G9" s="368"/>
      <c r="H9" s="368"/>
    </row>
    <row r="10" spans="2:8" ht="13.8">
      <c r="B10" s="43" t="s">
        <v>1256</v>
      </c>
      <c r="C10" s="44" t="s">
        <v>1154</v>
      </c>
      <c r="D10" s="45" t="s">
        <v>1191</v>
      </c>
      <c r="E10" s="41">
        <f t="shared" ref="E10:E55" si="0">INDEX($H$11:$H$19,MATCH(D10,$G$11:$G$19,0))</f>
        <v>4</v>
      </c>
      <c r="F10" s="42"/>
      <c r="G10" s="52" t="s">
        <v>1163</v>
      </c>
      <c r="H10" s="53" t="s">
        <v>1164</v>
      </c>
    </row>
    <row r="11" spans="2:8" ht="13.8">
      <c r="B11" s="43"/>
      <c r="C11" s="44" t="s">
        <v>1085</v>
      </c>
      <c r="D11" s="45" t="s">
        <v>1189</v>
      </c>
      <c r="E11" s="41">
        <f t="shared" si="0"/>
        <v>7</v>
      </c>
      <c r="F11" s="42"/>
      <c r="G11" s="54" t="s">
        <v>1187</v>
      </c>
      <c r="H11" s="55">
        <v>9</v>
      </c>
    </row>
    <row r="12" spans="2:8" ht="13.8">
      <c r="B12" s="43"/>
      <c r="C12" s="44" t="s">
        <v>1087</v>
      </c>
      <c r="D12" s="45" t="s">
        <v>1185</v>
      </c>
      <c r="E12" s="41">
        <f t="shared" si="0"/>
        <v>5</v>
      </c>
      <c r="F12" s="42"/>
      <c r="G12" s="54" t="s">
        <v>1188</v>
      </c>
      <c r="H12" s="55">
        <v>8</v>
      </c>
    </row>
    <row r="13" spans="2:8" ht="13.8">
      <c r="B13" s="43"/>
      <c r="C13" s="44" t="s">
        <v>1222</v>
      </c>
      <c r="D13" s="45" t="s">
        <v>1185</v>
      </c>
      <c r="E13" s="41">
        <f t="shared" si="0"/>
        <v>5</v>
      </c>
      <c r="F13" s="42"/>
      <c r="G13" s="54" t="s">
        <v>1189</v>
      </c>
      <c r="H13" s="55">
        <v>7</v>
      </c>
    </row>
    <row r="14" spans="2:8" ht="13.8">
      <c r="B14" s="43"/>
      <c r="C14" s="44" t="s">
        <v>1090</v>
      </c>
      <c r="D14" s="45" t="s">
        <v>1186</v>
      </c>
      <c r="E14" s="41">
        <f t="shared" si="0"/>
        <v>3</v>
      </c>
      <c r="F14" s="42"/>
      <c r="G14" s="54" t="s">
        <v>1190</v>
      </c>
      <c r="H14" s="55">
        <v>6</v>
      </c>
    </row>
    <row r="15" spans="2:8" ht="13.8">
      <c r="B15" s="43"/>
      <c r="C15" s="44" t="s">
        <v>1091</v>
      </c>
      <c r="D15" s="45" t="s">
        <v>1186</v>
      </c>
      <c r="E15" s="41">
        <f t="shared" si="0"/>
        <v>3</v>
      </c>
      <c r="F15" s="42"/>
      <c r="G15" s="54" t="s">
        <v>1185</v>
      </c>
      <c r="H15" s="55">
        <v>5</v>
      </c>
    </row>
    <row r="16" spans="2:8" ht="13.8">
      <c r="B16" s="43"/>
      <c r="C16" s="44" t="s">
        <v>1224</v>
      </c>
      <c r="D16" s="45" t="s">
        <v>1191</v>
      </c>
      <c r="E16" s="41">
        <f t="shared" si="0"/>
        <v>4</v>
      </c>
      <c r="F16" s="42"/>
      <c r="G16" s="54" t="s">
        <v>1191</v>
      </c>
      <c r="H16" s="55">
        <v>4</v>
      </c>
    </row>
    <row r="17" spans="2:8" ht="13.8">
      <c r="B17" s="43"/>
      <c r="C17" s="44" t="s">
        <v>1093</v>
      </c>
      <c r="D17" s="45" t="s">
        <v>1191</v>
      </c>
      <c r="E17" s="41">
        <f t="shared" si="0"/>
        <v>4</v>
      </c>
      <c r="F17" s="42"/>
      <c r="G17" s="54" t="s">
        <v>1186</v>
      </c>
      <c r="H17" s="55">
        <v>3</v>
      </c>
    </row>
    <row r="18" spans="2:8" ht="13.8">
      <c r="B18" s="43" t="s">
        <v>1267</v>
      </c>
      <c r="C18" s="44" t="s">
        <v>1166</v>
      </c>
      <c r="D18" s="45" t="s">
        <v>1191</v>
      </c>
      <c r="E18" s="41">
        <f t="shared" si="0"/>
        <v>4</v>
      </c>
      <c r="F18" s="42"/>
      <c r="G18" s="54" t="s">
        <v>1192</v>
      </c>
      <c r="H18" s="55">
        <v>2</v>
      </c>
    </row>
    <row r="19" spans="2:8" ht="14.4" thickBot="1">
      <c r="B19" s="43"/>
      <c r="C19" s="44" t="s">
        <v>1169</v>
      </c>
      <c r="D19" s="45" t="s">
        <v>1185</v>
      </c>
      <c r="E19" s="41">
        <f t="shared" si="0"/>
        <v>5</v>
      </c>
      <c r="F19" s="42"/>
      <c r="G19" s="56" t="s">
        <v>1193</v>
      </c>
      <c r="H19" s="57">
        <v>1</v>
      </c>
    </row>
    <row r="20" spans="2:8" ht="13.8">
      <c r="B20" s="43"/>
      <c r="C20" s="44" t="s">
        <v>1176</v>
      </c>
      <c r="D20" s="45" t="s">
        <v>1189</v>
      </c>
      <c r="E20" s="41">
        <f t="shared" si="0"/>
        <v>7</v>
      </c>
      <c r="F20" s="42"/>
      <c r="G20" s="42"/>
      <c r="H20" s="42"/>
    </row>
    <row r="21" spans="2:8" ht="13.8">
      <c r="B21" s="43"/>
      <c r="C21" s="44" t="s">
        <v>1101</v>
      </c>
      <c r="D21" s="45" t="s">
        <v>1190</v>
      </c>
      <c r="E21" s="41">
        <f t="shared" si="0"/>
        <v>6</v>
      </c>
      <c r="F21" s="42"/>
      <c r="G21" s="42"/>
      <c r="H21" s="42"/>
    </row>
    <row r="22" spans="2:8" ht="13.8">
      <c r="B22" s="43" t="s">
        <v>1273</v>
      </c>
      <c r="C22" s="44" t="s">
        <v>1165</v>
      </c>
      <c r="D22" s="45" t="s">
        <v>1190</v>
      </c>
      <c r="E22" s="41">
        <f t="shared" si="0"/>
        <v>6</v>
      </c>
      <c r="F22" s="42"/>
      <c r="G22" s="42"/>
      <c r="H22" s="42"/>
    </row>
    <row r="23" spans="2:8" ht="13.8">
      <c r="B23" s="43"/>
      <c r="C23" s="44" t="s">
        <v>1094</v>
      </c>
      <c r="D23" s="45" t="s">
        <v>1191</v>
      </c>
      <c r="E23" s="41">
        <f t="shared" si="0"/>
        <v>4</v>
      </c>
      <c r="F23" s="42"/>
      <c r="G23" s="42"/>
      <c r="H23" s="42"/>
    </row>
    <row r="24" spans="2:8" ht="13.8">
      <c r="B24" s="43"/>
      <c r="C24" s="44" t="s">
        <v>1087</v>
      </c>
      <c r="D24" s="45" t="s">
        <v>1185</v>
      </c>
      <c r="E24" s="41">
        <f t="shared" si="0"/>
        <v>5</v>
      </c>
      <c r="F24" s="42"/>
      <c r="G24" s="42"/>
      <c r="H24" s="42"/>
    </row>
    <row r="25" spans="2:8" ht="13.8">
      <c r="B25" s="43"/>
      <c r="C25" s="44" t="s">
        <v>1175</v>
      </c>
      <c r="D25" s="45" t="s">
        <v>1189</v>
      </c>
      <c r="E25" s="41">
        <f t="shared" si="0"/>
        <v>7</v>
      </c>
      <c r="F25" s="42"/>
      <c r="G25" s="42"/>
      <c r="H25" s="42"/>
    </row>
    <row r="26" spans="2:8" ht="13.8">
      <c r="B26" s="43"/>
      <c r="C26" s="44" t="s">
        <v>1173</v>
      </c>
      <c r="D26" s="45" t="s">
        <v>1186</v>
      </c>
      <c r="E26" s="41">
        <f t="shared" si="0"/>
        <v>3</v>
      </c>
      <c r="F26" s="42"/>
      <c r="G26" s="42"/>
      <c r="H26" s="42"/>
    </row>
    <row r="27" spans="2:8" ht="13.8">
      <c r="B27" s="43"/>
      <c r="C27" s="44" t="s">
        <v>1098</v>
      </c>
      <c r="D27" s="45" t="s">
        <v>1185</v>
      </c>
      <c r="E27" s="41">
        <f t="shared" si="0"/>
        <v>5</v>
      </c>
      <c r="F27" s="42"/>
      <c r="G27" s="42"/>
      <c r="H27" s="42"/>
    </row>
    <row r="28" spans="2:8" ht="13.8">
      <c r="B28" s="43"/>
      <c r="C28" s="44" t="s">
        <v>1099</v>
      </c>
      <c r="D28" s="45" t="s">
        <v>1192</v>
      </c>
      <c r="E28" s="41">
        <f t="shared" si="0"/>
        <v>2</v>
      </c>
      <c r="F28" s="42"/>
      <c r="G28" s="42"/>
      <c r="H28" s="42"/>
    </row>
    <row r="29" spans="2:8" ht="13.8">
      <c r="B29" s="58"/>
      <c r="C29" s="59" t="s">
        <v>1223</v>
      </c>
      <c r="D29" s="45" t="s">
        <v>1190</v>
      </c>
      <c r="E29" s="41">
        <f t="shared" si="0"/>
        <v>6</v>
      </c>
      <c r="F29" s="42"/>
      <c r="G29" s="42"/>
      <c r="H29" s="42"/>
    </row>
    <row r="30" spans="2:8" ht="13.8">
      <c r="B30" s="58"/>
      <c r="C30" s="59" t="s">
        <v>1093</v>
      </c>
      <c r="D30" s="45" t="s">
        <v>1191</v>
      </c>
      <c r="E30" s="41">
        <f t="shared" si="0"/>
        <v>4</v>
      </c>
      <c r="F30" s="42"/>
      <c r="G30" s="42"/>
      <c r="H30" s="42"/>
    </row>
    <row r="31" spans="2:8" ht="13.8">
      <c r="B31" s="58"/>
      <c r="C31" s="59" t="s">
        <v>1170</v>
      </c>
      <c r="D31" s="45" t="s">
        <v>1189</v>
      </c>
      <c r="E31" s="41">
        <f t="shared" si="0"/>
        <v>7</v>
      </c>
      <c r="F31" s="42"/>
      <c r="G31" s="42"/>
      <c r="H31" s="42"/>
    </row>
    <row r="32" spans="2:8" ht="13.8">
      <c r="B32" s="43" t="s">
        <v>20</v>
      </c>
      <c r="C32" s="44" t="s">
        <v>1167</v>
      </c>
      <c r="D32" s="45" t="s">
        <v>1188</v>
      </c>
      <c r="E32" s="41">
        <f t="shared" si="0"/>
        <v>8</v>
      </c>
      <c r="F32" s="42"/>
      <c r="G32" s="42"/>
      <c r="H32" s="42"/>
    </row>
    <row r="33" spans="2:8" ht="13.8">
      <c r="B33" s="42"/>
      <c r="C33" s="60" t="s">
        <v>1172</v>
      </c>
      <c r="D33" s="45" t="s">
        <v>1185</v>
      </c>
      <c r="E33" s="41">
        <f t="shared" si="0"/>
        <v>5</v>
      </c>
      <c r="F33" s="42"/>
      <c r="G33" s="42"/>
      <c r="H33" s="42"/>
    </row>
    <row r="34" spans="2:8" ht="13.8">
      <c r="B34" s="42"/>
      <c r="C34" s="60" t="s">
        <v>1174</v>
      </c>
      <c r="D34" s="45" t="s">
        <v>1185</v>
      </c>
      <c r="E34" s="41">
        <f t="shared" si="0"/>
        <v>5</v>
      </c>
      <c r="F34" s="42"/>
      <c r="G34" s="42"/>
      <c r="H34" s="42"/>
    </row>
    <row r="35" spans="2:8" ht="13.8">
      <c r="B35" s="42" t="s">
        <v>1269</v>
      </c>
      <c r="C35" s="60" t="s">
        <v>1168</v>
      </c>
      <c r="D35" s="45" t="s">
        <v>1185</v>
      </c>
      <c r="E35" s="41">
        <f t="shared" si="0"/>
        <v>5</v>
      </c>
      <c r="F35" s="42"/>
      <c r="G35" s="42"/>
      <c r="H35" s="42"/>
    </row>
    <row r="36" spans="2:8" ht="13.8">
      <c r="B36" s="42"/>
      <c r="C36" s="60" t="s">
        <v>1175</v>
      </c>
      <c r="D36" s="45" t="s">
        <v>1189</v>
      </c>
      <c r="E36" s="41">
        <f t="shared" si="0"/>
        <v>7</v>
      </c>
      <c r="F36" s="42"/>
      <c r="G36" s="42"/>
      <c r="H36" s="42"/>
    </row>
    <row r="37" spans="2:8" ht="13.8">
      <c r="B37" s="42"/>
      <c r="C37" s="60" t="s">
        <v>1099</v>
      </c>
      <c r="D37" s="45" t="s">
        <v>1192</v>
      </c>
      <c r="E37" s="41">
        <f t="shared" si="0"/>
        <v>2</v>
      </c>
      <c r="F37" s="42"/>
      <c r="G37" s="42"/>
      <c r="H37" s="42"/>
    </row>
    <row r="38" spans="2:8" ht="13.8">
      <c r="B38" s="42" t="s">
        <v>1257</v>
      </c>
      <c r="C38" s="60" t="s">
        <v>1094</v>
      </c>
      <c r="D38" s="45" t="s">
        <v>1191</v>
      </c>
      <c r="E38" s="41">
        <f t="shared" si="0"/>
        <v>4</v>
      </c>
      <c r="F38" s="42"/>
      <c r="G38" s="42"/>
      <c r="H38" s="42"/>
    </row>
    <row r="39" spans="2:8" ht="13.8">
      <c r="B39" s="42"/>
      <c r="C39" s="60" t="s">
        <v>1087</v>
      </c>
      <c r="D39" s="45" t="s">
        <v>1185</v>
      </c>
      <c r="E39" s="41">
        <f t="shared" si="0"/>
        <v>5</v>
      </c>
      <c r="F39" s="42"/>
      <c r="G39" s="42"/>
      <c r="H39" s="42"/>
    </row>
    <row r="40" spans="2:8" ht="13.8">
      <c r="B40" s="42"/>
      <c r="C40" s="60" t="s">
        <v>1096</v>
      </c>
      <c r="D40" s="45" t="s">
        <v>1188</v>
      </c>
      <c r="E40" s="41">
        <f t="shared" si="0"/>
        <v>8</v>
      </c>
      <c r="F40" s="42"/>
      <c r="G40" s="42"/>
      <c r="H40" s="42"/>
    </row>
    <row r="41" spans="2:8" ht="13.8">
      <c r="B41" s="42"/>
      <c r="C41" s="60" t="s">
        <v>1098</v>
      </c>
      <c r="D41" s="45" t="s">
        <v>1185</v>
      </c>
      <c r="E41" s="41">
        <f t="shared" si="0"/>
        <v>5</v>
      </c>
      <c r="F41" s="42"/>
      <c r="G41" s="42"/>
      <c r="H41" s="42"/>
    </row>
    <row r="42" spans="2:8" ht="13.8">
      <c r="B42" s="42"/>
      <c r="C42" s="60" t="s">
        <v>1099</v>
      </c>
      <c r="D42" s="45" t="s">
        <v>1192</v>
      </c>
      <c r="E42" s="41">
        <f t="shared" si="0"/>
        <v>2</v>
      </c>
      <c r="F42" s="42"/>
      <c r="G42" s="42"/>
      <c r="H42" s="42"/>
    </row>
    <row r="43" spans="2:8" ht="13.8">
      <c r="B43" s="42"/>
      <c r="C43" s="60" t="s">
        <v>1093</v>
      </c>
      <c r="D43" s="45" t="s">
        <v>1191</v>
      </c>
      <c r="E43" s="41">
        <f t="shared" si="0"/>
        <v>4</v>
      </c>
      <c r="F43" s="42"/>
      <c r="G43" s="42"/>
      <c r="H43" s="42"/>
    </row>
    <row r="44" spans="2:8" ht="13.8">
      <c r="B44" s="42" t="s">
        <v>1258</v>
      </c>
      <c r="C44" s="60" t="s">
        <v>1100</v>
      </c>
      <c r="D44" s="45" t="s">
        <v>1185</v>
      </c>
      <c r="E44" s="41">
        <f t="shared" si="0"/>
        <v>5</v>
      </c>
      <c r="F44" s="42"/>
      <c r="G44" s="42"/>
      <c r="H44" s="42"/>
    </row>
    <row r="45" spans="2:8" ht="13.8">
      <c r="B45" s="42"/>
      <c r="C45" s="60" t="s">
        <v>1101</v>
      </c>
      <c r="D45" s="45" t="s">
        <v>1190</v>
      </c>
      <c r="E45" s="41">
        <f t="shared" si="0"/>
        <v>6</v>
      </c>
      <c r="F45" s="42"/>
      <c r="G45" s="42"/>
      <c r="H45" s="42"/>
    </row>
    <row r="46" spans="2:8" ht="13.8">
      <c r="B46" s="43" t="s">
        <v>1261</v>
      </c>
      <c r="C46" s="44" t="s">
        <v>1085</v>
      </c>
      <c r="D46" s="45" t="s">
        <v>1189</v>
      </c>
      <c r="E46" s="41">
        <f t="shared" si="0"/>
        <v>7</v>
      </c>
      <c r="F46" s="42"/>
      <c r="G46" s="42"/>
      <c r="H46" s="42"/>
    </row>
    <row r="47" spans="2:8" ht="13.8">
      <c r="B47" s="43"/>
      <c r="C47" s="44" t="s">
        <v>1102</v>
      </c>
      <c r="D47" s="45" t="s">
        <v>1190</v>
      </c>
      <c r="E47" s="41">
        <f t="shared" si="0"/>
        <v>6</v>
      </c>
      <c r="F47" s="42"/>
      <c r="G47" s="42"/>
      <c r="H47" s="42"/>
    </row>
    <row r="48" spans="2:8" ht="13.8">
      <c r="B48" s="43"/>
      <c r="C48" s="44" t="s">
        <v>1224</v>
      </c>
      <c r="D48" s="45" t="s">
        <v>1191</v>
      </c>
      <c r="E48" s="41">
        <f t="shared" si="0"/>
        <v>4</v>
      </c>
      <c r="F48" s="42"/>
      <c r="G48" s="42"/>
      <c r="H48" s="42"/>
    </row>
    <row r="49" spans="2:8" ht="13.8">
      <c r="B49" s="43" t="s">
        <v>1271</v>
      </c>
      <c r="C49" s="44" t="s">
        <v>1166</v>
      </c>
      <c r="D49" s="45" t="s">
        <v>1191</v>
      </c>
      <c r="E49" s="41">
        <f t="shared" si="0"/>
        <v>4</v>
      </c>
      <c r="F49" s="42"/>
      <c r="G49" s="42"/>
      <c r="H49" s="42"/>
    </row>
    <row r="50" spans="2:8" ht="13.8">
      <c r="B50" s="43"/>
      <c r="C50" s="44" t="s">
        <v>1167</v>
      </c>
      <c r="D50" s="45" t="s">
        <v>1188</v>
      </c>
      <c r="E50" s="41">
        <f t="shared" si="0"/>
        <v>8</v>
      </c>
      <c r="F50" s="42"/>
      <c r="G50" s="42"/>
      <c r="H50" s="42"/>
    </row>
    <row r="51" spans="2:8" ht="13.8">
      <c r="B51" s="43"/>
      <c r="C51" s="44" t="s">
        <v>1171</v>
      </c>
      <c r="D51" s="45" t="s">
        <v>1190</v>
      </c>
      <c r="E51" s="41">
        <f t="shared" si="0"/>
        <v>6</v>
      </c>
      <c r="F51" s="42"/>
      <c r="G51" s="42"/>
      <c r="H51" s="42"/>
    </row>
    <row r="52" spans="2:8" ht="13.8">
      <c r="B52" s="43"/>
      <c r="C52" s="44" t="s">
        <v>1223</v>
      </c>
      <c r="D52" s="45" t="s">
        <v>1190</v>
      </c>
      <c r="E52" s="41">
        <f t="shared" si="0"/>
        <v>6</v>
      </c>
      <c r="F52" s="42"/>
      <c r="G52" s="42"/>
      <c r="H52" s="42"/>
    </row>
    <row r="53" spans="2:8" ht="13.8">
      <c r="B53" s="43" t="s">
        <v>1263</v>
      </c>
      <c r="C53" s="44" t="s">
        <v>1103</v>
      </c>
      <c r="D53" s="45" t="s">
        <v>1193</v>
      </c>
      <c r="E53" s="41">
        <f t="shared" si="0"/>
        <v>1</v>
      </c>
      <c r="F53" s="42"/>
      <c r="G53" s="42"/>
      <c r="H53" s="42"/>
    </row>
    <row r="54" spans="2:8" ht="13.8">
      <c r="B54" s="43"/>
      <c r="C54" s="44" t="s">
        <v>1090</v>
      </c>
      <c r="D54" s="45" t="s">
        <v>1186</v>
      </c>
      <c r="E54" s="41">
        <f t="shared" si="0"/>
        <v>3</v>
      </c>
      <c r="F54" s="42"/>
      <c r="G54" s="42"/>
      <c r="H54" s="42"/>
    </row>
    <row r="55" spans="2:8" ht="13.8">
      <c r="B55" s="43"/>
      <c r="C55" s="44" t="s">
        <v>1104</v>
      </c>
      <c r="D55" s="45" t="s">
        <v>1190</v>
      </c>
      <c r="E55" s="41">
        <f t="shared" si="0"/>
        <v>6</v>
      </c>
      <c r="F55" s="42"/>
      <c r="G55" s="42"/>
      <c r="H55" s="42"/>
    </row>
    <row r="56" spans="2:8" ht="13.8">
      <c r="B56" s="43"/>
      <c r="C56" s="44"/>
      <c r="D56" s="45"/>
      <c r="E56" s="41"/>
      <c r="F56" s="42"/>
      <c r="G56" s="42"/>
      <c r="H56" s="42"/>
    </row>
    <row r="57" spans="2:8" ht="27.6">
      <c r="B57" s="61" t="s">
        <v>1177</v>
      </c>
      <c r="C57" s="62"/>
      <c r="D57" s="63" t="s">
        <v>1194</v>
      </c>
      <c r="E57" s="64">
        <f>AVERAGE(E9:E55)</f>
        <v>4.9361702127659575</v>
      </c>
      <c r="F57" s="42"/>
      <c r="G57" s="42"/>
      <c r="H57" s="42"/>
    </row>
    <row r="58" spans="2:8" ht="13.8">
      <c r="B58" s="71"/>
      <c r="C58" s="44"/>
      <c r="D58" s="65"/>
      <c r="E58" s="41"/>
      <c r="F58" s="42"/>
      <c r="G58" s="42"/>
      <c r="H58" s="42"/>
    </row>
    <row r="59" spans="2:8" ht="14.4" thickBot="1">
      <c r="B59" s="72" t="s">
        <v>1331</v>
      </c>
      <c r="C59" s="67" t="s">
        <v>1104</v>
      </c>
      <c r="D59" s="68" t="str">
        <f>D55</f>
        <v>Average/3</v>
      </c>
      <c r="E59" s="68">
        <f>E55</f>
        <v>6</v>
      </c>
      <c r="F59" s="42"/>
      <c r="G59" s="42"/>
      <c r="H59" s="42"/>
    </row>
    <row r="60" spans="2:8" ht="13.8">
      <c r="B60" s="43"/>
      <c r="C60" s="44"/>
      <c r="D60" s="45"/>
      <c r="E60" s="41"/>
      <c r="F60" s="42"/>
      <c r="G60" s="42"/>
      <c r="H60" s="42"/>
    </row>
    <row r="61" spans="2:8" ht="13.8">
      <c r="B61" s="69" t="s">
        <v>1178</v>
      </c>
      <c r="C61" s="44"/>
      <c r="D61" s="45"/>
      <c r="E61" s="41"/>
      <c r="F61" s="42"/>
      <c r="G61" s="42"/>
      <c r="H61" s="42"/>
    </row>
    <row r="62" spans="2:8" ht="13.8">
      <c r="B62" s="70" t="s">
        <v>1232</v>
      </c>
      <c r="C62" s="44"/>
      <c r="D62" s="45"/>
      <c r="E62" s="41"/>
      <c r="F62" s="42"/>
      <c r="G62" s="42"/>
      <c r="H62" s="42"/>
    </row>
    <row r="63" spans="2:8" ht="13.8">
      <c r="B63" s="70" t="s">
        <v>1195</v>
      </c>
      <c r="C63" s="44"/>
      <c r="D63" s="45"/>
      <c r="E63" s="41"/>
      <c r="F63" s="42"/>
      <c r="G63" s="42"/>
      <c r="H63" s="42"/>
    </row>
    <row r="64" spans="2:8">
      <c r="B64" s="1"/>
      <c r="C64" s="4"/>
      <c r="D64" s="4"/>
      <c r="E64" s="1"/>
    </row>
    <row r="65" spans="2:5">
      <c r="B65" s="1"/>
      <c r="C65" s="4"/>
      <c r="D65" s="4"/>
      <c r="E65" s="1"/>
    </row>
    <row r="66" spans="2:5">
      <c r="B66" s="1"/>
      <c r="C66" s="4"/>
      <c r="D66" s="4"/>
      <c r="E66" s="1"/>
    </row>
    <row r="67" spans="2:5">
      <c r="B67" s="1"/>
      <c r="C67" s="4"/>
      <c r="D67" s="4"/>
      <c r="E67" s="1"/>
    </row>
    <row r="68" spans="2:5">
      <c r="B68" s="1"/>
      <c r="C68" s="4"/>
      <c r="D68" s="4"/>
      <c r="E68" s="1"/>
    </row>
    <row r="69" spans="2:5">
      <c r="B69" s="1"/>
      <c r="C69" s="4"/>
      <c r="D69" s="4"/>
      <c r="E69" s="1"/>
    </row>
  </sheetData>
  <mergeCells count="4">
    <mergeCell ref="B2:E2"/>
    <mergeCell ref="B3:E3"/>
    <mergeCell ref="D6:E6"/>
    <mergeCell ref="G8:H9"/>
  </mergeCells>
  <printOptions horizontalCentered="1"/>
  <pageMargins left="0.3" right="0.3" top="0.75" bottom="0.3" header="0.3" footer="0.3"/>
  <pageSetup scale="80" fitToHeight="3" orientation="portrait" horizontalDpi="1200" verticalDpi="1200" r:id="rId1"/>
  <headerFooter>
    <oddHeader>&amp;R&amp;"Times New Roman,Regular"&amp;10Schedule AEB-10
Page &amp;P of 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8C051-10C8-4ADB-97C8-0832D577A050}">
  <sheetPr codeName="Sheet6"/>
  <dimension ref="B2:H69"/>
  <sheetViews>
    <sheetView zoomScale="80" zoomScaleNormal="80" zoomScaleSheetLayoutView="70" zoomScalePageLayoutView="81" workbookViewId="0"/>
  </sheetViews>
  <sheetFormatPr defaultColWidth="9.21875" defaultRowHeight="13.2"/>
  <cols>
    <col min="1" max="1" width="2.77734375" style="1" customWidth="1"/>
    <col min="2" max="2" width="34.5546875" style="2" customWidth="1"/>
    <col min="3" max="3" width="18.109375" style="35" customWidth="1"/>
    <col min="4" max="4" width="21.21875" style="5" customWidth="1"/>
    <col min="5" max="5" width="13.77734375" style="12" customWidth="1"/>
    <col min="6" max="6" width="2.88671875" style="1" customWidth="1"/>
    <col min="7" max="7" width="19.5546875" style="1" customWidth="1"/>
    <col min="8" max="8" width="6.21875" style="1" customWidth="1"/>
    <col min="9" max="15" width="13.21875" style="1" bestFit="1" customWidth="1"/>
    <col min="16" max="16384" width="9.21875" style="1"/>
  </cols>
  <sheetData>
    <row r="2" spans="2:8" ht="13.8">
      <c r="B2" s="362" t="s">
        <v>1207</v>
      </c>
      <c r="C2" s="362"/>
      <c r="D2" s="362"/>
      <c r="E2" s="362"/>
      <c r="F2" s="42"/>
      <c r="G2" s="42"/>
      <c r="H2" s="42"/>
    </row>
    <row r="3" spans="2:8" ht="13.8">
      <c r="B3" s="362" t="s">
        <v>1208</v>
      </c>
      <c r="C3" s="365"/>
      <c r="D3" s="365"/>
      <c r="E3" s="365"/>
      <c r="F3" s="42"/>
      <c r="G3" s="42"/>
      <c r="H3" s="42"/>
    </row>
    <row r="4" spans="2:8" ht="13.8">
      <c r="B4" s="43"/>
      <c r="C4" s="44"/>
      <c r="D4" s="45"/>
      <c r="E4" s="41"/>
      <c r="F4" s="42"/>
      <c r="G4" s="42"/>
      <c r="H4" s="42"/>
    </row>
    <row r="5" spans="2:8" ht="14.4" thickBot="1">
      <c r="B5" s="46"/>
      <c r="C5" s="46"/>
      <c r="D5" s="47" t="s">
        <v>948</v>
      </c>
      <c r="E5" s="47" t="s">
        <v>949</v>
      </c>
      <c r="F5" s="42"/>
      <c r="G5" s="42"/>
      <c r="H5" s="42"/>
    </row>
    <row r="6" spans="2:8" ht="13.8">
      <c r="B6" s="48"/>
      <c r="C6" s="48"/>
      <c r="D6" s="366" t="s">
        <v>1196</v>
      </c>
      <c r="E6" s="366"/>
      <c r="F6" s="42"/>
      <c r="G6" s="42"/>
      <c r="H6" s="42"/>
    </row>
    <row r="7" spans="2:8" ht="13.8">
      <c r="B7" s="49" t="s">
        <v>1221</v>
      </c>
      <c r="C7" s="49" t="s">
        <v>1182</v>
      </c>
      <c r="D7" s="50" t="s">
        <v>1078</v>
      </c>
      <c r="E7" s="51" t="s">
        <v>1161</v>
      </c>
      <c r="F7" s="42"/>
      <c r="G7" s="42"/>
      <c r="H7" s="42"/>
    </row>
    <row r="8" spans="2:8" ht="13.8">
      <c r="B8" s="43"/>
      <c r="C8" s="44"/>
      <c r="D8" s="45"/>
      <c r="E8" s="41"/>
      <c r="F8" s="42"/>
      <c r="G8" s="42"/>
      <c r="H8" s="42"/>
    </row>
    <row r="9" spans="2:8" ht="14.4" thickBot="1">
      <c r="B9" s="43" t="s">
        <v>1265</v>
      </c>
      <c r="C9" s="44" t="s">
        <v>1166</v>
      </c>
      <c r="D9" s="45" t="s">
        <v>1200</v>
      </c>
      <c r="E9" s="41">
        <f>INDEX($H$11:$H$15,MATCH(D9,$G$11:$G$15,0))</f>
        <v>4</v>
      </c>
      <c r="F9" s="42"/>
      <c r="G9" s="369" t="s">
        <v>1226</v>
      </c>
      <c r="H9" s="369"/>
    </row>
    <row r="10" spans="2:8" ht="13.8">
      <c r="B10" s="43" t="s">
        <v>1256</v>
      </c>
      <c r="C10" s="44" t="s">
        <v>1154</v>
      </c>
      <c r="D10" s="45" t="s">
        <v>1199</v>
      </c>
      <c r="E10" s="41">
        <f t="shared" ref="E10:E55" si="0">INDEX($H$11:$H$15,MATCH(D10,$G$11:$G$15,0))</f>
        <v>3</v>
      </c>
      <c r="F10" s="42"/>
      <c r="G10" s="52" t="s">
        <v>1163</v>
      </c>
      <c r="H10" s="53" t="s">
        <v>1164</v>
      </c>
    </row>
    <row r="11" spans="2:8" ht="13.8">
      <c r="B11" s="43"/>
      <c r="C11" s="44" t="s">
        <v>1085</v>
      </c>
      <c r="D11" s="45" t="s">
        <v>1197</v>
      </c>
      <c r="E11" s="41">
        <f t="shared" si="0"/>
        <v>2</v>
      </c>
      <c r="F11" s="42"/>
      <c r="G11" s="54" t="s">
        <v>1198</v>
      </c>
      <c r="H11" s="55">
        <v>1</v>
      </c>
    </row>
    <row r="12" spans="2:8" ht="13.8">
      <c r="B12" s="43"/>
      <c r="C12" s="44" t="s">
        <v>1087</v>
      </c>
      <c r="D12" s="45" t="s">
        <v>1198</v>
      </c>
      <c r="E12" s="41">
        <f t="shared" si="0"/>
        <v>1</v>
      </c>
      <c r="F12" s="42"/>
      <c r="G12" s="54" t="s">
        <v>1197</v>
      </c>
      <c r="H12" s="55">
        <v>2</v>
      </c>
    </row>
    <row r="13" spans="2:8" ht="13.8">
      <c r="B13" s="43"/>
      <c r="C13" s="44" t="s">
        <v>1089</v>
      </c>
      <c r="D13" s="45" t="s">
        <v>1197</v>
      </c>
      <c r="E13" s="41">
        <f t="shared" si="0"/>
        <v>2</v>
      </c>
      <c r="F13" s="42"/>
      <c r="G13" s="54" t="s">
        <v>1199</v>
      </c>
      <c r="H13" s="55">
        <v>3</v>
      </c>
    </row>
    <row r="14" spans="2:8" ht="13.8">
      <c r="B14" s="43"/>
      <c r="C14" s="44" t="s">
        <v>1090</v>
      </c>
      <c r="D14" s="45" t="s">
        <v>1199</v>
      </c>
      <c r="E14" s="41">
        <f t="shared" si="0"/>
        <v>3</v>
      </c>
      <c r="F14" s="42"/>
      <c r="G14" s="54" t="s">
        <v>1200</v>
      </c>
      <c r="H14" s="55">
        <v>4</v>
      </c>
    </row>
    <row r="15" spans="2:8" ht="14.4" thickBot="1">
      <c r="B15" s="43"/>
      <c r="C15" s="44" t="s">
        <v>1091</v>
      </c>
      <c r="D15" s="45" t="s">
        <v>1197</v>
      </c>
      <c r="E15" s="41">
        <f t="shared" si="0"/>
        <v>2</v>
      </c>
      <c r="F15" s="42"/>
      <c r="G15" s="56" t="s">
        <v>1201</v>
      </c>
      <c r="H15" s="57">
        <v>5</v>
      </c>
    </row>
    <row r="16" spans="2:8" ht="13.8">
      <c r="B16" s="43"/>
      <c r="C16" s="44" t="s">
        <v>1224</v>
      </c>
      <c r="D16" s="45" t="s">
        <v>1197</v>
      </c>
      <c r="E16" s="41">
        <f t="shared" si="0"/>
        <v>2</v>
      </c>
      <c r="F16" s="42"/>
      <c r="G16" s="42"/>
      <c r="H16" s="42"/>
    </row>
    <row r="17" spans="2:8" ht="13.8">
      <c r="B17" s="43"/>
      <c r="C17" s="44" t="s">
        <v>1093</v>
      </c>
      <c r="D17" s="45" t="s">
        <v>1197</v>
      </c>
      <c r="E17" s="41">
        <f t="shared" si="0"/>
        <v>2</v>
      </c>
      <c r="F17" s="42"/>
      <c r="G17" s="42"/>
      <c r="H17" s="42"/>
    </row>
    <row r="18" spans="2:8" ht="13.8">
      <c r="B18" s="43" t="s">
        <v>1267</v>
      </c>
      <c r="C18" s="44" t="s">
        <v>1166</v>
      </c>
      <c r="D18" s="45" t="s">
        <v>1200</v>
      </c>
      <c r="E18" s="41">
        <f t="shared" si="0"/>
        <v>4</v>
      </c>
      <c r="F18" s="42"/>
      <c r="G18" s="42"/>
      <c r="H18" s="42"/>
    </row>
    <row r="19" spans="2:8" ht="13.8">
      <c r="B19" s="43"/>
      <c r="C19" s="44" t="s">
        <v>1169</v>
      </c>
      <c r="D19" s="45" t="s">
        <v>1200</v>
      </c>
      <c r="E19" s="41">
        <f t="shared" si="0"/>
        <v>4</v>
      </c>
      <c r="F19" s="42"/>
      <c r="G19" s="42"/>
      <c r="H19" s="42"/>
    </row>
    <row r="20" spans="2:8" ht="13.8">
      <c r="B20" s="43"/>
      <c r="C20" s="44" t="s">
        <v>1176</v>
      </c>
      <c r="D20" s="45" t="s">
        <v>1201</v>
      </c>
      <c r="E20" s="41">
        <f t="shared" si="0"/>
        <v>5</v>
      </c>
      <c r="F20" s="42"/>
      <c r="G20" s="42"/>
      <c r="H20" s="42"/>
    </row>
    <row r="21" spans="2:8" ht="13.8">
      <c r="B21" s="43"/>
      <c r="C21" s="44" t="s">
        <v>1101</v>
      </c>
      <c r="D21" s="45" t="s">
        <v>1199</v>
      </c>
      <c r="E21" s="41">
        <f t="shared" si="0"/>
        <v>3</v>
      </c>
      <c r="F21" s="42"/>
      <c r="G21" s="42"/>
      <c r="H21" s="42"/>
    </row>
    <row r="22" spans="2:8" ht="13.8">
      <c r="B22" s="43" t="s">
        <v>1273</v>
      </c>
      <c r="C22" s="44" t="s">
        <v>1165</v>
      </c>
      <c r="D22" s="45" t="s">
        <v>1199</v>
      </c>
      <c r="E22" s="41">
        <f t="shared" si="0"/>
        <v>3</v>
      </c>
      <c r="F22" s="42"/>
      <c r="G22" s="42"/>
      <c r="H22" s="42"/>
    </row>
    <row r="23" spans="2:8" ht="13.8">
      <c r="B23" s="43"/>
      <c r="C23" s="44" t="s">
        <v>1094</v>
      </c>
      <c r="D23" s="45" t="s">
        <v>1197</v>
      </c>
      <c r="E23" s="41">
        <f t="shared" si="0"/>
        <v>2</v>
      </c>
      <c r="F23" s="42"/>
      <c r="G23" s="42"/>
      <c r="H23" s="42"/>
    </row>
    <row r="24" spans="2:8" ht="13.8">
      <c r="B24" s="43"/>
      <c r="C24" s="44" t="s">
        <v>1087</v>
      </c>
      <c r="D24" s="45" t="s">
        <v>1198</v>
      </c>
      <c r="E24" s="41">
        <f t="shared" si="0"/>
        <v>1</v>
      </c>
      <c r="F24" s="42"/>
      <c r="G24" s="42"/>
      <c r="H24" s="42"/>
    </row>
    <row r="25" spans="2:8" ht="13.8">
      <c r="B25" s="43"/>
      <c r="C25" s="44" t="s">
        <v>1175</v>
      </c>
      <c r="D25" s="45" t="s">
        <v>1200</v>
      </c>
      <c r="E25" s="41">
        <f t="shared" si="0"/>
        <v>4</v>
      </c>
      <c r="F25" s="42"/>
      <c r="G25" s="42"/>
      <c r="H25" s="42"/>
    </row>
    <row r="26" spans="2:8" ht="13.8">
      <c r="B26" s="43"/>
      <c r="C26" s="44" t="s">
        <v>1173</v>
      </c>
      <c r="D26" s="45" t="s">
        <v>1197</v>
      </c>
      <c r="E26" s="41">
        <f t="shared" si="0"/>
        <v>2</v>
      </c>
      <c r="F26" s="42"/>
      <c r="G26" s="42"/>
      <c r="H26" s="42"/>
    </row>
    <row r="27" spans="2:8" ht="13.8">
      <c r="B27" s="43"/>
      <c r="C27" s="44" t="s">
        <v>1098</v>
      </c>
      <c r="D27" s="45" t="s">
        <v>1199</v>
      </c>
      <c r="E27" s="41">
        <f t="shared" si="0"/>
        <v>3</v>
      </c>
      <c r="F27" s="42"/>
      <c r="G27" s="42"/>
      <c r="H27" s="42"/>
    </row>
    <row r="28" spans="2:8" ht="13.8">
      <c r="B28" s="43"/>
      <c r="C28" s="44" t="s">
        <v>1099</v>
      </c>
      <c r="D28" s="45" t="s">
        <v>1197</v>
      </c>
      <c r="E28" s="41">
        <f t="shared" si="0"/>
        <v>2</v>
      </c>
      <c r="F28" s="42"/>
      <c r="G28" s="42"/>
      <c r="H28" s="42"/>
    </row>
    <row r="29" spans="2:8" ht="13.8">
      <c r="B29" s="58"/>
      <c r="C29" s="59" t="s">
        <v>1223</v>
      </c>
      <c r="D29" s="45" t="s">
        <v>1199</v>
      </c>
      <c r="E29" s="41">
        <f t="shared" si="0"/>
        <v>3</v>
      </c>
      <c r="F29" s="42"/>
      <c r="G29" s="42"/>
      <c r="H29" s="42"/>
    </row>
    <row r="30" spans="2:8" ht="13.8">
      <c r="B30" s="58"/>
      <c r="C30" s="59" t="s">
        <v>1093</v>
      </c>
      <c r="D30" s="45" t="s">
        <v>1197</v>
      </c>
      <c r="E30" s="41">
        <f t="shared" si="0"/>
        <v>2</v>
      </c>
      <c r="F30" s="42"/>
      <c r="G30" s="42"/>
      <c r="H30" s="42"/>
    </row>
    <row r="31" spans="2:8" ht="13.8">
      <c r="B31" s="58"/>
      <c r="C31" s="59" t="s">
        <v>1170</v>
      </c>
      <c r="D31" s="45" t="s">
        <v>1199</v>
      </c>
      <c r="E31" s="41">
        <f t="shared" si="0"/>
        <v>3</v>
      </c>
      <c r="F31" s="42"/>
      <c r="G31" s="42"/>
      <c r="H31" s="42"/>
    </row>
    <row r="32" spans="2:8" ht="13.8">
      <c r="B32" s="43" t="s">
        <v>20</v>
      </c>
      <c r="C32" s="44" t="s">
        <v>1167</v>
      </c>
      <c r="D32" s="45" t="s">
        <v>1200</v>
      </c>
      <c r="E32" s="41">
        <f t="shared" si="0"/>
        <v>4</v>
      </c>
      <c r="F32" s="42"/>
      <c r="G32" s="42"/>
      <c r="H32" s="42"/>
    </row>
    <row r="33" spans="2:8" ht="13.8">
      <c r="B33" s="42"/>
      <c r="C33" s="60" t="s">
        <v>1172</v>
      </c>
      <c r="D33" s="45" t="s">
        <v>1197</v>
      </c>
      <c r="E33" s="41">
        <f t="shared" si="0"/>
        <v>2</v>
      </c>
      <c r="F33" s="42"/>
      <c r="G33" s="42"/>
      <c r="H33" s="42"/>
    </row>
    <row r="34" spans="2:8" ht="13.8">
      <c r="B34" s="42"/>
      <c r="C34" s="60" t="s">
        <v>1174</v>
      </c>
      <c r="D34" s="45" t="s">
        <v>1197</v>
      </c>
      <c r="E34" s="41">
        <f t="shared" si="0"/>
        <v>2</v>
      </c>
      <c r="F34" s="42"/>
      <c r="G34" s="42"/>
      <c r="H34" s="42"/>
    </row>
    <row r="35" spans="2:8" ht="13.8">
      <c r="B35" s="42" t="s">
        <v>1269</v>
      </c>
      <c r="C35" s="60" t="s">
        <v>1168</v>
      </c>
      <c r="D35" s="45" t="s">
        <v>1199</v>
      </c>
      <c r="E35" s="41">
        <f t="shared" si="0"/>
        <v>3</v>
      </c>
      <c r="F35" s="42"/>
      <c r="G35" s="42"/>
      <c r="H35" s="42"/>
    </row>
    <row r="36" spans="2:8" ht="13.8">
      <c r="B36" s="42"/>
      <c r="C36" s="60" t="s">
        <v>1175</v>
      </c>
      <c r="D36" s="45" t="s">
        <v>1200</v>
      </c>
      <c r="E36" s="41">
        <f t="shared" si="0"/>
        <v>4</v>
      </c>
      <c r="F36" s="42"/>
      <c r="G36" s="42"/>
      <c r="H36" s="42"/>
    </row>
    <row r="37" spans="2:8" ht="13.8">
      <c r="B37" s="42"/>
      <c r="C37" s="60" t="s">
        <v>1099</v>
      </c>
      <c r="D37" s="45" t="s">
        <v>1197</v>
      </c>
      <c r="E37" s="41">
        <f t="shared" si="0"/>
        <v>2</v>
      </c>
      <c r="F37" s="42"/>
      <c r="G37" s="42"/>
      <c r="H37" s="42"/>
    </row>
    <row r="38" spans="2:8" ht="13.8">
      <c r="B38" s="42" t="s">
        <v>1257</v>
      </c>
      <c r="C38" s="60" t="s">
        <v>1094</v>
      </c>
      <c r="D38" s="45" t="s">
        <v>1197</v>
      </c>
      <c r="E38" s="41">
        <f t="shared" si="0"/>
        <v>2</v>
      </c>
      <c r="F38" s="42"/>
      <c r="G38" s="42"/>
      <c r="H38" s="42"/>
    </row>
    <row r="39" spans="2:8" ht="13.8">
      <c r="B39" s="42"/>
      <c r="C39" s="60" t="s">
        <v>1087</v>
      </c>
      <c r="D39" s="45" t="s">
        <v>1198</v>
      </c>
      <c r="E39" s="41">
        <f t="shared" si="0"/>
        <v>1</v>
      </c>
      <c r="F39" s="42"/>
      <c r="G39" s="42"/>
      <c r="H39" s="42"/>
    </row>
    <row r="40" spans="2:8" ht="13.8">
      <c r="B40" s="42"/>
      <c r="C40" s="60" t="s">
        <v>1096</v>
      </c>
      <c r="D40" s="45" t="s">
        <v>1199</v>
      </c>
      <c r="E40" s="41">
        <f t="shared" si="0"/>
        <v>3</v>
      </c>
      <c r="F40" s="42"/>
      <c r="G40" s="42"/>
      <c r="H40" s="42"/>
    </row>
    <row r="41" spans="2:8" ht="13.8">
      <c r="B41" s="42"/>
      <c r="C41" s="60" t="s">
        <v>1098</v>
      </c>
      <c r="D41" s="45" t="s">
        <v>1199</v>
      </c>
      <c r="E41" s="41">
        <f t="shared" si="0"/>
        <v>3</v>
      </c>
      <c r="F41" s="42"/>
      <c r="G41" s="42"/>
      <c r="H41" s="42"/>
    </row>
    <row r="42" spans="2:8" ht="13.8">
      <c r="B42" s="42"/>
      <c r="C42" s="60" t="s">
        <v>1099</v>
      </c>
      <c r="D42" s="45" t="s">
        <v>1197</v>
      </c>
      <c r="E42" s="41">
        <f t="shared" si="0"/>
        <v>2</v>
      </c>
      <c r="F42" s="42"/>
      <c r="G42" s="42"/>
      <c r="H42" s="42"/>
    </row>
    <row r="43" spans="2:8" ht="13.8">
      <c r="B43" s="42"/>
      <c r="C43" s="60" t="s">
        <v>1093</v>
      </c>
      <c r="D43" s="45" t="s">
        <v>1197</v>
      </c>
      <c r="E43" s="41">
        <f t="shared" si="0"/>
        <v>2</v>
      </c>
      <c r="F43" s="42"/>
      <c r="G43" s="42"/>
      <c r="H43" s="42"/>
    </row>
    <row r="44" spans="2:8" ht="13.8">
      <c r="B44" s="42" t="s">
        <v>1258</v>
      </c>
      <c r="C44" s="60" t="s">
        <v>1100</v>
      </c>
      <c r="D44" s="45" t="s">
        <v>1200</v>
      </c>
      <c r="E44" s="41">
        <f t="shared" si="0"/>
        <v>4</v>
      </c>
      <c r="F44" s="42"/>
      <c r="G44" s="42"/>
      <c r="H44" s="42"/>
    </row>
    <row r="45" spans="2:8" ht="13.8">
      <c r="B45" s="42"/>
      <c r="C45" s="44" t="s">
        <v>1101</v>
      </c>
      <c r="D45" s="45" t="s">
        <v>1199</v>
      </c>
      <c r="E45" s="41">
        <f t="shared" si="0"/>
        <v>3</v>
      </c>
      <c r="F45" s="42"/>
      <c r="G45" s="42"/>
      <c r="H45" s="42"/>
    </row>
    <row r="46" spans="2:8" ht="13.8">
      <c r="B46" s="43" t="s">
        <v>1261</v>
      </c>
      <c r="C46" s="44" t="s">
        <v>1085</v>
      </c>
      <c r="D46" s="45" t="s">
        <v>1197</v>
      </c>
      <c r="E46" s="41">
        <f t="shared" si="0"/>
        <v>2</v>
      </c>
      <c r="F46" s="42"/>
      <c r="G46" s="42"/>
      <c r="H46" s="42"/>
    </row>
    <row r="47" spans="2:8" ht="13.8">
      <c r="B47" s="43"/>
      <c r="C47" s="44" t="s">
        <v>1102</v>
      </c>
      <c r="D47" s="45" t="s">
        <v>1199</v>
      </c>
      <c r="E47" s="41">
        <f t="shared" si="0"/>
        <v>3</v>
      </c>
      <c r="F47" s="42"/>
      <c r="G47" s="42"/>
      <c r="H47" s="42"/>
    </row>
    <row r="48" spans="2:8" ht="13.8">
      <c r="B48" s="43"/>
      <c r="C48" s="44" t="s">
        <v>1224</v>
      </c>
      <c r="D48" s="45" t="s">
        <v>1197</v>
      </c>
      <c r="E48" s="41">
        <f t="shared" si="0"/>
        <v>2</v>
      </c>
      <c r="F48" s="42"/>
      <c r="G48" s="42"/>
      <c r="H48" s="42"/>
    </row>
    <row r="49" spans="2:8" ht="13.8">
      <c r="B49" s="43" t="s">
        <v>1271</v>
      </c>
      <c r="C49" s="44" t="s">
        <v>1166</v>
      </c>
      <c r="D49" s="45" t="s">
        <v>1200</v>
      </c>
      <c r="E49" s="41">
        <f t="shared" si="0"/>
        <v>4</v>
      </c>
      <c r="F49" s="42"/>
      <c r="G49" s="42"/>
      <c r="H49" s="42"/>
    </row>
    <row r="50" spans="2:8" ht="13.8">
      <c r="B50" s="43"/>
      <c r="C50" s="44" t="s">
        <v>1167</v>
      </c>
      <c r="D50" s="45" t="s">
        <v>1200</v>
      </c>
      <c r="E50" s="41">
        <f t="shared" si="0"/>
        <v>4</v>
      </c>
      <c r="F50" s="42"/>
      <c r="G50" s="42"/>
      <c r="H50" s="42"/>
    </row>
    <row r="51" spans="2:8" ht="13.8">
      <c r="B51" s="43"/>
      <c r="C51" s="44" t="s">
        <v>1171</v>
      </c>
      <c r="D51" s="45" t="s">
        <v>1197</v>
      </c>
      <c r="E51" s="41">
        <f t="shared" si="0"/>
        <v>2</v>
      </c>
      <c r="F51" s="42"/>
      <c r="G51" s="42"/>
      <c r="H51" s="42"/>
    </row>
    <row r="52" spans="2:8" ht="13.8">
      <c r="B52" s="43"/>
      <c r="C52" s="44" t="s">
        <v>1223</v>
      </c>
      <c r="D52" s="45" t="s">
        <v>1199</v>
      </c>
      <c r="E52" s="41">
        <f t="shared" si="0"/>
        <v>3</v>
      </c>
      <c r="F52" s="42"/>
      <c r="G52" s="42"/>
      <c r="H52" s="42"/>
    </row>
    <row r="53" spans="2:8" ht="13.8">
      <c r="B53" s="43" t="s">
        <v>1263</v>
      </c>
      <c r="C53" s="44" t="s">
        <v>1103</v>
      </c>
      <c r="D53" s="45" t="s">
        <v>1198</v>
      </c>
      <c r="E53" s="41">
        <f t="shared" si="0"/>
        <v>1</v>
      </c>
      <c r="F53" s="42"/>
      <c r="G53" s="42"/>
      <c r="H53" s="42"/>
    </row>
    <row r="54" spans="2:8" ht="13.8">
      <c r="B54" s="43"/>
      <c r="C54" s="44" t="s">
        <v>1090</v>
      </c>
      <c r="D54" s="45" t="s">
        <v>1199</v>
      </c>
      <c r="E54" s="41">
        <f t="shared" si="0"/>
        <v>3</v>
      </c>
      <c r="F54" s="42"/>
      <c r="G54" s="42"/>
      <c r="H54" s="42"/>
    </row>
    <row r="55" spans="2:8" ht="13.8">
      <c r="B55" s="43"/>
      <c r="C55" s="44" t="s">
        <v>1104</v>
      </c>
      <c r="D55" s="45" t="s">
        <v>1199</v>
      </c>
      <c r="E55" s="41">
        <f t="shared" si="0"/>
        <v>3</v>
      </c>
      <c r="F55" s="42"/>
      <c r="G55" s="42"/>
      <c r="H55" s="42"/>
    </row>
    <row r="56" spans="2:8" ht="13.8">
      <c r="B56" s="43"/>
      <c r="C56" s="44"/>
      <c r="D56" s="45"/>
      <c r="E56" s="41"/>
      <c r="F56" s="42"/>
      <c r="G56" s="42"/>
      <c r="H56" s="42"/>
    </row>
    <row r="57" spans="2:8" ht="27.6">
      <c r="B57" s="61" t="s">
        <v>1177</v>
      </c>
      <c r="C57" s="62"/>
      <c r="D57" s="63" t="s">
        <v>1227</v>
      </c>
      <c r="E57" s="64">
        <f>AVERAGE(E9:E55)</f>
        <v>2.6808510638297873</v>
      </c>
      <c r="F57" s="42"/>
      <c r="G57" s="42"/>
      <c r="H57" s="42"/>
    </row>
    <row r="58" spans="2:8" ht="13.8">
      <c r="B58" s="43"/>
      <c r="C58" s="44"/>
      <c r="D58" s="65"/>
      <c r="E58" s="41"/>
      <c r="F58" s="42"/>
      <c r="G58" s="42"/>
      <c r="H58" s="42"/>
    </row>
    <row r="59" spans="2:8" ht="14.4" thickBot="1">
      <c r="B59" s="66" t="s">
        <v>1331</v>
      </c>
      <c r="C59" s="67" t="s">
        <v>1104</v>
      </c>
      <c r="D59" s="68" t="str">
        <f>D55</f>
        <v>Very credit supportive</v>
      </c>
      <c r="E59" s="68">
        <f>E55</f>
        <v>3</v>
      </c>
      <c r="F59" s="42"/>
      <c r="G59" s="42"/>
      <c r="H59" s="42"/>
    </row>
    <row r="60" spans="2:8" ht="13.8">
      <c r="B60" s="43"/>
      <c r="C60" s="44"/>
      <c r="D60" s="45"/>
      <c r="E60" s="41"/>
      <c r="F60" s="42"/>
      <c r="G60" s="42"/>
      <c r="H60" s="42"/>
    </row>
    <row r="61" spans="2:8" ht="13.8">
      <c r="B61" s="69" t="s">
        <v>1178</v>
      </c>
      <c r="C61" s="44"/>
      <c r="D61" s="45"/>
      <c r="E61" s="41"/>
      <c r="F61" s="42"/>
      <c r="G61" s="42"/>
      <c r="H61" s="42"/>
    </row>
    <row r="62" spans="2:8" ht="28.8" customHeight="1">
      <c r="B62" s="370" t="s">
        <v>1233</v>
      </c>
      <c r="C62" s="370"/>
      <c r="D62" s="370"/>
      <c r="E62" s="370"/>
      <c r="F62" s="42"/>
      <c r="G62" s="42"/>
      <c r="H62" s="42"/>
    </row>
    <row r="63" spans="2:8" ht="13.8">
      <c r="B63" s="70" t="s">
        <v>1225</v>
      </c>
      <c r="C63" s="44"/>
      <c r="D63" s="45"/>
      <c r="E63" s="41"/>
      <c r="F63" s="42"/>
      <c r="G63" s="42"/>
      <c r="H63" s="42"/>
    </row>
    <row r="64" spans="2:8">
      <c r="B64" s="1"/>
      <c r="C64" s="4"/>
      <c r="D64" s="4"/>
      <c r="E64" s="1"/>
    </row>
    <row r="65" spans="2:5">
      <c r="B65" s="1"/>
      <c r="C65" s="4"/>
      <c r="D65" s="4"/>
      <c r="E65" s="1"/>
    </row>
    <row r="66" spans="2:5">
      <c r="B66" s="1"/>
      <c r="C66" s="4"/>
      <c r="D66" s="4"/>
      <c r="E66" s="1"/>
    </row>
    <row r="67" spans="2:5">
      <c r="B67" s="1"/>
      <c r="C67" s="4"/>
      <c r="D67" s="4"/>
      <c r="E67" s="1"/>
    </row>
    <row r="68" spans="2:5">
      <c r="B68" s="1"/>
      <c r="C68" s="4"/>
      <c r="D68" s="4"/>
      <c r="E68" s="1"/>
    </row>
    <row r="69" spans="2:5">
      <c r="B69" s="1"/>
      <c r="C69" s="4"/>
      <c r="D69" s="4"/>
      <c r="E69" s="1"/>
    </row>
  </sheetData>
  <mergeCells count="5">
    <mergeCell ref="B2:E2"/>
    <mergeCell ref="B3:E3"/>
    <mergeCell ref="D6:E6"/>
    <mergeCell ref="G9:H9"/>
    <mergeCell ref="B62:E62"/>
  </mergeCells>
  <printOptions horizontalCentered="1"/>
  <pageMargins left="0.3" right="0.3" top="0.75" bottom="0.3" header="0.3" footer="0.3"/>
  <pageSetup scale="79" fitToHeight="3" orientation="portrait" horizontalDpi="1200" verticalDpi="1200" r:id="rId1"/>
  <headerFooter>
    <oddHeader>&amp;R&amp;"Times New Roman,Regular"&amp;10Schedule AEB-11
Page &amp;P of 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0A3EF-0C08-49DF-BF44-A4FA26BA9C68}">
  <sheetPr codeName="Sheet10"/>
  <dimension ref="B1:AI97"/>
  <sheetViews>
    <sheetView zoomScale="80" zoomScaleNormal="80" zoomScaleSheetLayoutView="70" zoomScalePageLayoutView="43" workbookViewId="0"/>
  </sheetViews>
  <sheetFormatPr defaultColWidth="9.21875" defaultRowHeight="13.8"/>
  <cols>
    <col min="1" max="1" width="1.77734375" style="309" customWidth="1"/>
    <col min="2" max="2" width="43" style="309" customWidth="1"/>
    <col min="3" max="4" width="10.5546875" style="310" customWidth="1"/>
    <col min="5" max="6" width="12.21875" style="310" customWidth="1"/>
    <col min="7" max="7" width="11" style="310" customWidth="1"/>
    <col min="8" max="9" width="1.77734375" style="42" customWidth="1"/>
    <col min="10" max="10" width="43.21875" style="309" customWidth="1"/>
    <col min="11" max="13" width="11.77734375" style="310" customWidth="1"/>
    <col min="14" max="14" width="11" style="310" customWidth="1"/>
    <col min="15" max="15" width="10" style="310" customWidth="1"/>
    <col min="16" max="17" width="1.77734375" style="42" customWidth="1"/>
    <col min="18" max="18" width="43.21875" style="309" customWidth="1"/>
    <col min="19" max="21" width="11.77734375" style="310" customWidth="1"/>
    <col min="22" max="22" width="11" style="310" customWidth="1"/>
    <col min="23" max="23" width="10" style="310" customWidth="1"/>
    <col min="24" max="25" width="10.5546875" style="42" customWidth="1"/>
    <col min="26" max="26" width="41.44140625" style="42" customWidth="1"/>
    <col min="27" max="27" width="12.21875" style="42" customWidth="1"/>
    <col min="28" max="28" width="12" style="42" customWidth="1"/>
    <col min="29" max="30" width="10.5546875" style="42" customWidth="1"/>
    <col min="31" max="31" width="3" style="42" customWidth="1"/>
    <col min="32" max="32" width="3.21875" style="42" customWidth="1"/>
    <col min="33" max="35" width="9.21875" style="42"/>
    <col min="36" max="16384" width="9.21875" style="309"/>
  </cols>
  <sheetData>
    <row r="1" spans="2:35">
      <c r="B1" s="371" t="s">
        <v>1105</v>
      </c>
      <c r="C1" s="371"/>
      <c r="D1" s="371"/>
      <c r="E1" s="371"/>
      <c r="F1" s="371"/>
      <c r="G1" s="371"/>
      <c r="J1" s="371" t="s">
        <v>1105</v>
      </c>
      <c r="K1" s="371"/>
      <c r="L1" s="371"/>
      <c r="M1" s="371"/>
      <c r="N1" s="371"/>
      <c r="O1" s="371"/>
      <c r="R1" s="371" t="s">
        <v>1105</v>
      </c>
      <c r="S1" s="371"/>
      <c r="T1" s="371"/>
      <c r="U1" s="371"/>
      <c r="V1" s="371"/>
      <c r="W1" s="371"/>
    </row>
    <row r="2" spans="2:35">
      <c r="B2" s="310"/>
      <c r="G2" s="310" t="s">
        <v>1377</v>
      </c>
      <c r="J2" s="310"/>
      <c r="R2" s="310"/>
    </row>
    <row r="3" spans="2:35">
      <c r="B3" s="372" t="s">
        <v>1378</v>
      </c>
      <c r="C3" s="372"/>
      <c r="D3" s="372"/>
      <c r="E3" s="372"/>
      <c r="F3" s="371"/>
      <c r="G3" s="371"/>
      <c r="J3" s="372" t="s">
        <v>1379</v>
      </c>
      <c r="K3" s="372"/>
      <c r="L3" s="372"/>
      <c r="M3" s="372"/>
      <c r="N3" s="372"/>
      <c r="O3" s="371"/>
      <c r="R3" s="373" t="s">
        <v>1445</v>
      </c>
      <c r="S3" s="373"/>
      <c r="T3" s="373"/>
      <c r="U3" s="373"/>
      <c r="V3" s="373"/>
      <c r="W3" s="374"/>
    </row>
    <row r="4" spans="2:35">
      <c r="B4" s="311" t="s">
        <v>1106</v>
      </c>
      <c r="C4" s="312" t="s">
        <v>38</v>
      </c>
      <c r="D4" s="310">
        <v>2022</v>
      </c>
      <c r="E4" s="313">
        <v>2021</v>
      </c>
      <c r="F4" s="313">
        <v>2020</v>
      </c>
      <c r="G4" s="312" t="s">
        <v>1380</v>
      </c>
      <c r="J4" s="311" t="s">
        <v>1106</v>
      </c>
      <c r="K4" s="312" t="s">
        <v>38</v>
      </c>
      <c r="L4" s="312">
        <v>2022</v>
      </c>
      <c r="M4" s="312">
        <v>2021</v>
      </c>
      <c r="N4" s="314">
        <v>2020</v>
      </c>
      <c r="O4" s="312" t="s">
        <v>1380</v>
      </c>
      <c r="R4" s="311" t="s">
        <v>1106</v>
      </c>
      <c r="S4" s="312" t="s">
        <v>38</v>
      </c>
      <c r="T4" s="312">
        <v>2022</v>
      </c>
      <c r="U4" s="312">
        <v>2021</v>
      </c>
      <c r="V4" s="314">
        <v>2020</v>
      </c>
      <c r="W4" s="312" t="s">
        <v>1380</v>
      </c>
    </row>
    <row r="5" spans="2:35" s="321" customFormat="1">
      <c r="B5" s="315" t="s">
        <v>1265</v>
      </c>
      <c r="C5" s="316" t="s">
        <v>1266</v>
      </c>
      <c r="D5" s="317">
        <v>0.54159255799615991</v>
      </c>
      <c r="E5" s="317">
        <v>0.56910983122620662</v>
      </c>
      <c r="F5" s="317">
        <v>0.56733408652576411</v>
      </c>
      <c r="G5" s="318">
        <f t="shared" ref="G5:G15" si="0">AVERAGE(D5:F5)</f>
        <v>0.55934549191604355</v>
      </c>
      <c r="H5" s="42"/>
      <c r="I5" s="42"/>
      <c r="J5" s="315" t="s">
        <v>1265</v>
      </c>
      <c r="K5" s="316" t="s">
        <v>1266</v>
      </c>
      <c r="L5" s="319">
        <v>0</v>
      </c>
      <c r="M5" s="319">
        <v>0</v>
      </c>
      <c r="N5" s="319">
        <v>0</v>
      </c>
      <c r="O5" s="318">
        <f t="shared" ref="O5:O15" si="1">AVERAGE(L5:N5)</f>
        <v>0</v>
      </c>
      <c r="P5" s="42"/>
      <c r="Q5" s="42"/>
      <c r="R5" s="315" t="s">
        <v>1265</v>
      </c>
      <c r="S5" s="320" t="s">
        <v>1266</v>
      </c>
      <c r="T5" s="319">
        <v>0.34944289997423278</v>
      </c>
      <c r="U5" s="319">
        <v>0.38445271308465107</v>
      </c>
      <c r="V5" s="319">
        <v>0.43231703873400229</v>
      </c>
      <c r="W5" s="318">
        <f t="shared" ref="W5:W15" si="2">AVERAGE(T5:V5)</f>
        <v>0.38873755059762871</v>
      </c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</row>
    <row r="6" spans="2:35" s="321" customFormat="1">
      <c r="B6" s="315" t="s">
        <v>1256</v>
      </c>
      <c r="C6" s="316" t="s">
        <v>5</v>
      </c>
      <c r="D6" s="319">
        <v>0.60014182581046494</v>
      </c>
      <c r="E6" s="319">
        <v>0.59882505093752592</v>
      </c>
      <c r="F6" s="319">
        <v>0.58311375099208396</v>
      </c>
      <c r="G6" s="318">
        <f t="shared" si="0"/>
        <v>0.59402687591335823</v>
      </c>
      <c r="H6" s="42"/>
      <c r="I6" s="42"/>
      <c r="J6" s="315" t="s">
        <v>1256</v>
      </c>
      <c r="K6" s="316" t="s">
        <v>5</v>
      </c>
      <c r="L6" s="319">
        <v>0</v>
      </c>
      <c r="M6" s="319">
        <v>0</v>
      </c>
      <c r="N6" s="319">
        <v>0</v>
      </c>
      <c r="O6" s="318">
        <f t="shared" si="1"/>
        <v>0</v>
      </c>
      <c r="P6" s="42"/>
      <c r="Q6" s="42"/>
      <c r="R6" s="315" t="s">
        <v>1256</v>
      </c>
      <c r="S6" s="320" t="s">
        <v>5</v>
      </c>
      <c r="T6" s="319">
        <v>0.39985817418953506</v>
      </c>
      <c r="U6" s="319">
        <v>0.40117494906247414</v>
      </c>
      <c r="V6" s="319">
        <v>0.4168862490079161</v>
      </c>
      <c r="W6" s="318">
        <f t="shared" si="2"/>
        <v>0.40597312408664177</v>
      </c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</row>
    <row r="7" spans="2:35" s="321" customFormat="1">
      <c r="B7" s="315" t="s">
        <v>1267</v>
      </c>
      <c r="C7" s="316" t="s">
        <v>1268</v>
      </c>
      <c r="D7" s="319">
        <v>0.50005566419773528</v>
      </c>
      <c r="E7" s="319">
        <v>0.48815534267878186</v>
      </c>
      <c r="F7" s="319">
        <v>0.45070840757313851</v>
      </c>
      <c r="G7" s="318">
        <f t="shared" si="0"/>
        <v>0.47963980481655183</v>
      </c>
      <c r="H7" s="42"/>
      <c r="I7" s="42"/>
      <c r="J7" s="315" t="s">
        <v>1267</v>
      </c>
      <c r="K7" s="316" t="s">
        <v>1268</v>
      </c>
      <c r="L7" s="319">
        <v>0</v>
      </c>
      <c r="M7" s="319">
        <v>0</v>
      </c>
      <c r="N7" s="319">
        <v>0</v>
      </c>
      <c r="O7" s="318">
        <f t="shared" si="1"/>
        <v>0</v>
      </c>
      <c r="P7" s="42"/>
      <c r="Q7" s="42"/>
      <c r="R7" s="76" t="s">
        <v>1267</v>
      </c>
      <c r="S7" s="75" t="s">
        <v>1268</v>
      </c>
      <c r="T7" s="319">
        <v>0.48278212141474081</v>
      </c>
      <c r="U7" s="319">
        <v>0.51105773953977573</v>
      </c>
      <c r="V7" s="319">
        <v>0.412233946871017</v>
      </c>
      <c r="W7" s="318">
        <f t="shared" si="2"/>
        <v>0.46869126927517785</v>
      </c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</row>
    <row r="8" spans="2:35" s="321" customFormat="1">
      <c r="B8" s="315" t="s">
        <v>1273</v>
      </c>
      <c r="C8" s="316" t="s">
        <v>1274</v>
      </c>
      <c r="D8" s="319">
        <v>0.54271453793551927</v>
      </c>
      <c r="E8" s="319">
        <v>0.53581780286636005</v>
      </c>
      <c r="F8" s="319">
        <v>0.52525371331950643</v>
      </c>
      <c r="G8" s="318">
        <f t="shared" si="0"/>
        <v>0.53459535137379521</v>
      </c>
      <c r="H8" s="42"/>
      <c r="I8" s="42"/>
      <c r="J8" s="315" t="s">
        <v>1273</v>
      </c>
      <c r="K8" s="316" t="s">
        <v>1274</v>
      </c>
      <c r="L8" s="319">
        <v>0</v>
      </c>
      <c r="M8" s="319">
        <v>0</v>
      </c>
      <c r="N8" s="319">
        <v>0</v>
      </c>
      <c r="O8" s="318">
        <f t="shared" si="1"/>
        <v>0</v>
      </c>
      <c r="P8" s="42"/>
      <c r="Q8" s="42"/>
      <c r="R8" s="322" t="s">
        <v>1273</v>
      </c>
      <c r="S8" s="320" t="s">
        <v>1274</v>
      </c>
      <c r="T8" s="319">
        <v>0.39620818986248546</v>
      </c>
      <c r="U8" s="319">
        <v>0.43678168404047013</v>
      </c>
      <c r="V8" s="319">
        <v>0.42357798428355109</v>
      </c>
      <c r="W8" s="318">
        <f t="shared" si="2"/>
        <v>0.41885595272883558</v>
      </c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</row>
    <row r="9" spans="2:35" s="321" customFormat="1">
      <c r="B9" s="315" t="s">
        <v>20</v>
      </c>
      <c r="C9" s="316" t="s">
        <v>21</v>
      </c>
      <c r="D9" s="319">
        <v>0.55305512871201534</v>
      </c>
      <c r="E9" s="319">
        <v>0.53246852473183981</v>
      </c>
      <c r="F9" s="319">
        <v>0.54234856947104382</v>
      </c>
      <c r="G9" s="318">
        <f t="shared" si="0"/>
        <v>0.54262407430496629</v>
      </c>
      <c r="H9" s="42"/>
      <c r="I9" s="42"/>
      <c r="J9" s="315" t="s">
        <v>20</v>
      </c>
      <c r="K9" s="316" t="s">
        <v>21</v>
      </c>
      <c r="L9" s="319">
        <v>5.1545319963937145E-3</v>
      </c>
      <c r="M9" s="319">
        <v>5.6262597440088248E-3</v>
      </c>
      <c r="N9" s="319">
        <v>6.1081290231330939E-3</v>
      </c>
      <c r="O9" s="318">
        <f t="shared" si="1"/>
        <v>5.6296402545118777E-3</v>
      </c>
      <c r="P9" s="42"/>
      <c r="Q9" s="42"/>
      <c r="R9" s="315" t="s">
        <v>20</v>
      </c>
      <c r="S9" s="320" t="s">
        <v>21</v>
      </c>
      <c r="T9" s="319">
        <v>0.42292616930446059</v>
      </c>
      <c r="U9" s="319">
        <v>0.43439983361080442</v>
      </c>
      <c r="V9" s="319">
        <v>0.42648919630795229</v>
      </c>
      <c r="W9" s="318">
        <f t="shared" si="2"/>
        <v>0.42793839974107239</v>
      </c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</row>
    <row r="10" spans="2:35" s="321" customFormat="1">
      <c r="B10" s="315" t="s">
        <v>1269</v>
      </c>
      <c r="C10" s="316" t="s">
        <v>1270</v>
      </c>
      <c r="D10" s="319">
        <v>0.57460649883189951</v>
      </c>
      <c r="E10" s="319">
        <v>0.57392516436948471</v>
      </c>
      <c r="F10" s="319">
        <v>0.59100025779999132</v>
      </c>
      <c r="G10" s="318">
        <f t="shared" si="0"/>
        <v>0.57984397366712515</v>
      </c>
      <c r="H10" s="42"/>
      <c r="I10" s="42"/>
      <c r="J10" s="315" t="s">
        <v>1269</v>
      </c>
      <c r="K10" s="316" t="s">
        <v>1270</v>
      </c>
      <c r="L10" s="319">
        <v>2.9561124828887961E-3</v>
      </c>
      <c r="M10" s="319">
        <v>3.2178819064267159E-3</v>
      </c>
      <c r="N10" s="319">
        <v>3.5297487054535893E-3</v>
      </c>
      <c r="O10" s="318">
        <f t="shared" si="1"/>
        <v>3.2345810315897003E-3</v>
      </c>
      <c r="P10" s="42"/>
      <c r="Q10" s="42"/>
      <c r="R10" s="315" t="s">
        <v>1269</v>
      </c>
      <c r="S10" s="320" t="s">
        <v>1270</v>
      </c>
      <c r="T10" s="319">
        <v>0.35791345359193683</v>
      </c>
      <c r="U10" s="319">
        <v>0.39540560166171523</v>
      </c>
      <c r="V10" s="319">
        <v>0.40355628901262858</v>
      </c>
      <c r="W10" s="318">
        <f t="shared" si="2"/>
        <v>0.38562511475542688</v>
      </c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</row>
    <row r="11" spans="2:35" s="321" customFormat="1">
      <c r="B11" s="315" t="s">
        <v>1257</v>
      </c>
      <c r="C11" s="316" t="s">
        <v>7</v>
      </c>
      <c r="D11" s="319">
        <v>0.54174347668113221</v>
      </c>
      <c r="E11" s="319">
        <v>0.54853300870334054</v>
      </c>
      <c r="F11" s="319">
        <v>0.54425319759431012</v>
      </c>
      <c r="G11" s="318">
        <f t="shared" si="0"/>
        <v>0.54484322765959436</v>
      </c>
      <c r="H11" s="42"/>
      <c r="I11" s="42"/>
      <c r="J11" s="315" t="s">
        <v>1257</v>
      </c>
      <c r="K11" s="316" t="s">
        <v>7</v>
      </c>
      <c r="L11" s="319">
        <v>0</v>
      </c>
      <c r="M11" s="319">
        <v>0</v>
      </c>
      <c r="N11" s="319">
        <v>0</v>
      </c>
      <c r="O11" s="318">
        <f t="shared" si="1"/>
        <v>0</v>
      </c>
      <c r="P11" s="42"/>
      <c r="Q11" s="42"/>
      <c r="R11" s="322" t="s">
        <v>1257</v>
      </c>
      <c r="S11" s="320" t="s">
        <v>7</v>
      </c>
      <c r="T11" s="319">
        <v>0.45825652331886774</v>
      </c>
      <c r="U11" s="319">
        <v>0.45146699129665935</v>
      </c>
      <c r="V11" s="319">
        <v>0.45574680240568988</v>
      </c>
      <c r="W11" s="318">
        <f t="shared" si="2"/>
        <v>0.45515677234040569</v>
      </c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</row>
    <row r="12" spans="2:35" s="321" customFormat="1">
      <c r="B12" s="315" t="s">
        <v>1258</v>
      </c>
      <c r="C12" s="316" t="s">
        <v>1259</v>
      </c>
      <c r="D12" s="319">
        <v>0.47717593158995347</v>
      </c>
      <c r="E12" s="319">
        <v>0.44079332606448823</v>
      </c>
      <c r="F12" s="319">
        <v>0.41922215336136781</v>
      </c>
      <c r="G12" s="318">
        <f t="shared" si="0"/>
        <v>0.44573047033860319</v>
      </c>
      <c r="H12" s="42"/>
      <c r="I12" s="42"/>
      <c r="J12" s="315" t="s">
        <v>1258</v>
      </c>
      <c r="K12" s="316" t="s">
        <v>1259</v>
      </c>
      <c r="L12" s="319">
        <v>0</v>
      </c>
      <c r="M12" s="319">
        <v>0</v>
      </c>
      <c r="N12" s="319">
        <v>0</v>
      </c>
      <c r="O12" s="318">
        <f t="shared" si="1"/>
        <v>0</v>
      </c>
      <c r="P12" s="42"/>
      <c r="Q12" s="42"/>
      <c r="R12" s="322" t="s">
        <v>1258</v>
      </c>
      <c r="S12" s="320" t="s">
        <v>1259</v>
      </c>
      <c r="T12" s="319">
        <v>0.45463136671383231</v>
      </c>
      <c r="U12" s="319">
        <v>0.44851062616001736</v>
      </c>
      <c r="V12" s="319">
        <v>0.46448163185084496</v>
      </c>
      <c r="W12" s="318">
        <f t="shared" si="2"/>
        <v>0.45587454157489821</v>
      </c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</row>
    <row r="13" spans="2:35" s="321" customFormat="1">
      <c r="B13" s="315" t="s">
        <v>1261</v>
      </c>
      <c r="C13" s="316" t="s">
        <v>1262</v>
      </c>
      <c r="D13" s="319">
        <v>0.58232035488840939</v>
      </c>
      <c r="E13" s="319">
        <v>0.61093347795353303</v>
      </c>
      <c r="F13" s="319">
        <v>0.60041608011645631</v>
      </c>
      <c r="G13" s="318">
        <f t="shared" si="0"/>
        <v>0.59788997098613283</v>
      </c>
      <c r="H13" s="42"/>
      <c r="I13" s="42"/>
      <c r="J13" s="315" t="s">
        <v>1261</v>
      </c>
      <c r="K13" s="316" t="s">
        <v>1262</v>
      </c>
      <c r="L13" s="319">
        <v>0</v>
      </c>
      <c r="M13" s="319">
        <v>0</v>
      </c>
      <c r="N13" s="319">
        <v>0</v>
      </c>
      <c r="O13" s="318">
        <f t="shared" si="1"/>
        <v>0</v>
      </c>
      <c r="P13" s="42"/>
      <c r="Q13" s="42"/>
      <c r="R13" s="322" t="s">
        <v>1261</v>
      </c>
      <c r="S13" s="320" t="s">
        <v>1262</v>
      </c>
      <c r="T13" s="319">
        <v>0.41767964511159061</v>
      </c>
      <c r="U13" s="319">
        <v>0.38906652204646702</v>
      </c>
      <c r="V13" s="319">
        <v>0.39958391988354364</v>
      </c>
      <c r="W13" s="318">
        <f t="shared" si="2"/>
        <v>0.40211002901386705</v>
      </c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</row>
    <row r="14" spans="2:35" s="321" customFormat="1">
      <c r="B14" s="315" t="s">
        <v>1271</v>
      </c>
      <c r="C14" s="316" t="s">
        <v>1272</v>
      </c>
      <c r="D14" s="319">
        <v>0.50221702081211106</v>
      </c>
      <c r="E14" s="319">
        <v>0.50913391281058473</v>
      </c>
      <c r="F14" s="319">
        <v>0.51519093559922813</v>
      </c>
      <c r="G14" s="318">
        <f t="shared" si="0"/>
        <v>0.50884728974064131</v>
      </c>
      <c r="H14" s="42"/>
      <c r="I14" s="42"/>
      <c r="J14" s="315" t="s">
        <v>1271</v>
      </c>
      <c r="K14" s="316" t="s">
        <v>1272</v>
      </c>
      <c r="L14" s="319">
        <v>0</v>
      </c>
      <c r="M14" s="319">
        <v>0</v>
      </c>
      <c r="N14" s="319">
        <v>0</v>
      </c>
      <c r="O14" s="318">
        <f t="shared" si="1"/>
        <v>0</v>
      </c>
      <c r="P14" s="42"/>
      <c r="Q14" s="42"/>
      <c r="R14" s="76" t="s">
        <v>1271</v>
      </c>
      <c r="S14" s="75" t="s">
        <v>1272</v>
      </c>
      <c r="T14" s="319">
        <v>0.43160339673841264</v>
      </c>
      <c r="U14" s="319">
        <v>0.46891143565720345</v>
      </c>
      <c r="V14" s="319">
        <v>0.39251844485335391</v>
      </c>
      <c r="W14" s="318">
        <f t="shared" si="2"/>
        <v>0.43101109241632329</v>
      </c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</row>
    <row r="15" spans="2:35" s="321" customFormat="1">
      <c r="B15" s="323" t="s">
        <v>1263</v>
      </c>
      <c r="C15" s="324" t="s">
        <v>1264</v>
      </c>
      <c r="D15" s="325">
        <v>0.47299258421288437</v>
      </c>
      <c r="E15" s="325">
        <v>0.49083407518125094</v>
      </c>
      <c r="F15" s="325">
        <v>0.52747572893497774</v>
      </c>
      <c r="G15" s="326">
        <f t="shared" si="0"/>
        <v>0.49710079610970431</v>
      </c>
      <c r="H15" s="42"/>
      <c r="I15" s="42"/>
      <c r="J15" s="323" t="s">
        <v>1263</v>
      </c>
      <c r="K15" s="324" t="s">
        <v>1264</v>
      </c>
      <c r="L15" s="325">
        <v>0</v>
      </c>
      <c r="M15" s="325">
        <v>0</v>
      </c>
      <c r="N15" s="325">
        <v>0</v>
      </c>
      <c r="O15" s="326">
        <f t="shared" si="1"/>
        <v>0</v>
      </c>
      <c r="P15" s="42"/>
      <c r="Q15" s="42"/>
      <c r="R15" s="81" t="s">
        <v>1263</v>
      </c>
      <c r="S15" s="82" t="s">
        <v>1264</v>
      </c>
      <c r="T15" s="325">
        <v>0.39779017612326906</v>
      </c>
      <c r="U15" s="325">
        <v>0.39424255278518394</v>
      </c>
      <c r="V15" s="325">
        <v>0.37243968961166141</v>
      </c>
      <c r="W15" s="326">
        <f t="shared" si="2"/>
        <v>0.38815747284003815</v>
      </c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</row>
    <row r="16" spans="2:35" s="321" customFormat="1">
      <c r="B16" s="315"/>
      <c r="C16" s="320"/>
      <c r="D16" s="319"/>
      <c r="E16" s="319"/>
      <c r="F16" s="319"/>
      <c r="G16" s="319"/>
      <c r="H16" s="42"/>
      <c r="I16" s="42"/>
      <c r="J16" s="315"/>
      <c r="K16" s="320"/>
      <c r="L16" s="319"/>
      <c r="M16" s="319"/>
      <c r="N16" s="319"/>
      <c r="O16" s="327"/>
      <c r="P16" s="42"/>
      <c r="Q16" s="42"/>
      <c r="R16" s="315"/>
      <c r="S16" s="320"/>
      <c r="T16" s="319"/>
      <c r="U16" s="319"/>
      <c r="V16" s="319"/>
      <c r="W16" s="327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</row>
    <row r="17" spans="2:35" s="321" customFormat="1">
      <c r="B17" s="328" t="s">
        <v>1381</v>
      </c>
      <c r="C17" s="320"/>
      <c r="D17" s="320"/>
      <c r="E17" s="319"/>
      <c r="F17" s="319"/>
      <c r="G17" s="329"/>
      <c r="H17" s="42"/>
      <c r="I17" s="42"/>
      <c r="J17" s="328" t="s">
        <v>1381</v>
      </c>
      <c r="K17" s="320"/>
      <c r="L17" s="320"/>
      <c r="M17" s="320"/>
      <c r="N17" s="319"/>
      <c r="O17" s="329"/>
      <c r="P17" s="42"/>
      <c r="Q17" s="42"/>
      <c r="R17" s="328" t="s">
        <v>1381</v>
      </c>
      <c r="S17" s="320"/>
      <c r="T17" s="320"/>
      <c r="U17" s="320"/>
      <c r="V17" s="319"/>
      <c r="W17" s="329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</row>
    <row r="18" spans="2:35" s="321" customFormat="1">
      <c r="B18" s="330" t="s">
        <v>1382</v>
      </c>
      <c r="C18" s="331"/>
      <c r="D18" s="332">
        <f>AVERAGE(D5:D15)</f>
        <v>0.53532868924257138</v>
      </c>
      <c r="E18" s="332">
        <f>AVERAGE(E5:E15)</f>
        <v>0.53622995613849056</v>
      </c>
      <c r="F18" s="332">
        <f>AVERAGE(F5:F15)</f>
        <v>0.53330153466253349</v>
      </c>
      <c r="G18" s="332">
        <f>AVERAGE(G5:G15)</f>
        <v>0.53495339334786507</v>
      </c>
      <c r="H18" s="42"/>
      <c r="I18" s="42"/>
      <c r="J18" s="330" t="s">
        <v>1382</v>
      </c>
      <c r="K18" s="331"/>
      <c r="L18" s="332">
        <f>AVERAGE(L5:L15)</f>
        <v>7.3733131629841002E-4</v>
      </c>
      <c r="M18" s="332">
        <f>AVERAGE(M5:M15)</f>
        <v>8.0401287731232186E-4</v>
      </c>
      <c r="N18" s="332">
        <f>AVERAGE(N5:N15)</f>
        <v>8.7617070259878938E-4</v>
      </c>
      <c r="O18" s="332">
        <f>AVERAGE(O5:O15)</f>
        <v>8.0583829873650712E-4</v>
      </c>
      <c r="P18" s="42"/>
      <c r="Q18" s="42"/>
      <c r="R18" s="330" t="s">
        <v>1382</v>
      </c>
      <c r="S18" s="331"/>
      <c r="T18" s="332">
        <f>AVERAGE(T5:T15)</f>
        <v>0.41537201057666945</v>
      </c>
      <c r="U18" s="332">
        <f>AVERAGE(U5:U15)</f>
        <v>0.42867914990412925</v>
      </c>
      <c r="V18" s="332">
        <f>AVERAGE(V5:V15)</f>
        <v>0.41816647207474189</v>
      </c>
      <c r="W18" s="332">
        <f>AVERAGE(W5:W15)</f>
        <v>0.4207392108518469</v>
      </c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</row>
    <row r="19" spans="2:35" s="321" customFormat="1">
      <c r="B19" s="333" t="s">
        <v>541</v>
      </c>
      <c r="C19" s="334"/>
      <c r="D19" s="329">
        <f>MIN(D5:D15)</f>
        <v>0.47299258421288437</v>
      </c>
      <c r="E19" s="329">
        <f>MIN(E5:E15)</f>
        <v>0.44079332606448823</v>
      </c>
      <c r="F19" s="329">
        <f>MIN(F5:F15)</f>
        <v>0.41922215336136781</v>
      </c>
      <c r="G19" s="329">
        <f>MIN(G5:G15)</f>
        <v>0.44573047033860319</v>
      </c>
      <c r="H19" s="42"/>
      <c r="I19" s="42"/>
      <c r="J19" s="333" t="s">
        <v>541</v>
      </c>
      <c r="K19" s="334"/>
      <c r="L19" s="329">
        <f>MIN(L5:L15)</f>
        <v>0</v>
      </c>
      <c r="M19" s="329">
        <f>MIN(M5:M15)</f>
        <v>0</v>
      </c>
      <c r="N19" s="329">
        <f>MIN(N5:N15)</f>
        <v>0</v>
      </c>
      <c r="O19" s="329">
        <f>MIN(O5:O15)</f>
        <v>0</v>
      </c>
      <c r="P19" s="42"/>
      <c r="Q19" s="42"/>
      <c r="R19" s="333" t="s">
        <v>541</v>
      </c>
      <c r="S19" s="334"/>
      <c r="T19" s="329">
        <f>MIN(T5:T15)</f>
        <v>0.34944289997423278</v>
      </c>
      <c r="U19" s="329">
        <f>MIN(U5:U15)</f>
        <v>0.38445271308465107</v>
      </c>
      <c r="V19" s="329">
        <f>MIN(V5:V15)</f>
        <v>0.37243968961166141</v>
      </c>
      <c r="W19" s="329">
        <f>MIN(W5:W15)</f>
        <v>0.38562511475542688</v>
      </c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</row>
    <row r="20" spans="2:35" s="321" customFormat="1" ht="14.4" thickBot="1">
      <c r="B20" s="335" t="s">
        <v>1383</v>
      </c>
      <c r="C20" s="336"/>
      <c r="D20" s="337">
        <f>MAX(D5:D15)</f>
        <v>0.60014182581046494</v>
      </c>
      <c r="E20" s="337">
        <f>MAX(E5:E15)</f>
        <v>0.61093347795353303</v>
      </c>
      <c r="F20" s="337">
        <f>MAX(F5:F15)</f>
        <v>0.60041608011645631</v>
      </c>
      <c r="G20" s="337">
        <f>MAX(G5:G15)</f>
        <v>0.59788997098613283</v>
      </c>
      <c r="H20" s="42"/>
      <c r="I20" s="42"/>
      <c r="J20" s="335" t="s">
        <v>1383</v>
      </c>
      <c r="K20" s="336"/>
      <c r="L20" s="337">
        <f>MAX(L5:L15)</f>
        <v>5.1545319963937145E-3</v>
      </c>
      <c r="M20" s="337">
        <f>MAX(M5:M15)</f>
        <v>5.6262597440088248E-3</v>
      </c>
      <c r="N20" s="337">
        <f>MAX(N5:N15)</f>
        <v>6.1081290231330939E-3</v>
      </c>
      <c r="O20" s="337">
        <f>MAX(O5:O15)</f>
        <v>5.6296402545118777E-3</v>
      </c>
      <c r="P20" s="42"/>
      <c r="Q20" s="42"/>
      <c r="R20" s="335" t="s">
        <v>1383</v>
      </c>
      <c r="S20" s="336"/>
      <c r="T20" s="337">
        <f>MAX(T5:T15)</f>
        <v>0.48278212141474081</v>
      </c>
      <c r="U20" s="337">
        <f>MAX(U5:U15)</f>
        <v>0.51105773953977573</v>
      </c>
      <c r="V20" s="337">
        <f>MAX(V5:V15)</f>
        <v>0.46448163185084496</v>
      </c>
      <c r="W20" s="337">
        <f>MAX(W5:W15)</f>
        <v>0.46869126927517785</v>
      </c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</row>
    <row r="21" spans="2:35" s="321" customFormat="1">
      <c r="B21" s="333"/>
      <c r="C21" s="334"/>
      <c r="D21" s="334"/>
      <c r="E21" s="334"/>
      <c r="F21" s="334"/>
      <c r="G21" s="334"/>
      <c r="H21" s="42"/>
      <c r="I21" s="42"/>
      <c r="J21" s="333"/>
      <c r="K21" s="334"/>
      <c r="L21" s="334"/>
      <c r="M21" s="334"/>
      <c r="N21" s="334"/>
      <c r="O21" s="334"/>
      <c r="P21" s="42"/>
      <c r="Q21" s="42"/>
      <c r="R21" s="333"/>
      <c r="S21" s="334"/>
      <c r="T21" s="334"/>
      <c r="U21" s="334"/>
      <c r="V21" s="334"/>
      <c r="W21" s="334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</row>
    <row r="22" spans="2:35">
      <c r="B22" s="333"/>
      <c r="C22" s="334"/>
      <c r="D22" s="334"/>
      <c r="J22" s="316"/>
      <c r="R22" s="316"/>
    </row>
    <row r="23" spans="2:35">
      <c r="B23" s="372" t="s">
        <v>1384</v>
      </c>
      <c r="C23" s="372"/>
      <c r="D23" s="372"/>
      <c r="E23" s="372"/>
      <c r="F23" s="371"/>
      <c r="G23" s="371"/>
      <c r="J23" s="372" t="s">
        <v>1385</v>
      </c>
      <c r="K23" s="372"/>
      <c r="L23" s="372"/>
      <c r="M23" s="372"/>
      <c r="N23" s="372"/>
      <c r="O23" s="371"/>
      <c r="R23" s="373" t="s">
        <v>1446</v>
      </c>
      <c r="S23" s="373"/>
      <c r="T23" s="373"/>
      <c r="U23" s="373"/>
      <c r="V23" s="373"/>
      <c r="W23" s="374"/>
    </row>
    <row r="24" spans="2:35">
      <c r="B24" s="311" t="s">
        <v>1386</v>
      </c>
      <c r="C24" s="312" t="s">
        <v>38</v>
      </c>
      <c r="D24" s="312">
        <v>2022</v>
      </c>
      <c r="E24" s="314">
        <v>2021</v>
      </c>
      <c r="F24" s="314">
        <v>2020</v>
      </c>
      <c r="G24" s="312" t="s">
        <v>1380</v>
      </c>
      <c r="J24" s="311" t="s">
        <v>1386</v>
      </c>
      <c r="K24" s="312" t="s">
        <v>38</v>
      </c>
      <c r="L24" s="312">
        <v>2022</v>
      </c>
      <c r="M24" s="312">
        <v>2021</v>
      </c>
      <c r="N24" s="314">
        <v>2020</v>
      </c>
      <c r="O24" s="312" t="s">
        <v>1380</v>
      </c>
      <c r="R24" s="311" t="s">
        <v>1386</v>
      </c>
      <c r="S24" s="312" t="s">
        <v>38</v>
      </c>
      <c r="T24" s="312">
        <v>2022</v>
      </c>
      <c r="U24" s="312">
        <v>2021</v>
      </c>
      <c r="V24" s="314">
        <v>2020</v>
      </c>
      <c r="W24" s="312" t="s">
        <v>1380</v>
      </c>
    </row>
    <row r="25" spans="2:35">
      <c r="B25" s="315" t="s">
        <v>1387</v>
      </c>
      <c r="C25" s="320" t="s">
        <v>1266</v>
      </c>
      <c r="D25" s="318">
        <v>0.54159255799615991</v>
      </c>
      <c r="E25" s="318">
        <v>0.56910983122620662</v>
      </c>
      <c r="F25" s="318">
        <v>0.56733408652576411</v>
      </c>
      <c r="G25" s="327">
        <f t="shared" ref="G25:G76" si="3">IF(D25="",E25,D25)</f>
        <v>0.54159255799615991</v>
      </c>
      <c r="J25" s="315" t="s">
        <v>1387</v>
      </c>
      <c r="K25" s="334" t="s">
        <v>1266</v>
      </c>
      <c r="L25" s="319">
        <v>0</v>
      </c>
      <c r="M25" s="319">
        <v>0</v>
      </c>
      <c r="N25" s="319">
        <v>0</v>
      </c>
      <c r="O25" s="327">
        <f t="shared" ref="O25:O76" si="4">IF(L25="",N25,L25)</f>
        <v>0</v>
      </c>
      <c r="R25" s="315" t="s">
        <v>1387</v>
      </c>
      <c r="S25" s="334" t="s">
        <v>1266</v>
      </c>
      <c r="T25" s="319">
        <v>0.34944289997423278</v>
      </c>
      <c r="U25" s="319">
        <v>0.38445271308465107</v>
      </c>
      <c r="V25" s="319">
        <v>0.43231703873400229</v>
      </c>
      <c r="W25" s="327">
        <f t="shared" ref="W25:W76" si="5">IF(T25="",V25,T25)</f>
        <v>0.34944289997423278</v>
      </c>
    </row>
    <row r="26" spans="2:35">
      <c r="B26" s="315" t="s">
        <v>1256</v>
      </c>
      <c r="C26" s="320" t="s">
        <v>5</v>
      </c>
      <c r="D26" s="318">
        <v>0.60014182581046494</v>
      </c>
      <c r="E26" s="318">
        <v>0.59882505093752592</v>
      </c>
      <c r="F26" s="318">
        <v>0.58311375099208396</v>
      </c>
      <c r="G26" s="327">
        <f t="shared" si="3"/>
        <v>0.60014182581046494</v>
      </c>
      <c r="J26" s="315" t="s">
        <v>1256</v>
      </c>
      <c r="K26" s="334" t="s">
        <v>5</v>
      </c>
      <c r="L26" s="319">
        <v>0</v>
      </c>
      <c r="M26" s="319">
        <v>0</v>
      </c>
      <c r="N26" s="319">
        <v>0</v>
      </c>
      <c r="O26" s="327">
        <f t="shared" si="4"/>
        <v>0</v>
      </c>
      <c r="R26" s="315" t="s">
        <v>1256</v>
      </c>
      <c r="S26" s="334" t="s">
        <v>5</v>
      </c>
      <c r="T26" s="319">
        <v>0.39985817418953506</v>
      </c>
      <c r="U26" s="319">
        <v>0.40117494906247414</v>
      </c>
      <c r="V26" s="319">
        <v>0.4168862490079161</v>
      </c>
      <c r="W26" s="327">
        <f t="shared" si="5"/>
        <v>0.39985817418953506</v>
      </c>
    </row>
    <row r="27" spans="2:35">
      <c r="B27" s="315" t="s">
        <v>1388</v>
      </c>
      <c r="C27" s="320" t="s">
        <v>1268</v>
      </c>
      <c r="D27" s="318">
        <v>0.49579303940505148</v>
      </c>
      <c r="E27" s="318">
        <v>0.48072862121237031</v>
      </c>
      <c r="F27" s="318">
        <v>0.4397693893560215</v>
      </c>
      <c r="G27" s="327">
        <f t="shared" si="3"/>
        <v>0.49579303940505148</v>
      </c>
      <c r="J27" s="315" t="s">
        <v>1388</v>
      </c>
      <c r="K27" s="334" t="s">
        <v>1268</v>
      </c>
      <c r="L27" s="319">
        <v>0</v>
      </c>
      <c r="M27" s="319">
        <v>0</v>
      </c>
      <c r="N27" s="319">
        <v>0</v>
      </c>
      <c r="O27" s="327">
        <f t="shared" si="4"/>
        <v>0</v>
      </c>
      <c r="R27" s="315" t="s">
        <v>1388</v>
      </c>
      <c r="S27" s="334" t="s">
        <v>1268</v>
      </c>
      <c r="T27" s="319">
        <v>0.48780168259971207</v>
      </c>
      <c r="U27" s="319">
        <v>0.51852435802721286</v>
      </c>
      <c r="V27" s="319">
        <v>0.41682682866579418</v>
      </c>
      <c r="W27" s="327">
        <f t="shared" si="5"/>
        <v>0.48780168259971207</v>
      </c>
    </row>
    <row r="28" spans="2:35">
      <c r="B28" s="315" t="s">
        <v>1389</v>
      </c>
      <c r="C28" s="320" t="s">
        <v>1268</v>
      </c>
      <c r="D28" s="318" t="s">
        <v>6</v>
      </c>
      <c r="E28" s="318">
        <v>0.67753535704310108</v>
      </c>
      <c r="F28" s="318">
        <v>0.64616862269805408</v>
      </c>
      <c r="G28" s="327">
        <f t="shared" si="3"/>
        <v>0.67753535704310108</v>
      </c>
      <c r="J28" s="315" t="s">
        <v>1389</v>
      </c>
      <c r="K28" s="334" t="s">
        <v>1268</v>
      </c>
      <c r="L28" s="319" t="s">
        <v>6</v>
      </c>
      <c r="M28" s="319">
        <v>0</v>
      </c>
      <c r="N28" s="319">
        <v>0</v>
      </c>
      <c r="O28" s="327">
        <f t="shared" si="4"/>
        <v>0</v>
      </c>
      <c r="R28" s="315" t="s">
        <v>1389</v>
      </c>
      <c r="S28" s="334" t="s">
        <v>1268</v>
      </c>
      <c r="T28" s="319" t="s">
        <v>6</v>
      </c>
      <c r="U28" s="319">
        <v>0.30175308930776978</v>
      </c>
      <c r="V28" s="319">
        <v>0.31740336130267433</v>
      </c>
      <c r="W28" s="327">
        <f t="shared" si="5"/>
        <v>0.31740336130267433</v>
      </c>
    </row>
    <row r="29" spans="2:35">
      <c r="B29" s="315" t="s">
        <v>1390</v>
      </c>
      <c r="C29" s="320" t="s">
        <v>1268</v>
      </c>
      <c r="D29" s="318" t="s">
        <v>6</v>
      </c>
      <c r="E29" s="318">
        <v>0.61902133965103578</v>
      </c>
      <c r="F29" s="318">
        <v>0.57797445607571718</v>
      </c>
      <c r="G29" s="327">
        <f t="shared" si="3"/>
        <v>0.61902133965103578</v>
      </c>
      <c r="J29" s="315" t="s">
        <v>1390</v>
      </c>
      <c r="K29" s="334" t="s">
        <v>1268</v>
      </c>
      <c r="L29" s="319" t="s">
        <v>6</v>
      </c>
      <c r="M29" s="319">
        <v>0</v>
      </c>
      <c r="N29" s="319">
        <v>0</v>
      </c>
      <c r="O29" s="327">
        <f t="shared" si="4"/>
        <v>0</v>
      </c>
      <c r="R29" s="315" t="s">
        <v>1390</v>
      </c>
      <c r="S29" s="334" t="s">
        <v>1268</v>
      </c>
      <c r="T29" s="319" t="s">
        <v>6</v>
      </c>
      <c r="U29" s="319">
        <v>0.36529670872683806</v>
      </c>
      <c r="V29" s="319">
        <v>0.39388906750708913</v>
      </c>
      <c r="W29" s="327">
        <f t="shared" si="5"/>
        <v>0.39388906750708913</v>
      </c>
    </row>
    <row r="30" spans="2:35">
      <c r="B30" s="315" t="s">
        <v>1391</v>
      </c>
      <c r="C30" s="320" t="s">
        <v>1268</v>
      </c>
      <c r="D30" s="318">
        <v>0.60269282972242211</v>
      </c>
      <c r="E30" s="318">
        <v>0.65959814005756812</v>
      </c>
      <c r="F30" s="318">
        <v>0.71931505368242277</v>
      </c>
      <c r="G30" s="327">
        <f t="shared" si="3"/>
        <v>0.60269282972242211</v>
      </c>
      <c r="J30" s="315" t="s">
        <v>1391</v>
      </c>
      <c r="K30" s="334" t="s">
        <v>1268</v>
      </c>
      <c r="L30" s="319">
        <v>0</v>
      </c>
      <c r="M30" s="319">
        <v>0</v>
      </c>
      <c r="N30" s="319">
        <v>0</v>
      </c>
      <c r="O30" s="327">
        <f t="shared" si="4"/>
        <v>0</v>
      </c>
      <c r="R30" s="315" t="s">
        <v>1391</v>
      </c>
      <c r="S30" s="334" t="s">
        <v>1268</v>
      </c>
      <c r="T30" s="319">
        <v>0.35596273539173212</v>
      </c>
      <c r="U30" s="319">
        <v>0.34040185994243183</v>
      </c>
      <c r="V30" s="319">
        <v>0.28068494631757723</v>
      </c>
      <c r="W30" s="327">
        <f t="shared" si="5"/>
        <v>0.35596273539173212</v>
      </c>
    </row>
    <row r="31" spans="2:35">
      <c r="B31" s="315" t="s">
        <v>1392</v>
      </c>
      <c r="C31" s="320" t="s">
        <v>1268</v>
      </c>
      <c r="D31" s="318">
        <v>0.49851830089876997</v>
      </c>
      <c r="E31" s="318">
        <v>0.51932939902225839</v>
      </c>
      <c r="F31" s="318">
        <v>0.48925313664447123</v>
      </c>
      <c r="G31" s="327">
        <f t="shared" si="3"/>
        <v>0.49851830089876997</v>
      </c>
      <c r="J31" s="315" t="s">
        <v>1392</v>
      </c>
      <c r="K31" s="334" t="s">
        <v>1268</v>
      </c>
      <c r="L31" s="319">
        <v>0</v>
      </c>
      <c r="M31" s="319">
        <v>0</v>
      </c>
      <c r="N31" s="319">
        <v>0</v>
      </c>
      <c r="O31" s="327">
        <f t="shared" si="4"/>
        <v>0</v>
      </c>
      <c r="R31" s="315" t="s">
        <v>1392</v>
      </c>
      <c r="S31" s="334" t="s">
        <v>1268</v>
      </c>
      <c r="T31" s="319">
        <v>0.50148169910122997</v>
      </c>
      <c r="U31" s="319">
        <v>0.4806706009777415</v>
      </c>
      <c r="V31" s="319">
        <v>0.51074686335552877</v>
      </c>
      <c r="W31" s="327">
        <f t="shared" si="5"/>
        <v>0.50148169910122997</v>
      </c>
    </row>
    <row r="32" spans="2:35">
      <c r="B32" s="315" t="s">
        <v>1393</v>
      </c>
      <c r="C32" s="320" t="s">
        <v>1268</v>
      </c>
      <c r="D32" s="318">
        <v>0.65867261315967163</v>
      </c>
      <c r="E32" s="318">
        <v>0.65577160289180947</v>
      </c>
      <c r="F32" s="318">
        <v>0.64564293453379484</v>
      </c>
      <c r="G32" s="327">
        <f t="shared" si="3"/>
        <v>0.65867261315967163</v>
      </c>
      <c r="J32" s="315" t="s">
        <v>1393</v>
      </c>
      <c r="K32" s="334" t="s">
        <v>1268</v>
      </c>
      <c r="L32" s="319">
        <v>0</v>
      </c>
      <c r="M32" s="319">
        <v>0</v>
      </c>
      <c r="N32" s="319">
        <v>0</v>
      </c>
      <c r="O32" s="327">
        <f t="shared" si="4"/>
        <v>0</v>
      </c>
      <c r="R32" s="315" t="s">
        <v>1393</v>
      </c>
      <c r="S32" s="334" t="s">
        <v>1268</v>
      </c>
      <c r="T32" s="319">
        <v>0.34132738684032837</v>
      </c>
      <c r="U32" s="319">
        <v>0.34422839710819053</v>
      </c>
      <c r="V32" s="319">
        <v>0.35435706546620516</v>
      </c>
      <c r="W32" s="327">
        <f t="shared" si="5"/>
        <v>0.34132738684032837</v>
      </c>
    </row>
    <row r="33" spans="2:35">
      <c r="B33" s="315" t="s">
        <v>1394</v>
      </c>
      <c r="C33" s="320" t="s">
        <v>1274</v>
      </c>
      <c r="D33" s="318" t="s">
        <v>6</v>
      </c>
      <c r="E33" s="318">
        <v>0.53843251623974808</v>
      </c>
      <c r="F33" s="318">
        <v>0.50476061965901786</v>
      </c>
      <c r="G33" s="327">
        <f t="shared" si="3"/>
        <v>0.53843251623974808</v>
      </c>
      <c r="J33" s="315" t="s">
        <v>1394</v>
      </c>
      <c r="K33" s="334" t="s">
        <v>1274</v>
      </c>
      <c r="L33" s="319" t="s">
        <v>6</v>
      </c>
      <c r="M33" s="319">
        <v>0</v>
      </c>
      <c r="N33" s="319">
        <v>0</v>
      </c>
      <c r="O33" s="327">
        <f t="shared" si="4"/>
        <v>0</v>
      </c>
      <c r="R33" s="315" t="s">
        <v>1394</v>
      </c>
      <c r="S33" s="334" t="s">
        <v>1274</v>
      </c>
      <c r="T33" s="319" t="s">
        <v>6</v>
      </c>
      <c r="U33" s="319">
        <v>0.45282636569117729</v>
      </c>
      <c r="V33" s="319">
        <v>0.48223532217747672</v>
      </c>
      <c r="W33" s="327">
        <f t="shared" si="5"/>
        <v>0.48223532217747672</v>
      </c>
    </row>
    <row r="34" spans="2:35">
      <c r="B34" s="315" t="s">
        <v>1395</v>
      </c>
      <c r="C34" s="320" t="s">
        <v>1274</v>
      </c>
      <c r="D34" s="318" t="s">
        <v>6</v>
      </c>
      <c r="E34" s="318">
        <v>0.98063846059393311</v>
      </c>
      <c r="F34" s="318">
        <v>0.97072054631766858</v>
      </c>
      <c r="G34" s="327">
        <f t="shared" si="3"/>
        <v>0.98063846059393311</v>
      </c>
      <c r="J34" s="315" t="s">
        <v>1395</v>
      </c>
      <c r="K34" s="334" t="s">
        <v>1274</v>
      </c>
      <c r="L34" s="319" t="s">
        <v>6</v>
      </c>
      <c r="M34" s="319">
        <v>0</v>
      </c>
      <c r="N34" s="319">
        <v>0</v>
      </c>
      <c r="O34" s="327">
        <f t="shared" si="4"/>
        <v>0</v>
      </c>
      <c r="R34" s="315" t="s">
        <v>1395</v>
      </c>
      <c r="S34" s="334" t="s">
        <v>1274</v>
      </c>
      <c r="T34" s="319" t="s">
        <v>6</v>
      </c>
      <c r="U34" s="319">
        <v>1.9361539406066799E-2</v>
      </c>
      <c r="V34" s="319">
        <v>2.9279453682331456E-2</v>
      </c>
      <c r="W34" s="327">
        <f t="shared" si="5"/>
        <v>2.9279453682331456E-2</v>
      </c>
    </row>
    <row r="35" spans="2:35">
      <c r="B35" s="315" t="s">
        <v>1396</v>
      </c>
      <c r="C35" s="320" t="s">
        <v>1274</v>
      </c>
      <c r="D35" s="318">
        <v>0.54401741437814022</v>
      </c>
      <c r="E35" s="318">
        <v>0.53435865595496135</v>
      </c>
      <c r="F35" s="318">
        <v>0.54182873662771969</v>
      </c>
      <c r="G35" s="327">
        <f t="shared" si="3"/>
        <v>0.54401741437814022</v>
      </c>
      <c r="J35" s="315" t="s">
        <v>1396</v>
      </c>
      <c r="K35" s="334" t="s">
        <v>1274</v>
      </c>
      <c r="L35" s="319">
        <v>0</v>
      </c>
      <c r="M35" s="319">
        <v>0</v>
      </c>
      <c r="N35" s="319">
        <v>0</v>
      </c>
      <c r="O35" s="327">
        <f t="shared" si="4"/>
        <v>0</v>
      </c>
      <c r="R35" s="315" t="s">
        <v>1396</v>
      </c>
      <c r="S35" s="334" t="s">
        <v>1274</v>
      </c>
      <c r="T35" s="319">
        <v>0.38046577552251454</v>
      </c>
      <c r="U35" s="319">
        <v>0.39092149218866035</v>
      </c>
      <c r="V35" s="319">
        <v>0.33950191265598367</v>
      </c>
      <c r="W35" s="327">
        <f t="shared" si="5"/>
        <v>0.38046577552251454</v>
      </c>
    </row>
    <row r="36" spans="2:35">
      <c r="B36" s="315" t="s">
        <v>1397</v>
      </c>
      <c r="C36" s="320" t="s">
        <v>1274</v>
      </c>
      <c r="D36" s="318">
        <v>0.56670189857167375</v>
      </c>
      <c r="E36" s="318">
        <v>0.54825002974081904</v>
      </c>
      <c r="F36" s="318">
        <v>0.51714821248861742</v>
      </c>
      <c r="G36" s="327">
        <f t="shared" si="3"/>
        <v>0.56670189857167375</v>
      </c>
      <c r="J36" s="315" t="s">
        <v>1397</v>
      </c>
      <c r="K36" s="334" t="s">
        <v>1274</v>
      </c>
      <c r="L36" s="319">
        <v>0</v>
      </c>
      <c r="M36" s="319">
        <v>0</v>
      </c>
      <c r="N36" s="319">
        <v>0</v>
      </c>
      <c r="O36" s="327">
        <f t="shared" si="4"/>
        <v>0</v>
      </c>
      <c r="R36" s="315" t="s">
        <v>1397</v>
      </c>
      <c r="S36" s="334" t="s">
        <v>1274</v>
      </c>
      <c r="T36" s="319">
        <v>0.27316121488032541</v>
      </c>
      <c r="U36" s="319">
        <v>0.43124087254494076</v>
      </c>
      <c r="V36" s="319">
        <v>0.13262904057577171</v>
      </c>
      <c r="W36" s="327">
        <f t="shared" si="5"/>
        <v>0.27316121488032541</v>
      </c>
    </row>
    <row r="37" spans="2:35">
      <c r="B37" s="315" t="s">
        <v>1398</v>
      </c>
      <c r="C37" s="320" t="s">
        <v>1274</v>
      </c>
      <c r="D37" s="318">
        <v>0.54027871671079331</v>
      </c>
      <c r="E37" s="318">
        <v>0.52113938714845898</v>
      </c>
      <c r="F37" s="318">
        <v>0.64623252489072225</v>
      </c>
      <c r="G37" s="327">
        <f t="shared" si="3"/>
        <v>0.54027871671079331</v>
      </c>
      <c r="J37" s="315" t="s">
        <v>1398</v>
      </c>
      <c r="K37" s="334" t="s">
        <v>1274</v>
      </c>
      <c r="L37" s="319">
        <v>0</v>
      </c>
      <c r="M37" s="319">
        <v>0</v>
      </c>
      <c r="N37" s="319">
        <v>0</v>
      </c>
      <c r="O37" s="327">
        <f t="shared" si="4"/>
        <v>0</v>
      </c>
      <c r="R37" s="315" t="s">
        <v>1398</v>
      </c>
      <c r="S37" s="334" t="s">
        <v>1274</v>
      </c>
      <c r="T37" s="319">
        <v>0.45972128328920669</v>
      </c>
      <c r="U37" s="319">
        <v>0.47886061285154102</v>
      </c>
      <c r="V37" s="319">
        <v>0.35376747510927775</v>
      </c>
      <c r="W37" s="327">
        <f t="shared" si="5"/>
        <v>0.45972128328920669</v>
      </c>
    </row>
    <row r="38" spans="2:35">
      <c r="B38" s="315" t="s">
        <v>1399</v>
      </c>
      <c r="C38" s="320" t="s">
        <v>1274</v>
      </c>
      <c r="D38" s="318">
        <v>0.74397313223928907</v>
      </c>
      <c r="E38" s="318">
        <v>0.73669680576682384</v>
      </c>
      <c r="F38" s="318">
        <v>0.72817580229986256</v>
      </c>
      <c r="G38" s="327">
        <f t="shared" si="3"/>
        <v>0.74397313223928907</v>
      </c>
      <c r="J38" s="315" t="s">
        <v>1399</v>
      </c>
      <c r="K38" s="334" t="s">
        <v>1274</v>
      </c>
      <c r="L38" s="319">
        <v>0</v>
      </c>
      <c r="M38" s="319">
        <v>0</v>
      </c>
      <c r="N38" s="319">
        <v>0</v>
      </c>
      <c r="O38" s="327">
        <f t="shared" si="4"/>
        <v>0</v>
      </c>
      <c r="R38" s="315" t="s">
        <v>1399</v>
      </c>
      <c r="S38" s="334" t="s">
        <v>1274</v>
      </c>
      <c r="T38" s="319">
        <v>0.25602686776071087</v>
      </c>
      <c r="U38" s="319">
        <v>0.263303194233176</v>
      </c>
      <c r="V38" s="319">
        <v>0.27182419770013744</v>
      </c>
      <c r="W38" s="327">
        <f t="shared" si="5"/>
        <v>0.25602686776071087</v>
      </c>
    </row>
    <row r="39" spans="2:35">
      <c r="B39" s="315" t="s">
        <v>1400</v>
      </c>
      <c r="C39" s="320" t="s">
        <v>1274</v>
      </c>
      <c r="D39" s="318">
        <v>0.56550699579274388</v>
      </c>
      <c r="E39" s="318">
        <v>0.57985247420826258</v>
      </c>
      <c r="F39" s="318">
        <v>0.5457410832202535</v>
      </c>
      <c r="G39" s="327">
        <f t="shared" si="3"/>
        <v>0.56550699579274388</v>
      </c>
      <c r="J39" s="315" t="s">
        <v>1400</v>
      </c>
      <c r="K39" s="334" t="s">
        <v>1274</v>
      </c>
      <c r="L39" s="319">
        <v>0</v>
      </c>
      <c r="M39" s="319">
        <v>0</v>
      </c>
      <c r="N39" s="319">
        <v>0</v>
      </c>
      <c r="O39" s="327">
        <f t="shared" si="4"/>
        <v>0</v>
      </c>
      <c r="R39" s="315" t="s">
        <v>1400</v>
      </c>
      <c r="S39" s="334" t="s">
        <v>1274</v>
      </c>
      <c r="T39" s="319">
        <v>0.43449300420725612</v>
      </c>
      <c r="U39" s="319">
        <v>0.42014752579173731</v>
      </c>
      <c r="V39" s="319">
        <v>0.45425891677974656</v>
      </c>
      <c r="W39" s="327">
        <f t="shared" si="5"/>
        <v>0.43449300420725612</v>
      </c>
    </row>
    <row r="40" spans="2:35" s="321" customFormat="1">
      <c r="B40" s="315" t="s">
        <v>1401</v>
      </c>
      <c r="C40" s="334" t="s">
        <v>1274</v>
      </c>
      <c r="D40" s="318" t="s">
        <v>6</v>
      </c>
      <c r="E40" s="318">
        <v>0.49811071791081879</v>
      </c>
      <c r="F40" s="318">
        <v>0.50058305745193965</v>
      </c>
      <c r="G40" s="327">
        <f t="shared" si="3"/>
        <v>0.49811071791081879</v>
      </c>
      <c r="H40" s="42"/>
      <c r="I40" s="42"/>
      <c r="J40" s="315" t="s">
        <v>1401</v>
      </c>
      <c r="K40" s="334" t="s">
        <v>1274</v>
      </c>
      <c r="L40" s="319" t="s">
        <v>6</v>
      </c>
      <c r="M40" s="319">
        <v>0</v>
      </c>
      <c r="N40" s="319">
        <v>0</v>
      </c>
      <c r="O40" s="327">
        <f t="shared" si="4"/>
        <v>0</v>
      </c>
      <c r="P40" s="42"/>
      <c r="Q40" s="42"/>
      <c r="R40" s="315" t="s">
        <v>1401</v>
      </c>
      <c r="S40" s="334" t="s">
        <v>1274</v>
      </c>
      <c r="T40" s="319" t="s">
        <v>6</v>
      </c>
      <c r="U40" s="319">
        <v>0.49993730313444734</v>
      </c>
      <c r="V40" s="319">
        <v>0.49717974263833864</v>
      </c>
      <c r="W40" s="327">
        <f t="shared" si="5"/>
        <v>0.49717974263833864</v>
      </c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</row>
    <row r="41" spans="2:35">
      <c r="B41" s="315" t="s">
        <v>1402</v>
      </c>
      <c r="C41" s="320" t="s">
        <v>1274</v>
      </c>
      <c r="D41" s="318">
        <v>0.55740313611451953</v>
      </c>
      <c r="E41" s="318">
        <v>0.53187842579234812</v>
      </c>
      <c r="F41" s="318">
        <v>0.50276394709324834</v>
      </c>
      <c r="G41" s="327">
        <f t="shared" si="3"/>
        <v>0.55740313611451953</v>
      </c>
      <c r="J41" s="315" t="s">
        <v>1402</v>
      </c>
      <c r="K41" s="334" t="s">
        <v>1274</v>
      </c>
      <c r="L41" s="319">
        <v>0</v>
      </c>
      <c r="M41" s="319">
        <v>0</v>
      </c>
      <c r="N41" s="319">
        <v>0</v>
      </c>
      <c r="O41" s="327">
        <f t="shared" si="4"/>
        <v>0</v>
      </c>
      <c r="R41" s="315" t="s">
        <v>1402</v>
      </c>
      <c r="S41" s="334" t="s">
        <v>1274</v>
      </c>
      <c r="T41" s="319">
        <v>0.44259686388548042</v>
      </c>
      <c r="U41" s="319">
        <v>0.46812157420765177</v>
      </c>
      <c r="V41" s="319">
        <v>0.4972360529067516</v>
      </c>
      <c r="W41" s="327">
        <f t="shared" si="5"/>
        <v>0.44259686388548042</v>
      </c>
    </row>
    <row r="42" spans="2:35">
      <c r="B42" s="315" t="s">
        <v>1403</v>
      </c>
      <c r="C42" s="334" t="s">
        <v>1274</v>
      </c>
      <c r="D42" s="318">
        <v>0.81398735519299126</v>
      </c>
      <c r="E42" s="318">
        <v>0.79062921202343062</v>
      </c>
      <c r="F42" s="318">
        <v>0.743684907678413</v>
      </c>
      <c r="G42" s="327">
        <f t="shared" si="3"/>
        <v>0.81398735519299126</v>
      </c>
      <c r="J42" s="315" t="s">
        <v>1403</v>
      </c>
      <c r="K42" s="334" t="s">
        <v>1274</v>
      </c>
      <c r="L42" s="319">
        <v>0</v>
      </c>
      <c r="M42" s="319">
        <v>0</v>
      </c>
      <c r="N42" s="319">
        <v>0</v>
      </c>
      <c r="O42" s="327">
        <f t="shared" si="4"/>
        <v>0</v>
      </c>
      <c r="R42" s="315" t="s">
        <v>1403</v>
      </c>
      <c r="S42" s="334" t="s">
        <v>1274</v>
      </c>
      <c r="T42" s="319">
        <v>0</v>
      </c>
      <c r="U42" s="319">
        <v>0</v>
      </c>
      <c r="V42" s="319">
        <v>0</v>
      </c>
      <c r="W42" s="327">
        <f t="shared" si="5"/>
        <v>0</v>
      </c>
    </row>
    <row r="43" spans="2:35">
      <c r="B43" s="315" t="s">
        <v>1404</v>
      </c>
      <c r="C43" s="334" t="s">
        <v>1274</v>
      </c>
      <c r="D43" s="318">
        <v>0.50213346481081067</v>
      </c>
      <c r="E43" s="318">
        <v>0.48748552546150054</v>
      </c>
      <c r="F43" s="318">
        <v>0.50618372552531665</v>
      </c>
      <c r="G43" s="327">
        <f t="shared" si="3"/>
        <v>0.50213346481081067</v>
      </c>
      <c r="J43" s="315" t="s">
        <v>1404</v>
      </c>
      <c r="K43" s="334" t="s">
        <v>1274</v>
      </c>
      <c r="L43" s="319">
        <v>0</v>
      </c>
      <c r="M43" s="319">
        <v>0</v>
      </c>
      <c r="N43" s="319">
        <v>0</v>
      </c>
      <c r="O43" s="327">
        <f t="shared" si="4"/>
        <v>0</v>
      </c>
      <c r="R43" s="315" t="s">
        <v>1404</v>
      </c>
      <c r="S43" s="334" t="s">
        <v>1274</v>
      </c>
      <c r="T43" s="319">
        <v>0.49786653518918944</v>
      </c>
      <c r="U43" s="319">
        <v>0.51251447453849941</v>
      </c>
      <c r="V43" s="319">
        <v>0.49381627447468329</v>
      </c>
      <c r="W43" s="327">
        <f t="shared" si="5"/>
        <v>0.49786653518918944</v>
      </c>
    </row>
    <row r="44" spans="2:35">
      <c r="B44" s="315" t="s">
        <v>1405</v>
      </c>
      <c r="C44" s="334" t="s">
        <v>1274</v>
      </c>
      <c r="D44" s="318">
        <v>0.47831749168923193</v>
      </c>
      <c r="E44" s="318">
        <v>0.48827223951698734</v>
      </c>
      <c r="F44" s="318">
        <v>0.55232517187612495</v>
      </c>
      <c r="G44" s="327">
        <f t="shared" si="3"/>
        <v>0.47831749168923193</v>
      </c>
      <c r="J44" s="315" t="s">
        <v>1405</v>
      </c>
      <c r="K44" s="334" t="s">
        <v>1274</v>
      </c>
      <c r="L44" s="319">
        <v>0</v>
      </c>
      <c r="M44" s="319">
        <v>0</v>
      </c>
      <c r="N44" s="319">
        <v>0</v>
      </c>
      <c r="O44" s="327">
        <f t="shared" si="4"/>
        <v>0</v>
      </c>
      <c r="R44" s="315" t="s">
        <v>1405</v>
      </c>
      <c r="S44" s="334" t="s">
        <v>1274</v>
      </c>
      <c r="T44" s="319">
        <v>0.52168250831076812</v>
      </c>
      <c r="U44" s="319">
        <v>0.51172776048301261</v>
      </c>
      <c r="V44" s="319">
        <v>0.4476748281238751</v>
      </c>
      <c r="W44" s="327">
        <f t="shared" si="5"/>
        <v>0.52168250831076812</v>
      </c>
    </row>
    <row r="45" spans="2:35">
      <c r="B45" s="315" t="s">
        <v>1406</v>
      </c>
      <c r="C45" s="334" t="s">
        <v>1274</v>
      </c>
      <c r="D45" s="318">
        <v>0.52452289341221581</v>
      </c>
      <c r="E45" s="318">
        <v>0.49688652319574411</v>
      </c>
      <c r="F45" s="318">
        <v>0.49162767376022726</v>
      </c>
      <c r="G45" s="327">
        <f t="shared" si="3"/>
        <v>0.52452289341221581</v>
      </c>
      <c r="J45" s="315" t="s">
        <v>1406</v>
      </c>
      <c r="K45" s="334" t="s">
        <v>1274</v>
      </c>
      <c r="L45" s="319">
        <v>0</v>
      </c>
      <c r="M45" s="319">
        <v>0</v>
      </c>
      <c r="N45" s="319">
        <v>0</v>
      </c>
      <c r="O45" s="327">
        <f t="shared" si="4"/>
        <v>0</v>
      </c>
      <c r="R45" s="315" t="s">
        <v>1406</v>
      </c>
      <c r="S45" s="334" t="s">
        <v>1274</v>
      </c>
      <c r="T45" s="319">
        <v>0.37189629623054626</v>
      </c>
      <c r="U45" s="319">
        <v>0.41507666858829362</v>
      </c>
      <c r="V45" s="319">
        <v>0.37187372998094531</v>
      </c>
      <c r="W45" s="327">
        <f t="shared" si="5"/>
        <v>0.37189629623054626</v>
      </c>
    </row>
    <row r="46" spans="2:35">
      <c r="B46" s="338" t="s">
        <v>1407</v>
      </c>
      <c r="C46" s="334" t="s">
        <v>1274</v>
      </c>
      <c r="D46" s="318">
        <v>0.313518846354231</v>
      </c>
      <c r="E46" s="318">
        <v>0.39377723106275997</v>
      </c>
      <c r="F46" s="318">
        <v>0.46465465176303744</v>
      </c>
      <c r="G46" s="327">
        <f t="shared" si="3"/>
        <v>0.313518846354231</v>
      </c>
      <c r="J46" s="315" t="s">
        <v>1407</v>
      </c>
      <c r="K46" s="334" t="s">
        <v>1274</v>
      </c>
      <c r="L46" s="319">
        <v>0</v>
      </c>
      <c r="M46" s="319">
        <v>0</v>
      </c>
      <c r="N46" s="319">
        <v>0</v>
      </c>
      <c r="O46" s="327">
        <f t="shared" si="4"/>
        <v>0</v>
      </c>
      <c r="R46" s="315" t="s">
        <v>1407</v>
      </c>
      <c r="S46" s="334" t="s">
        <v>1274</v>
      </c>
      <c r="T46" s="319">
        <v>0.21984095605617382</v>
      </c>
      <c r="U46" s="319">
        <v>0.43108915885211402</v>
      </c>
      <c r="V46" s="319">
        <v>0.49450615826980526</v>
      </c>
      <c r="W46" s="327">
        <f t="shared" si="5"/>
        <v>0.21984095605617382</v>
      </c>
    </row>
    <row r="47" spans="2:35">
      <c r="B47" s="338" t="s">
        <v>1408</v>
      </c>
      <c r="C47" s="334" t="s">
        <v>21</v>
      </c>
      <c r="D47" s="318">
        <v>0.5703465177652457</v>
      </c>
      <c r="E47" s="318">
        <v>0.54862831830032999</v>
      </c>
      <c r="F47" s="318">
        <v>0.55423633863101207</v>
      </c>
      <c r="G47" s="327">
        <f t="shared" si="3"/>
        <v>0.5703465177652457</v>
      </c>
      <c r="J47" s="315" t="s">
        <v>1408</v>
      </c>
      <c r="K47" s="334" t="s">
        <v>21</v>
      </c>
      <c r="L47" s="319">
        <v>1.1457453724997452E-2</v>
      </c>
      <c r="M47" s="319">
        <v>1.2032122987942638E-2</v>
      </c>
      <c r="N47" s="319">
        <v>1.2766105775241078E-2</v>
      </c>
      <c r="O47" s="327">
        <f t="shared" si="4"/>
        <v>1.1457453724997452E-2</v>
      </c>
      <c r="R47" s="315" t="s">
        <v>1408</v>
      </c>
      <c r="S47" s="334" t="s">
        <v>21</v>
      </c>
      <c r="T47" s="319">
        <v>0.41819602850975679</v>
      </c>
      <c r="U47" s="319">
        <v>0.43933955871172731</v>
      </c>
      <c r="V47" s="319">
        <v>0.43299755559374675</v>
      </c>
      <c r="W47" s="327">
        <f t="shared" si="5"/>
        <v>0.41819602850975679</v>
      </c>
    </row>
    <row r="48" spans="2:35">
      <c r="B48" s="338" t="s">
        <v>1409</v>
      </c>
      <c r="C48" s="334" t="s">
        <v>21</v>
      </c>
      <c r="D48" s="318">
        <v>0.5843591519830863</v>
      </c>
      <c r="E48" s="318">
        <v>0.57373903775272783</v>
      </c>
      <c r="F48" s="318">
        <v>0.55825088172815429</v>
      </c>
      <c r="G48" s="327">
        <f t="shared" si="3"/>
        <v>0.5843591519830863</v>
      </c>
      <c r="J48" s="315" t="s">
        <v>1409</v>
      </c>
      <c r="K48" s="334" t="s">
        <v>21</v>
      </c>
      <c r="L48" s="319">
        <v>0</v>
      </c>
      <c r="M48" s="319">
        <v>0</v>
      </c>
      <c r="N48" s="319">
        <v>0</v>
      </c>
      <c r="O48" s="327">
        <f t="shared" si="4"/>
        <v>0</v>
      </c>
      <c r="R48" s="315" t="s">
        <v>1409</v>
      </c>
      <c r="S48" s="334" t="s">
        <v>21</v>
      </c>
      <c r="T48" s="319">
        <v>0.36399317216691446</v>
      </c>
      <c r="U48" s="319">
        <v>0.36504249186673615</v>
      </c>
      <c r="V48" s="319">
        <v>0.34266069000313215</v>
      </c>
      <c r="W48" s="327">
        <f t="shared" si="5"/>
        <v>0.36399317216691446</v>
      </c>
    </row>
    <row r="49" spans="2:23">
      <c r="B49" s="338" t="s">
        <v>1410</v>
      </c>
      <c r="C49" s="334" t="s">
        <v>21</v>
      </c>
      <c r="D49" s="318">
        <v>0.55315607679782341</v>
      </c>
      <c r="E49" s="318">
        <v>0.56135234080748497</v>
      </c>
      <c r="F49" s="318">
        <v>0.56265074905706425</v>
      </c>
      <c r="G49" s="327">
        <f t="shared" si="3"/>
        <v>0.55315607679782341</v>
      </c>
      <c r="J49" s="315" t="s">
        <v>1410</v>
      </c>
      <c r="K49" s="334" t="s">
        <v>21</v>
      </c>
      <c r="L49" s="319">
        <v>0</v>
      </c>
      <c r="M49" s="319">
        <v>0</v>
      </c>
      <c r="N49" s="319">
        <v>0</v>
      </c>
      <c r="O49" s="327">
        <f t="shared" si="4"/>
        <v>0</v>
      </c>
      <c r="R49" s="315" t="s">
        <v>1410</v>
      </c>
      <c r="S49" s="334" t="s">
        <v>21</v>
      </c>
      <c r="T49" s="319">
        <v>0.4357378716538719</v>
      </c>
      <c r="U49" s="319">
        <v>0.41403702054902197</v>
      </c>
      <c r="V49" s="319">
        <v>0.39492203672043485</v>
      </c>
      <c r="W49" s="327">
        <f t="shared" si="5"/>
        <v>0.4357378716538719</v>
      </c>
    </row>
    <row r="50" spans="2:23">
      <c r="B50" s="315" t="s">
        <v>1411</v>
      </c>
      <c r="C50" s="334" t="s">
        <v>21</v>
      </c>
      <c r="D50" s="318">
        <v>0.55894960469204014</v>
      </c>
      <c r="E50" s="318">
        <v>0.54129234869163301</v>
      </c>
      <c r="F50" s="318">
        <v>0.53681507610968149</v>
      </c>
      <c r="G50" s="327">
        <f t="shared" si="3"/>
        <v>0.55894960469204014</v>
      </c>
      <c r="J50" s="315" t="s">
        <v>1411</v>
      </c>
      <c r="K50" s="334" t="s">
        <v>21</v>
      </c>
      <c r="L50" s="319">
        <v>4.2161415334725878E-3</v>
      </c>
      <c r="M50" s="319">
        <v>4.6803708625036671E-3</v>
      </c>
      <c r="N50" s="319">
        <v>5.1052682441853807E-3</v>
      </c>
      <c r="O50" s="327">
        <f t="shared" si="4"/>
        <v>4.2161415334725878E-3</v>
      </c>
      <c r="R50" s="315" t="s">
        <v>1411</v>
      </c>
      <c r="S50" s="334" t="s">
        <v>21</v>
      </c>
      <c r="T50" s="319">
        <v>0.43683425377448726</v>
      </c>
      <c r="U50" s="319">
        <v>0.43633983241895991</v>
      </c>
      <c r="V50" s="319">
        <v>0.43492785779459475</v>
      </c>
      <c r="W50" s="327">
        <f t="shared" si="5"/>
        <v>0.43683425377448726</v>
      </c>
    </row>
    <row r="51" spans="2:23">
      <c r="B51" s="315" t="s">
        <v>1412</v>
      </c>
      <c r="C51" s="334" t="s">
        <v>21</v>
      </c>
      <c r="D51" s="318">
        <v>0.50958964062072332</v>
      </c>
      <c r="E51" s="318">
        <v>0.48026888485467056</v>
      </c>
      <c r="F51" s="318">
        <v>0.48327236301864307</v>
      </c>
      <c r="G51" s="327">
        <f t="shared" si="3"/>
        <v>0.50958964062072332</v>
      </c>
      <c r="J51" s="315" t="s">
        <v>1412</v>
      </c>
      <c r="K51" s="334" t="s">
        <v>21</v>
      </c>
      <c r="L51" s="319">
        <v>0</v>
      </c>
      <c r="M51" s="319">
        <v>0</v>
      </c>
      <c r="N51" s="319">
        <v>0</v>
      </c>
      <c r="O51" s="327">
        <f t="shared" si="4"/>
        <v>0</v>
      </c>
      <c r="R51" s="315" t="s">
        <v>1412</v>
      </c>
      <c r="S51" s="334" t="s">
        <v>21</v>
      </c>
      <c r="T51" s="319">
        <v>0.4010896790746985</v>
      </c>
      <c r="U51" s="319">
        <v>0.38449495763302433</v>
      </c>
      <c r="V51" s="319">
        <v>0.38688801810523882</v>
      </c>
      <c r="W51" s="327">
        <f t="shared" si="5"/>
        <v>0.4010896790746985</v>
      </c>
    </row>
    <row r="52" spans="2:23">
      <c r="B52" s="315" t="s">
        <v>1413</v>
      </c>
      <c r="C52" s="334" t="s">
        <v>21</v>
      </c>
      <c r="D52" s="318">
        <v>0.67752747653030776</v>
      </c>
      <c r="E52" s="318">
        <v>0.68103801172398037</v>
      </c>
      <c r="F52" s="318">
        <v>0.68631797155385366</v>
      </c>
      <c r="G52" s="327">
        <f t="shared" si="3"/>
        <v>0.67752747653030776</v>
      </c>
      <c r="J52" s="315" t="s">
        <v>1413</v>
      </c>
      <c r="K52" s="334" t="s">
        <v>21</v>
      </c>
      <c r="L52" s="319">
        <v>0</v>
      </c>
      <c r="M52" s="319">
        <v>0</v>
      </c>
      <c r="N52" s="319">
        <v>0</v>
      </c>
      <c r="O52" s="327">
        <f t="shared" si="4"/>
        <v>0</v>
      </c>
      <c r="R52" s="315" t="s">
        <v>1413</v>
      </c>
      <c r="S52" s="334" t="s">
        <v>21</v>
      </c>
      <c r="T52" s="319">
        <v>0.10187476681428502</v>
      </c>
      <c r="U52" s="319">
        <v>0.11423794599939108</v>
      </c>
      <c r="V52" s="319">
        <v>2.8276226024281079E-2</v>
      </c>
      <c r="W52" s="327">
        <f t="shared" si="5"/>
        <v>0.10187476681428502</v>
      </c>
    </row>
    <row r="53" spans="2:23">
      <c r="B53" s="315" t="s">
        <v>1414</v>
      </c>
      <c r="C53" s="334" t="s">
        <v>21</v>
      </c>
      <c r="D53" s="318">
        <v>0.49618290068188559</v>
      </c>
      <c r="E53" s="318">
        <v>0.47203766330324431</v>
      </c>
      <c r="F53" s="318">
        <v>0.68005283746881162</v>
      </c>
      <c r="G53" s="327">
        <f t="shared" si="3"/>
        <v>0.49618290068188559</v>
      </c>
      <c r="J53" s="315" t="s">
        <v>1414</v>
      </c>
      <c r="K53" s="334" t="s">
        <v>21</v>
      </c>
      <c r="L53" s="319">
        <v>0</v>
      </c>
      <c r="M53" s="319">
        <v>0</v>
      </c>
      <c r="N53" s="319">
        <v>0</v>
      </c>
      <c r="O53" s="327">
        <f t="shared" si="4"/>
        <v>0</v>
      </c>
      <c r="R53" s="315" t="s">
        <v>1414</v>
      </c>
      <c r="S53" s="334" t="s">
        <v>21</v>
      </c>
      <c r="T53" s="319">
        <v>0.43655984907753898</v>
      </c>
      <c r="U53" s="319">
        <v>0.43140284798077749</v>
      </c>
      <c r="V53" s="319">
        <v>0.31061561845144575</v>
      </c>
      <c r="W53" s="327">
        <f t="shared" si="5"/>
        <v>0.43655984907753898</v>
      </c>
    </row>
    <row r="54" spans="2:23">
      <c r="B54" s="315" t="s">
        <v>1415</v>
      </c>
      <c r="C54" s="334" t="s">
        <v>21</v>
      </c>
      <c r="D54" s="318">
        <v>0.51216587182641926</v>
      </c>
      <c r="E54" s="318">
        <v>0.4747733780154097</v>
      </c>
      <c r="F54" s="318">
        <v>0.47958591435126524</v>
      </c>
      <c r="G54" s="327">
        <f t="shared" si="3"/>
        <v>0.51216587182641926</v>
      </c>
      <c r="J54" s="315" t="s">
        <v>1415</v>
      </c>
      <c r="K54" s="334" t="s">
        <v>21</v>
      </c>
      <c r="L54" s="319">
        <v>0</v>
      </c>
      <c r="M54" s="319">
        <v>0</v>
      </c>
      <c r="N54" s="319">
        <v>0</v>
      </c>
      <c r="O54" s="327">
        <f t="shared" si="4"/>
        <v>0</v>
      </c>
      <c r="R54" s="315" t="s">
        <v>1415</v>
      </c>
      <c r="S54" s="334" t="s">
        <v>21</v>
      </c>
      <c r="T54" s="319">
        <v>0.44040191218279368</v>
      </c>
      <c r="U54" s="319">
        <v>0.49225775724507881</v>
      </c>
      <c r="V54" s="319">
        <v>0.50601910297585884</v>
      </c>
      <c r="W54" s="327">
        <f t="shared" si="5"/>
        <v>0.44040191218279368</v>
      </c>
    </row>
    <row r="55" spans="2:23">
      <c r="B55" s="315" t="s">
        <v>1416</v>
      </c>
      <c r="C55" s="334" t="s">
        <v>21</v>
      </c>
      <c r="D55" s="318">
        <v>0.69116630443020677</v>
      </c>
      <c r="E55" s="318">
        <v>0.52714610646834825</v>
      </c>
      <c r="F55" s="318">
        <v>0.54303842960817039</v>
      </c>
      <c r="G55" s="327">
        <f t="shared" si="3"/>
        <v>0.69116630443020677</v>
      </c>
      <c r="J55" s="315" t="s">
        <v>1416</v>
      </c>
      <c r="K55" s="334" t="s">
        <v>21</v>
      </c>
      <c r="L55" s="319">
        <v>5.8692769127399288E-5</v>
      </c>
      <c r="M55" s="319">
        <v>5.8779933041989313E-5</v>
      </c>
      <c r="N55" s="319">
        <v>6.292616058274659E-5</v>
      </c>
      <c r="O55" s="327">
        <f t="shared" si="4"/>
        <v>5.8692769127399288E-5</v>
      </c>
      <c r="R55" s="315" t="s">
        <v>1416</v>
      </c>
      <c r="S55" s="334" t="s">
        <v>21</v>
      </c>
      <c r="T55" s="319">
        <v>0.22711549792776248</v>
      </c>
      <c r="U55" s="319">
        <v>0.35523524751463109</v>
      </c>
      <c r="V55" s="319">
        <v>0.38029288352181634</v>
      </c>
      <c r="W55" s="327">
        <f t="shared" si="5"/>
        <v>0.22711549792776248</v>
      </c>
    </row>
    <row r="56" spans="2:23">
      <c r="B56" s="315" t="s">
        <v>1269</v>
      </c>
      <c r="C56" s="334" t="s">
        <v>1270</v>
      </c>
      <c r="D56" s="318">
        <v>0.57503446997735286</v>
      </c>
      <c r="E56" s="318">
        <v>0.57463108712296584</v>
      </c>
      <c r="F56" s="318">
        <v>0.59028889619389391</v>
      </c>
      <c r="G56" s="327">
        <f t="shared" si="3"/>
        <v>0.57503446997735286</v>
      </c>
      <c r="J56" s="315" t="s">
        <v>1269</v>
      </c>
      <c r="K56" s="334" t="s">
        <v>1270</v>
      </c>
      <c r="L56" s="319">
        <v>2.9928518434205022E-3</v>
      </c>
      <c r="M56" s="319">
        <v>3.255918049635073E-3</v>
      </c>
      <c r="N56" s="319">
        <v>3.552510045237856E-3</v>
      </c>
      <c r="O56" s="327">
        <f t="shared" si="4"/>
        <v>2.9928518434205022E-3</v>
      </c>
      <c r="R56" s="315" t="s">
        <v>1269</v>
      </c>
      <c r="S56" s="334" t="s">
        <v>1270</v>
      </c>
      <c r="T56" s="319">
        <v>0.36236169819926384</v>
      </c>
      <c r="U56" s="319">
        <v>0.40007939160414741</v>
      </c>
      <c r="V56" s="319">
        <v>0.40615859376086816</v>
      </c>
      <c r="W56" s="327">
        <f t="shared" si="5"/>
        <v>0.36236169819926384</v>
      </c>
    </row>
    <row r="57" spans="2:23">
      <c r="B57" s="315" t="s">
        <v>1417</v>
      </c>
      <c r="C57" s="334" t="s">
        <v>1270</v>
      </c>
      <c r="D57" s="318">
        <v>0.52706036644383136</v>
      </c>
      <c r="E57" s="318">
        <v>0.51342100880032082</v>
      </c>
      <c r="F57" s="318">
        <v>0.67733219115911769</v>
      </c>
      <c r="G57" s="327">
        <f t="shared" si="3"/>
        <v>0.52706036644383136</v>
      </c>
      <c r="J57" s="315" t="s">
        <v>1417</v>
      </c>
      <c r="K57" s="334" t="s">
        <v>1270</v>
      </c>
      <c r="L57" s="319">
        <v>0</v>
      </c>
      <c r="M57" s="319">
        <v>0</v>
      </c>
      <c r="N57" s="319">
        <v>0</v>
      </c>
      <c r="O57" s="327">
        <f t="shared" si="4"/>
        <v>0</v>
      </c>
      <c r="R57" s="315" t="s">
        <v>1417</v>
      </c>
      <c r="S57" s="334" t="s">
        <v>1270</v>
      </c>
      <c r="T57" s="319">
        <v>0</v>
      </c>
      <c r="U57" s="319">
        <v>0</v>
      </c>
      <c r="V57" s="319">
        <v>0</v>
      </c>
      <c r="W57" s="327">
        <f t="shared" si="5"/>
        <v>0</v>
      </c>
    </row>
    <row r="58" spans="2:23">
      <c r="B58" s="315" t="s">
        <v>1418</v>
      </c>
      <c r="C58" s="334" t="s">
        <v>1270</v>
      </c>
      <c r="D58" s="318">
        <v>0.55289203579481516</v>
      </c>
      <c r="E58" s="318">
        <v>0.51478504905462141</v>
      </c>
      <c r="F58" s="318">
        <v>0.72225163260647041</v>
      </c>
      <c r="G58" s="327">
        <f t="shared" si="3"/>
        <v>0.55289203579481516</v>
      </c>
      <c r="J58" s="315" t="s">
        <v>1418</v>
      </c>
      <c r="K58" s="334" t="s">
        <v>1270</v>
      </c>
      <c r="L58" s="319">
        <v>0</v>
      </c>
      <c r="M58" s="319">
        <v>0</v>
      </c>
      <c r="N58" s="319">
        <v>0</v>
      </c>
      <c r="O58" s="327">
        <f t="shared" si="4"/>
        <v>0</v>
      </c>
      <c r="R58" s="315" t="s">
        <v>1418</v>
      </c>
      <c r="S58" s="334" t="s">
        <v>1270</v>
      </c>
      <c r="T58" s="319">
        <v>0</v>
      </c>
      <c r="U58" s="319">
        <v>0</v>
      </c>
      <c r="V58" s="319">
        <v>0</v>
      </c>
      <c r="W58" s="327">
        <f t="shared" si="5"/>
        <v>0</v>
      </c>
    </row>
    <row r="59" spans="2:23">
      <c r="B59" s="315" t="s">
        <v>1419</v>
      </c>
      <c r="C59" s="334" t="s">
        <v>7</v>
      </c>
      <c r="D59" s="318">
        <v>0.56919809610305949</v>
      </c>
      <c r="E59" s="318">
        <v>0.58592688697418416</v>
      </c>
      <c r="F59" s="318">
        <v>0.58009193829261441</v>
      </c>
      <c r="G59" s="327">
        <f t="shared" si="3"/>
        <v>0.56919809610305949</v>
      </c>
      <c r="J59" s="315" t="s">
        <v>1419</v>
      </c>
      <c r="K59" s="334" t="s">
        <v>7</v>
      </c>
      <c r="L59" s="319">
        <v>0</v>
      </c>
      <c r="M59" s="319">
        <v>0</v>
      </c>
      <c r="N59" s="319">
        <v>0</v>
      </c>
      <c r="O59" s="327">
        <f t="shared" si="4"/>
        <v>0</v>
      </c>
      <c r="R59" s="315" t="s">
        <v>1419</v>
      </c>
      <c r="S59" s="334" t="s">
        <v>7</v>
      </c>
      <c r="T59" s="319">
        <v>0.4308019038969404</v>
      </c>
      <c r="U59" s="319">
        <v>0.41407311302581595</v>
      </c>
      <c r="V59" s="319">
        <v>0.41990806170738554</v>
      </c>
      <c r="W59" s="327">
        <f t="shared" si="5"/>
        <v>0.4308019038969404</v>
      </c>
    </row>
    <row r="60" spans="2:23">
      <c r="B60" s="315" t="s">
        <v>1420</v>
      </c>
      <c r="C60" s="334" t="s">
        <v>7</v>
      </c>
      <c r="D60" s="318">
        <v>0.54914596291421169</v>
      </c>
      <c r="E60" s="318">
        <v>0.53871597965608353</v>
      </c>
      <c r="F60" s="318">
        <v>0.54680621917436445</v>
      </c>
      <c r="G60" s="327">
        <f t="shared" si="3"/>
        <v>0.54914596291421169</v>
      </c>
      <c r="J60" s="315" t="s">
        <v>1420</v>
      </c>
      <c r="K60" s="334" t="s">
        <v>7</v>
      </c>
      <c r="L60" s="319">
        <v>0</v>
      </c>
      <c r="M60" s="319">
        <v>0</v>
      </c>
      <c r="N60" s="319">
        <v>0</v>
      </c>
      <c r="O60" s="327">
        <f t="shared" si="4"/>
        <v>0</v>
      </c>
      <c r="R60" s="315" t="s">
        <v>1420</v>
      </c>
      <c r="S60" s="334" t="s">
        <v>7</v>
      </c>
      <c r="T60" s="319">
        <v>0.45085403708578825</v>
      </c>
      <c r="U60" s="319">
        <v>0.46128402034391658</v>
      </c>
      <c r="V60" s="319">
        <v>0.45319378082563544</v>
      </c>
      <c r="W60" s="327">
        <f t="shared" si="5"/>
        <v>0.45085403708578825</v>
      </c>
    </row>
    <row r="61" spans="2:23">
      <c r="B61" s="315" t="s">
        <v>1421</v>
      </c>
      <c r="C61" s="334" t="s">
        <v>7</v>
      </c>
      <c r="D61" s="318">
        <v>0.51959843673122585</v>
      </c>
      <c r="E61" s="318">
        <v>0.55257391726322369</v>
      </c>
      <c r="F61" s="318">
        <v>0.54949024041091055</v>
      </c>
      <c r="G61" s="327">
        <f t="shared" si="3"/>
        <v>0.51959843673122585</v>
      </c>
      <c r="J61" s="315" t="s">
        <v>1421</v>
      </c>
      <c r="K61" s="334" t="s">
        <v>7</v>
      </c>
      <c r="L61" s="319">
        <v>0</v>
      </c>
      <c r="M61" s="319">
        <v>0</v>
      </c>
      <c r="N61" s="319">
        <v>0</v>
      </c>
      <c r="O61" s="327">
        <f t="shared" si="4"/>
        <v>0</v>
      </c>
      <c r="R61" s="315" t="s">
        <v>1421</v>
      </c>
      <c r="S61" s="334" t="s">
        <v>7</v>
      </c>
      <c r="T61" s="319">
        <v>0.48040156326877415</v>
      </c>
      <c r="U61" s="319">
        <v>0.44742608273677625</v>
      </c>
      <c r="V61" s="319">
        <v>0.45050975958908951</v>
      </c>
      <c r="W61" s="327">
        <f t="shared" si="5"/>
        <v>0.48040156326877415</v>
      </c>
    </row>
    <row r="62" spans="2:23">
      <c r="B62" s="315" t="s">
        <v>1422</v>
      </c>
      <c r="C62" s="334" t="s">
        <v>7</v>
      </c>
      <c r="D62" s="318">
        <v>0.50671954830134014</v>
      </c>
      <c r="E62" s="318">
        <v>0.50790681584632813</v>
      </c>
      <c r="F62" s="318">
        <v>0.5044941864348812</v>
      </c>
      <c r="G62" s="327">
        <f t="shared" si="3"/>
        <v>0.50671954830134014</v>
      </c>
      <c r="J62" s="315" t="s">
        <v>1422</v>
      </c>
      <c r="K62" s="334" t="s">
        <v>7</v>
      </c>
      <c r="L62" s="319">
        <v>0</v>
      </c>
      <c r="M62" s="319">
        <v>0</v>
      </c>
      <c r="N62" s="319">
        <v>0</v>
      </c>
      <c r="O62" s="327">
        <f t="shared" si="4"/>
        <v>0</v>
      </c>
      <c r="R62" s="315" t="s">
        <v>1422</v>
      </c>
      <c r="S62" s="334" t="s">
        <v>7</v>
      </c>
      <c r="T62" s="319">
        <v>0.49328045169865997</v>
      </c>
      <c r="U62" s="319">
        <v>0.49209318415367181</v>
      </c>
      <c r="V62" s="319">
        <v>0.49550581356511891</v>
      </c>
      <c r="W62" s="327">
        <f t="shared" si="5"/>
        <v>0.49328045169865997</v>
      </c>
    </row>
    <row r="63" spans="2:23">
      <c r="B63" s="315" t="s">
        <v>1423</v>
      </c>
      <c r="C63" s="334" t="s">
        <v>7</v>
      </c>
      <c r="D63" s="318">
        <v>0.56638717166348163</v>
      </c>
      <c r="E63" s="318">
        <v>0.56047653583773238</v>
      </c>
      <c r="F63" s="318">
        <v>0.55678984987974844</v>
      </c>
      <c r="G63" s="327">
        <f t="shared" si="3"/>
        <v>0.56638717166348163</v>
      </c>
      <c r="J63" s="315" t="s">
        <v>1423</v>
      </c>
      <c r="K63" s="334" t="s">
        <v>7</v>
      </c>
      <c r="L63" s="319">
        <v>0</v>
      </c>
      <c r="M63" s="319">
        <v>0</v>
      </c>
      <c r="N63" s="319">
        <v>0</v>
      </c>
      <c r="O63" s="327">
        <f t="shared" si="4"/>
        <v>0</v>
      </c>
      <c r="R63" s="315" t="s">
        <v>1423</v>
      </c>
      <c r="S63" s="334" t="s">
        <v>7</v>
      </c>
      <c r="T63" s="319">
        <v>0.43361282833651849</v>
      </c>
      <c r="U63" s="319">
        <v>0.43952346416226762</v>
      </c>
      <c r="V63" s="319">
        <v>0.44321015012025156</v>
      </c>
      <c r="W63" s="327">
        <f t="shared" si="5"/>
        <v>0.43361282833651849</v>
      </c>
    </row>
    <row r="64" spans="2:23">
      <c r="B64" s="315" t="s">
        <v>1424</v>
      </c>
      <c r="C64" s="334" t="s">
        <v>7</v>
      </c>
      <c r="D64" s="318">
        <v>0.4424755364595111</v>
      </c>
      <c r="E64" s="318">
        <v>0.44518348897408061</v>
      </c>
      <c r="F64" s="318">
        <v>0.43693569908463914</v>
      </c>
      <c r="G64" s="327">
        <f t="shared" si="3"/>
        <v>0.4424755364595111</v>
      </c>
      <c r="J64" s="315" t="s">
        <v>1424</v>
      </c>
      <c r="K64" s="334" t="s">
        <v>7</v>
      </c>
      <c r="L64" s="319">
        <v>0</v>
      </c>
      <c r="M64" s="319">
        <v>0</v>
      </c>
      <c r="N64" s="319">
        <v>0</v>
      </c>
      <c r="O64" s="327">
        <f t="shared" si="4"/>
        <v>0</v>
      </c>
      <c r="R64" s="315" t="s">
        <v>1424</v>
      </c>
      <c r="S64" s="334" t="s">
        <v>7</v>
      </c>
      <c r="T64" s="319">
        <v>0.55752446354048879</v>
      </c>
      <c r="U64" s="319">
        <v>0.55481651102591933</v>
      </c>
      <c r="V64" s="319">
        <v>0.56306430091536086</v>
      </c>
      <c r="W64" s="327">
        <f t="shared" si="5"/>
        <v>0.55752446354048879</v>
      </c>
    </row>
    <row r="65" spans="2:23">
      <c r="B65" s="315" t="s">
        <v>1258</v>
      </c>
      <c r="C65" s="334" t="s">
        <v>1259</v>
      </c>
      <c r="D65" s="318">
        <v>0.47717593158995347</v>
      </c>
      <c r="E65" s="318">
        <v>0.44079332606448823</v>
      </c>
      <c r="F65" s="318">
        <v>0.41922215336136781</v>
      </c>
      <c r="G65" s="327">
        <f t="shared" si="3"/>
        <v>0.47717593158995347</v>
      </c>
      <c r="J65" s="315" t="s">
        <v>1258</v>
      </c>
      <c r="K65" s="334" t="s">
        <v>1259</v>
      </c>
      <c r="L65" s="319">
        <v>0</v>
      </c>
      <c r="M65" s="319">
        <v>0</v>
      </c>
      <c r="N65" s="319">
        <v>0</v>
      </c>
      <c r="O65" s="327">
        <f t="shared" si="4"/>
        <v>0</v>
      </c>
      <c r="R65" s="315" t="s">
        <v>1258</v>
      </c>
      <c r="S65" s="334" t="s">
        <v>1259</v>
      </c>
      <c r="T65" s="319">
        <v>0.45463136671383231</v>
      </c>
      <c r="U65" s="319">
        <v>0.44851062616001736</v>
      </c>
      <c r="V65" s="319">
        <v>0.46448163185084496</v>
      </c>
      <c r="W65" s="327">
        <f t="shared" si="5"/>
        <v>0.45463136671383231</v>
      </c>
    </row>
    <row r="66" spans="2:23">
      <c r="B66" s="315" t="s">
        <v>1425</v>
      </c>
      <c r="C66" s="334" t="s">
        <v>1262</v>
      </c>
      <c r="D66" s="318">
        <v>0.58365041810666896</v>
      </c>
      <c r="E66" s="318">
        <v>0.61369287912008685</v>
      </c>
      <c r="F66" s="318">
        <v>0.60330670974717215</v>
      </c>
      <c r="G66" s="327">
        <f t="shared" si="3"/>
        <v>0.58365041810666896</v>
      </c>
      <c r="J66" s="315" t="s">
        <v>1425</v>
      </c>
      <c r="K66" s="334" t="s">
        <v>1262</v>
      </c>
      <c r="L66" s="319">
        <v>0</v>
      </c>
      <c r="M66" s="319">
        <v>0</v>
      </c>
      <c r="N66" s="319">
        <v>0</v>
      </c>
      <c r="O66" s="327">
        <f t="shared" si="4"/>
        <v>0</v>
      </c>
      <c r="R66" s="315" t="s">
        <v>1425</v>
      </c>
      <c r="S66" s="334" t="s">
        <v>1262</v>
      </c>
      <c r="T66" s="319">
        <v>0.41634958189333121</v>
      </c>
      <c r="U66" s="319">
        <v>0.3863071208799132</v>
      </c>
      <c r="V66" s="319">
        <v>0.39669329025282785</v>
      </c>
      <c r="W66" s="327">
        <f t="shared" si="5"/>
        <v>0.41634958189333121</v>
      </c>
    </row>
    <row r="67" spans="2:23">
      <c r="B67" s="315" t="s">
        <v>1426</v>
      </c>
      <c r="C67" s="334" t="s">
        <v>1262</v>
      </c>
      <c r="D67" s="318" t="s">
        <v>6</v>
      </c>
      <c r="E67" s="318">
        <v>0.60987320231588005</v>
      </c>
      <c r="F67" s="318">
        <v>0.59849023271150403</v>
      </c>
      <c r="G67" s="327">
        <f t="shared" si="3"/>
        <v>0.60987320231588005</v>
      </c>
      <c r="J67" s="315" t="s">
        <v>1426</v>
      </c>
      <c r="K67" s="334" t="s">
        <v>1262</v>
      </c>
      <c r="L67" s="319" t="s">
        <v>6</v>
      </c>
      <c r="M67" s="319">
        <v>0</v>
      </c>
      <c r="N67" s="319">
        <v>0</v>
      </c>
      <c r="O67" s="327">
        <f t="shared" si="4"/>
        <v>0</v>
      </c>
      <c r="R67" s="315" t="s">
        <v>1426</v>
      </c>
      <c r="S67" s="334" t="s">
        <v>1262</v>
      </c>
      <c r="T67" s="319" t="s">
        <v>6</v>
      </c>
      <c r="U67" s="319">
        <v>0.3901267976841199</v>
      </c>
      <c r="V67" s="319">
        <v>0.40150976728849602</v>
      </c>
      <c r="W67" s="327">
        <f t="shared" si="5"/>
        <v>0.40150976728849602</v>
      </c>
    </row>
    <row r="68" spans="2:23">
      <c r="B68" s="315" t="s">
        <v>1427</v>
      </c>
      <c r="C68" s="334" t="s">
        <v>1262</v>
      </c>
      <c r="D68" s="318">
        <v>0.58130708075533855</v>
      </c>
      <c r="E68" s="318">
        <v>0.60979995213814531</v>
      </c>
      <c r="F68" s="318">
        <v>0.5999160201616992</v>
      </c>
      <c r="G68" s="327">
        <f t="shared" si="3"/>
        <v>0.58130708075533855</v>
      </c>
      <c r="J68" s="315" t="s">
        <v>1427</v>
      </c>
      <c r="K68" s="334" t="s">
        <v>1262</v>
      </c>
      <c r="L68" s="319">
        <v>0</v>
      </c>
      <c r="M68" s="319">
        <v>0</v>
      </c>
      <c r="N68" s="319">
        <v>0</v>
      </c>
      <c r="O68" s="327">
        <f t="shared" si="4"/>
        <v>0</v>
      </c>
      <c r="R68" s="315" t="s">
        <v>1427</v>
      </c>
      <c r="S68" s="334" t="s">
        <v>1262</v>
      </c>
      <c r="T68" s="319">
        <v>0.41869291924466151</v>
      </c>
      <c r="U68" s="319">
        <v>0.39020004786185475</v>
      </c>
      <c r="V68" s="319">
        <v>0.40008397983830091</v>
      </c>
      <c r="W68" s="327">
        <f t="shared" si="5"/>
        <v>0.41869291924466151</v>
      </c>
    </row>
    <row r="69" spans="2:23">
      <c r="B69" s="315" t="s">
        <v>1428</v>
      </c>
      <c r="C69" s="334" t="s">
        <v>1272</v>
      </c>
      <c r="D69" s="318">
        <v>0.4873798949569339</v>
      </c>
      <c r="E69" s="318">
        <v>0.50222358966007841</v>
      </c>
      <c r="F69" s="318">
        <v>0.49842750708309047</v>
      </c>
      <c r="G69" s="327">
        <f t="shared" si="3"/>
        <v>0.4873798949569339</v>
      </c>
      <c r="J69" s="315" t="s">
        <v>1428</v>
      </c>
      <c r="K69" s="334" t="s">
        <v>1272</v>
      </c>
      <c r="L69" s="319">
        <v>0</v>
      </c>
      <c r="M69" s="319">
        <v>0</v>
      </c>
      <c r="N69" s="319">
        <v>0</v>
      </c>
      <c r="O69" s="327">
        <f t="shared" si="4"/>
        <v>0</v>
      </c>
      <c r="R69" s="315" t="s">
        <v>1428</v>
      </c>
      <c r="S69" s="334" t="s">
        <v>1272</v>
      </c>
      <c r="T69" s="319">
        <v>0.4286658167189536</v>
      </c>
      <c r="U69" s="319">
        <v>0.49724090426440098</v>
      </c>
      <c r="V69" s="319">
        <v>0.42421740055782042</v>
      </c>
      <c r="W69" s="327">
        <f t="shared" si="5"/>
        <v>0.4286658167189536</v>
      </c>
    </row>
    <row r="70" spans="2:23">
      <c r="B70" s="315" t="s">
        <v>1429</v>
      </c>
      <c r="C70" s="334" t="s">
        <v>1272</v>
      </c>
      <c r="D70" s="318">
        <v>0.5292072674550341</v>
      </c>
      <c r="E70" s="318">
        <v>0.50948679079752801</v>
      </c>
      <c r="F70" s="318">
        <v>0.53939128810564163</v>
      </c>
      <c r="G70" s="327">
        <f t="shared" si="3"/>
        <v>0.5292072674550341</v>
      </c>
      <c r="J70" s="315" t="s">
        <v>1429</v>
      </c>
      <c r="K70" s="334" t="s">
        <v>1272</v>
      </c>
      <c r="L70" s="319">
        <v>0</v>
      </c>
      <c r="M70" s="319">
        <v>0</v>
      </c>
      <c r="N70" s="319">
        <v>0</v>
      </c>
      <c r="O70" s="327">
        <f t="shared" si="4"/>
        <v>0</v>
      </c>
      <c r="R70" s="315" t="s">
        <v>1429</v>
      </c>
      <c r="S70" s="334" t="s">
        <v>1272</v>
      </c>
      <c r="T70" s="319">
        <v>0.43979150257440242</v>
      </c>
      <c r="U70" s="319">
        <v>0.45808838811973135</v>
      </c>
      <c r="V70" s="319">
        <v>0.37304345302047398</v>
      </c>
      <c r="W70" s="327">
        <f t="shared" si="5"/>
        <v>0.43979150257440242</v>
      </c>
    </row>
    <row r="71" spans="2:23">
      <c r="B71" s="315" t="s">
        <v>1430</v>
      </c>
      <c r="C71" s="334" t="s">
        <v>1272</v>
      </c>
      <c r="D71" s="318">
        <v>0.48683983339565351</v>
      </c>
      <c r="E71" s="318">
        <v>0.49133721551418058</v>
      </c>
      <c r="F71" s="318">
        <v>0.49709513564579966</v>
      </c>
      <c r="G71" s="327">
        <f t="shared" si="3"/>
        <v>0.48683983339565351</v>
      </c>
      <c r="J71" s="315" t="s">
        <v>1430</v>
      </c>
      <c r="K71" s="334" t="s">
        <v>1272</v>
      </c>
      <c r="L71" s="319">
        <v>0</v>
      </c>
      <c r="M71" s="319">
        <v>0</v>
      </c>
      <c r="N71" s="319">
        <v>0</v>
      </c>
      <c r="O71" s="327">
        <f t="shared" si="4"/>
        <v>0</v>
      </c>
      <c r="R71" s="315" t="s">
        <v>1430</v>
      </c>
      <c r="S71" s="334" t="s">
        <v>1272</v>
      </c>
      <c r="T71" s="319">
        <v>0.41602004239591001</v>
      </c>
      <c r="U71" s="319">
        <v>0.36181504996915226</v>
      </c>
      <c r="V71" s="319">
        <v>0.32926852313902227</v>
      </c>
      <c r="W71" s="327">
        <f t="shared" si="5"/>
        <v>0.41602004239591001</v>
      </c>
    </row>
    <row r="72" spans="2:23">
      <c r="B72" s="315" t="s">
        <v>1431</v>
      </c>
      <c r="C72" s="334" t="s">
        <v>1272</v>
      </c>
      <c r="D72" s="318" t="s">
        <v>6</v>
      </c>
      <c r="E72" s="318">
        <v>0.59529450958323982</v>
      </c>
      <c r="F72" s="318">
        <v>0.58083054634497733</v>
      </c>
      <c r="G72" s="327">
        <f t="shared" si="3"/>
        <v>0.59529450958323982</v>
      </c>
      <c r="J72" s="315" t="s">
        <v>1431</v>
      </c>
      <c r="K72" s="334" t="s">
        <v>1272</v>
      </c>
      <c r="L72" s="319" t="s">
        <v>6</v>
      </c>
      <c r="M72" s="319">
        <v>0</v>
      </c>
      <c r="N72" s="319">
        <v>0</v>
      </c>
      <c r="O72" s="327">
        <f t="shared" si="4"/>
        <v>0</v>
      </c>
      <c r="R72" s="315" t="s">
        <v>1431</v>
      </c>
      <c r="S72" s="334" t="s">
        <v>1272</v>
      </c>
      <c r="T72" s="319" t="s">
        <v>6</v>
      </c>
      <c r="U72" s="319">
        <v>0.4028256374420307</v>
      </c>
      <c r="V72" s="319">
        <v>0.20354618986161666</v>
      </c>
      <c r="W72" s="327">
        <f t="shared" si="5"/>
        <v>0.20354618986161666</v>
      </c>
    </row>
    <row r="73" spans="2:23">
      <c r="B73" s="315" t="s">
        <v>1432</v>
      </c>
      <c r="C73" s="334" t="s">
        <v>1264</v>
      </c>
      <c r="D73" s="318">
        <v>0.52014222560694701</v>
      </c>
      <c r="E73" s="318">
        <v>0.56671903617751207</v>
      </c>
      <c r="F73" s="318">
        <v>0.58819325476766138</v>
      </c>
      <c r="G73" s="327">
        <f t="shared" si="3"/>
        <v>0.52014222560694701</v>
      </c>
      <c r="J73" s="315" t="s">
        <v>1432</v>
      </c>
      <c r="K73" s="334" t="s">
        <v>1264</v>
      </c>
      <c r="L73" s="319">
        <v>0</v>
      </c>
      <c r="M73" s="319">
        <v>0</v>
      </c>
      <c r="N73" s="319">
        <v>0</v>
      </c>
      <c r="O73" s="327">
        <f t="shared" si="4"/>
        <v>0</v>
      </c>
      <c r="R73" s="315" t="s">
        <v>1432</v>
      </c>
      <c r="S73" s="334" t="s">
        <v>1264</v>
      </c>
      <c r="T73" s="319">
        <v>0.33009103566320774</v>
      </c>
      <c r="U73" s="319">
        <v>0.40181111712894868</v>
      </c>
      <c r="V73" s="319">
        <v>0.32802556343131356</v>
      </c>
      <c r="W73" s="327">
        <f t="shared" si="5"/>
        <v>0.33009103566320774</v>
      </c>
    </row>
    <row r="74" spans="2:23">
      <c r="B74" s="315" t="s">
        <v>1433</v>
      </c>
      <c r="C74" s="334" t="s">
        <v>1264</v>
      </c>
      <c r="D74" s="318">
        <v>0.41347074927694677</v>
      </c>
      <c r="E74" s="318">
        <v>0.41138924824403894</v>
      </c>
      <c r="F74" s="318">
        <v>0.39489031646209016</v>
      </c>
      <c r="G74" s="327">
        <f t="shared" si="3"/>
        <v>0.41347074927694677</v>
      </c>
      <c r="J74" s="315" t="s">
        <v>1433</v>
      </c>
      <c r="K74" s="334" t="s">
        <v>1264</v>
      </c>
      <c r="L74" s="319">
        <v>0</v>
      </c>
      <c r="M74" s="319">
        <v>0</v>
      </c>
      <c r="N74" s="319">
        <v>0</v>
      </c>
      <c r="O74" s="327">
        <f t="shared" si="4"/>
        <v>0</v>
      </c>
      <c r="R74" s="315" t="s">
        <v>1433</v>
      </c>
      <c r="S74" s="334" t="s">
        <v>1264</v>
      </c>
      <c r="T74" s="319">
        <v>0.38768024974550797</v>
      </c>
      <c r="U74" s="319">
        <v>0.41999722975973552</v>
      </c>
      <c r="V74" s="319">
        <v>0.57899800863852546</v>
      </c>
      <c r="W74" s="327">
        <f t="shared" si="5"/>
        <v>0.38768024974550797</v>
      </c>
    </row>
    <row r="75" spans="2:23">
      <c r="B75" s="315" t="s">
        <v>1434</v>
      </c>
      <c r="C75" s="334" t="s">
        <v>1264</v>
      </c>
      <c r="D75" s="318" t="s">
        <v>6</v>
      </c>
      <c r="E75" s="318">
        <v>0.39178103407895382</v>
      </c>
      <c r="F75" s="318">
        <v>0.387372877116053</v>
      </c>
      <c r="G75" s="327">
        <f t="shared" si="3"/>
        <v>0.39178103407895382</v>
      </c>
      <c r="J75" s="315" t="s">
        <v>1434</v>
      </c>
      <c r="K75" s="334" t="s">
        <v>1264</v>
      </c>
      <c r="L75" s="319" t="s">
        <v>6</v>
      </c>
      <c r="M75" s="319">
        <v>0</v>
      </c>
      <c r="N75" s="319">
        <v>0</v>
      </c>
      <c r="O75" s="327">
        <f t="shared" si="4"/>
        <v>0</v>
      </c>
      <c r="R75" s="315" t="s">
        <v>1434</v>
      </c>
      <c r="S75" s="334" t="s">
        <v>1264</v>
      </c>
      <c r="T75" s="319" t="s">
        <v>6</v>
      </c>
      <c r="U75" s="319">
        <v>0</v>
      </c>
      <c r="V75" s="319">
        <v>0</v>
      </c>
      <c r="W75" s="327">
        <f t="shared" si="5"/>
        <v>0</v>
      </c>
    </row>
    <row r="76" spans="2:23">
      <c r="B76" s="323" t="s">
        <v>1435</v>
      </c>
      <c r="C76" s="339" t="s">
        <v>1264</v>
      </c>
      <c r="D76" s="326">
        <v>0.45486835662345632</v>
      </c>
      <c r="E76" s="326">
        <v>0.46203947964690456</v>
      </c>
      <c r="F76" s="326">
        <v>0.50651979801798863</v>
      </c>
      <c r="G76" s="340">
        <f t="shared" si="3"/>
        <v>0.45486835662345632</v>
      </c>
      <c r="J76" s="323" t="s">
        <v>1435</v>
      </c>
      <c r="K76" s="339" t="s">
        <v>1264</v>
      </c>
      <c r="L76" s="325">
        <v>0</v>
      </c>
      <c r="M76" s="325">
        <v>0</v>
      </c>
      <c r="N76" s="325">
        <v>0</v>
      </c>
      <c r="O76" s="340">
        <f t="shared" si="4"/>
        <v>0</v>
      </c>
      <c r="R76" s="323" t="s">
        <v>1435</v>
      </c>
      <c r="S76" s="339" t="s">
        <v>1264</v>
      </c>
      <c r="T76" s="325">
        <v>0.429082104861502</v>
      </c>
      <c r="U76" s="325">
        <v>0.39420664610126582</v>
      </c>
      <c r="V76" s="325">
        <v>0.3871654727854637</v>
      </c>
      <c r="W76" s="340">
        <f t="shared" si="5"/>
        <v>0.429082104861502</v>
      </c>
    </row>
    <row r="78" spans="2:23">
      <c r="B78" s="341" t="s">
        <v>928</v>
      </c>
      <c r="J78" s="341" t="s">
        <v>928</v>
      </c>
      <c r="R78" s="341" t="s">
        <v>928</v>
      </c>
    </row>
    <row r="79" spans="2:23" ht="30.75" customHeight="1">
      <c r="B79" s="376" t="s">
        <v>1444</v>
      </c>
      <c r="C79" s="376"/>
      <c r="D79" s="376"/>
      <c r="E79" s="376"/>
      <c r="F79" s="376"/>
      <c r="G79" s="376"/>
      <c r="J79" s="375" t="str">
        <f>B79</f>
        <v>[1] Ratios are weighted by actual common capital, preferred equity, and long-term debt of Operating Subsidiaries.</v>
      </c>
      <c r="K79" s="375"/>
      <c r="L79" s="375"/>
      <c r="M79" s="375"/>
      <c r="N79" s="375"/>
      <c r="O79" s="375"/>
      <c r="R79" s="375" t="str">
        <f>J79</f>
        <v>[1] Ratios are weighted by actual common capital, preferred equity, and long-term debt of Operating Subsidiaries.</v>
      </c>
      <c r="S79" s="375"/>
      <c r="T79" s="375"/>
      <c r="U79" s="375"/>
      <c r="V79" s="375"/>
      <c r="W79" s="375"/>
    </row>
    <row r="80" spans="2:23" ht="27" customHeight="1">
      <c r="B80" s="375" t="s">
        <v>1436</v>
      </c>
      <c r="C80" s="375"/>
      <c r="D80" s="375"/>
      <c r="E80" s="375"/>
      <c r="F80" s="375"/>
      <c r="G80" s="375"/>
      <c r="J80" s="375" t="str">
        <f>B80</f>
        <v>[2] Electric, Natural Gas and Water operating subsidiaries where data was unable to be obtained for 2022, 2021 and 2020 were removed from the analysis.</v>
      </c>
      <c r="K80" s="375"/>
      <c r="L80" s="375"/>
      <c r="M80" s="375"/>
      <c r="N80" s="375"/>
      <c r="O80" s="375"/>
      <c r="R80" s="375" t="str">
        <f>J80</f>
        <v>[2] Electric, Natural Gas and Water operating subsidiaries where data was unable to be obtained for 2022, 2021 and 2020 were removed from the analysis.</v>
      </c>
      <c r="S80" s="375"/>
      <c r="T80" s="375"/>
      <c r="U80" s="375"/>
      <c r="V80" s="375"/>
      <c r="W80" s="375"/>
    </row>
    <row r="81" spans="2:2">
      <c r="B81" s="315"/>
    </row>
    <row r="82" spans="2:2">
      <c r="B82" s="315"/>
    </row>
    <row r="83" spans="2:2">
      <c r="B83" s="342"/>
    </row>
    <row r="84" spans="2:2">
      <c r="B84" s="342"/>
    </row>
    <row r="85" spans="2:2">
      <c r="B85" s="76"/>
    </row>
    <row r="86" spans="2:2">
      <c r="B86" s="342"/>
    </row>
    <row r="87" spans="2:2">
      <c r="B87" s="342"/>
    </row>
    <row r="88" spans="2:2">
      <c r="B88" s="342"/>
    </row>
    <row r="89" spans="2:2">
      <c r="B89" s="342"/>
    </row>
    <row r="90" spans="2:2">
      <c r="B90" s="342"/>
    </row>
    <row r="91" spans="2:2">
      <c r="B91" s="76"/>
    </row>
    <row r="92" spans="2:2">
      <c r="B92" s="342"/>
    </row>
    <row r="93" spans="2:2">
      <c r="B93" s="342"/>
    </row>
    <row r="94" spans="2:2">
      <c r="B94" s="342"/>
    </row>
    <row r="95" spans="2:2">
      <c r="B95" s="315"/>
    </row>
    <row r="96" spans="2:2">
      <c r="B96" s="315"/>
    </row>
    <row r="97" spans="2:2">
      <c r="B97" s="342"/>
    </row>
  </sheetData>
  <dataConsolidate/>
  <mergeCells count="15">
    <mergeCell ref="B80:G80"/>
    <mergeCell ref="J80:O80"/>
    <mergeCell ref="R80:W80"/>
    <mergeCell ref="B23:G23"/>
    <mergeCell ref="J23:O23"/>
    <mergeCell ref="R23:W23"/>
    <mergeCell ref="B79:G79"/>
    <mergeCell ref="J79:O79"/>
    <mergeCell ref="R79:W79"/>
    <mergeCell ref="B1:G1"/>
    <mergeCell ref="J1:O1"/>
    <mergeCell ref="R1:W1"/>
    <mergeCell ref="B3:G3"/>
    <mergeCell ref="J3:O3"/>
    <mergeCell ref="R3:W3"/>
  </mergeCells>
  <conditionalFormatting sqref="B45:B48">
    <cfRule type="expression" dxfId="15" priority="11">
      <formula>"(blank)"</formula>
    </cfRule>
    <cfRule type="expression" dxfId="14" priority="12">
      <formula>#REF!</formula>
    </cfRule>
  </conditionalFormatting>
  <conditionalFormatting sqref="C16 K16 S16">
    <cfRule type="expression" dxfId="13" priority="19">
      <formula>"(blank)"</formula>
    </cfRule>
    <cfRule type="expression" dxfId="12" priority="20">
      <formula>#REF!</formula>
    </cfRule>
  </conditionalFormatting>
  <conditionalFormatting sqref="C25:C40">
    <cfRule type="expression" dxfId="11" priority="9">
      <formula>"(blank)"</formula>
    </cfRule>
    <cfRule type="expression" dxfId="10" priority="10">
      <formula>#REF!</formula>
    </cfRule>
  </conditionalFormatting>
  <conditionalFormatting sqref="C17:D17">
    <cfRule type="expression" dxfId="9" priority="17">
      <formula>"(blank)"</formula>
    </cfRule>
    <cfRule type="expression" dxfId="8" priority="18">
      <formula>#REF!</formula>
    </cfRule>
  </conditionalFormatting>
  <conditionalFormatting sqref="K17:M17">
    <cfRule type="expression" dxfId="7" priority="13">
      <formula>"(blank)"</formula>
    </cfRule>
    <cfRule type="expression" dxfId="6" priority="14">
      <formula>#REF!</formula>
    </cfRule>
  </conditionalFormatting>
  <conditionalFormatting sqref="R7:S15">
    <cfRule type="expression" dxfId="5" priority="7">
      <formula>"(blank)"</formula>
    </cfRule>
    <cfRule type="expression" dxfId="4" priority="8">
      <formula>#REF!</formula>
    </cfRule>
  </conditionalFormatting>
  <conditionalFormatting sqref="S5:S6">
    <cfRule type="expression" dxfId="3" priority="1">
      <formula>"(blank)"</formula>
    </cfRule>
    <cfRule type="expression" dxfId="2" priority="2">
      <formula>#REF!</formula>
    </cfRule>
  </conditionalFormatting>
  <conditionalFormatting sqref="S17:U17">
    <cfRule type="expression" dxfId="1" priority="3">
      <formula>"(blank)"</formula>
    </cfRule>
    <cfRule type="expression" dxfId="0" priority="4">
      <formula>#REF!</formula>
    </cfRule>
  </conditionalFormatting>
  <printOptions horizontalCentered="1"/>
  <pageMargins left="0.7" right="0.7" top="0.75" bottom="0.75" header="0.3" footer="0.3"/>
  <pageSetup scale="56" orientation="portrait" useFirstPageNumber="1" r:id="rId1"/>
  <headerFooter>
    <oddHeader>&amp;RSchedule AEB-12
Page &amp;P of 3</oddHeader>
  </headerFooter>
  <colBreaks count="3" manualBreakCount="3">
    <brk id="8" max="1048575" man="1"/>
    <brk id="16" max="1048575" man="1"/>
    <brk id="24" max="1048575" man="1"/>
  </colBreaks>
  <ignoredErrors>
    <ignoredError sqref="D18:H20 I18:X2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B2:Z29"/>
  <sheetViews>
    <sheetView zoomScale="90" zoomScaleNormal="90" zoomScaleSheetLayoutView="70" zoomScalePageLayoutView="70" workbookViewId="0"/>
  </sheetViews>
  <sheetFormatPr defaultColWidth="9.21875" defaultRowHeight="13.2"/>
  <cols>
    <col min="1" max="1" width="3.21875" style="3" customWidth="1"/>
    <col min="2" max="2" width="34.21875" style="3" customWidth="1"/>
    <col min="3" max="3" width="8.33203125" style="3" customWidth="1"/>
    <col min="4" max="4" width="18.33203125" style="3" customWidth="1"/>
    <col min="5" max="5" width="13.77734375" style="3" customWidth="1"/>
    <col min="6" max="6" width="16.5546875" style="3" customWidth="1"/>
    <col min="7" max="7" width="21.88671875" style="3" customWidth="1"/>
    <col min="8" max="9" width="13.21875" style="3" customWidth="1"/>
    <col min="10" max="10" width="14.5546875" style="3" customWidth="1"/>
    <col min="11" max="11" width="15.109375" style="3" customWidth="1"/>
    <col min="12" max="12" width="7.5546875" style="3" customWidth="1"/>
    <col min="13" max="13" width="7" style="3" bestFit="1" customWidth="1"/>
    <col min="14" max="15" width="8" style="3" customWidth="1"/>
    <col min="16" max="16" width="9" style="3" customWidth="1"/>
    <col min="17" max="18" width="8" style="3" customWidth="1"/>
    <col min="19" max="19" width="9.21875" style="3"/>
    <col min="20" max="20" width="7.6640625" style="3" customWidth="1"/>
    <col min="21" max="21" width="7.5546875" style="3" customWidth="1"/>
    <col min="22" max="22" width="9" style="3" customWidth="1"/>
    <col min="23" max="23" width="7.6640625" style="3" customWidth="1"/>
    <col min="24" max="24" width="7.5546875" style="3" customWidth="1"/>
    <col min="25" max="25" width="9.21875" style="3"/>
    <col min="26" max="26" width="6.109375" style="3" customWidth="1"/>
    <col min="27" max="16384" width="9.21875" style="3"/>
  </cols>
  <sheetData>
    <row r="2" spans="2:14" ht="13.8">
      <c r="B2" s="350" t="s">
        <v>1209</v>
      </c>
      <c r="C2" s="350"/>
      <c r="D2" s="350"/>
      <c r="E2" s="350"/>
      <c r="F2" s="350"/>
      <c r="G2" s="350"/>
      <c r="H2" s="350"/>
      <c r="I2" s="350"/>
      <c r="J2" s="350"/>
      <c r="K2" s="350"/>
    </row>
    <row r="3" spans="2:14" ht="13.8"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2:14" ht="14.4" thickBot="1">
      <c r="B4" s="74"/>
      <c r="C4" s="74"/>
      <c r="D4" s="130" t="s">
        <v>948</v>
      </c>
      <c r="E4" s="130" t="s">
        <v>949</v>
      </c>
      <c r="F4" s="130" t="s">
        <v>950</v>
      </c>
      <c r="G4" s="130" t="s">
        <v>39</v>
      </c>
      <c r="H4" s="130" t="s">
        <v>40</v>
      </c>
      <c r="I4" s="130" t="s">
        <v>41</v>
      </c>
      <c r="J4" s="131" t="s">
        <v>936</v>
      </c>
      <c r="K4" s="131" t="s">
        <v>937</v>
      </c>
    </row>
    <row r="5" spans="2:14" ht="55.2">
      <c r="B5" s="132" t="s">
        <v>0</v>
      </c>
      <c r="C5" s="133" t="s">
        <v>38</v>
      </c>
      <c r="D5" s="134" t="s">
        <v>1061</v>
      </c>
      <c r="E5" s="135" t="s">
        <v>1157</v>
      </c>
      <c r="F5" s="135" t="s">
        <v>1125</v>
      </c>
      <c r="G5" s="135" t="s">
        <v>1062</v>
      </c>
      <c r="H5" s="135" t="s">
        <v>1250</v>
      </c>
      <c r="I5" s="135" t="s">
        <v>1251</v>
      </c>
      <c r="J5" s="135" t="s">
        <v>1252</v>
      </c>
      <c r="K5" s="135" t="s">
        <v>1063</v>
      </c>
    </row>
    <row r="6" spans="2:14" ht="13.8">
      <c r="B6" s="60" t="s">
        <v>1256</v>
      </c>
      <c r="C6" s="45" t="s">
        <v>5</v>
      </c>
      <c r="D6" s="130" t="s">
        <v>966</v>
      </c>
      <c r="E6" s="130" t="s">
        <v>1064</v>
      </c>
      <c r="F6" s="130" t="s">
        <v>966</v>
      </c>
      <c r="G6" s="130" t="s">
        <v>966</v>
      </c>
      <c r="H6" s="220">
        <v>1</v>
      </c>
      <c r="I6" s="136" t="s">
        <v>1235</v>
      </c>
      <c r="J6" s="136" t="s">
        <v>1235</v>
      </c>
      <c r="K6" s="130" t="s">
        <v>965</v>
      </c>
      <c r="L6" s="7"/>
      <c r="M6" s="8"/>
      <c r="N6" s="9"/>
    </row>
    <row r="7" spans="2:14" ht="13.8">
      <c r="B7" s="60" t="s">
        <v>1257</v>
      </c>
      <c r="C7" s="45" t="s">
        <v>7</v>
      </c>
      <c r="D7" s="130" t="s">
        <v>966</v>
      </c>
      <c r="E7" s="130" t="s">
        <v>1065</v>
      </c>
      <c r="F7" s="130" t="s">
        <v>966</v>
      </c>
      <c r="G7" s="130" t="s">
        <v>966</v>
      </c>
      <c r="H7" s="220">
        <v>0.9989019299491303</v>
      </c>
      <c r="I7" s="136" t="s">
        <v>1235</v>
      </c>
      <c r="J7" s="136" t="s">
        <v>1235</v>
      </c>
      <c r="K7" s="130" t="s">
        <v>965</v>
      </c>
      <c r="L7" s="7"/>
      <c r="M7" s="8"/>
      <c r="N7" s="9"/>
    </row>
    <row r="8" spans="2:14" ht="13.8">
      <c r="B8" s="60" t="s">
        <v>1258</v>
      </c>
      <c r="C8" s="45" t="s">
        <v>1259</v>
      </c>
      <c r="D8" s="130" t="s">
        <v>966</v>
      </c>
      <c r="E8" s="130" t="s">
        <v>49</v>
      </c>
      <c r="F8" s="130" t="s">
        <v>966</v>
      </c>
      <c r="G8" s="130" t="s">
        <v>966</v>
      </c>
      <c r="H8" s="220">
        <v>1</v>
      </c>
      <c r="I8" s="136" t="s">
        <v>1235</v>
      </c>
      <c r="J8" s="136" t="s">
        <v>1235</v>
      </c>
      <c r="K8" s="130" t="s">
        <v>965</v>
      </c>
      <c r="L8" s="7"/>
      <c r="M8" s="8"/>
      <c r="N8" s="9"/>
    </row>
    <row r="9" spans="2:14" ht="13.8">
      <c r="B9" s="60" t="s">
        <v>1261</v>
      </c>
      <c r="C9" s="45" t="s">
        <v>1262</v>
      </c>
      <c r="D9" s="130" t="s">
        <v>966</v>
      </c>
      <c r="E9" s="130" t="s">
        <v>1064</v>
      </c>
      <c r="F9" s="130" t="s">
        <v>966</v>
      </c>
      <c r="G9" s="130" t="s">
        <v>966</v>
      </c>
      <c r="H9" s="220">
        <v>1</v>
      </c>
      <c r="I9" s="136" t="s">
        <v>1235</v>
      </c>
      <c r="J9" s="136" t="s">
        <v>1235</v>
      </c>
      <c r="K9" s="130" t="s">
        <v>965</v>
      </c>
      <c r="L9" s="7"/>
      <c r="M9" s="8"/>
      <c r="N9" s="9"/>
    </row>
    <row r="10" spans="2:14" ht="13.8">
      <c r="B10" s="60" t="s">
        <v>1263</v>
      </c>
      <c r="C10" s="45" t="s">
        <v>1264</v>
      </c>
      <c r="D10" s="130" t="s">
        <v>966</v>
      </c>
      <c r="E10" s="130" t="s">
        <v>1064</v>
      </c>
      <c r="F10" s="130" t="s">
        <v>966</v>
      </c>
      <c r="G10" s="130" t="s">
        <v>966</v>
      </c>
      <c r="H10" s="220">
        <v>0.83381782832354734</v>
      </c>
      <c r="I10" s="136" t="s">
        <v>1235</v>
      </c>
      <c r="J10" s="136" t="s">
        <v>1235</v>
      </c>
      <c r="K10" s="130" t="s">
        <v>965</v>
      </c>
      <c r="L10" s="7"/>
      <c r="M10" s="8"/>
      <c r="N10" s="9"/>
    </row>
    <row r="11" spans="2:14" ht="13.8">
      <c r="B11" s="60" t="s">
        <v>20</v>
      </c>
      <c r="C11" s="45" t="s">
        <v>21</v>
      </c>
      <c r="D11" s="130" t="s">
        <v>966</v>
      </c>
      <c r="E11" s="130" t="s">
        <v>1064</v>
      </c>
      <c r="F11" s="130" t="s">
        <v>966</v>
      </c>
      <c r="G11" s="130" t="s">
        <v>966</v>
      </c>
      <c r="H11" s="220">
        <v>0.92165184408877276</v>
      </c>
      <c r="I11" s="136">
        <v>6.2831826382381175E-4</v>
      </c>
      <c r="J11" s="136" t="s">
        <v>966</v>
      </c>
      <c r="K11" s="130" t="s">
        <v>965</v>
      </c>
      <c r="L11" s="7"/>
      <c r="M11" s="8"/>
      <c r="N11" s="9"/>
    </row>
    <row r="12" spans="2:14" ht="13.8">
      <c r="B12" s="60" t="s">
        <v>1265</v>
      </c>
      <c r="C12" s="45" t="s">
        <v>1266</v>
      </c>
      <c r="D12" s="130" t="s">
        <v>966</v>
      </c>
      <c r="E12" s="130" t="s">
        <v>49</v>
      </c>
      <c r="F12" s="130" t="s">
        <v>966</v>
      </c>
      <c r="G12" s="130" t="s">
        <v>966</v>
      </c>
      <c r="H12" s="220">
        <v>0.84266459665842408</v>
      </c>
      <c r="I12" s="136" t="s">
        <v>1235</v>
      </c>
      <c r="J12" s="136" t="s">
        <v>1235</v>
      </c>
      <c r="K12" s="130" t="s">
        <v>965</v>
      </c>
      <c r="L12" s="7"/>
      <c r="M12" s="8"/>
      <c r="N12" s="9"/>
    </row>
    <row r="13" spans="2:14" ht="13.8">
      <c r="B13" s="60" t="s">
        <v>1267</v>
      </c>
      <c r="C13" s="45" t="s">
        <v>1268</v>
      </c>
      <c r="D13" s="130" t="s">
        <v>966</v>
      </c>
      <c r="E13" s="130" t="s">
        <v>1260</v>
      </c>
      <c r="F13" s="130" t="s">
        <v>966</v>
      </c>
      <c r="G13" s="130" t="s">
        <v>966</v>
      </c>
      <c r="H13" s="220">
        <v>0.95942731634374578</v>
      </c>
      <c r="I13" s="136" t="s">
        <v>1235</v>
      </c>
      <c r="J13" s="136" t="s">
        <v>1235</v>
      </c>
      <c r="K13" s="130" t="s">
        <v>965</v>
      </c>
      <c r="L13" s="7"/>
      <c r="M13" s="8"/>
      <c r="N13" s="9"/>
    </row>
    <row r="14" spans="2:14" ht="13.8">
      <c r="B14" s="60" t="s">
        <v>1269</v>
      </c>
      <c r="C14" s="45" t="s">
        <v>1270</v>
      </c>
      <c r="D14" s="130" t="s">
        <v>966</v>
      </c>
      <c r="E14" s="130" t="s">
        <v>49</v>
      </c>
      <c r="F14" s="130" t="s">
        <v>966</v>
      </c>
      <c r="G14" s="130" t="s">
        <v>966</v>
      </c>
      <c r="H14" s="220">
        <v>0.91294391015592569</v>
      </c>
      <c r="I14" s="136" t="s">
        <v>1235</v>
      </c>
      <c r="J14" s="136" t="s">
        <v>1235</v>
      </c>
      <c r="K14" s="130" t="s">
        <v>965</v>
      </c>
      <c r="L14" s="10"/>
      <c r="M14" s="11"/>
      <c r="N14" s="9"/>
    </row>
    <row r="15" spans="2:14" ht="13.8">
      <c r="B15" s="60" t="s">
        <v>1271</v>
      </c>
      <c r="C15" s="45" t="s">
        <v>1272</v>
      </c>
      <c r="D15" s="130" t="s">
        <v>966</v>
      </c>
      <c r="E15" s="130" t="s">
        <v>1064</v>
      </c>
      <c r="F15" s="130" t="s">
        <v>966</v>
      </c>
      <c r="G15" s="130" t="s">
        <v>966</v>
      </c>
      <c r="H15" s="221">
        <v>0.98031662076794446</v>
      </c>
      <c r="I15" s="136" t="s">
        <v>1235</v>
      </c>
      <c r="J15" s="136" t="s">
        <v>1235</v>
      </c>
      <c r="K15" s="130" t="s">
        <v>965</v>
      </c>
      <c r="L15" s="7"/>
      <c r="M15" s="8"/>
      <c r="N15" s="9"/>
    </row>
    <row r="16" spans="2:14" ht="13.8">
      <c r="B16" s="138" t="s">
        <v>1273</v>
      </c>
      <c r="C16" s="219" t="s">
        <v>1274</v>
      </c>
      <c r="D16" s="139" t="s">
        <v>966</v>
      </c>
      <c r="E16" s="139" t="s">
        <v>49</v>
      </c>
      <c r="F16" s="139" t="s">
        <v>966</v>
      </c>
      <c r="G16" s="139" t="s">
        <v>966</v>
      </c>
      <c r="H16" s="222">
        <v>0.99007509748560873</v>
      </c>
      <c r="I16" s="140" t="s">
        <v>1235</v>
      </c>
      <c r="J16" s="140" t="s">
        <v>1235</v>
      </c>
      <c r="K16" s="139" t="s">
        <v>965</v>
      </c>
      <c r="L16" s="7"/>
      <c r="M16" s="8"/>
      <c r="N16" s="9"/>
    </row>
    <row r="17" spans="2:26" ht="13.8"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"/>
    </row>
    <row r="18" spans="2:26" ht="13.8"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"/>
    </row>
    <row r="19" spans="2:26" ht="13.8">
      <c r="B19" s="141" t="s">
        <v>928</v>
      </c>
      <c r="C19" s="74"/>
      <c r="D19" s="74"/>
      <c r="E19" s="74"/>
      <c r="F19" s="74"/>
      <c r="G19" s="74"/>
      <c r="H19" s="74"/>
      <c r="I19" s="74"/>
      <c r="J19" s="74"/>
      <c r="K19" s="74"/>
    </row>
    <row r="20" spans="2:26" ht="13.8">
      <c r="B20" s="74" t="s">
        <v>1203</v>
      </c>
      <c r="C20" s="74"/>
      <c r="D20" s="74"/>
      <c r="E20" s="74"/>
      <c r="F20" s="74"/>
      <c r="G20" s="74"/>
      <c r="H20" s="74"/>
      <c r="I20" s="74"/>
      <c r="J20" s="74"/>
      <c r="K20" s="74"/>
    </row>
    <row r="21" spans="2:26" ht="13.8">
      <c r="B21" s="74" t="s">
        <v>1131</v>
      </c>
      <c r="C21" s="74"/>
      <c r="D21" s="74"/>
      <c r="E21" s="74"/>
      <c r="F21" s="74"/>
      <c r="G21" s="74"/>
      <c r="H21" s="74"/>
      <c r="I21" s="74"/>
      <c r="J21" s="74"/>
      <c r="K21" s="74"/>
    </row>
    <row r="22" spans="2:26" ht="12.75" customHeight="1">
      <c r="B22" s="74" t="s">
        <v>1204</v>
      </c>
      <c r="C22" s="74"/>
      <c r="D22" s="74"/>
      <c r="E22" s="74"/>
      <c r="F22" s="74"/>
      <c r="G22" s="74"/>
      <c r="H22" s="74"/>
      <c r="I22" s="74"/>
      <c r="J22" s="74"/>
      <c r="K22" s="74"/>
    </row>
    <row r="23" spans="2:26" ht="12.75" customHeight="1">
      <c r="B23" s="74" t="s">
        <v>1205</v>
      </c>
      <c r="C23" s="74"/>
      <c r="D23" s="74"/>
      <c r="E23" s="74"/>
      <c r="F23" s="74"/>
      <c r="G23" s="74"/>
      <c r="H23" s="74"/>
      <c r="I23" s="74"/>
      <c r="J23" s="74"/>
      <c r="K23" s="74"/>
    </row>
    <row r="24" spans="2:26" ht="12.75" customHeight="1">
      <c r="B24" s="74" t="s">
        <v>1255</v>
      </c>
      <c r="C24" s="74"/>
      <c r="D24" s="74"/>
      <c r="E24" s="74"/>
      <c r="F24" s="74"/>
      <c r="G24" s="74"/>
      <c r="H24" s="74"/>
      <c r="I24" s="74"/>
      <c r="J24" s="74"/>
      <c r="K24" s="74"/>
    </row>
    <row r="25" spans="2:26" ht="12.75" customHeight="1">
      <c r="B25" s="74" t="s">
        <v>1206</v>
      </c>
      <c r="C25" s="74"/>
      <c r="D25" s="74"/>
      <c r="E25" s="74"/>
      <c r="F25" s="74"/>
      <c r="G25" s="74"/>
      <c r="H25" s="74"/>
      <c r="I25" s="74"/>
      <c r="J25" s="74"/>
      <c r="K25" s="74"/>
    </row>
    <row r="26" spans="2:26" ht="12.75" customHeight="1">
      <c r="B26" s="74" t="s">
        <v>1254</v>
      </c>
      <c r="C26" s="74"/>
      <c r="D26" s="74"/>
      <c r="E26" s="74"/>
      <c r="F26" s="74"/>
      <c r="G26" s="74"/>
      <c r="H26" s="74"/>
      <c r="I26" s="74"/>
      <c r="J26" s="74"/>
      <c r="K26" s="74"/>
    </row>
    <row r="27" spans="2:26" ht="13.8">
      <c r="B27" s="74" t="s">
        <v>1253</v>
      </c>
      <c r="C27" s="74"/>
      <c r="D27" s="74"/>
      <c r="E27" s="74"/>
      <c r="F27" s="74"/>
      <c r="G27" s="74"/>
      <c r="H27" s="74"/>
      <c r="I27" s="74"/>
      <c r="J27" s="74"/>
      <c r="K27" s="74"/>
    </row>
    <row r="28" spans="2:26" ht="13.8">
      <c r="B28" s="223"/>
      <c r="C28" s="223"/>
      <c r="D28" s="223"/>
      <c r="E28" s="223"/>
      <c r="F28" s="223"/>
      <c r="G28" s="223"/>
      <c r="H28" s="223"/>
      <c r="I28" s="223"/>
      <c r="J28" s="223"/>
      <c r="K28" s="223"/>
    </row>
    <row r="29" spans="2:26">
      <c r="D29" s="6"/>
      <c r="E29" s="6"/>
      <c r="F29" s="6"/>
      <c r="G29" s="6"/>
      <c r="H29" s="6"/>
      <c r="I29" s="6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6"/>
    </row>
  </sheetData>
  <mergeCells count="1">
    <mergeCell ref="B2:K2"/>
  </mergeCells>
  <conditionalFormatting sqref="B7:C16">
    <cfRule type="expression" dxfId="50" priority="13">
      <formula>"(blank)"</formula>
    </cfRule>
    <cfRule type="expression" dxfId="49" priority="14">
      <formula>#REF!</formula>
    </cfRule>
  </conditionalFormatting>
  <printOptions horizontalCentered="1"/>
  <pageMargins left="0.3" right="0.3" top="0.75" bottom="0.3" header="0.3" footer="0.3"/>
  <pageSetup scale="74" fitToHeight="3" orientation="landscape" horizontalDpi="1200" verticalDpi="1200" r:id="rId1"/>
  <headerFooter>
    <oddHeader>&amp;R&amp;"Times New Roman,Regular"&amp;10Schedule AEB-2
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Y109"/>
  <sheetViews>
    <sheetView zoomScale="90" zoomScaleNormal="90" zoomScaleSheetLayoutView="70" zoomScalePageLayoutView="60" workbookViewId="0"/>
  </sheetViews>
  <sheetFormatPr defaultColWidth="8.77734375" defaultRowHeight="13.8"/>
  <cols>
    <col min="1" max="1" width="31.21875" style="144" customWidth="1"/>
    <col min="2" max="2" width="8.77734375" style="143"/>
    <col min="3" max="3" width="13.77734375" style="143" customWidth="1"/>
    <col min="4" max="4" width="10.5546875" style="143" customWidth="1"/>
    <col min="5" max="5" width="8.77734375" style="143"/>
    <col min="6" max="6" width="12" style="143" customWidth="1"/>
    <col min="7" max="7" width="11.44140625" style="143" customWidth="1"/>
    <col min="8" max="8" width="13.5546875" style="143" customWidth="1"/>
    <col min="9" max="9" width="12.21875" style="143" customWidth="1"/>
    <col min="10" max="10" width="11.21875" style="144" customWidth="1"/>
    <col min="11" max="11" width="12" style="144" customWidth="1"/>
    <col min="12" max="12" width="11.21875" style="144" customWidth="1"/>
    <col min="13" max="13" width="11.44140625" style="144" customWidth="1"/>
    <col min="14" max="16384" width="8.77734375" style="13"/>
  </cols>
  <sheetData>
    <row r="1" spans="1:25">
      <c r="A1" s="142">
        <v>45412</v>
      </c>
    </row>
    <row r="2" spans="1:25">
      <c r="A2" s="352" t="s">
        <v>1038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14"/>
    </row>
    <row r="3" spans="1:25">
      <c r="A3" s="145"/>
      <c r="G3" s="351"/>
      <c r="H3" s="351"/>
      <c r="I3" s="351"/>
    </row>
    <row r="4" spans="1:25" ht="14.4" thickBot="1">
      <c r="C4" s="146">
        <v>1</v>
      </c>
      <c r="D4" s="146">
        <v>2</v>
      </c>
      <c r="E4" s="146">
        <v>3</v>
      </c>
      <c r="F4" s="146">
        <v>4</v>
      </c>
      <c r="G4" s="146">
        <v>5</v>
      </c>
      <c r="H4" s="146">
        <v>6</v>
      </c>
      <c r="I4" s="146">
        <v>7</v>
      </c>
      <c r="J4" s="146">
        <v>8</v>
      </c>
      <c r="K4" s="146">
        <v>9</v>
      </c>
      <c r="L4" s="146">
        <v>10</v>
      </c>
      <c r="M4" s="146">
        <v>11</v>
      </c>
      <c r="O4" s="15"/>
      <c r="P4" s="15"/>
      <c r="Q4" s="15"/>
    </row>
    <row r="5" spans="1:25" ht="65.25" customHeight="1">
      <c r="A5" s="147" t="s">
        <v>0</v>
      </c>
      <c r="B5" s="148" t="s">
        <v>38</v>
      </c>
      <c r="C5" s="149" t="s">
        <v>1</v>
      </c>
      <c r="D5" s="149" t="s">
        <v>2</v>
      </c>
      <c r="E5" s="149" t="s">
        <v>3</v>
      </c>
      <c r="F5" s="149" t="s">
        <v>4</v>
      </c>
      <c r="G5" s="149" t="s">
        <v>1027</v>
      </c>
      <c r="H5" s="149" t="s">
        <v>1028</v>
      </c>
      <c r="I5" s="149" t="s">
        <v>1029</v>
      </c>
      <c r="J5" s="149" t="s">
        <v>1030</v>
      </c>
      <c r="K5" s="149" t="s">
        <v>1024</v>
      </c>
      <c r="L5" s="149" t="s">
        <v>1025</v>
      </c>
      <c r="M5" s="149" t="s">
        <v>1026</v>
      </c>
      <c r="O5" s="16"/>
      <c r="P5" s="17"/>
      <c r="Q5" s="16"/>
    </row>
    <row r="6" spans="1:25">
      <c r="A6" s="150"/>
      <c r="B6" s="151"/>
      <c r="J6" s="143"/>
      <c r="K6" s="143"/>
      <c r="L6" s="143"/>
      <c r="M6" s="143"/>
    </row>
    <row r="7" spans="1:25">
      <c r="A7" s="137" t="str">
        <f>'AEB-2 - Proxy Group'!B6</f>
        <v>Atmos Energy Corporation</v>
      </c>
      <c r="B7" s="152" t="str">
        <f>'AEB-2 - Proxy Group'!C6</f>
        <v>ATO</v>
      </c>
      <c r="C7" s="153">
        <v>3.22</v>
      </c>
      <c r="D7" s="153">
        <v>116.44333333333333</v>
      </c>
      <c r="E7" s="154">
        <f>C7/D7</f>
        <v>2.7652935619614693E-2</v>
      </c>
      <c r="F7" s="155">
        <f>IFERROR(E7*(1+0.5*J7),"")</f>
        <v>2.8643832479317555E-2</v>
      </c>
      <c r="G7" s="154">
        <v>7.0000000000000007E-2</v>
      </c>
      <c r="H7" s="154">
        <v>7.4999999999999997E-2</v>
      </c>
      <c r="I7" s="154">
        <v>7.0000000000000007E-2</v>
      </c>
      <c r="J7" s="156">
        <f>AVERAGE(G7:I7)</f>
        <v>7.166666666666667E-2</v>
      </c>
      <c r="K7" s="155">
        <f>$E7*(1+0.5*MIN($G7:$I7))+MIN($G7:$I7)</f>
        <v>9.8620788366301212E-2</v>
      </c>
      <c r="L7" s="155">
        <f>J7+F7</f>
        <v>0.10031049914598422</v>
      </c>
      <c r="M7" s="155">
        <f>$E7*(1+0.5*MAX($G7:$I7))+MAX($G7:$I7)</f>
        <v>0.10368992070535024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>
      <c r="A8" s="137" t="str">
        <f>'AEB-2 - Proxy Group'!B7</f>
        <v>NiSource Inc.</v>
      </c>
      <c r="B8" s="152" t="str">
        <f>'AEB-2 - Proxy Group'!C7</f>
        <v>NI</v>
      </c>
      <c r="C8" s="153">
        <v>1.06</v>
      </c>
      <c r="D8" s="153">
        <v>27.153119999999994</v>
      </c>
      <c r="E8" s="154">
        <f t="shared" ref="E8:E17" si="0">C8/D8</f>
        <v>3.9037871154401417E-2</v>
      </c>
      <c r="F8" s="155">
        <f t="shared" ref="F8:F17" si="1">IFERROR(E8*(1+0.5*J8),"")</f>
        <v>4.0521310258268675E-2</v>
      </c>
      <c r="G8" s="154">
        <v>9.5000000000000001E-2</v>
      </c>
      <c r="H8" s="154">
        <v>7.2999999999999995E-2</v>
      </c>
      <c r="I8" s="154">
        <v>0.06</v>
      </c>
      <c r="J8" s="156">
        <f t="shared" ref="J8:J17" si="2">AVERAGE(G8:I8)</f>
        <v>7.5999999999999998E-2</v>
      </c>
      <c r="K8" s="155">
        <f t="shared" ref="K8:K17" si="3">$E8*(1+0.5*MIN($G8:$I8))+MIN($G8:$I8)</f>
        <v>0.10020900728903345</v>
      </c>
      <c r="L8" s="155">
        <f t="shared" ref="L8:L17" si="4">J8+F8</f>
        <v>0.11652131025826867</v>
      </c>
      <c r="M8" s="155">
        <f t="shared" ref="M8:M17" si="5">$E8*(1+0.5*MAX($G8:$I8))+MAX($G8:$I8)</f>
        <v>0.13589217003423548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>
      <c r="A9" s="137" t="str">
        <f>'AEB-2 - Proxy Group'!B8</f>
        <v>Northwest Natural Gas Company</v>
      </c>
      <c r="B9" s="152" t="str">
        <f>'AEB-2 - Proxy Group'!C8</f>
        <v>NWN</v>
      </c>
      <c r="C9" s="153">
        <v>1.95</v>
      </c>
      <c r="D9" s="153">
        <v>36.42543666666667</v>
      </c>
      <c r="E9" s="154">
        <f t="shared" si="0"/>
        <v>5.3534018489460336E-2</v>
      </c>
      <c r="F9" s="155">
        <f t="shared" si="1"/>
        <v>5.4778684419340286E-2</v>
      </c>
      <c r="G9" s="154">
        <v>6.5000000000000002E-2</v>
      </c>
      <c r="H9" s="154">
        <v>2.7999999999999997E-2</v>
      </c>
      <c r="I9" s="154" t="s">
        <v>1235</v>
      </c>
      <c r="J9" s="156">
        <f t="shared" si="2"/>
        <v>4.65E-2</v>
      </c>
      <c r="K9" s="155">
        <f t="shared" si="3"/>
        <v>8.2283494748312785E-2</v>
      </c>
      <c r="L9" s="155">
        <f t="shared" si="4"/>
        <v>0.10127868441934029</v>
      </c>
      <c r="M9" s="155">
        <f t="shared" si="5"/>
        <v>0.1202738740903678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>
      <c r="A10" s="137" t="str">
        <f>'AEB-2 - Proxy Group'!B9</f>
        <v>ONE Gas, Inc.</v>
      </c>
      <c r="B10" s="152" t="str">
        <f>'AEB-2 - Proxy Group'!C9</f>
        <v>OGS</v>
      </c>
      <c r="C10" s="153">
        <v>2.64</v>
      </c>
      <c r="D10" s="153">
        <v>63.342666666666673</v>
      </c>
      <c r="E10" s="154">
        <f t="shared" si="0"/>
        <v>4.1678068495169134E-2</v>
      </c>
      <c r="F10" s="155">
        <f t="shared" si="1"/>
        <v>4.265055676005642E-2</v>
      </c>
      <c r="G10" s="154">
        <v>0.04</v>
      </c>
      <c r="H10" s="154">
        <v>0.05</v>
      </c>
      <c r="I10" s="154">
        <v>0.05</v>
      </c>
      <c r="J10" s="156">
        <f t="shared" si="2"/>
        <v>4.6666666666666669E-2</v>
      </c>
      <c r="K10" s="155">
        <f t="shared" si="3"/>
        <v>8.2511629865072517E-2</v>
      </c>
      <c r="L10" s="155">
        <f t="shared" si="4"/>
        <v>8.9317223426723089E-2</v>
      </c>
      <c r="M10" s="155">
        <f t="shared" si="5"/>
        <v>9.2720020207548354E-2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>
      <c r="A11" s="137" t="str">
        <f>'AEB-2 - Proxy Group'!B10</f>
        <v>Spire, Inc.</v>
      </c>
      <c r="B11" s="152" t="str">
        <f>'AEB-2 - Proxy Group'!C10</f>
        <v>SR</v>
      </c>
      <c r="C11" s="153">
        <v>3.02</v>
      </c>
      <c r="D11" s="153">
        <v>60.132333333333328</v>
      </c>
      <c r="E11" s="154">
        <f t="shared" si="0"/>
        <v>5.0222564676796179E-2</v>
      </c>
      <c r="F11" s="155">
        <f t="shared" si="1"/>
        <v>5.1550114469752821E-2</v>
      </c>
      <c r="G11" s="154">
        <v>4.4999999999999998E-2</v>
      </c>
      <c r="H11" s="154">
        <v>6.3600000000000004E-2</v>
      </c>
      <c r="I11" s="154">
        <v>0.05</v>
      </c>
      <c r="J11" s="156">
        <f t="shared" si="2"/>
        <v>5.2866666666666673E-2</v>
      </c>
      <c r="K11" s="155">
        <f t="shared" si="3"/>
        <v>9.635257238202409E-2</v>
      </c>
      <c r="L11" s="155">
        <f t="shared" si="4"/>
        <v>0.1044167811364195</v>
      </c>
      <c r="M11" s="155">
        <f t="shared" si="5"/>
        <v>0.1154196422335183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>
      <c r="A12" s="137" t="str">
        <f>'AEB-2 - Proxy Group'!B11</f>
        <v>Eversource Energy</v>
      </c>
      <c r="B12" s="152" t="str">
        <f>'AEB-2 - Proxy Group'!C11</f>
        <v>ES</v>
      </c>
      <c r="C12" s="153">
        <v>2.86</v>
      </c>
      <c r="D12" s="153">
        <v>59.066000000000017</v>
      </c>
      <c r="E12" s="154">
        <f t="shared" si="0"/>
        <v>4.8420411065587629E-2</v>
      </c>
      <c r="F12" s="155">
        <f t="shared" si="1"/>
        <v>4.9465484937753226E-2</v>
      </c>
      <c r="G12" s="154">
        <v>5.5E-2</v>
      </c>
      <c r="H12" s="154">
        <v>3.2500000000000001E-2</v>
      </c>
      <c r="I12" s="154">
        <v>4.2000000000000003E-2</v>
      </c>
      <c r="J12" s="156">
        <f t="shared" si="2"/>
        <v>4.3166666666666666E-2</v>
      </c>
      <c r="K12" s="155">
        <f t="shared" si="3"/>
        <v>8.1707242745403433E-2</v>
      </c>
      <c r="L12" s="155">
        <f t="shared" si="4"/>
        <v>9.2632151604419899E-2</v>
      </c>
      <c r="M12" s="155">
        <f t="shared" si="5"/>
        <v>0.10475197236989128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>
      <c r="A13" s="137" t="str">
        <f>'AEB-2 - Proxy Group'!B12</f>
        <v>American States Water Company</v>
      </c>
      <c r="B13" s="152" t="str">
        <f>'AEB-2 - Proxy Group'!C12</f>
        <v>AWR</v>
      </c>
      <c r="C13" s="153">
        <v>1.72</v>
      </c>
      <c r="D13" s="153">
        <v>69.902333333333345</v>
      </c>
      <c r="E13" s="154">
        <f t="shared" si="0"/>
        <v>2.4605759464395558E-2</v>
      </c>
      <c r="F13" s="155">
        <f t="shared" si="1"/>
        <v>2.5311124569041561E-2</v>
      </c>
      <c r="G13" s="154">
        <v>6.5000000000000002E-2</v>
      </c>
      <c r="H13" s="154">
        <v>4.4000000000000004E-2</v>
      </c>
      <c r="I13" s="154">
        <v>6.3E-2</v>
      </c>
      <c r="J13" s="156">
        <f t="shared" si="2"/>
        <v>5.733333333333334E-2</v>
      </c>
      <c r="K13" s="155">
        <f t="shared" si="3"/>
        <v>6.9147086172612268E-2</v>
      </c>
      <c r="L13" s="155">
        <f t="shared" si="4"/>
        <v>8.2644457902374902E-2</v>
      </c>
      <c r="M13" s="155">
        <f t="shared" si="5"/>
        <v>9.0405446646988408E-2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>
      <c r="A14" s="137" t="str">
        <f>'AEB-2 - Proxy Group'!B13</f>
        <v>California Water Service Group</v>
      </c>
      <c r="B14" s="152" t="str">
        <f>'AEB-2 - Proxy Group'!C13</f>
        <v>CWT</v>
      </c>
      <c r="C14" s="153">
        <v>1.1200000000000001</v>
      </c>
      <c r="D14" s="153">
        <v>46.080000000000005</v>
      </c>
      <c r="E14" s="154">
        <f t="shared" si="0"/>
        <v>2.4305555555555556E-2</v>
      </c>
      <c r="F14" s="155">
        <f t="shared" si="1"/>
        <v>2.5569444444444447E-2</v>
      </c>
      <c r="G14" s="154">
        <v>0.1</v>
      </c>
      <c r="H14" s="154">
        <v>0.10800000000000001</v>
      </c>
      <c r="I14" s="154" t="s">
        <v>1235</v>
      </c>
      <c r="J14" s="156">
        <f t="shared" si="2"/>
        <v>0.10400000000000001</v>
      </c>
      <c r="K14" s="155">
        <f t="shared" si="3"/>
        <v>0.12552083333333333</v>
      </c>
      <c r="L14" s="155">
        <f t="shared" si="4"/>
        <v>0.12956944444444446</v>
      </c>
      <c r="M14" s="155">
        <f t="shared" si="5"/>
        <v>0.13361805555555556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>
      <c r="A15" s="137" t="str">
        <f>'AEB-2 - Proxy Group'!B14</f>
        <v>Middlesex Water Company</v>
      </c>
      <c r="B15" s="152" t="str">
        <f>'AEB-2 - Proxy Group'!C14</f>
        <v>MSEX</v>
      </c>
      <c r="C15" s="153">
        <v>1.3</v>
      </c>
      <c r="D15" s="153">
        <v>49.245000000000005</v>
      </c>
      <c r="E15" s="154">
        <f t="shared" si="0"/>
        <v>2.6398619149152196E-2</v>
      </c>
      <c r="F15" s="155">
        <f t="shared" si="1"/>
        <v>2.7005787389582692E-2</v>
      </c>
      <c r="G15" s="154">
        <v>6.5000000000000002E-2</v>
      </c>
      <c r="H15" s="154">
        <v>2.7000000000000003E-2</v>
      </c>
      <c r="I15" s="154" t="s">
        <v>1235</v>
      </c>
      <c r="J15" s="156">
        <f t="shared" si="2"/>
        <v>4.5999999999999999E-2</v>
      </c>
      <c r="K15" s="155">
        <f t="shared" si="3"/>
        <v>5.3755000507665754E-2</v>
      </c>
      <c r="L15" s="155">
        <f t="shared" si="4"/>
        <v>7.3005787389582688E-2</v>
      </c>
      <c r="M15" s="155">
        <f t="shared" si="5"/>
        <v>9.2256574271499636E-2</v>
      </c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>
      <c r="A16" s="137" t="str">
        <f>'AEB-2 - Proxy Group'!B15</f>
        <v>SJW Group</v>
      </c>
      <c r="B16" s="152" t="str">
        <f>'AEB-2 - Proxy Group'!C15</f>
        <v>SJW</v>
      </c>
      <c r="C16" s="153">
        <v>1.6</v>
      </c>
      <c r="D16" s="153">
        <v>54.643333333333324</v>
      </c>
      <c r="E16" s="154">
        <f t="shared" si="0"/>
        <v>2.9280790581345702E-2</v>
      </c>
      <c r="F16" s="155">
        <f t="shared" si="1"/>
        <v>3.0330018910510591E-2</v>
      </c>
      <c r="G16" s="154">
        <v>6.5000000000000002E-2</v>
      </c>
      <c r="H16" s="154">
        <v>7.4999999999999997E-2</v>
      </c>
      <c r="I16" s="154">
        <v>7.4999999999999997E-2</v>
      </c>
      <c r="J16" s="156">
        <f t="shared" si="2"/>
        <v>7.166666666666667E-2</v>
      </c>
      <c r="K16" s="155">
        <f t="shared" si="3"/>
        <v>9.5232416275239443E-2</v>
      </c>
      <c r="L16" s="155">
        <f t="shared" si="4"/>
        <v>0.10199668557717725</v>
      </c>
      <c r="M16" s="155">
        <f t="shared" si="5"/>
        <v>0.10537882022814617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14.4" thickBot="1">
      <c r="A17" s="157" t="str">
        <f>'AEB-2 - Proxy Group'!B16</f>
        <v>Essential Utilities, Inc.</v>
      </c>
      <c r="B17" s="158" t="str">
        <f>'AEB-2 - Proxy Group'!C16</f>
        <v>WTRG</v>
      </c>
      <c r="C17" s="159">
        <v>1.2283999999999999</v>
      </c>
      <c r="D17" s="159">
        <v>35.936999999999998</v>
      </c>
      <c r="E17" s="160">
        <f t="shared" si="0"/>
        <v>3.4182040793611042E-2</v>
      </c>
      <c r="F17" s="161">
        <f t="shared" si="1"/>
        <v>3.5207502017419373E-2</v>
      </c>
      <c r="G17" s="160">
        <v>7.0000000000000007E-2</v>
      </c>
      <c r="H17" s="160">
        <v>5.2000000000000005E-2</v>
      </c>
      <c r="I17" s="160">
        <v>5.7999999999999996E-2</v>
      </c>
      <c r="J17" s="162">
        <f t="shared" si="2"/>
        <v>0.06</v>
      </c>
      <c r="K17" s="161">
        <f t="shared" si="3"/>
        <v>8.7070773854244943E-2</v>
      </c>
      <c r="L17" s="161">
        <f t="shared" si="4"/>
        <v>9.5207502017419371E-2</v>
      </c>
      <c r="M17" s="161">
        <f t="shared" si="5"/>
        <v>0.10537841222138744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14.4" thickTop="1"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>
      <c r="A19" s="163" t="s">
        <v>34</v>
      </c>
      <c r="K19" s="156">
        <f>AVERAGE(K7:K17)</f>
        <v>8.8400985958113021E-2</v>
      </c>
      <c r="L19" s="156">
        <f>AVERAGE(L7:L17)</f>
        <v>9.8809138847468572E-2</v>
      </c>
      <c r="M19" s="156">
        <f>AVERAGE(M7:M17)</f>
        <v>0.10907135532404443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>
      <c r="A20" s="163" t="s">
        <v>35</v>
      </c>
      <c r="K20" s="156">
        <f>MEDIAN(K7:K17)</f>
        <v>8.7070773854244943E-2</v>
      </c>
      <c r="L20" s="156">
        <f>MEDIAN(L7:L17)</f>
        <v>0.10031049914598422</v>
      </c>
      <c r="M20" s="156">
        <f>MEDIAN(M7:M17)</f>
        <v>0.10537841222138744</v>
      </c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14.4" thickBot="1">
      <c r="A21" s="164"/>
      <c r="B21" s="165"/>
      <c r="C21" s="165"/>
      <c r="D21" s="165"/>
      <c r="E21" s="166"/>
      <c r="F21" s="166"/>
      <c r="G21" s="166"/>
      <c r="H21" s="166"/>
      <c r="I21" s="166"/>
      <c r="J21" s="166"/>
      <c r="K21" s="166"/>
      <c r="L21" s="166"/>
      <c r="M21" s="166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>
      <c r="J22" s="143"/>
      <c r="K22" s="143"/>
      <c r="L22" s="143"/>
      <c r="M22" s="143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>
      <c r="J23" s="143"/>
      <c r="K23" s="143"/>
      <c r="L23" s="143"/>
      <c r="M23" s="143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>
      <c r="A24" s="167" t="s">
        <v>928</v>
      </c>
      <c r="J24" s="143"/>
      <c r="K24" s="143"/>
      <c r="L24" s="143"/>
      <c r="M24" s="143"/>
    </row>
    <row r="25" spans="1:25">
      <c r="A25" s="144" t="str">
        <f>"[1] Bloomberg Professional as of "&amp;TEXT(A1,"mmmm d, yyyy")</f>
        <v>[1] Bloomberg Professional as of April 30, 2024</v>
      </c>
      <c r="J25" s="143"/>
      <c r="K25" s="143"/>
      <c r="L25" s="143"/>
      <c r="M25" s="143"/>
    </row>
    <row r="26" spans="1:25">
      <c r="A26" s="144" t="str">
        <f>"[2] Bloomberg Professional 30-day average as of "&amp;TEXT('AEB-3 - Constant DCF'!$A$1,"mmmm d, yyyy")</f>
        <v>[2] Bloomberg Professional 30-day average as of April 30, 2024</v>
      </c>
      <c r="J26" s="143"/>
      <c r="K26" s="143"/>
      <c r="L26" s="143"/>
      <c r="M26" s="143"/>
    </row>
    <row r="27" spans="1:25">
      <c r="A27" s="144" t="s">
        <v>962</v>
      </c>
    </row>
    <row r="28" spans="1:25">
      <c r="A28" s="144" t="s">
        <v>1036</v>
      </c>
    </row>
    <row r="29" spans="1:25">
      <c r="A29" s="144" t="s">
        <v>1031</v>
      </c>
    </row>
    <row r="30" spans="1:25">
      <c r="A30" s="144" t="s">
        <v>1032</v>
      </c>
    </row>
    <row r="31" spans="1:25">
      <c r="A31" s="144" t="s">
        <v>1033</v>
      </c>
    </row>
    <row r="32" spans="1:25">
      <c r="A32" s="144" t="s">
        <v>963</v>
      </c>
    </row>
    <row r="33" spans="1:25">
      <c r="A33" s="144" t="s">
        <v>1035</v>
      </c>
    </row>
    <row r="34" spans="1:25">
      <c r="A34" s="144" t="s">
        <v>964</v>
      </c>
    </row>
    <row r="35" spans="1:25">
      <c r="A35" s="144" t="s">
        <v>1034</v>
      </c>
    </row>
    <row r="38" spans="1:25">
      <c r="A38" s="145"/>
    </row>
    <row r="39" spans="1:25">
      <c r="A39" s="352" t="s">
        <v>1039</v>
      </c>
      <c r="B39" s="352"/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</row>
    <row r="40" spans="1:25">
      <c r="G40" s="351"/>
      <c r="H40" s="351"/>
      <c r="I40" s="351"/>
    </row>
    <row r="41" spans="1:25" ht="14.4" thickBot="1">
      <c r="C41" s="146">
        <v>1</v>
      </c>
      <c r="D41" s="146">
        <v>2</v>
      </c>
      <c r="E41" s="146">
        <v>3</v>
      </c>
      <c r="F41" s="146">
        <v>4</v>
      </c>
      <c r="G41" s="146">
        <v>5</v>
      </c>
      <c r="H41" s="146">
        <v>6</v>
      </c>
      <c r="I41" s="146">
        <v>7</v>
      </c>
      <c r="J41" s="146">
        <v>8</v>
      </c>
      <c r="K41" s="146">
        <v>9</v>
      </c>
      <c r="L41" s="146">
        <v>10</v>
      </c>
      <c r="M41" s="146">
        <v>11</v>
      </c>
    </row>
    <row r="42" spans="1:25" ht="65.25" customHeight="1">
      <c r="A42" s="147" t="s">
        <v>0</v>
      </c>
      <c r="B42" s="148" t="s">
        <v>38</v>
      </c>
      <c r="C42" s="149" t="s">
        <v>1</v>
      </c>
      <c r="D42" s="149" t="s">
        <v>2</v>
      </c>
      <c r="E42" s="149" t="s">
        <v>3</v>
      </c>
      <c r="F42" s="149" t="s">
        <v>4</v>
      </c>
      <c r="G42" s="149" t="str">
        <f t="shared" ref="G42:M42" si="6">G5</f>
        <v>Value Line Projected EPS Growth Rate</v>
      </c>
      <c r="H42" s="149" t="str">
        <f t="shared" si="6"/>
        <v>Yahoo! Finance Projected EPS Growth Rate</v>
      </c>
      <c r="I42" s="149" t="str">
        <f t="shared" si="6"/>
        <v>Zacks Projected EPS Growth Rate</v>
      </c>
      <c r="J42" s="149" t="str">
        <f t="shared" si="6"/>
        <v>Average Projected EPS Growth Rate</v>
      </c>
      <c r="K42" s="149" t="str">
        <f t="shared" si="6"/>
        <v>Cost of Equity:  Minimum Growth Rate</v>
      </c>
      <c r="L42" s="149" t="str">
        <f t="shared" si="6"/>
        <v>Cost of Equity:  Mean Growth Rate</v>
      </c>
      <c r="M42" s="149" t="str">
        <f t="shared" si="6"/>
        <v>Cost of Equity:  Maximum Growth Rate</v>
      </c>
    </row>
    <row r="43" spans="1:25">
      <c r="A43" s="150"/>
      <c r="B43" s="151"/>
      <c r="J43" s="143"/>
      <c r="K43" s="143"/>
      <c r="L43" s="143"/>
      <c r="M43" s="143"/>
    </row>
    <row r="44" spans="1:25">
      <c r="A44" s="137" t="str">
        <f t="shared" ref="A44:C54" si="7">A7</f>
        <v>Atmos Energy Corporation</v>
      </c>
      <c r="B44" s="152" t="str">
        <f t="shared" si="7"/>
        <v>ATO</v>
      </c>
      <c r="C44" s="153">
        <f t="shared" si="7"/>
        <v>3.22</v>
      </c>
      <c r="D44" s="153">
        <v>114.73873777777776</v>
      </c>
      <c r="E44" s="154">
        <f>C44/D44</f>
        <v>2.8063756516446877E-2</v>
      </c>
      <c r="F44" s="155">
        <f>IFERROR(E44*(1+0.5*J44),"")</f>
        <v>2.9069374458286223E-2</v>
      </c>
      <c r="G44" s="154">
        <f t="shared" ref="G44:I54" si="8">G7</f>
        <v>7.0000000000000007E-2</v>
      </c>
      <c r="H44" s="154">
        <f t="shared" si="8"/>
        <v>7.4999999999999997E-2</v>
      </c>
      <c r="I44" s="154">
        <f t="shared" si="8"/>
        <v>7.0000000000000007E-2</v>
      </c>
      <c r="J44" s="156">
        <f>AVERAGE(G44:I44)</f>
        <v>7.166666666666667E-2</v>
      </c>
      <c r="K44" s="168">
        <f>$E44*(1+0.5*MIN($G44:$I44))+MIN($G44:$I44)</f>
        <v>9.9045987994522522E-2</v>
      </c>
      <c r="L44" s="168">
        <f>J44+F44</f>
        <v>0.10073604112495289</v>
      </c>
      <c r="M44" s="168">
        <f>$E44*(1+0.5*MAX($G44:$I44))+MAX($G44:$I44)</f>
        <v>0.10411614738581364</v>
      </c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>
      <c r="A45" s="137" t="str">
        <f t="shared" si="7"/>
        <v>NiSource Inc.</v>
      </c>
      <c r="B45" s="152" t="str">
        <f t="shared" si="7"/>
        <v>NI</v>
      </c>
      <c r="C45" s="153">
        <f t="shared" si="7"/>
        <v>1.06</v>
      </c>
      <c r="D45" s="153">
        <v>26.252412222222226</v>
      </c>
      <c r="E45" s="154">
        <f t="shared" ref="E45:E54" si="9">C45/D45</f>
        <v>4.0377241947417229E-2</v>
      </c>
      <c r="F45" s="155">
        <f t="shared" ref="F45:F54" si="10">IFERROR(E45*(1+0.5*J45),"")</f>
        <v>4.1911577141419083E-2</v>
      </c>
      <c r="G45" s="154">
        <f t="shared" si="8"/>
        <v>9.5000000000000001E-2</v>
      </c>
      <c r="H45" s="154">
        <f t="shared" si="8"/>
        <v>7.2999999999999995E-2</v>
      </c>
      <c r="I45" s="154">
        <f t="shared" si="8"/>
        <v>0.06</v>
      </c>
      <c r="J45" s="156">
        <f t="shared" ref="J45:J54" si="11">AVERAGE(G45:I45)</f>
        <v>7.5999999999999998E-2</v>
      </c>
      <c r="K45" s="168">
        <f t="shared" ref="K45:K54" si="12">$E45*(1+0.5*MIN($G45:$I45))+MIN($G45:$I45)</f>
        <v>0.10158855920583974</v>
      </c>
      <c r="L45" s="168">
        <f t="shared" ref="L45:L54" si="13">J45+F45</f>
        <v>0.11791157714141909</v>
      </c>
      <c r="M45" s="168">
        <f t="shared" ref="M45:M54" si="14">$E45*(1+0.5*MAX($G45:$I45))+MAX($G45:$I45)</f>
        <v>0.13729516093991956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>
      <c r="A46" s="137" t="str">
        <f t="shared" si="7"/>
        <v>Northwest Natural Gas Company</v>
      </c>
      <c r="B46" s="152" t="str">
        <f t="shared" si="7"/>
        <v>NWN</v>
      </c>
      <c r="C46" s="153">
        <f t="shared" si="7"/>
        <v>1.95</v>
      </c>
      <c r="D46" s="153">
        <v>36.820930000000018</v>
      </c>
      <c r="E46" s="154">
        <f t="shared" si="9"/>
        <v>5.2959009997846307E-2</v>
      </c>
      <c r="F46" s="155">
        <f t="shared" si="10"/>
        <v>5.4190306980296234E-2</v>
      </c>
      <c r="G46" s="154">
        <f t="shared" si="8"/>
        <v>6.5000000000000002E-2</v>
      </c>
      <c r="H46" s="154">
        <f t="shared" si="8"/>
        <v>2.7999999999999997E-2</v>
      </c>
      <c r="I46" s="154" t="str">
        <f t="shared" si="8"/>
        <v>n/a</v>
      </c>
      <c r="J46" s="156">
        <f t="shared" si="11"/>
        <v>4.65E-2</v>
      </c>
      <c r="K46" s="168">
        <f t="shared" si="12"/>
        <v>8.1700436137816163E-2</v>
      </c>
      <c r="L46" s="168">
        <f t="shared" si="13"/>
        <v>0.10069030698029624</v>
      </c>
      <c r="M46" s="168">
        <f t="shared" si="14"/>
        <v>0.11968017782277632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25">
      <c r="A47" s="137" t="str">
        <f t="shared" si="7"/>
        <v>ONE Gas, Inc.</v>
      </c>
      <c r="B47" s="152" t="str">
        <f t="shared" si="7"/>
        <v>OGS</v>
      </c>
      <c r="C47" s="153">
        <f t="shared" si="7"/>
        <v>2.64</v>
      </c>
      <c r="D47" s="153">
        <v>61.789580000000022</v>
      </c>
      <c r="E47" s="154">
        <f t="shared" si="9"/>
        <v>4.272565050612092E-2</v>
      </c>
      <c r="F47" s="155">
        <f t="shared" si="10"/>
        <v>4.3722582351263743E-2</v>
      </c>
      <c r="G47" s="154">
        <f t="shared" si="8"/>
        <v>0.04</v>
      </c>
      <c r="H47" s="154">
        <f t="shared" si="8"/>
        <v>0.05</v>
      </c>
      <c r="I47" s="154">
        <f t="shared" si="8"/>
        <v>0.05</v>
      </c>
      <c r="J47" s="156">
        <f t="shared" si="11"/>
        <v>4.6666666666666669E-2</v>
      </c>
      <c r="K47" s="168">
        <f t="shared" si="12"/>
        <v>8.3580163516243339E-2</v>
      </c>
      <c r="L47" s="168">
        <f t="shared" si="13"/>
        <v>9.0389249017930412E-2</v>
      </c>
      <c r="M47" s="168">
        <f t="shared" si="14"/>
        <v>9.3793791768773949E-2</v>
      </c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>
      <c r="A48" s="137" t="str">
        <f t="shared" si="7"/>
        <v>Spire, Inc.</v>
      </c>
      <c r="B48" s="152" t="str">
        <f t="shared" si="7"/>
        <v>SR</v>
      </c>
      <c r="C48" s="153">
        <f t="shared" si="7"/>
        <v>3.02</v>
      </c>
      <c r="D48" s="153">
        <v>59.694093333333313</v>
      </c>
      <c r="E48" s="154">
        <f t="shared" si="9"/>
        <v>5.0591270113380306E-2</v>
      </c>
      <c r="F48" s="155">
        <f t="shared" si="10"/>
        <v>5.192856602004399E-2</v>
      </c>
      <c r="G48" s="154">
        <f t="shared" si="8"/>
        <v>4.4999999999999998E-2</v>
      </c>
      <c r="H48" s="154">
        <f t="shared" si="8"/>
        <v>6.3600000000000004E-2</v>
      </c>
      <c r="I48" s="154">
        <f t="shared" si="8"/>
        <v>0.05</v>
      </c>
      <c r="J48" s="156">
        <f t="shared" si="11"/>
        <v>5.2866666666666673E-2</v>
      </c>
      <c r="K48" s="168">
        <f t="shared" si="12"/>
        <v>9.6729573690931353E-2</v>
      </c>
      <c r="L48" s="168">
        <f t="shared" si="13"/>
        <v>0.10479523268671066</v>
      </c>
      <c r="M48" s="168">
        <f t="shared" si="14"/>
        <v>0.1158000725029858</v>
      </c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>
      <c r="A49" s="137" t="str">
        <f t="shared" si="7"/>
        <v>Eversource Energy</v>
      </c>
      <c r="B49" s="152" t="str">
        <f t="shared" si="7"/>
        <v>ES</v>
      </c>
      <c r="C49" s="153">
        <f t="shared" si="7"/>
        <v>2.86</v>
      </c>
      <c r="D49" s="153">
        <v>57.857708888888887</v>
      </c>
      <c r="E49" s="154">
        <f t="shared" si="9"/>
        <v>4.9431615162854124E-2</v>
      </c>
      <c r="F49" s="155">
        <f t="shared" si="10"/>
        <v>5.0498514190119054E-2</v>
      </c>
      <c r="G49" s="154">
        <f t="shared" si="8"/>
        <v>5.5E-2</v>
      </c>
      <c r="H49" s="154">
        <f t="shared" si="8"/>
        <v>3.2500000000000001E-2</v>
      </c>
      <c r="I49" s="154">
        <f t="shared" si="8"/>
        <v>4.2000000000000003E-2</v>
      </c>
      <c r="J49" s="156">
        <f t="shared" si="11"/>
        <v>4.3166666666666666E-2</v>
      </c>
      <c r="K49" s="168">
        <f t="shared" si="12"/>
        <v>8.273487890925052E-2</v>
      </c>
      <c r="L49" s="168">
        <f t="shared" si="13"/>
        <v>9.3665180856785712E-2</v>
      </c>
      <c r="M49" s="168">
        <f t="shared" si="14"/>
        <v>0.10579098457983262</v>
      </c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>
      <c r="A50" s="137" t="str">
        <f t="shared" si="7"/>
        <v>American States Water Company</v>
      </c>
      <c r="B50" s="152" t="str">
        <f t="shared" si="7"/>
        <v>AWR</v>
      </c>
      <c r="C50" s="153">
        <f t="shared" si="7"/>
        <v>1.72</v>
      </c>
      <c r="D50" s="153">
        <v>73.636298888888916</v>
      </c>
      <c r="E50" s="154">
        <f t="shared" si="9"/>
        <v>2.3358045229776386E-2</v>
      </c>
      <c r="F50" s="155">
        <f t="shared" si="10"/>
        <v>2.4027642526363309E-2</v>
      </c>
      <c r="G50" s="154">
        <f t="shared" si="8"/>
        <v>6.5000000000000002E-2</v>
      </c>
      <c r="H50" s="154">
        <f t="shared" si="8"/>
        <v>4.4000000000000004E-2</v>
      </c>
      <c r="I50" s="154">
        <f t="shared" si="8"/>
        <v>6.3E-2</v>
      </c>
      <c r="J50" s="156">
        <f t="shared" si="11"/>
        <v>5.733333333333334E-2</v>
      </c>
      <c r="K50" s="168">
        <f t="shared" si="12"/>
        <v>6.7871922224831474E-2</v>
      </c>
      <c r="L50" s="168">
        <f t="shared" si="13"/>
        <v>8.1360975859696649E-2</v>
      </c>
      <c r="M50" s="168">
        <f t="shared" si="14"/>
        <v>8.9117181699744114E-2</v>
      </c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1:25">
      <c r="A51" s="137" t="str">
        <f t="shared" si="7"/>
        <v>California Water Service Group</v>
      </c>
      <c r="B51" s="152" t="str">
        <f t="shared" si="7"/>
        <v>CWT</v>
      </c>
      <c r="C51" s="153">
        <f t="shared" si="7"/>
        <v>1.1200000000000001</v>
      </c>
      <c r="D51" s="153">
        <v>46.983575555555554</v>
      </c>
      <c r="E51" s="154">
        <f t="shared" si="9"/>
        <v>2.3838117613583076E-2</v>
      </c>
      <c r="F51" s="155">
        <f t="shared" si="10"/>
        <v>2.5077699729489398E-2</v>
      </c>
      <c r="G51" s="154">
        <f t="shared" si="8"/>
        <v>0.1</v>
      </c>
      <c r="H51" s="154">
        <f t="shared" si="8"/>
        <v>0.10800000000000001</v>
      </c>
      <c r="I51" s="154" t="str">
        <f t="shared" si="8"/>
        <v>n/a</v>
      </c>
      <c r="J51" s="156">
        <f t="shared" si="11"/>
        <v>0.10400000000000001</v>
      </c>
      <c r="K51" s="168">
        <f t="shared" si="12"/>
        <v>0.12503002349426223</v>
      </c>
      <c r="L51" s="168">
        <f t="shared" si="13"/>
        <v>0.1290776997294894</v>
      </c>
      <c r="M51" s="168">
        <f t="shared" si="14"/>
        <v>0.13312537596471657</v>
      </c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1:25">
      <c r="A52" s="137" t="str">
        <f t="shared" si="7"/>
        <v>Middlesex Water Company</v>
      </c>
      <c r="B52" s="152" t="str">
        <f t="shared" si="7"/>
        <v>MSEX</v>
      </c>
      <c r="C52" s="153">
        <f t="shared" si="7"/>
        <v>1.3</v>
      </c>
      <c r="D52" s="153">
        <v>54.457244444444441</v>
      </c>
      <c r="E52" s="154">
        <f t="shared" si="9"/>
        <v>2.3871938678906513E-2</v>
      </c>
      <c r="F52" s="155">
        <f t="shared" si="10"/>
        <v>2.442099326852136E-2</v>
      </c>
      <c r="G52" s="154">
        <f t="shared" si="8"/>
        <v>6.5000000000000002E-2</v>
      </c>
      <c r="H52" s="154">
        <f t="shared" si="8"/>
        <v>2.7000000000000003E-2</v>
      </c>
      <c r="I52" s="154" t="str">
        <f t="shared" si="8"/>
        <v>n/a</v>
      </c>
      <c r="J52" s="156">
        <f t="shared" si="11"/>
        <v>4.5999999999999999E-2</v>
      </c>
      <c r="K52" s="168">
        <f t="shared" si="12"/>
        <v>5.1194209851071759E-2</v>
      </c>
      <c r="L52" s="168">
        <f t="shared" si="13"/>
        <v>7.0420993268521359E-2</v>
      </c>
      <c r="M52" s="168">
        <f t="shared" si="14"/>
        <v>8.9647776685970973E-2</v>
      </c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1:25">
      <c r="A53" s="137" t="str">
        <f t="shared" si="7"/>
        <v>SJW Group</v>
      </c>
      <c r="B53" s="152" t="str">
        <f t="shared" si="7"/>
        <v>SJW</v>
      </c>
      <c r="C53" s="153">
        <f t="shared" si="7"/>
        <v>1.6</v>
      </c>
      <c r="D53" s="153">
        <v>58.46175333333332</v>
      </c>
      <c r="E53" s="154">
        <f t="shared" si="9"/>
        <v>2.736832046205024E-2</v>
      </c>
      <c r="F53" s="155">
        <f t="shared" si="10"/>
        <v>2.8349018611940374E-2</v>
      </c>
      <c r="G53" s="154">
        <f t="shared" si="8"/>
        <v>6.5000000000000002E-2</v>
      </c>
      <c r="H53" s="154">
        <f t="shared" si="8"/>
        <v>7.4999999999999997E-2</v>
      </c>
      <c r="I53" s="154">
        <f t="shared" si="8"/>
        <v>7.4999999999999997E-2</v>
      </c>
      <c r="J53" s="156">
        <f t="shared" si="11"/>
        <v>7.166666666666667E-2</v>
      </c>
      <c r="K53" s="155">
        <f t="shared" si="12"/>
        <v>9.3257790877066871E-2</v>
      </c>
      <c r="L53" s="155">
        <f t="shared" si="13"/>
        <v>0.10001568527860705</v>
      </c>
      <c r="M53" s="155">
        <f t="shared" si="14"/>
        <v>0.10339463247937712</v>
      </c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14.4" thickBot="1">
      <c r="A54" s="157" t="str">
        <f t="shared" si="7"/>
        <v>Essential Utilities, Inc.</v>
      </c>
      <c r="B54" s="158" t="str">
        <f t="shared" si="7"/>
        <v>WTRG</v>
      </c>
      <c r="C54" s="159">
        <f t="shared" si="7"/>
        <v>1.2283999999999999</v>
      </c>
      <c r="D54" s="159">
        <v>36.096345555555558</v>
      </c>
      <c r="E54" s="160">
        <f t="shared" si="9"/>
        <v>3.4031145842987914E-2</v>
      </c>
      <c r="F54" s="161">
        <f t="shared" si="10"/>
        <v>3.5052080218277555E-2</v>
      </c>
      <c r="G54" s="160">
        <f t="shared" si="8"/>
        <v>7.0000000000000007E-2</v>
      </c>
      <c r="H54" s="160">
        <f t="shared" si="8"/>
        <v>5.2000000000000005E-2</v>
      </c>
      <c r="I54" s="160">
        <f t="shared" si="8"/>
        <v>5.7999999999999996E-2</v>
      </c>
      <c r="J54" s="162">
        <f t="shared" si="11"/>
        <v>0.06</v>
      </c>
      <c r="K54" s="161">
        <f t="shared" si="12"/>
        <v>8.6915955634905603E-2</v>
      </c>
      <c r="L54" s="161">
        <f t="shared" si="13"/>
        <v>9.5052080218277546E-2</v>
      </c>
      <c r="M54" s="161">
        <f t="shared" si="14"/>
        <v>0.1052222359474925</v>
      </c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1:25" ht="14.4" thickTop="1"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>
      <c r="A56" s="163" t="s">
        <v>34</v>
      </c>
      <c r="K56" s="156">
        <f>AVERAGE(K44:K54)</f>
        <v>8.8149954685158322E-2</v>
      </c>
      <c r="L56" s="156">
        <f>AVERAGE(L44:L54)</f>
        <v>9.8555911105698821E-2</v>
      </c>
      <c r="M56" s="156">
        <f>AVERAGE(M44:M54)</f>
        <v>0.10881668525249122</v>
      </c>
    </row>
    <row r="57" spans="1:25">
      <c r="A57" s="163" t="s">
        <v>35</v>
      </c>
      <c r="K57" s="156">
        <f>MEDIAN(K44:K54)</f>
        <v>8.6915955634905603E-2</v>
      </c>
      <c r="L57" s="156">
        <f>MEDIAN(L44:L54)</f>
        <v>0.10001568527860705</v>
      </c>
      <c r="M57" s="156">
        <f>MEDIAN(M44:M54)</f>
        <v>0.1052222359474925</v>
      </c>
    </row>
    <row r="58" spans="1:25" ht="14.4" thickBot="1">
      <c r="A58" s="164"/>
      <c r="B58" s="165"/>
      <c r="C58" s="165"/>
      <c r="D58" s="165"/>
      <c r="E58" s="166"/>
      <c r="F58" s="166"/>
      <c r="G58" s="166"/>
      <c r="H58" s="166"/>
      <c r="I58" s="166"/>
      <c r="J58" s="166"/>
      <c r="K58" s="166"/>
      <c r="L58" s="166"/>
      <c r="M58" s="166"/>
    </row>
    <row r="61" spans="1:25">
      <c r="A61" s="167" t="s">
        <v>928</v>
      </c>
    </row>
    <row r="62" spans="1:25">
      <c r="A62" s="144" t="str">
        <f>A25</f>
        <v>[1] Bloomberg Professional as of April 30, 2024</v>
      </c>
    </row>
    <row r="63" spans="1:25">
      <c r="A63" s="144" t="str">
        <f>"[2] Bloomberg Professional 90-day average as of "&amp;TEXT(A1,"mmmm d, yyyy")</f>
        <v>[2] Bloomberg Professional 90-day average as of April 30, 2024</v>
      </c>
    </row>
    <row r="64" spans="1:25">
      <c r="A64" s="144" t="str">
        <f t="shared" ref="A64:A72" si="15">A27</f>
        <v>[3] Equals [1]/[2]</v>
      </c>
    </row>
    <row r="65" spans="1:13">
      <c r="A65" s="144" t="str">
        <f t="shared" si="15"/>
        <v>[4] Equals [3] x (1 + 0.5 x [8])</v>
      </c>
    </row>
    <row r="66" spans="1:13">
      <c r="A66" s="144" t="str">
        <f t="shared" si="15"/>
        <v>[5] Value Line</v>
      </c>
    </row>
    <row r="67" spans="1:13">
      <c r="A67" s="144" t="str">
        <f t="shared" si="15"/>
        <v>[6] Yahoo! Finance</v>
      </c>
    </row>
    <row r="68" spans="1:13">
      <c r="A68" s="144" t="str">
        <f t="shared" si="15"/>
        <v>[7] Zacks</v>
      </c>
    </row>
    <row r="69" spans="1:13">
      <c r="A69" s="144" t="str">
        <f t="shared" si="15"/>
        <v>[8] Equals average of [5], [6], [7]</v>
      </c>
    </row>
    <row r="70" spans="1:13">
      <c r="A70" s="144" t="str">
        <f t="shared" si="15"/>
        <v>[9] Equals [3] x (1 + 0.5 x (min([5], [6], [7])) + (min([5], [6], [7])</v>
      </c>
    </row>
    <row r="71" spans="1:13">
      <c r="A71" s="144" t="str">
        <f t="shared" si="15"/>
        <v>[10] Equals [4] + [8]</v>
      </c>
    </row>
    <row r="72" spans="1:13">
      <c r="A72" s="144" t="str">
        <f t="shared" si="15"/>
        <v>[11] Equals [3] x (1 + 0.5 x (max([5], [6], [7])) + (max([5], [6], [7])</v>
      </c>
    </row>
    <row r="75" spans="1:13">
      <c r="A75" s="145"/>
    </row>
    <row r="76" spans="1:13">
      <c r="A76" s="352" t="s">
        <v>1040</v>
      </c>
      <c r="B76" s="352"/>
      <c r="C76" s="352"/>
      <c r="D76" s="352"/>
      <c r="E76" s="352"/>
      <c r="F76" s="352"/>
      <c r="G76" s="352"/>
      <c r="H76" s="352"/>
      <c r="I76" s="352"/>
      <c r="J76" s="352"/>
      <c r="K76" s="352"/>
      <c r="L76" s="352"/>
      <c r="M76" s="352"/>
    </row>
    <row r="77" spans="1:13">
      <c r="G77" s="351"/>
      <c r="H77" s="351"/>
      <c r="I77" s="351"/>
    </row>
    <row r="78" spans="1:13" ht="14.4" thickBot="1">
      <c r="C78" s="146">
        <v>1</v>
      </c>
      <c r="D78" s="146">
        <v>2</v>
      </c>
      <c r="E78" s="146">
        <v>3</v>
      </c>
      <c r="F78" s="146">
        <v>4</v>
      </c>
      <c r="G78" s="146">
        <v>5</v>
      </c>
      <c r="H78" s="146">
        <v>6</v>
      </c>
      <c r="I78" s="146">
        <v>7</v>
      </c>
      <c r="J78" s="146">
        <v>8</v>
      </c>
      <c r="K78" s="146">
        <v>9</v>
      </c>
      <c r="L78" s="146">
        <v>10</v>
      </c>
      <c r="M78" s="146">
        <v>11</v>
      </c>
    </row>
    <row r="79" spans="1:13" ht="65.25" customHeight="1">
      <c r="A79" s="147" t="s">
        <v>0</v>
      </c>
      <c r="B79" s="148" t="s">
        <v>38</v>
      </c>
      <c r="C79" s="149" t="s">
        <v>1</v>
      </c>
      <c r="D79" s="149" t="s">
        <v>2</v>
      </c>
      <c r="E79" s="149" t="s">
        <v>3</v>
      </c>
      <c r="F79" s="149" t="s">
        <v>4</v>
      </c>
      <c r="G79" s="149" t="str">
        <f t="shared" ref="G79:M79" si="16">G5</f>
        <v>Value Line Projected EPS Growth Rate</v>
      </c>
      <c r="H79" s="149" t="str">
        <f t="shared" si="16"/>
        <v>Yahoo! Finance Projected EPS Growth Rate</v>
      </c>
      <c r="I79" s="149" t="str">
        <f t="shared" si="16"/>
        <v>Zacks Projected EPS Growth Rate</v>
      </c>
      <c r="J79" s="149" t="str">
        <f t="shared" si="16"/>
        <v>Average Projected EPS Growth Rate</v>
      </c>
      <c r="K79" s="149" t="str">
        <f t="shared" si="16"/>
        <v>Cost of Equity:  Minimum Growth Rate</v>
      </c>
      <c r="L79" s="149" t="str">
        <f t="shared" si="16"/>
        <v>Cost of Equity:  Mean Growth Rate</v>
      </c>
      <c r="M79" s="149" t="str">
        <f t="shared" si="16"/>
        <v>Cost of Equity:  Maximum Growth Rate</v>
      </c>
    </row>
    <row r="80" spans="1:13">
      <c r="A80" s="150"/>
      <c r="B80" s="151"/>
      <c r="J80" s="143"/>
      <c r="K80" s="143"/>
      <c r="L80" s="143"/>
      <c r="M80" s="143"/>
    </row>
    <row r="81" spans="1:25">
      <c r="A81" s="137" t="str">
        <f t="shared" ref="A81:C91" si="17">A7</f>
        <v>Atmos Energy Corporation</v>
      </c>
      <c r="B81" s="152" t="str">
        <f t="shared" si="17"/>
        <v>ATO</v>
      </c>
      <c r="C81" s="153">
        <f t="shared" si="17"/>
        <v>3.22</v>
      </c>
      <c r="D81" s="153">
        <v>112.8083033333333</v>
      </c>
      <c r="E81" s="154">
        <f>C81/D81</f>
        <v>2.8543998135361855E-2</v>
      </c>
      <c r="F81" s="155">
        <f>IFERROR(E81*(1+0.5*J81),"")</f>
        <v>2.9566824735212324E-2</v>
      </c>
      <c r="G81" s="154">
        <f t="shared" ref="G81:I91" si="18">G7</f>
        <v>7.0000000000000007E-2</v>
      </c>
      <c r="H81" s="154">
        <f t="shared" si="18"/>
        <v>7.4999999999999997E-2</v>
      </c>
      <c r="I81" s="154">
        <f t="shared" si="18"/>
        <v>7.0000000000000007E-2</v>
      </c>
      <c r="J81" s="156">
        <f>AVERAGE(G81:I81)</f>
        <v>7.166666666666667E-2</v>
      </c>
      <c r="K81" s="168">
        <f>$E81*(1+0.5*MIN($G81:$I81))+MIN($G81:$I81)</f>
        <v>9.9543038070099524E-2</v>
      </c>
      <c r="L81" s="168">
        <f>J81+F81</f>
        <v>0.101233491401879</v>
      </c>
      <c r="M81" s="168">
        <f>$E81*(1+0.5*MAX($G81:$I81))+MAX($G81:$I81)</f>
        <v>0.10461439806543793</v>
      </c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>
      <c r="A82" s="137" t="str">
        <f t="shared" si="17"/>
        <v>NiSource Inc.</v>
      </c>
      <c r="B82" s="152" t="str">
        <f t="shared" si="17"/>
        <v>NI</v>
      </c>
      <c r="C82" s="153">
        <f t="shared" si="17"/>
        <v>1.06</v>
      </c>
      <c r="D82" s="153">
        <v>25.790063888888895</v>
      </c>
      <c r="E82" s="154">
        <f t="shared" ref="E82:E91" si="19">C82/D82</f>
        <v>4.1101100197610548E-2</v>
      </c>
      <c r="F82" s="155">
        <f t="shared" ref="F82:F91" si="20">IFERROR(E82*(1+0.5*J82),"")</f>
        <v>4.2662942005119747E-2</v>
      </c>
      <c r="G82" s="154">
        <f t="shared" si="18"/>
        <v>9.5000000000000001E-2</v>
      </c>
      <c r="H82" s="154">
        <f t="shared" si="18"/>
        <v>7.2999999999999995E-2</v>
      </c>
      <c r="I82" s="154">
        <f t="shared" si="18"/>
        <v>0.06</v>
      </c>
      <c r="J82" s="156">
        <f t="shared" ref="J82:J91" si="21">AVERAGE(G82:I82)</f>
        <v>7.5999999999999998E-2</v>
      </c>
      <c r="K82" s="168">
        <f t="shared" ref="K82:K91" si="22">$E82*(1+0.5*MIN($G82:$I82))+MIN($G82:$I82)</f>
        <v>0.10233413320353886</v>
      </c>
      <c r="L82" s="168">
        <f t="shared" ref="L82:L91" si="23">J82+F82</f>
        <v>0.11866294200511975</v>
      </c>
      <c r="M82" s="168">
        <f t="shared" ref="M82:M91" si="24">$E82*(1+0.5*MAX($G82:$I82))+MAX($G82:$I82)</f>
        <v>0.13805340245699704</v>
      </c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>
      <c r="A83" s="137" t="str">
        <f t="shared" si="17"/>
        <v>Northwest Natural Gas Company</v>
      </c>
      <c r="B83" s="152" t="str">
        <f t="shared" si="17"/>
        <v>NWN</v>
      </c>
      <c r="C83" s="153">
        <f t="shared" si="17"/>
        <v>1.95</v>
      </c>
      <c r="D83" s="153">
        <v>37.070051666666679</v>
      </c>
      <c r="E83" s="154">
        <f t="shared" si="19"/>
        <v>5.2603109850894447E-2</v>
      </c>
      <c r="F83" s="155">
        <f t="shared" si="20"/>
        <v>5.3826132154927743E-2</v>
      </c>
      <c r="G83" s="154">
        <f t="shared" si="18"/>
        <v>6.5000000000000002E-2</v>
      </c>
      <c r="H83" s="154">
        <f t="shared" si="18"/>
        <v>2.7999999999999997E-2</v>
      </c>
      <c r="I83" s="154" t="str">
        <f t="shared" si="18"/>
        <v>n/a</v>
      </c>
      <c r="J83" s="156">
        <f t="shared" si="21"/>
        <v>4.65E-2</v>
      </c>
      <c r="K83" s="168">
        <f t="shared" si="22"/>
        <v>8.1339553388806968E-2</v>
      </c>
      <c r="L83" s="168">
        <f t="shared" si="23"/>
        <v>0.10032613215492775</v>
      </c>
      <c r="M83" s="168">
        <f t="shared" si="24"/>
        <v>0.11931271092104852</v>
      </c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>
      <c r="A84" s="137" t="str">
        <f t="shared" si="17"/>
        <v>ONE Gas, Inc.</v>
      </c>
      <c r="B84" s="152" t="str">
        <f t="shared" si="17"/>
        <v>OGS</v>
      </c>
      <c r="C84" s="153">
        <f t="shared" si="17"/>
        <v>2.64</v>
      </c>
      <c r="D84" s="153">
        <v>63.772306666666694</v>
      </c>
      <c r="E84" s="154">
        <f t="shared" si="19"/>
        <v>4.1397279446062571E-2</v>
      </c>
      <c r="F84" s="155">
        <f t="shared" si="20"/>
        <v>4.2363215966470705E-2</v>
      </c>
      <c r="G84" s="154">
        <f t="shared" si="18"/>
        <v>0.04</v>
      </c>
      <c r="H84" s="154">
        <f t="shared" si="18"/>
        <v>0.05</v>
      </c>
      <c r="I84" s="154">
        <f t="shared" si="18"/>
        <v>0.05</v>
      </c>
      <c r="J84" s="156">
        <f t="shared" si="21"/>
        <v>4.6666666666666669E-2</v>
      </c>
      <c r="K84" s="168">
        <f t="shared" si="22"/>
        <v>8.2225225034983834E-2</v>
      </c>
      <c r="L84" s="168">
        <f t="shared" si="23"/>
        <v>8.902988263313738E-2</v>
      </c>
      <c r="M84" s="168">
        <f t="shared" si="24"/>
        <v>9.243221143221414E-2</v>
      </c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>
      <c r="A85" s="137" t="str">
        <f t="shared" si="17"/>
        <v>Spire, Inc.</v>
      </c>
      <c r="B85" s="152" t="str">
        <f t="shared" si="17"/>
        <v>SR</v>
      </c>
      <c r="C85" s="153">
        <f t="shared" si="17"/>
        <v>3.02</v>
      </c>
      <c r="D85" s="153">
        <v>58.642192777777723</v>
      </c>
      <c r="E85" s="154">
        <f t="shared" si="19"/>
        <v>5.149875638934872E-2</v>
      </c>
      <c r="F85" s="155">
        <f t="shared" si="20"/>
        <v>5.2860040183240503E-2</v>
      </c>
      <c r="G85" s="154">
        <f t="shared" si="18"/>
        <v>4.4999999999999998E-2</v>
      </c>
      <c r="H85" s="154">
        <f t="shared" si="18"/>
        <v>6.3600000000000004E-2</v>
      </c>
      <c r="I85" s="154">
        <f t="shared" si="18"/>
        <v>0.05</v>
      </c>
      <c r="J85" s="156">
        <f t="shared" si="21"/>
        <v>5.2866666666666673E-2</v>
      </c>
      <c r="K85" s="168">
        <f t="shared" si="22"/>
        <v>9.7657478408109066E-2</v>
      </c>
      <c r="L85" s="168">
        <f t="shared" si="23"/>
        <v>0.10572670684990718</v>
      </c>
      <c r="M85" s="168">
        <f t="shared" si="24"/>
        <v>0.11673641684253001</v>
      </c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>
      <c r="A86" s="137" t="str">
        <f t="shared" si="17"/>
        <v>Eversource Energy</v>
      </c>
      <c r="B86" s="152" t="str">
        <f t="shared" si="17"/>
        <v>ES</v>
      </c>
      <c r="C86" s="153">
        <f t="shared" si="17"/>
        <v>2.86</v>
      </c>
      <c r="D86" s="153">
        <v>57.865510555555538</v>
      </c>
      <c r="E86" s="154">
        <f t="shared" si="19"/>
        <v>4.9424950588730573E-2</v>
      </c>
      <c r="F86" s="155">
        <f t="shared" si="20"/>
        <v>5.0491705772270676E-2</v>
      </c>
      <c r="G86" s="154">
        <f t="shared" si="18"/>
        <v>5.5E-2</v>
      </c>
      <c r="H86" s="154">
        <f t="shared" si="18"/>
        <v>3.2500000000000001E-2</v>
      </c>
      <c r="I86" s="154">
        <f t="shared" si="18"/>
        <v>4.2000000000000003E-2</v>
      </c>
      <c r="J86" s="156">
        <f t="shared" si="21"/>
        <v>4.3166666666666666E-2</v>
      </c>
      <c r="K86" s="168">
        <f t="shared" si="22"/>
        <v>8.2728106035797444E-2</v>
      </c>
      <c r="L86" s="168">
        <f t="shared" si="23"/>
        <v>9.3658372438937348E-2</v>
      </c>
      <c r="M86" s="168">
        <f t="shared" si="24"/>
        <v>0.10578413672992067</v>
      </c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1:25">
      <c r="A87" s="137" t="str">
        <f t="shared" si="17"/>
        <v>American States Water Company</v>
      </c>
      <c r="B87" s="152" t="str">
        <f t="shared" si="17"/>
        <v>AWR</v>
      </c>
      <c r="C87" s="153">
        <f t="shared" si="17"/>
        <v>1.72</v>
      </c>
      <c r="D87" s="153">
        <v>77.038042777777775</v>
      </c>
      <c r="E87" s="154">
        <f t="shared" si="19"/>
        <v>2.2326631596307212E-2</v>
      </c>
      <c r="F87" s="155">
        <f t="shared" si="20"/>
        <v>2.2966661702068018E-2</v>
      </c>
      <c r="G87" s="154">
        <f t="shared" si="18"/>
        <v>6.5000000000000002E-2</v>
      </c>
      <c r="H87" s="154">
        <f t="shared" si="18"/>
        <v>4.4000000000000004E-2</v>
      </c>
      <c r="I87" s="154">
        <f t="shared" si="18"/>
        <v>6.3E-2</v>
      </c>
      <c r="J87" s="156">
        <f t="shared" si="21"/>
        <v>5.733333333333334E-2</v>
      </c>
      <c r="K87" s="168">
        <f t="shared" si="22"/>
        <v>6.6817817491425971E-2</v>
      </c>
      <c r="L87" s="168">
        <f t="shared" si="23"/>
        <v>8.0299995035401361E-2</v>
      </c>
      <c r="M87" s="168">
        <f t="shared" si="24"/>
        <v>8.8052247123187197E-2</v>
      </c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>
      <c r="A88" s="137" t="str">
        <f t="shared" si="17"/>
        <v>California Water Service Group</v>
      </c>
      <c r="B88" s="152" t="str">
        <f t="shared" si="17"/>
        <v>CWT</v>
      </c>
      <c r="C88" s="153">
        <f t="shared" si="17"/>
        <v>1.1200000000000001</v>
      </c>
      <c r="D88" s="153">
        <v>48.225280000000012</v>
      </c>
      <c r="E88" s="154">
        <f t="shared" si="19"/>
        <v>2.3224333793396324E-2</v>
      </c>
      <c r="F88" s="155">
        <f t="shared" si="20"/>
        <v>2.4431999150652934E-2</v>
      </c>
      <c r="G88" s="154">
        <f t="shared" si="18"/>
        <v>0.1</v>
      </c>
      <c r="H88" s="154">
        <f t="shared" si="18"/>
        <v>0.10800000000000001</v>
      </c>
      <c r="I88" s="154" t="str">
        <f t="shared" si="18"/>
        <v>n/a</v>
      </c>
      <c r="J88" s="156">
        <f t="shared" si="21"/>
        <v>0.10400000000000001</v>
      </c>
      <c r="K88" s="168">
        <f t="shared" si="22"/>
        <v>0.12438555048306615</v>
      </c>
      <c r="L88" s="168">
        <f t="shared" si="23"/>
        <v>0.12843199915065295</v>
      </c>
      <c r="M88" s="168">
        <f t="shared" si="24"/>
        <v>0.13247844781823975</v>
      </c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spans="1:25">
      <c r="A89" s="137" t="str">
        <f t="shared" si="17"/>
        <v>Middlesex Water Company</v>
      </c>
      <c r="B89" s="152" t="str">
        <f t="shared" si="17"/>
        <v>MSEX</v>
      </c>
      <c r="C89" s="153">
        <f t="shared" si="17"/>
        <v>1.3</v>
      </c>
      <c r="D89" s="153">
        <v>61.282206666666674</v>
      </c>
      <c r="E89" s="154">
        <f t="shared" si="19"/>
        <v>2.1213335333551412E-2</v>
      </c>
      <c r="F89" s="155">
        <f t="shared" si="20"/>
        <v>2.1701242046223094E-2</v>
      </c>
      <c r="G89" s="154">
        <f t="shared" si="18"/>
        <v>6.5000000000000002E-2</v>
      </c>
      <c r="H89" s="154">
        <f t="shared" si="18"/>
        <v>2.7000000000000003E-2</v>
      </c>
      <c r="I89" s="154" t="str">
        <f t="shared" si="18"/>
        <v>n/a</v>
      </c>
      <c r="J89" s="156">
        <f t="shared" si="21"/>
        <v>4.5999999999999999E-2</v>
      </c>
      <c r="K89" s="168">
        <f t="shared" si="22"/>
        <v>4.8499715360554363E-2</v>
      </c>
      <c r="L89" s="168">
        <f t="shared" si="23"/>
        <v>6.770124204622309E-2</v>
      </c>
      <c r="M89" s="168">
        <f t="shared" si="24"/>
        <v>8.690276873189183E-2</v>
      </c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1:25">
      <c r="A90" s="137" t="str">
        <f t="shared" si="17"/>
        <v>SJW Group</v>
      </c>
      <c r="B90" s="152" t="str">
        <f t="shared" si="17"/>
        <v>SJW</v>
      </c>
      <c r="C90" s="153">
        <f t="shared" si="17"/>
        <v>1.6</v>
      </c>
      <c r="D90" s="153">
        <v>60.721516111111043</v>
      </c>
      <c r="E90" s="154">
        <f t="shared" si="19"/>
        <v>2.6349803207684173E-2</v>
      </c>
      <c r="F90" s="155">
        <f t="shared" si="20"/>
        <v>2.7294004489292856E-2</v>
      </c>
      <c r="G90" s="154">
        <f t="shared" si="18"/>
        <v>6.5000000000000002E-2</v>
      </c>
      <c r="H90" s="154">
        <f t="shared" si="18"/>
        <v>7.4999999999999997E-2</v>
      </c>
      <c r="I90" s="154">
        <f t="shared" si="18"/>
        <v>7.4999999999999997E-2</v>
      </c>
      <c r="J90" s="156">
        <f t="shared" si="21"/>
        <v>7.166666666666667E-2</v>
      </c>
      <c r="K90" s="168">
        <f t="shared" si="22"/>
        <v>9.2206171811933912E-2</v>
      </c>
      <c r="L90" s="168">
        <f t="shared" si="23"/>
        <v>9.8960671155959523E-2</v>
      </c>
      <c r="M90" s="168">
        <f t="shared" si="24"/>
        <v>0.10233792082797233</v>
      </c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1:25" ht="14.4" thickBot="1">
      <c r="A91" s="157" t="str">
        <f t="shared" si="17"/>
        <v>Essential Utilities, Inc.</v>
      </c>
      <c r="B91" s="158" t="str">
        <f t="shared" si="17"/>
        <v>WTRG</v>
      </c>
      <c r="C91" s="159">
        <f t="shared" si="17"/>
        <v>1.2283999999999999</v>
      </c>
      <c r="D91" s="159">
        <v>35.506234999999968</v>
      </c>
      <c r="E91" s="160">
        <f t="shared" si="19"/>
        <v>3.4596740544301612E-2</v>
      </c>
      <c r="F91" s="161">
        <f t="shared" si="20"/>
        <v>3.5634642760630664E-2</v>
      </c>
      <c r="G91" s="160">
        <f t="shared" si="18"/>
        <v>7.0000000000000007E-2</v>
      </c>
      <c r="H91" s="160">
        <f t="shared" si="18"/>
        <v>5.2000000000000005E-2</v>
      </c>
      <c r="I91" s="160">
        <f t="shared" si="18"/>
        <v>5.7999999999999996E-2</v>
      </c>
      <c r="J91" s="162">
        <f t="shared" si="21"/>
        <v>0.06</v>
      </c>
      <c r="K91" s="161">
        <f t="shared" si="22"/>
        <v>8.7496255798453465E-2</v>
      </c>
      <c r="L91" s="161">
        <f t="shared" si="23"/>
        <v>9.5634642760630661E-2</v>
      </c>
      <c r="M91" s="161">
        <f t="shared" si="24"/>
        <v>0.10580762646335218</v>
      </c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1:25" ht="14.4" thickTop="1"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>
      <c r="A93" s="163" t="s">
        <v>34</v>
      </c>
      <c r="K93" s="156">
        <f>AVERAGE(K81:K91)</f>
        <v>8.7748458644251792E-2</v>
      </c>
      <c r="L93" s="156">
        <f>AVERAGE(L81:L91)</f>
        <v>9.8151461602979634E-2</v>
      </c>
      <c r="M93" s="156">
        <f>AVERAGE(M81:M91)</f>
        <v>0.10841020794661742</v>
      </c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>
      <c r="A94" s="163" t="s">
        <v>35</v>
      </c>
      <c r="K94" s="156">
        <f>MEDIAN(K81:K91)</f>
        <v>8.7496255798453465E-2</v>
      </c>
      <c r="L94" s="156">
        <f>MEDIAN(L81:L91)</f>
        <v>9.8960671155959523E-2</v>
      </c>
      <c r="M94" s="156">
        <f>MEDIAN(M81:M91)</f>
        <v>0.10578413672992067</v>
      </c>
    </row>
    <row r="95" spans="1:25" ht="14.4" thickBot="1">
      <c r="A95" s="164"/>
      <c r="B95" s="165"/>
      <c r="C95" s="165"/>
      <c r="D95" s="165"/>
      <c r="E95" s="166"/>
      <c r="F95" s="166"/>
      <c r="G95" s="166"/>
      <c r="H95" s="166"/>
      <c r="I95" s="166"/>
      <c r="J95" s="166"/>
      <c r="K95" s="166"/>
      <c r="L95" s="166"/>
      <c r="M95" s="166"/>
    </row>
    <row r="98" spans="1:1">
      <c r="A98" s="167" t="s">
        <v>928</v>
      </c>
    </row>
    <row r="99" spans="1:1">
      <c r="A99" s="144" t="str">
        <f>A25</f>
        <v>[1] Bloomberg Professional as of April 30, 2024</v>
      </c>
    </row>
    <row r="100" spans="1:1">
      <c r="A100" s="144" t="str">
        <f>"[2] Bloomberg Professional 180-day average as of "&amp;TEXT(A1,"mmmm d, yyyy")</f>
        <v>[2] Bloomberg Professional 180-day average as of April 30, 2024</v>
      </c>
    </row>
    <row r="101" spans="1:1">
      <c r="A101" s="144" t="str">
        <f>A27</f>
        <v>[3] Equals [1]/[2]</v>
      </c>
    </row>
    <row r="102" spans="1:1">
      <c r="A102" s="144" t="str">
        <f t="shared" ref="A102:A109" si="25">A28</f>
        <v>[4] Equals [3] x (1 + 0.5 x [8])</v>
      </c>
    </row>
    <row r="103" spans="1:1">
      <c r="A103" s="144" t="str">
        <f t="shared" si="25"/>
        <v>[5] Value Line</v>
      </c>
    </row>
    <row r="104" spans="1:1">
      <c r="A104" s="144" t="str">
        <f t="shared" si="25"/>
        <v>[6] Yahoo! Finance</v>
      </c>
    </row>
    <row r="105" spans="1:1">
      <c r="A105" s="144" t="str">
        <f t="shared" si="25"/>
        <v>[7] Zacks</v>
      </c>
    </row>
    <row r="106" spans="1:1">
      <c r="A106" s="144" t="str">
        <f t="shared" si="25"/>
        <v>[8] Equals average of [5], [6], [7]</v>
      </c>
    </row>
    <row r="107" spans="1:1">
      <c r="A107" s="144" t="str">
        <f t="shared" si="25"/>
        <v>[9] Equals [3] x (1 + 0.5 x (min([5], [6], [7])) + (min([5], [6], [7])</v>
      </c>
    </row>
    <row r="108" spans="1:1">
      <c r="A108" s="144" t="str">
        <f t="shared" si="25"/>
        <v>[10] Equals [4] + [8]</v>
      </c>
    </row>
    <row r="109" spans="1:1">
      <c r="A109" s="144" t="str">
        <f t="shared" si="25"/>
        <v>[11] Equals [3] x (1 + 0.5 x (max([5], [6], [7])) + (max([5], [6], [7])</v>
      </c>
    </row>
  </sheetData>
  <mergeCells count="6">
    <mergeCell ref="G3:I3"/>
    <mergeCell ref="G40:I40"/>
    <mergeCell ref="G77:I77"/>
    <mergeCell ref="A2:M2"/>
    <mergeCell ref="A39:M39"/>
    <mergeCell ref="A76:M76"/>
  </mergeCells>
  <conditionalFormatting sqref="O1:Y1048576">
    <cfRule type="containsText" dxfId="48" priority="1" operator="containsText" text="TRUE">
      <formula>NOT(ISERROR(SEARCH("TRUE",O1)))</formula>
    </cfRule>
  </conditionalFormatting>
  <printOptions horizontalCentered="1"/>
  <pageMargins left="0.3" right="0.3" top="0.75" bottom="0.3" header="0.3" footer="0.3"/>
  <pageSetup scale="79" fitToHeight="3" orientation="landscape" horizontalDpi="1200" verticalDpi="1200" r:id="rId1"/>
  <headerFooter>
    <oddHeader>&amp;R&amp;"Times New Roman,Regular"&amp;10Schedule AEB-3
Page &amp;P of &amp;N</oddHeader>
  </headerFooter>
  <rowBreaks count="2" manualBreakCount="2">
    <brk id="37" max="12" man="1"/>
    <brk id="74" max="12" man="1"/>
  </rowBreaks>
  <ignoredErrors>
    <ignoredError sqref="A6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pageSetUpPr autoPageBreaks="0"/>
  </sheetPr>
  <dimension ref="A1:V287"/>
  <sheetViews>
    <sheetView zoomScale="90" zoomScaleNormal="90" zoomScaleSheetLayoutView="70" zoomScalePageLayoutView="60" workbookViewId="0"/>
  </sheetViews>
  <sheetFormatPr defaultColWidth="8.77734375" defaultRowHeight="15" customHeight="1"/>
  <cols>
    <col min="1" max="1" width="2.5546875" style="169" customWidth="1"/>
    <col min="2" max="2" width="34" style="169" customWidth="1"/>
    <col min="3" max="3" width="8.77734375" style="169"/>
    <col min="4" max="4" width="15.33203125" style="169" customWidth="1"/>
    <col min="5" max="8" width="8.77734375" style="169"/>
    <col min="9" max="9" width="10.77734375" style="169" customWidth="1"/>
    <col min="10" max="10" width="3.77734375" style="169" customWidth="1"/>
    <col min="11" max="12" width="9.77734375" bestFit="1" customWidth="1"/>
    <col min="13" max="16" width="9.77734375" style="24" bestFit="1" customWidth="1"/>
    <col min="17" max="17" width="8.77734375" style="23"/>
    <col min="18" max="22" width="10.44140625" style="23" bestFit="1" customWidth="1"/>
    <col min="23" max="16384" width="8.77734375" style="23"/>
  </cols>
  <sheetData>
    <row r="1" spans="2:16" ht="15" customHeight="1">
      <c r="B1" s="170"/>
      <c r="C1" s="170"/>
      <c r="D1" s="170"/>
      <c r="E1" s="170"/>
      <c r="F1" s="170"/>
      <c r="G1" s="170"/>
      <c r="H1" s="170"/>
      <c r="I1" s="170"/>
    </row>
    <row r="2" spans="2:16" ht="15" customHeight="1">
      <c r="B2" s="354" t="s">
        <v>1042</v>
      </c>
      <c r="C2" s="354"/>
      <c r="D2" s="354"/>
      <c r="E2" s="354"/>
      <c r="F2" s="354"/>
      <c r="G2" s="354"/>
      <c r="H2" s="354"/>
      <c r="I2" s="354"/>
      <c r="J2" s="145"/>
    </row>
    <row r="3" spans="2:16" ht="15" customHeight="1">
      <c r="B3" s="354" t="s">
        <v>1041</v>
      </c>
      <c r="C3" s="354"/>
      <c r="D3" s="354"/>
      <c r="E3" s="354"/>
      <c r="F3" s="354"/>
      <c r="G3" s="354"/>
      <c r="H3" s="354"/>
      <c r="I3" s="354"/>
      <c r="J3" s="145"/>
    </row>
    <row r="4" spans="2:16" ht="15" customHeight="1">
      <c r="B4" s="171"/>
      <c r="C4" s="171"/>
      <c r="D4" s="171"/>
      <c r="E4" s="171"/>
      <c r="F4" s="171"/>
      <c r="G4" s="172"/>
      <c r="H4" s="171"/>
      <c r="I4" s="171"/>
      <c r="J4" s="145"/>
      <c r="M4" s="32"/>
    </row>
    <row r="5" spans="2:16" ht="15" customHeight="1">
      <c r="B5" s="353" t="s">
        <v>36</v>
      </c>
      <c r="C5" s="353"/>
      <c r="D5" s="353"/>
      <c r="E5" s="353"/>
      <c r="F5" s="353"/>
      <c r="G5" s="353"/>
      <c r="H5" s="353"/>
      <c r="I5" s="353"/>
      <c r="J5" s="145"/>
    </row>
    <row r="6" spans="2:16" ht="15" customHeight="1">
      <c r="B6" s="353" t="s">
        <v>37</v>
      </c>
      <c r="C6" s="353"/>
      <c r="D6" s="353"/>
      <c r="E6" s="353"/>
      <c r="F6" s="353"/>
      <c r="G6" s="353"/>
      <c r="H6" s="353"/>
      <c r="I6" s="353"/>
      <c r="J6" s="145"/>
    </row>
    <row r="7" spans="2:16" ht="15" customHeight="1">
      <c r="B7" s="173"/>
      <c r="C7" s="173"/>
      <c r="D7" s="173"/>
      <c r="E7" s="173"/>
      <c r="F7" s="173"/>
      <c r="G7" s="173"/>
      <c r="H7" s="173"/>
      <c r="I7" s="173"/>
      <c r="J7" s="145"/>
    </row>
    <row r="8" spans="2:16" ht="15" customHeight="1" thickBot="1">
      <c r="B8" s="144"/>
      <c r="C8" s="144"/>
      <c r="D8" s="173" t="s">
        <v>948</v>
      </c>
      <c r="E8" s="173" t="s">
        <v>949</v>
      </c>
      <c r="F8" s="173" t="s">
        <v>950</v>
      </c>
      <c r="G8" s="173" t="s">
        <v>39</v>
      </c>
      <c r="H8" s="173" t="s">
        <v>40</v>
      </c>
      <c r="I8" s="173" t="s">
        <v>41</v>
      </c>
      <c r="J8" s="144"/>
      <c r="M8" s="25"/>
      <c r="N8" s="25"/>
      <c r="O8" s="25"/>
      <c r="P8" s="25"/>
    </row>
    <row r="9" spans="2:16" ht="69.599999999999994">
      <c r="B9" s="148" t="s">
        <v>0</v>
      </c>
      <c r="C9" s="148" t="s">
        <v>38</v>
      </c>
      <c r="D9" s="135" t="s">
        <v>994</v>
      </c>
      <c r="E9" s="135" t="s">
        <v>995</v>
      </c>
      <c r="F9" s="135" t="s">
        <v>996</v>
      </c>
      <c r="G9" s="135" t="s">
        <v>997</v>
      </c>
      <c r="H9" s="174" t="s">
        <v>998</v>
      </c>
      <c r="I9" s="174" t="s">
        <v>999</v>
      </c>
      <c r="J9" s="144"/>
      <c r="M9" s="25"/>
      <c r="N9" s="25"/>
      <c r="O9" s="25"/>
      <c r="P9" s="25"/>
    </row>
    <row r="10" spans="2:16" ht="15" customHeight="1">
      <c r="B10" s="150"/>
      <c r="C10" s="150"/>
      <c r="D10" s="144"/>
      <c r="E10" s="144"/>
      <c r="F10" s="144"/>
      <c r="G10" s="144"/>
      <c r="H10" s="144"/>
      <c r="I10" s="144"/>
      <c r="J10" s="144"/>
      <c r="M10" s="30"/>
      <c r="N10" s="30"/>
      <c r="O10" s="30"/>
      <c r="P10" s="30"/>
    </row>
    <row r="11" spans="2:16" ht="15" customHeight="1">
      <c r="B11" s="137" t="str">
        <f>'AEB-3 - Constant DCF'!A7</f>
        <v>Atmos Energy Corporation</v>
      </c>
      <c r="C11" s="152" t="str">
        <f>'AEB-3 - Constant DCF'!B7</f>
        <v>ATO</v>
      </c>
      <c r="D11" s="175">
        <v>4.5913333333333341E-2</v>
      </c>
      <c r="E11" s="176">
        <v>0.85</v>
      </c>
      <c r="F11" s="175">
        <f>'AEB-6 - Market Return'!C7</f>
        <v>0.12906024794966475</v>
      </c>
      <c r="G11" s="156">
        <f>F11-D11</f>
        <v>8.3146914616331419E-2</v>
      </c>
      <c r="H11" s="177">
        <f>IFERROR(G11*E11+D11, "")</f>
        <v>0.11658821075721504</v>
      </c>
      <c r="I11" s="177">
        <f>IFERROR((0.25*G11)+(0.75*E11*G11)+D11, "")</f>
        <v>0.11970622005532747</v>
      </c>
      <c r="J11" s="144"/>
      <c r="M11" s="30"/>
      <c r="N11" s="30"/>
      <c r="O11" s="30"/>
      <c r="P11" s="30"/>
    </row>
    <row r="12" spans="2:16" ht="15" customHeight="1">
      <c r="B12" s="137" t="str">
        <f>'AEB-3 - Constant DCF'!A8</f>
        <v>NiSource Inc.</v>
      </c>
      <c r="C12" s="152" t="str">
        <f>'AEB-3 - Constant DCF'!B8</f>
        <v>NI</v>
      </c>
      <c r="D12" s="175">
        <f>D11</f>
        <v>4.5913333333333341E-2</v>
      </c>
      <c r="E12" s="176">
        <v>0.9</v>
      </c>
      <c r="F12" s="175">
        <f>F11</f>
        <v>0.12906024794966475</v>
      </c>
      <c r="G12" s="156">
        <f t="shared" ref="G12:G21" si="0">F12-D12</f>
        <v>8.3146914616331419E-2</v>
      </c>
      <c r="H12" s="177">
        <f t="shared" ref="H12:H21" si="1">IFERROR(G12*E12+D12, "")</f>
        <v>0.12074555648803162</v>
      </c>
      <c r="I12" s="177">
        <f t="shared" ref="I12:I21" si="2">IFERROR((0.25*G12)+(0.75*E12*G12)+D12, "")</f>
        <v>0.1228242293534399</v>
      </c>
      <c r="J12" s="144"/>
      <c r="M12" s="30"/>
      <c r="N12" s="30"/>
      <c r="O12" s="30"/>
      <c r="P12" s="30"/>
    </row>
    <row r="13" spans="2:16" ht="15" customHeight="1">
      <c r="B13" s="137" t="str">
        <f>'AEB-3 - Constant DCF'!A9</f>
        <v>Northwest Natural Gas Company</v>
      </c>
      <c r="C13" s="152" t="str">
        <f>'AEB-3 - Constant DCF'!B9</f>
        <v>NWN</v>
      </c>
      <c r="D13" s="175">
        <f t="shared" ref="D13:D21" si="3">D12</f>
        <v>4.5913333333333341E-2</v>
      </c>
      <c r="E13" s="176">
        <v>0.85</v>
      </c>
      <c r="F13" s="175">
        <f t="shared" ref="F13:F21" si="4">F12</f>
        <v>0.12906024794966475</v>
      </c>
      <c r="G13" s="156">
        <f t="shared" si="0"/>
        <v>8.3146914616331419E-2</v>
      </c>
      <c r="H13" s="177">
        <f t="shared" si="1"/>
        <v>0.11658821075721504</v>
      </c>
      <c r="I13" s="177">
        <f t="shared" si="2"/>
        <v>0.11970622005532747</v>
      </c>
      <c r="J13" s="144"/>
      <c r="M13" s="30"/>
      <c r="N13" s="30"/>
      <c r="O13" s="30"/>
      <c r="P13" s="30"/>
    </row>
    <row r="14" spans="2:16" ht="15" customHeight="1">
      <c r="B14" s="137" t="str">
        <f>'AEB-3 - Constant DCF'!A10</f>
        <v>ONE Gas, Inc.</v>
      </c>
      <c r="C14" s="152" t="str">
        <f>'AEB-3 - Constant DCF'!B10</f>
        <v>OGS</v>
      </c>
      <c r="D14" s="175">
        <f t="shared" si="3"/>
        <v>4.5913333333333341E-2</v>
      </c>
      <c r="E14" s="176">
        <v>0.85</v>
      </c>
      <c r="F14" s="175">
        <f t="shared" si="4"/>
        <v>0.12906024794966475</v>
      </c>
      <c r="G14" s="156">
        <f t="shared" si="0"/>
        <v>8.3146914616331419E-2</v>
      </c>
      <c r="H14" s="177">
        <f t="shared" si="1"/>
        <v>0.11658821075721504</v>
      </c>
      <c r="I14" s="177">
        <f t="shared" si="2"/>
        <v>0.11970622005532747</v>
      </c>
      <c r="J14" s="144"/>
      <c r="M14" s="30"/>
      <c r="N14" s="30"/>
      <c r="O14" s="30"/>
      <c r="P14" s="30"/>
    </row>
    <row r="15" spans="2:16" ht="15" customHeight="1">
      <c r="B15" s="137" t="str">
        <f>'AEB-3 - Constant DCF'!A11</f>
        <v>Spire, Inc.</v>
      </c>
      <c r="C15" s="152" t="str">
        <f>'AEB-3 - Constant DCF'!B11</f>
        <v>SR</v>
      </c>
      <c r="D15" s="175">
        <f t="shared" si="3"/>
        <v>4.5913333333333341E-2</v>
      </c>
      <c r="E15" s="176">
        <v>0.85</v>
      </c>
      <c r="F15" s="175">
        <f t="shared" si="4"/>
        <v>0.12906024794966475</v>
      </c>
      <c r="G15" s="156">
        <f t="shared" si="0"/>
        <v>8.3146914616331419E-2</v>
      </c>
      <c r="H15" s="177">
        <f t="shared" si="1"/>
        <v>0.11658821075721504</v>
      </c>
      <c r="I15" s="177">
        <f t="shared" si="2"/>
        <v>0.11970622005532747</v>
      </c>
      <c r="J15" s="144"/>
      <c r="M15" s="30"/>
      <c r="N15" s="30"/>
      <c r="O15" s="30"/>
      <c r="P15" s="30"/>
    </row>
    <row r="16" spans="2:16" ht="15" customHeight="1">
      <c r="B16" s="137" t="str">
        <f>'AEB-3 - Constant DCF'!A12</f>
        <v>Eversource Energy</v>
      </c>
      <c r="C16" s="152" t="str">
        <f>'AEB-3 - Constant DCF'!B12</f>
        <v>ES</v>
      </c>
      <c r="D16" s="175">
        <f t="shared" si="3"/>
        <v>4.5913333333333341E-2</v>
      </c>
      <c r="E16" s="176">
        <v>0.95</v>
      </c>
      <c r="F16" s="175">
        <f t="shared" si="4"/>
        <v>0.12906024794966475</v>
      </c>
      <c r="G16" s="156">
        <f t="shared" si="0"/>
        <v>8.3146914616331419E-2</v>
      </c>
      <c r="H16" s="177">
        <f t="shared" si="1"/>
        <v>0.12490290221884817</v>
      </c>
      <c r="I16" s="177">
        <f t="shared" si="2"/>
        <v>0.12594223865155232</v>
      </c>
      <c r="J16" s="144"/>
      <c r="M16" s="30"/>
      <c r="N16" s="30"/>
      <c r="O16" s="30"/>
      <c r="P16" s="30"/>
    </row>
    <row r="17" spans="2:16" ht="15" customHeight="1">
      <c r="B17" s="137" t="str">
        <f>'AEB-3 - Constant DCF'!A13</f>
        <v>American States Water Company</v>
      </c>
      <c r="C17" s="152" t="str">
        <f>'AEB-3 - Constant DCF'!B13</f>
        <v>AWR</v>
      </c>
      <c r="D17" s="175">
        <f t="shared" si="3"/>
        <v>4.5913333333333341E-2</v>
      </c>
      <c r="E17" s="176">
        <v>0.7</v>
      </c>
      <c r="F17" s="175">
        <f t="shared" si="4"/>
        <v>0.12906024794966475</v>
      </c>
      <c r="G17" s="156">
        <f t="shared" si="0"/>
        <v>8.3146914616331419E-2</v>
      </c>
      <c r="H17" s="177">
        <f t="shared" si="1"/>
        <v>0.10411617356476532</v>
      </c>
      <c r="I17" s="177">
        <f t="shared" si="2"/>
        <v>0.11035219216099018</v>
      </c>
      <c r="J17" s="144"/>
      <c r="M17" s="30"/>
      <c r="N17" s="30"/>
      <c r="O17" s="30"/>
      <c r="P17" s="30"/>
    </row>
    <row r="18" spans="2:16" ht="15" customHeight="1">
      <c r="B18" s="137" t="str">
        <f>'AEB-3 - Constant DCF'!A14</f>
        <v>California Water Service Group</v>
      </c>
      <c r="C18" s="152" t="str">
        <f>'AEB-3 - Constant DCF'!B14</f>
        <v>CWT</v>
      </c>
      <c r="D18" s="175">
        <f t="shared" si="3"/>
        <v>4.5913333333333341E-2</v>
      </c>
      <c r="E18" s="176">
        <v>0.75</v>
      </c>
      <c r="F18" s="175">
        <f t="shared" si="4"/>
        <v>0.12906024794966475</v>
      </c>
      <c r="G18" s="156">
        <f t="shared" si="0"/>
        <v>8.3146914616331419E-2</v>
      </c>
      <c r="H18" s="177">
        <f t="shared" si="1"/>
        <v>0.1082735192955819</v>
      </c>
      <c r="I18" s="177">
        <f t="shared" si="2"/>
        <v>0.11347020145910261</v>
      </c>
      <c r="J18" s="144"/>
      <c r="M18" s="30"/>
      <c r="N18" s="30"/>
      <c r="O18" s="30"/>
      <c r="P18" s="30"/>
    </row>
    <row r="19" spans="2:16" ht="15" customHeight="1">
      <c r="B19" s="137" t="str">
        <f>'AEB-3 - Constant DCF'!A15</f>
        <v>Middlesex Water Company</v>
      </c>
      <c r="C19" s="152" t="str">
        <f>'AEB-3 - Constant DCF'!B15</f>
        <v>MSEX</v>
      </c>
      <c r="D19" s="175">
        <f t="shared" si="3"/>
        <v>4.5913333333333341E-2</v>
      </c>
      <c r="E19" s="176">
        <v>0.75</v>
      </c>
      <c r="F19" s="175">
        <f t="shared" si="4"/>
        <v>0.12906024794966475</v>
      </c>
      <c r="G19" s="156">
        <f t="shared" si="0"/>
        <v>8.3146914616331419E-2</v>
      </c>
      <c r="H19" s="177">
        <f t="shared" si="1"/>
        <v>0.1082735192955819</v>
      </c>
      <c r="I19" s="177">
        <f t="shared" si="2"/>
        <v>0.11347020145910261</v>
      </c>
      <c r="J19" s="144"/>
      <c r="M19" s="30"/>
      <c r="N19" s="30"/>
      <c r="O19" s="30"/>
      <c r="P19" s="30"/>
    </row>
    <row r="20" spans="2:16" ht="15" customHeight="1">
      <c r="B20" s="137" t="str">
        <f>'AEB-3 - Constant DCF'!A16</f>
        <v>SJW Group</v>
      </c>
      <c r="C20" s="152" t="str">
        <f>'AEB-3 - Constant DCF'!B16</f>
        <v>SJW</v>
      </c>
      <c r="D20" s="175">
        <f t="shared" si="3"/>
        <v>4.5913333333333341E-2</v>
      </c>
      <c r="E20" s="176">
        <v>0.85</v>
      </c>
      <c r="F20" s="175">
        <f t="shared" si="4"/>
        <v>0.12906024794966475</v>
      </c>
      <c r="G20" s="156">
        <f t="shared" si="0"/>
        <v>8.3146914616331419E-2</v>
      </c>
      <c r="H20" s="177">
        <f t="shared" si="1"/>
        <v>0.11658821075721504</v>
      </c>
      <c r="I20" s="177">
        <f t="shared" si="2"/>
        <v>0.11970622005532747</v>
      </c>
      <c r="J20" s="144"/>
      <c r="M20" s="30"/>
      <c r="N20" s="30"/>
      <c r="O20" s="30"/>
      <c r="P20" s="30"/>
    </row>
    <row r="21" spans="2:16" ht="15" customHeight="1">
      <c r="B21" s="137" t="str">
        <f>'AEB-3 - Constant DCF'!A17</f>
        <v>Essential Utilities, Inc.</v>
      </c>
      <c r="C21" s="152" t="str">
        <f>'AEB-3 - Constant DCF'!B17</f>
        <v>WTRG</v>
      </c>
      <c r="D21" s="175">
        <f t="shared" si="3"/>
        <v>4.5913333333333341E-2</v>
      </c>
      <c r="E21" s="176">
        <v>1</v>
      </c>
      <c r="F21" s="175">
        <f t="shared" si="4"/>
        <v>0.12906024794966475</v>
      </c>
      <c r="G21" s="156">
        <f t="shared" si="0"/>
        <v>8.3146914616331419E-2</v>
      </c>
      <c r="H21" s="177">
        <f t="shared" si="1"/>
        <v>0.12906024794966475</v>
      </c>
      <c r="I21" s="177">
        <f t="shared" si="2"/>
        <v>0.12906024794966475</v>
      </c>
      <c r="J21" s="144"/>
      <c r="M21" s="30"/>
      <c r="N21" s="30"/>
      <c r="O21" s="30"/>
      <c r="P21" s="30"/>
    </row>
    <row r="22" spans="2:16" ht="15" customHeight="1">
      <c r="B22" s="150" t="s">
        <v>34</v>
      </c>
      <c r="C22" s="178"/>
      <c r="D22" s="178"/>
      <c r="E22" s="179"/>
      <c r="F22" s="180"/>
      <c r="G22" s="180"/>
      <c r="H22" s="180">
        <f>AVERAGE(H11:H21)</f>
        <v>0.11621027023623172</v>
      </c>
      <c r="I22" s="180">
        <f>AVERAGE(I11:I21)</f>
        <v>0.11942276466458997</v>
      </c>
      <c r="J22" s="144"/>
      <c r="M22" s="30"/>
      <c r="N22" s="30"/>
      <c r="O22" s="30"/>
      <c r="P22" s="30"/>
    </row>
    <row r="23" spans="2:16" ht="15" customHeight="1" thickBot="1">
      <c r="B23" s="181" t="s">
        <v>35</v>
      </c>
      <c r="C23" s="182"/>
      <c r="D23" s="182"/>
      <c r="E23" s="183"/>
      <c r="F23" s="184"/>
      <c r="G23" s="184"/>
      <c r="H23" s="184">
        <f>MEDIAN(H11:H21)</f>
        <v>0.11658821075721504</v>
      </c>
      <c r="I23" s="184">
        <f>MEDIAN(I11:I21)</f>
        <v>0.11970622005532747</v>
      </c>
      <c r="J23" s="144"/>
      <c r="M23" s="30"/>
      <c r="N23" s="30"/>
      <c r="O23" s="30"/>
      <c r="P23" s="30"/>
    </row>
    <row r="24" spans="2:16" ht="15" customHeight="1">
      <c r="M24" s="30"/>
      <c r="N24" s="30"/>
      <c r="O24" s="30"/>
      <c r="P24" s="30"/>
    </row>
    <row r="25" spans="2:16" ht="15" customHeight="1">
      <c r="B25" s="185" t="s">
        <v>928</v>
      </c>
      <c r="M25" s="30"/>
      <c r="N25" s="30"/>
      <c r="O25" s="30"/>
      <c r="P25" s="30"/>
    </row>
    <row r="26" spans="2:16" ht="15" customHeight="1">
      <c r="B26" s="169" t="str">
        <f>"[1] Bloomberg Professional 30-day average as of "&amp;TEXT('AEB-3 - Constant DCF'!A1,"mmmm d, yyyy")</f>
        <v>[1] Bloomberg Professional 30-day average as of April 30, 2024</v>
      </c>
      <c r="M26" s="30"/>
      <c r="N26" s="30"/>
      <c r="O26" s="30"/>
      <c r="P26" s="30"/>
    </row>
    <row r="27" spans="2:16" ht="15" customHeight="1">
      <c r="B27" s="169" t="s">
        <v>1127</v>
      </c>
      <c r="M27" s="30"/>
      <c r="N27" s="30"/>
      <c r="O27" s="30"/>
      <c r="P27" s="30"/>
    </row>
    <row r="28" spans="2:16" ht="15" customHeight="1">
      <c r="B28" s="169" t="s">
        <v>1128</v>
      </c>
    </row>
    <row r="29" spans="2:16" ht="15" customHeight="1">
      <c r="B29" s="169" t="s">
        <v>951</v>
      </c>
    </row>
    <row r="30" spans="2:16" ht="15" customHeight="1">
      <c r="B30" s="186" t="s">
        <v>952</v>
      </c>
    </row>
    <row r="31" spans="2:16" ht="15" customHeight="1">
      <c r="B31" s="186" t="s">
        <v>953</v>
      </c>
    </row>
    <row r="34" spans="2:16" ht="15" customHeight="1">
      <c r="B34" s="354" t="s">
        <v>1042</v>
      </c>
      <c r="C34" s="354"/>
      <c r="D34" s="354"/>
      <c r="E34" s="354"/>
      <c r="F34" s="354"/>
      <c r="G34" s="354"/>
      <c r="H34" s="354"/>
      <c r="I34" s="354"/>
    </row>
    <row r="35" spans="2:16" ht="15" customHeight="1">
      <c r="B35" s="354" t="s">
        <v>1043</v>
      </c>
      <c r="C35" s="354"/>
      <c r="D35" s="354"/>
      <c r="E35" s="354"/>
      <c r="F35" s="354"/>
      <c r="G35" s="354"/>
      <c r="H35" s="354"/>
      <c r="I35" s="354"/>
    </row>
    <row r="36" spans="2:16" ht="15" customHeight="1">
      <c r="B36" s="171"/>
      <c r="C36" s="171"/>
      <c r="D36" s="171"/>
      <c r="E36" s="171"/>
      <c r="F36" s="171"/>
      <c r="G36" s="171"/>
      <c r="H36" s="171"/>
      <c r="I36" s="171"/>
    </row>
    <row r="37" spans="2:16" ht="15" customHeight="1">
      <c r="B37" s="353" t="s">
        <v>36</v>
      </c>
      <c r="C37" s="353"/>
      <c r="D37" s="353"/>
      <c r="E37" s="353"/>
      <c r="F37" s="353"/>
      <c r="G37" s="353"/>
      <c r="H37" s="353"/>
      <c r="I37" s="353"/>
    </row>
    <row r="38" spans="2:16" ht="15" customHeight="1">
      <c r="B38" s="353" t="s">
        <v>37</v>
      </c>
      <c r="C38" s="353"/>
      <c r="D38" s="353"/>
      <c r="E38" s="353"/>
      <c r="F38" s="353"/>
      <c r="G38" s="353"/>
      <c r="H38" s="353"/>
      <c r="I38" s="353"/>
    </row>
    <row r="39" spans="2:16" ht="15" customHeight="1">
      <c r="B39" s="173"/>
      <c r="C39" s="173"/>
      <c r="D39" s="173"/>
      <c r="E39" s="173"/>
      <c r="F39" s="173"/>
      <c r="G39" s="173"/>
      <c r="H39" s="173"/>
      <c r="I39" s="173"/>
    </row>
    <row r="40" spans="2:16" ht="15" customHeight="1" thickBot="1">
      <c r="B40" s="144"/>
      <c r="C40" s="144"/>
      <c r="D40" s="173" t="s">
        <v>948</v>
      </c>
      <c r="E40" s="173" t="s">
        <v>949</v>
      </c>
      <c r="F40" s="173" t="s">
        <v>950</v>
      </c>
      <c r="G40" s="173" t="s">
        <v>39</v>
      </c>
      <c r="H40" s="173" t="s">
        <v>40</v>
      </c>
      <c r="I40" s="173" t="s">
        <v>41</v>
      </c>
    </row>
    <row r="41" spans="2:16" ht="69.599999999999994">
      <c r="B41" s="148" t="s">
        <v>0</v>
      </c>
      <c r="C41" s="148" t="s">
        <v>38</v>
      </c>
      <c r="D41" s="135" t="s">
        <v>1234</v>
      </c>
      <c r="E41" s="135" t="s">
        <v>995</v>
      </c>
      <c r="F41" s="135" t="s">
        <v>996</v>
      </c>
      <c r="G41" s="135" t="s">
        <v>997</v>
      </c>
      <c r="H41" s="174" t="s">
        <v>998</v>
      </c>
      <c r="I41" s="174" t="s">
        <v>999</v>
      </c>
    </row>
    <row r="42" spans="2:16" ht="15" customHeight="1">
      <c r="B42" s="150"/>
      <c r="C42" s="150"/>
      <c r="D42" s="144"/>
      <c r="E42" s="144"/>
      <c r="F42" s="144"/>
      <c r="G42" s="144"/>
      <c r="H42" s="144"/>
      <c r="I42" s="144"/>
    </row>
    <row r="43" spans="2:16" ht="15" customHeight="1">
      <c r="B43" s="137" t="str">
        <f t="shared" ref="B43:C53" si="5">B11</f>
        <v>Atmos Energy Corporation</v>
      </c>
      <c r="C43" s="152" t="str">
        <f t="shared" si="5"/>
        <v>ATO</v>
      </c>
      <c r="D43" s="175">
        <v>4.3200000000000002E-2</v>
      </c>
      <c r="E43" s="176">
        <f t="shared" ref="E43:F53" si="6">E11</f>
        <v>0.85</v>
      </c>
      <c r="F43" s="175">
        <f t="shared" si="6"/>
        <v>0.12906024794966475</v>
      </c>
      <c r="G43" s="156">
        <f>F43-D43</f>
        <v>8.586024794966475E-2</v>
      </c>
      <c r="H43" s="177">
        <f>IFERROR(G43*E43+D43, "")</f>
        <v>0.11618121075721503</v>
      </c>
      <c r="I43" s="177">
        <f>IFERROR((0.25*G43)+(0.75*E43*G43)+D43, "")</f>
        <v>0.11940097005532746</v>
      </c>
      <c r="M43" s="25"/>
      <c r="N43" s="25"/>
      <c r="O43" s="25"/>
      <c r="P43" s="25"/>
    </row>
    <row r="44" spans="2:16" ht="15" customHeight="1">
      <c r="B44" s="137" t="str">
        <f t="shared" si="5"/>
        <v>NiSource Inc.</v>
      </c>
      <c r="C44" s="152" t="str">
        <f t="shared" si="5"/>
        <v>NI</v>
      </c>
      <c r="D44" s="175">
        <f>D43</f>
        <v>4.3200000000000002E-2</v>
      </c>
      <c r="E44" s="176">
        <f t="shared" si="6"/>
        <v>0.9</v>
      </c>
      <c r="F44" s="175">
        <f t="shared" si="6"/>
        <v>0.12906024794966475</v>
      </c>
      <c r="G44" s="156">
        <f t="shared" ref="G44:G53" si="7">F44-D44</f>
        <v>8.586024794966475E-2</v>
      </c>
      <c r="H44" s="177">
        <f>IFERROR(G44*E44+D44, "")</f>
        <v>0.12047422315469827</v>
      </c>
      <c r="I44" s="177">
        <f t="shared" ref="I44:I53" si="8">IFERROR((0.25*G44)+(0.75*E44*G44)+D44, "")</f>
        <v>0.1226207293534399</v>
      </c>
      <c r="M44" s="25"/>
      <c r="N44" s="25"/>
      <c r="O44" s="25"/>
      <c r="P44" s="25"/>
    </row>
    <row r="45" spans="2:16" ht="15" customHeight="1">
      <c r="B45" s="137" t="str">
        <f t="shared" si="5"/>
        <v>Northwest Natural Gas Company</v>
      </c>
      <c r="C45" s="152" t="str">
        <f t="shared" si="5"/>
        <v>NWN</v>
      </c>
      <c r="D45" s="175">
        <f t="shared" ref="D45:D53" si="9">D44</f>
        <v>4.3200000000000002E-2</v>
      </c>
      <c r="E45" s="176">
        <f t="shared" si="6"/>
        <v>0.85</v>
      </c>
      <c r="F45" s="175">
        <f t="shared" si="6"/>
        <v>0.12906024794966475</v>
      </c>
      <c r="G45" s="156">
        <f t="shared" si="7"/>
        <v>8.586024794966475E-2</v>
      </c>
      <c r="H45" s="177">
        <f t="shared" ref="H45:H53" si="10">IFERROR(G45*E45+D45, "")</f>
        <v>0.11618121075721503</v>
      </c>
      <c r="I45" s="177">
        <f t="shared" si="8"/>
        <v>0.11940097005532746</v>
      </c>
      <c r="M45" s="25"/>
      <c r="N45" s="25"/>
      <c r="O45" s="25"/>
      <c r="P45" s="25"/>
    </row>
    <row r="46" spans="2:16" ht="15" customHeight="1">
      <c r="B46" s="137" t="str">
        <f t="shared" si="5"/>
        <v>ONE Gas, Inc.</v>
      </c>
      <c r="C46" s="152" t="str">
        <f t="shared" si="5"/>
        <v>OGS</v>
      </c>
      <c r="D46" s="175">
        <f t="shared" si="9"/>
        <v>4.3200000000000002E-2</v>
      </c>
      <c r="E46" s="176">
        <f t="shared" si="6"/>
        <v>0.85</v>
      </c>
      <c r="F46" s="175">
        <f t="shared" si="6"/>
        <v>0.12906024794966475</v>
      </c>
      <c r="G46" s="156">
        <f t="shared" si="7"/>
        <v>8.586024794966475E-2</v>
      </c>
      <c r="H46" s="177">
        <f t="shared" si="10"/>
        <v>0.11618121075721503</v>
      </c>
      <c r="I46" s="177">
        <f t="shared" si="8"/>
        <v>0.11940097005532746</v>
      </c>
      <c r="M46" s="25"/>
      <c r="N46" s="25"/>
      <c r="O46" s="25"/>
      <c r="P46" s="25"/>
    </row>
    <row r="47" spans="2:16" ht="15" customHeight="1">
      <c r="B47" s="137" t="str">
        <f t="shared" si="5"/>
        <v>Spire, Inc.</v>
      </c>
      <c r="C47" s="152" t="str">
        <f t="shared" si="5"/>
        <v>SR</v>
      </c>
      <c r="D47" s="175">
        <f t="shared" si="9"/>
        <v>4.3200000000000002E-2</v>
      </c>
      <c r="E47" s="176">
        <f t="shared" si="6"/>
        <v>0.85</v>
      </c>
      <c r="F47" s="175">
        <f t="shared" si="6"/>
        <v>0.12906024794966475</v>
      </c>
      <c r="G47" s="156">
        <f t="shared" si="7"/>
        <v>8.586024794966475E-2</v>
      </c>
      <c r="H47" s="177">
        <f t="shared" si="10"/>
        <v>0.11618121075721503</v>
      </c>
      <c r="I47" s="177">
        <f t="shared" si="8"/>
        <v>0.11940097005532746</v>
      </c>
      <c r="M47" s="25"/>
      <c r="N47" s="25"/>
      <c r="O47" s="25"/>
      <c r="P47" s="25"/>
    </row>
    <row r="48" spans="2:16" ht="15" customHeight="1">
      <c r="B48" s="137" t="str">
        <f t="shared" si="5"/>
        <v>Eversource Energy</v>
      </c>
      <c r="C48" s="152" t="str">
        <f t="shared" si="5"/>
        <v>ES</v>
      </c>
      <c r="D48" s="175">
        <f t="shared" si="9"/>
        <v>4.3200000000000002E-2</v>
      </c>
      <c r="E48" s="176">
        <f t="shared" si="6"/>
        <v>0.95</v>
      </c>
      <c r="F48" s="175">
        <f t="shared" si="6"/>
        <v>0.12906024794966475</v>
      </c>
      <c r="G48" s="156">
        <f t="shared" si="7"/>
        <v>8.586024794966475E-2</v>
      </c>
      <c r="H48" s="177">
        <f t="shared" si="10"/>
        <v>0.12476723555218151</v>
      </c>
      <c r="I48" s="177">
        <f t="shared" si="8"/>
        <v>0.12584048865155231</v>
      </c>
      <c r="M48" s="25"/>
      <c r="N48" s="25"/>
      <c r="O48" s="25"/>
      <c r="P48" s="25"/>
    </row>
    <row r="49" spans="2:16" ht="15" customHeight="1">
      <c r="B49" s="137" t="str">
        <f t="shared" si="5"/>
        <v>American States Water Company</v>
      </c>
      <c r="C49" s="152" t="str">
        <f t="shared" si="5"/>
        <v>AWR</v>
      </c>
      <c r="D49" s="175">
        <f t="shared" si="9"/>
        <v>4.3200000000000002E-2</v>
      </c>
      <c r="E49" s="176">
        <f t="shared" si="6"/>
        <v>0.7</v>
      </c>
      <c r="F49" s="175">
        <f t="shared" si="6"/>
        <v>0.12906024794966475</v>
      </c>
      <c r="G49" s="156">
        <f t="shared" si="7"/>
        <v>8.586024794966475E-2</v>
      </c>
      <c r="H49" s="177">
        <f t="shared" si="10"/>
        <v>0.10330217356476531</v>
      </c>
      <c r="I49" s="177">
        <f t="shared" si="8"/>
        <v>0.10974169216099018</v>
      </c>
      <c r="M49" s="25"/>
      <c r="N49" s="25"/>
      <c r="O49" s="25"/>
      <c r="P49" s="25"/>
    </row>
    <row r="50" spans="2:16" ht="15" customHeight="1">
      <c r="B50" s="137" t="str">
        <f t="shared" si="5"/>
        <v>California Water Service Group</v>
      </c>
      <c r="C50" s="152" t="str">
        <f t="shared" si="5"/>
        <v>CWT</v>
      </c>
      <c r="D50" s="175">
        <f t="shared" si="9"/>
        <v>4.3200000000000002E-2</v>
      </c>
      <c r="E50" s="176">
        <f t="shared" si="6"/>
        <v>0.75</v>
      </c>
      <c r="F50" s="175">
        <f t="shared" si="6"/>
        <v>0.12906024794966475</v>
      </c>
      <c r="G50" s="156">
        <f t="shared" si="7"/>
        <v>8.586024794966475E-2</v>
      </c>
      <c r="H50" s="177">
        <f t="shared" si="10"/>
        <v>0.10759518596224857</v>
      </c>
      <c r="I50" s="177">
        <f t="shared" si="8"/>
        <v>0.11296145145910261</v>
      </c>
      <c r="M50" s="25"/>
      <c r="N50" s="25"/>
      <c r="O50" s="25"/>
      <c r="P50" s="25"/>
    </row>
    <row r="51" spans="2:16" ht="15" customHeight="1">
      <c r="B51" s="137" t="str">
        <f t="shared" si="5"/>
        <v>Middlesex Water Company</v>
      </c>
      <c r="C51" s="152" t="str">
        <f t="shared" si="5"/>
        <v>MSEX</v>
      </c>
      <c r="D51" s="175">
        <f t="shared" si="9"/>
        <v>4.3200000000000002E-2</v>
      </c>
      <c r="E51" s="176">
        <f t="shared" si="6"/>
        <v>0.75</v>
      </c>
      <c r="F51" s="175">
        <f t="shared" si="6"/>
        <v>0.12906024794966475</v>
      </c>
      <c r="G51" s="156">
        <f t="shared" si="7"/>
        <v>8.586024794966475E-2</v>
      </c>
      <c r="H51" s="177">
        <f t="shared" si="10"/>
        <v>0.10759518596224857</v>
      </c>
      <c r="I51" s="177">
        <f t="shared" si="8"/>
        <v>0.11296145145910261</v>
      </c>
      <c r="M51" s="25"/>
      <c r="N51" s="25"/>
      <c r="O51" s="25"/>
      <c r="P51" s="25"/>
    </row>
    <row r="52" spans="2:16" ht="15" customHeight="1">
      <c r="B52" s="137" t="str">
        <f t="shared" si="5"/>
        <v>SJW Group</v>
      </c>
      <c r="C52" s="152" t="str">
        <f t="shared" si="5"/>
        <v>SJW</v>
      </c>
      <c r="D52" s="175">
        <f t="shared" si="9"/>
        <v>4.3200000000000002E-2</v>
      </c>
      <c r="E52" s="176">
        <f t="shared" si="6"/>
        <v>0.85</v>
      </c>
      <c r="F52" s="175">
        <f t="shared" si="6"/>
        <v>0.12906024794966475</v>
      </c>
      <c r="G52" s="156">
        <f t="shared" si="7"/>
        <v>8.586024794966475E-2</v>
      </c>
      <c r="H52" s="177">
        <f t="shared" si="10"/>
        <v>0.11618121075721503</v>
      </c>
      <c r="I52" s="177">
        <f t="shared" si="8"/>
        <v>0.11940097005532746</v>
      </c>
      <c r="M52" s="25"/>
      <c r="N52" s="25"/>
      <c r="O52" s="25"/>
      <c r="P52" s="25"/>
    </row>
    <row r="53" spans="2:16" ht="15" customHeight="1">
      <c r="B53" s="137" t="str">
        <f t="shared" si="5"/>
        <v>Essential Utilities, Inc.</v>
      </c>
      <c r="C53" s="152" t="str">
        <f t="shared" si="5"/>
        <v>WTRG</v>
      </c>
      <c r="D53" s="175">
        <f t="shared" si="9"/>
        <v>4.3200000000000002E-2</v>
      </c>
      <c r="E53" s="176">
        <f t="shared" si="6"/>
        <v>1</v>
      </c>
      <c r="F53" s="175">
        <f t="shared" si="6"/>
        <v>0.12906024794966475</v>
      </c>
      <c r="G53" s="156">
        <f t="shared" si="7"/>
        <v>8.586024794966475E-2</v>
      </c>
      <c r="H53" s="177">
        <f t="shared" si="10"/>
        <v>0.12906024794966475</v>
      </c>
      <c r="I53" s="177">
        <f t="shared" si="8"/>
        <v>0.12906024794966475</v>
      </c>
      <c r="M53" s="25"/>
      <c r="N53" s="25"/>
      <c r="O53" s="25"/>
      <c r="P53" s="25"/>
    </row>
    <row r="54" spans="2:16" ht="15" customHeight="1">
      <c r="B54" s="150" t="s">
        <v>34</v>
      </c>
      <c r="C54" s="178"/>
      <c r="D54" s="178"/>
      <c r="E54" s="179"/>
      <c r="F54" s="180"/>
      <c r="G54" s="180"/>
      <c r="H54" s="180">
        <f>AVERAGE(H43:H53)</f>
        <v>0.11579093690289839</v>
      </c>
      <c r="I54" s="180">
        <f>AVERAGE(I43:I53)</f>
        <v>0.11910826466458997</v>
      </c>
    </row>
    <row r="55" spans="2:16" ht="15" customHeight="1" thickBot="1">
      <c r="B55" s="181" t="s">
        <v>35</v>
      </c>
      <c r="C55" s="182"/>
      <c r="D55" s="182"/>
      <c r="E55" s="183"/>
      <c r="F55" s="184"/>
      <c r="G55" s="184"/>
      <c r="H55" s="184">
        <f>MEDIAN(H43:H53)</f>
        <v>0.11618121075721503</v>
      </c>
      <c r="I55" s="184">
        <f>MEDIAN(I43:I53)</f>
        <v>0.11940097005532746</v>
      </c>
    </row>
    <row r="57" spans="2:16" ht="15" customHeight="1">
      <c r="B57" s="185" t="s">
        <v>928</v>
      </c>
    </row>
    <row r="58" spans="2:16" ht="15" customHeight="1">
      <c r="B58" s="169" t="s">
        <v>1247</v>
      </c>
    </row>
    <row r="59" spans="2:16" ht="15" customHeight="1">
      <c r="B59" s="169" t="str">
        <f>B27</f>
        <v>[2] Value Line</v>
      </c>
    </row>
    <row r="60" spans="2:16" ht="15" customHeight="1">
      <c r="B60" s="169" t="str">
        <f>B28</f>
        <v>[3] Market Return</v>
      </c>
    </row>
    <row r="61" spans="2:16" ht="15" customHeight="1">
      <c r="B61" s="169" t="s">
        <v>951</v>
      </c>
    </row>
    <row r="62" spans="2:16" ht="15" customHeight="1">
      <c r="B62" s="186" t="s">
        <v>952</v>
      </c>
    </row>
    <row r="63" spans="2:16" ht="15" customHeight="1">
      <c r="B63" s="186" t="s">
        <v>953</v>
      </c>
    </row>
    <row r="66" spans="2:16" ht="15" customHeight="1">
      <c r="B66" s="354" t="s">
        <v>1042</v>
      </c>
      <c r="C66" s="354"/>
      <c r="D66" s="354"/>
      <c r="E66" s="354"/>
      <c r="F66" s="354"/>
      <c r="G66" s="354"/>
      <c r="H66" s="354"/>
      <c r="I66" s="354"/>
    </row>
    <row r="67" spans="2:16" ht="15" customHeight="1">
      <c r="B67" s="354" t="s">
        <v>1044</v>
      </c>
      <c r="C67" s="354"/>
      <c r="D67" s="354"/>
      <c r="E67" s="354"/>
      <c r="F67" s="354"/>
      <c r="G67" s="354"/>
      <c r="H67" s="354"/>
      <c r="I67" s="354"/>
    </row>
    <row r="68" spans="2:16" ht="15" customHeight="1">
      <c r="B68" s="171"/>
      <c r="C68" s="171"/>
      <c r="D68" s="171"/>
      <c r="E68" s="171"/>
      <c r="F68" s="171"/>
      <c r="G68" s="171"/>
      <c r="H68" s="171"/>
      <c r="I68" s="171"/>
    </row>
    <row r="69" spans="2:16" ht="15" customHeight="1">
      <c r="B69" s="353" t="s">
        <v>36</v>
      </c>
      <c r="C69" s="353"/>
      <c r="D69" s="353"/>
      <c r="E69" s="353"/>
      <c r="F69" s="353"/>
      <c r="G69" s="353"/>
      <c r="H69" s="353"/>
      <c r="I69" s="353"/>
    </row>
    <row r="70" spans="2:16" ht="15" customHeight="1">
      <c r="B70" s="353" t="s">
        <v>37</v>
      </c>
      <c r="C70" s="353"/>
      <c r="D70" s="353"/>
      <c r="E70" s="353"/>
      <c r="F70" s="353"/>
      <c r="G70" s="353"/>
      <c r="H70" s="353"/>
      <c r="I70" s="353"/>
    </row>
    <row r="71" spans="2:16" ht="15" customHeight="1">
      <c r="B71" s="173"/>
      <c r="C71" s="173"/>
      <c r="D71" s="173"/>
      <c r="E71" s="173"/>
      <c r="F71" s="173"/>
      <c r="G71" s="173"/>
      <c r="H71" s="173"/>
      <c r="I71" s="173"/>
    </row>
    <row r="72" spans="2:16" ht="15" customHeight="1" thickBot="1">
      <c r="B72" s="144"/>
      <c r="C72" s="144"/>
      <c r="D72" s="173" t="s">
        <v>948</v>
      </c>
      <c r="E72" s="173" t="s">
        <v>949</v>
      </c>
      <c r="F72" s="173" t="s">
        <v>950</v>
      </c>
      <c r="G72" s="173" t="s">
        <v>39</v>
      </c>
      <c r="H72" s="173" t="s">
        <v>40</v>
      </c>
      <c r="I72" s="173" t="s">
        <v>41</v>
      </c>
    </row>
    <row r="73" spans="2:16" ht="60" customHeight="1">
      <c r="B73" s="148" t="s">
        <v>0</v>
      </c>
      <c r="C73" s="187" t="s">
        <v>38</v>
      </c>
      <c r="D73" s="135" t="s">
        <v>1114</v>
      </c>
      <c r="E73" s="135" t="s">
        <v>995</v>
      </c>
      <c r="F73" s="135" t="s">
        <v>996</v>
      </c>
      <c r="G73" s="135" t="s">
        <v>997</v>
      </c>
      <c r="H73" s="174" t="s">
        <v>998</v>
      </c>
      <c r="I73" s="174" t="s">
        <v>999</v>
      </c>
    </row>
    <row r="74" spans="2:16" ht="15" customHeight="1">
      <c r="B74" s="150"/>
      <c r="C74" s="150"/>
      <c r="D74" s="144"/>
      <c r="E74" s="144"/>
      <c r="F74" s="144"/>
      <c r="G74" s="143"/>
      <c r="H74" s="143"/>
      <c r="I74" s="143"/>
    </row>
    <row r="75" spans="2:16" ht="15" customHeight="1">
      <c r="B75" s="137" t="str">
        <f t="shared" ref="B75:C85" si="11">B11</f>
        <v>Atmos Energy Corporation</v>
      </c>
      <c r="C75" s="152" t="str">
        <f t="shared" si="11"/>
        <v>ATO</v>
      </c>
      <c r="D75" s="175">
        <v>4.1000000000000002E-2</v>
      </c>
      <c r="E75" s="176">
        <f t="shared" ref="E75:F85" si="12">E43</f>
        <v>0.85</v>
      </c>
      <c r="F75" s="175">
        <f t="shared" si="12"/>
        <v>0.12906024794966475</v>
      </c>
      <c r="G75" s="156">
        <f>F75-D75</f>
        <v>8.8060247949664744E-2</v>
      </c>
      <c r="H75" s="177">
        <f>IFERROR(G75*E75+D75, "")</f>
        <v>0.11585121075721502</v>
      </c>
      <c r="I75" s="177">
        <f>IFERROR((0.25*G75)+(0.75*E75*G75)+D75, "")</f>
        <v>0.11915347005532745</v>
      </c>
      <c r="M75" s="13"/>
      <c r="N75" s="13"/>
      <c r="O75" s="13"/>
      <c r="P75" s="13"/>
    </row>
    <row r="76" spans="2:16" ht="15" customHeight="1">
      <c r="B76" s="137" t="str">
        <f t="shared" si="11"/>
        <v>NiSource Inc.</v>
      </c>
      <c r="C76" s="152" t="str">
        <f t="shared" si="11"/>
        <v>NI</v>
      </c>
      <c r="D76" s="175">
        <f>D75</f>
        <v>4.1000000000000002E-2</v>
      </c>
      <c r="E76" s="176">
        <f t="shared" si="12"/>
        <v>0.9</v>
      </c>
      <c r="F76" s="175">
        <f t="shared" si="12"/>
        <v>0.12906024794966475</v>
      </c>
      <c r="G76" s="156">
        <f t="shared" ref="G76:G85" si="13">F76-D76</f>
        <v>8.8060247949664744E-2</v>
      </c>
      <c r="H76" s="177">
        <f t="shared" ref="H76:H85" si="14">IFERROR(G76*E76+D76, "")</f>
        <v>0.12025422315469828</v>
      </c>
      <c r="I76" s="177">
        <f t="shared" ref="I76:I85" si="15">IFERROR((0.25*G76)+(0.75*E76*G76)+D76, "")</f>
        <v>0.1224557293534399</v>
      </c>
      <c r="M76" s="13"/>
      <c r="N76" s="13"/>
      <c r="O76" s="13"/>
      <c r="P76" s="13"/>
    </row>
    <row r="77" spans="2:16" ht="15" customHeight="1">
      <c r="B77" s="137" t="str">
        <f t="shared" si="11"/>
        <v>Northwest Natural Gas Company</v>
      </c>
      <c r="C77" s="152" t="str">
        <f t="shared" si="11"/>
        <v>NWN</v>
      </c>
      <c r="D77" s="175">
        <f t="shared" ref="D77:D85" si="16">D76</f>
        <v>4.1000000000000002E-2</v>
      </c>
      <c r="E77" s="176">
        <f t="shared" si="12"/>
        <v>0.85</v>
      </c>
      <c r="F77" s="175">
        <f t="shared" si="12"/>
        <v>0.12906024794966475</v>
      </c>
      <c r="G77" s="156">
        <f t="shared" si="13"/>
        <v>8.8060247949664744E-2</v>
      </c>
      <c r="H77" s="177">
        <f t="shared" si="14"/>
        <v>0.11585121075721502</v>
      </c>
      <c r="I77" s="177">
        <f t="shared" si="15"/>
        <v>0.11915347005532745</v>
      </c>
      <c r="M77" s="13"/>
      <c r="N77" s="13"/>
      <c r="O77" s="13"/>
      <c r="P77" s="13"/>
    </row>
    <row r="78" spans="2:16" ht="15" customHeight="1">
      <c r="B78" s="137" t="str">
        <f t="shared" si="11"/>
        <v>ONE Gas, Inc.</v>
      </c>
      <c r="C78" s="152" t="str">
        <f t="shared" si="11"/>
        <v>OGS</v>
      </c>
      <c r="D78" s="175">
        <f t="shared" si="16"/>
        <v>4.1000000000000002E-2</v>
      </c>
      <c r="E78" s="176">
        <f t="shared" si="12"/>
        <v>0.85</v>
      </c>
      <c r="F78" s="175">
        <f t="shared" si="12"/>
        <v>0.12906024794966475</v>
      </c>
      <c r="G78" s="156">
        <f t="shared" si="13"/>
        <v>8.8060247949664744E-2</v>
      </c>
      <c r="H78" s="177">
        <f t="shared" si="14"/>
        <v>0.11585121075721502</v>
      </c>
      <c r="I78" s="177">
        <f t="shared" si="15"/>
        <v>0.11915347005532745</v>
      </c>
      <c r="M78" s="13"/>
      <c r="N78" s="13"/>
      <c r="O78" s="13"/>
      <c r="P78" s="13"/>
    </row>
    <row r="79" spans="2:16" ht="15" customHeight="1">
      <c r="B79" s="137" t="str">
        <f t="shared" si="11"/>
        <v>Spire, Inc.</v>
      </c>
      <c r="C79" s="152" t="str">
        <f t="shared" si="11"/>
        <v>SR</v>
      </c>
      <c r="D79" s="175">
        <f t="shared" si="16"/>
        <v>4.1000000000000002E-2</v>
      </c>
      <c r="E79" s="176">
        <f t="shared" si="12"/>
        <v>0.85</v>
      </c>
      <c r="F79" s="175">
        <f t="shared" si="12"/>
        <v>0.12906024794966475</v>
      </c>
      <c r="G79" s="156">
        <f t="shared" si="13"/>
        <v>8.8060247949664744E-2</v>
      </c>
      <c r="H79" s="177">
        <f t="shared" si="14"/>
        <v>0.11585121075721502</v>
      </c>
      <c r="I79" s="177">
        <f t="shared" si="15"/>
        <v>0.11915347005532745</v>
      </c>
      <c r="M79" s="13"/>
      <c r="N79" s="13"/>
      <c r="O79" s="13"/>
      <c r="P79" s="13"/>
    </row>
    <row r="80" spans="2:16" ht="15" customHeight="1">
      <c r="B80" s="137" t="str">
        <f t="shared" si="11"/>
        <v>Eversource Energy</v>
      </c>
      <c r="C80" s="152" t="str">
        <f t="shared" si="11"/>
        <v>ES</v>
      </c>
      <c r="D80" s="175">
        <f t="shared" si="16"/>
        <v>4.1000000000000002E-2</v>
      </c>
      <c r="E80" s="176">
        <f t="shared" si="12"/>
        <v>0.95</v>
      </c>
      <c r="F80" s="175">
        <f t="shared" si="12"/>
        <v>0.12906024794966475</v>
      </c>
      <c r="G80" s="156">
        <f t="shared" si="13"/>
        <v>8.8060247949664744E-2</v>
      </c>
      <c r="H80" s="177">
        <f t="shared" si="14"/>
        <v>0.1246572355521815</v>
      </c>
      <c r="I80" s="177">
        <f t="shared" si="15"/>
        <v>0.12575798865155233</v>
      </c>
      <c r="M80" s="13"/>
      <c r="N80" s="13"/>
      <c r="O80" s="13"/>
      <c r="P80" s="13"/>
    </row>
    <row r="81" spans="2:16" ht="15" customHeight="1">
      <c r="B81" s="137" t="str">
        <f t="shared" si="11"/>
        <v>American States Water Company</v>
      </c>
      <c r="C81" s="152" t="str">
        <f t="shared" si="11"/>
        <v>AWR</v>
      </c>
      <c r="D81" s="175">
        <f t="shared" si="16"/>
        <v>4.1000000000000002E-2</v>
      </c>
      <c r="E81" s="176">
        <f t="shared" si="12"/>
        <v>0.7</v>
      </c>
      <c r="F81" s="175">
        <f t="shared" si="12"/>
        <v>0.12906024794966475</v>
      </c>
      <c r="G81" s="156">
        <f t="shared" si="13"/>
        <v>8.8060247949664744E-2</v>
      </c>
      <c r="H81" s="177">
        <f t="shared" si="14"/>
        <v>0.10264217356476532</v>
      </c>
      <c r="I81" s="177">
        <f t="shared" si="15"/>
        <v>0.10924669216099017</v>
      </c>
      <c r="M81" s="13"/>
      <c r="N81" s="13"/>
      <c r="O81" s="13"/>
      <c r="P81" s="13"/>
    </row>
    <row r="82" spans="2:16" ht="15" customHeight="1">
      <c r="B82" s="137" t="str">
        <f t="shared" si="11"/>
        <v>California Water Service Group</v>
      </c>
      <c r="C82" s="152" t="str">
        <f t="shared" si="11"/>
        <v>CWT</v>
      </c>
      <c r="D82" s="175">
        <f t="shared" si="16"/>
        <v>4.1000000000000002E-2</v>
      </c>
      <c r="E82" s="176">
        <f t="shared" si="12"/>
        <v>0.75</v>
      </c>
      <c r="F82" s="175">
        <f t="shared" si="12"/>
        <v>0.12906024794966475</v>
      </c>
      <c r="G82" s="156">
        <f t="shared" si="13"/>
        <v>8.8060247949664744E-2</v>
      </c>
      <c r="H82" s="177">
        <f t="shared" si="14"/>
        <v>0.10704518596224857</v>
      </c>
      <c r="I82" s="177">
        <f t="shared" si="15"/>
        <v>0.1125489514591026</v>
      </c>
      <c r="M82" s="13"/>
      <c r="N82" s="13"/>
      <c r="O82" s="13"/>
      <c r="P82" s="13"/>
    </row>
    <row r="83" spans="2:16" ht="15" customHeight="1">
      <c r="B83" s="137" t="str">
        <f t="shared" si="11"/>
        <v>Middlesex Water Company</v>
      </c>
      <c r="C83" s="152" t="str">
        <f t="shared" si="11"/>
        <v>MSEX</v>
      </c>
      <c r="D83" s="175">
        <f t="shared" si="16"/>
        <v>4.1000000000000002E-2</v>
      </c>
      <c r="E83" s="176">
        <f t="shared" si="12"/>
        <v>0.75</v>
      </c>
      <c r="F83" s="175">
        <f t="shared" si="12"/>
        <v>0.12906024794966475</v>
      </c>
      <c r="G83" s="156">
        <f t="shared" si="13"/>
        <v>8.8060247949664744E-2</v>
      </c>
      <c r="H83" s="177">
        <f t="shared" si="14"/>
        <v>0.10704518596224857</v>
      </c>
      <c r="I83" s="177">
        <f t="shared" si="15"/>
        <v>0.1125489514591026</v>
      </c>
      <c r="M83" s="13"/>
      <c r="N83" s="13"/>
      <c r="O83" s="13"/>
      <c r="P83" s="13"/>
    </row>
    <row r="84" spans="2:16" ht="15" customHeight="1">
      <c r="B84" s="137" t="str">
        <f t="shared" si="11"/>
        <v>SJW Group</v>
      </c>
      <c r="C84" s="152" t="str">
        <f t="shared" si="11"/>
        <v>SJW</v>
      </c>
      <c r="D84" s="175">
        <f t="shared" si="16"/>
        <v>4.1000000000000002E-2</v>
      </c>
      <c r="E84" s="176">
        <f t="shared" si="12"/>
        <v>0.85</v>
      </c>
      <c r="F84" s="175">
        <f t="shared" si="12"/>
        <v>0.12906024794966475</v>
      </c>
      <c r="G84" s="156">
        <f t="shared" si="13"/>
        <v>8.8060247949664744E-2</v>
      </c>
      <c r="H84" s="177">
        <f t="shared" si="14"/>
        <v>0.11585121075721502</v>
      </c>
      <c r="I84" s="177">
        <f t="shared" si="15"/>
        <v>0.11915347005532745</v>
      </c>
      <c r="M84" s="13"/>
      <c r="N84" s="13"/>
      <c r="O84" s="13"/>
      <c r="P84" s="13"/>
    </row>
    <row r="85" spans="2:16" ht="15" customHeight="1">
      <c r="B85" s="137" t="str">
        <f t="shared" si="11"/>
        <v>Essential Utilities, Inc.</v>
      </c>
      <c r="C85" s="152" t="str">
        <f t="shared" si="11"/>
        <v>WTRG</v>
      </c>
      <c r="D85" s="175">
        <f t="shared" si="16"/>
        <v>4.1000000000000002E-2</v>
      </c>
      <c r="E85" s="176">
        <f t="shared" si="12"/>
        <v>1</v>
      </c>
      <c r="F85" s="175">
        <f t="shared" si="12"/>
        <v>0.12906024794966475</v>
      </c>
      <c r="G85" s="156">
        <f t="shared" si="13"/>
        <v>8.8060247949664744E-2</v>
      </c>
      <c r="H85" s="177">
        <f t="shared" si="14"/>
        <v>0.12906024794966475</v>
      </c>
      <c r="I85" s="177">
        <f t="shared" si="15"/>
        <v>0.12906024794966475</v>
      </c>
      <c r="M85" s="13"/>
      <c r="N85" s="13"/>
      <c r="O85" s="13"/>
      <c r="P85" s="13"/>
    </row>
    <row r="86" spans="2:16" ht="15" customHeight="1">
      <c r="B86" s="150" t="s">
        <v>34</v>
      </c>
      <c r="C86" s="178"/>
      <c r="D86" s="178"/>
      <c r="E86" s="179"/>
      <c r="F86" s="180"/>
      <c r="G86" s="180"/>
      <c r="H86" s="180">
        <f>AVERAGE(H75:H85)</f>
        <v>0.11545093690289837</v>
      </c>
      <c r="I86" s="180">
        <f>AVERAGE(I75:I85)</f>
        <v>0.11885326466458994</v>
      </c>
    </row>
    <row r="87" spans="2:16" ht="15" customHeight="1" thickBot="1">
      <c r="B87" s="181" t="s">
        <v>35</v>
      </c>
      <c r="C87" s="182"/>
      <c r="D87" s="182"/>
      <c r="E87" s="183"/>
      <c r="F87" s="184"/>
      <c r="G87" s="184"/>
      <c r="H87" s="184">
        <f>MEDIAN(H75:H85)</f>
        <v>0.11585121075721502</v>
      </c>
      <c r="I87" s="184">
        <f>MEDIAN(I75:I85)</f>
        <v>0.11915347005532745</v>
      </c>
    </row>
    <row r="88" spans="2:16" ht="15" customHeight="1">
      <c r="G88" s="188"/>
      <c r="H88" s="188"/>
      <c r="I88" s="188"/>
    </row>
    <row r="89" spans="2:16" ht="15" customHeight="1">
      <c r="B89" s="185" t="s">
        <v>928</v>
      </c>
      <c r="G89" s="188"/>
      <c r="H89" s="188"/>
      <c r="I89" s="188"/>
    </row>
    <row r="90" spans="2:16" ht="15" customHeight="1">
      <c r="B90" s="186" t="s">
        <v>1159</v>
      </c>
      <c r="G90" s="188"/>
      <c r="H90" s="188"/>
      <c r="I90" s="188"/>
    </row>
    <row r="91" spans="2:16" ht="15" customHeight="1">
      <c r="B91" s="169" t="str">
        <f>B59</f>
        <v>[2] Value Line</v>
      </c>
      <c r="G91" s="188"/>
      <c r="H91" s="188"/>
      <c r="I91" s="188"/>
    </row>
    <row r="92" spans="2:16" ht="15" customHeight="1">
      <c r="B92" s="169" t="str">
        <f>B60</f>
        <v>[3] Market Return</v>
      </c>
      <c r="G92" s="188"/>
      <c r="H92" s="188"/>
      <c r="I92" s="188"/>
    </row>
    <row r="93" spans="2:16" ht="15" customHeight="1">
      <c r="B93" s="169" t="s">
        <v>951</v>
      </c>
      <c r="G93" s="188"/>
      <c r="H93" s="188"/>
      <c r="I93" s="188"/>
    </row>
    <row r="94" spans="2:16" ht="15" customHeight="1">
      <c r="B94" s="186" t="s">
        <v>952</v>
      </c>
      <c r="G94" s="188"/>
      <c r="H94" s="188"/>
      <c r="I94" s="188"/>
    </row>
    <row r="95" spans="2:16" ht="15" customHeight="1">
      <c r="B95" s="186" t="s">
        <v>953</v>
      </c>
      <c r="G95" s="188"/>
      <c r="H95" s="188"/>
      <c r="I95" s="188"/>
    </row>
    <row r="98" spans="2:16" ht="15" customHeight="1">
      <c r="B98" s="354" t="s">
        <v>1042</v>
      </c>
      <c r="C98" s="354"/>
      <c r="D98" s="354"/>
      <c r="E98" s="354"/>
      <c r="F98" s="354"/>
      <c r="G98" s="354"/>
      <c r="H98" s="354"/>
      <c r="I98" s="354"/>
    </row>
    <row r="99" spans="2:16" ht="15" customHeight="1">
      <c r="B99" s="354" t="s">
        <v>1045</v>
      </c>
      <c r="C99" s="354"/>
      <c r="D99" s="354"/>
      <c r="E99" s="354"/>
      <c r="F99" s="354"/>
      <c r="G99" s="354"/>
      <c r="H99" s="354"/>
      <c r="I99" s="354"/>
    </row>
    <row r="100" spans="2:16" ht="15" customHeight="1">
      <c r="B100" s="171"/>
      <c r="C100" s="171"/>
      <c r="D100" s="171"/>
      <c r="E100" s="171"/>
      <c r="F100" s="171"/>
      <c r="G100" s="171"/>
      <c r="H100" s="171"/>
      <c r="I100" s="171"/>
    </row>
    <row r="101" spans="2:16" ht="15" customHeight="1">
      <c r="B101" s="353" t="s">
        <v>36</v>
      </c>
      <c r="C101" s="353"/>
      <c r="D101" s="353"/>
      <c r="E101" s="353"/>
      <c r="F101" s="353"/>
      <c r="G101" s="353"/>
      <c r="H101" s="353"/>
      <c r="I101" s="353"/>
    </row>
    <row r="102" spans="2:16" ht="15" customHeight="1">
      <c r="B102" s="353" t="s">
        <v>37</v>
      </c>
      <c r="C102" s="353"/>
      <c r="D102" s="353"/>
      <c r="E102" s="353"/>
      <c r="F102" s="353"/>
      <c r="G102" s="353"/>
      <c r="H102" s="353"/>
      <c r="I102" s="353"/>
    </row>
    <row r="103" spans="2:16" ht="15" customHeight="1">
      <c r="B103" s="173"/>
      <c r="C103" s="173"/>
      <c r="D103" s="173"/>
      <c r="E103" s="173"/>
      <c r="F103" s="173"/>
      <c r="G103" s="173"/>
      <c r="H103" s="173"/>
      <c r="I103" s="173"/>
    </row>
    <row r="104" spans="2:16" ht="15" customHeight="1" thickBot="1">
      <c r="B104" s="144"/>
      <c r="C104" s="144"/>
      <c r="D104" s="173" t="s">
        <v>948</v>
      </c>
      <c r="E104" s="173" t="s">
        <v>949</v>
      </c>
      <c r="F104" s="173" t="s">
        <v>950</v>
      </c>
      <c r="G104" s="173" t="s">
        <v>39</v>
      </c>
      <c r="H104" s="173" t="s">
        <v>40</v>
      </c>
      <c r="I104" s="173" t="s">
        <v>41</v>
      </c>
    </row>
    <row r="105" spans="2:16" ht="69.599999999999994">
      <c r="B105" s="148" t="s">
        <v>0</v>
      </c>
      <c r="C105" s="187" t="s">
        <v>38</v>
      </c>
      <c r="D105" s="135" t="str">
        <f>D9</f>
        <v>Current 30-day average of 30-year U.S. Treasury bond yield</v>
      </c>
      <c r="E105" s="135" t="s">
        <v>995</v>
      </c>
      <c r="F105" s="135" t="s">
        <v>996</v>
      </c>
      <c r="G105" s="135" t="s">
        <v>997</v>
      </c>
      <c r="H105" s="174" t="s">
        <v>998</v>
      </c>
      <c r="I105" s="174" t="s">
        <v>999</v>
      </c>
    </row>
    <row r="106" spans="2:16" ht="15" customHeight="1">
      <c r="B106" s="150"/>
      <c r="C106" s="150"/>
      <c r="D106" s="144"/>
      <c r="E106" s="144"/>
      <c r="F106" s="144"/>
      <c r="G106" s="143"/>
      <c r="H106" s="143"/>
      <c r="I106" s="143"/>
    </row>
    <row r="107" spans="2:16" ht="15" customHeight="1">
      <c r="B107" s="137" t="str">
        <f t="shared" ref="B107:D117" si="17">B11</f>
        <v>Atmos Energy Corporation</v>
      </c>
      <c r="C107" s="152" t="str">
        <f t="shared" si="17"/>
        <v>ATO</v>
      </c>
      <c r="D107" s="189">
        <f t="shared" si="17"/>
        <v>4.5913333333333341E-2</v>
      </c>
      <c r="E107" s="176">
        <v>0.75102384557917246</v>
      </c>
      <c r="F107" s="175">
        <f t="shared" ref="F107:F117" si="18">F75</f>
        <v>0.12906024794966475</v>
      </c>
      <c r="G107" s="156">
        <f>F107-D107</f>
        <v>8.3146914616331419E-2</v>
      </c>
      <c r="H107" s="177">
        <f>IFERROR(G107*E107+D107, "")</f>
        <v>0.10835864889653367</v>
      </c>
      <c r="I107" s="177">
        <f>IFERROR((0.25*G107)+(0.75*E107*G107)+D107, "")</f>
        <v>0.11353404865981642</v>
      </c>
      <c r="M107" s="33"/>
      <c r="N107" s="33"/>
      <c r="O107" s="33"/>
      <c r="P107" s="33"/>
    </row>
    <row r="108" spans="2:16" ht="15" customHeight="1">
      <c r="B108" s="137" t="str">
        <f t="shared" si="17"/>
        <v>NiSource Inc.</v>
      </c>
      <c r="C108" s="152" t="str">
        <f t="shared" si="17"/>
        <v>NI</v>
      </c>
      <c r="D108" s="189">
        <f t="shared" si="17"/>
        <v>4.5913333333333341E-2</v>
      </c>
      <c r="E108" s="176">
        <v>0.80372649300561316</v>
      </c>
      <c r="F108" s="175">
        <f t="shared" si="18"/>
        <v>0.12906024794966475</v>
      </c>
      <c r="G108" s="156">
        <f t="shared" ref="G108:G117" si="19">F108-D108</f>
        <v>8.3146914616331419E-2</v>
      </c>
      <c r="H108" s="177">
        <f t="shared" ref="H108:H117" si="20">IFERROR(G108*E108+D108, "")</f>
        <v>0.11274071142215455</v>
      </c>
      <c r="I108" s="177">
        <f t="shared" ref="I108:I117" si="21">IFERROR((0.25*G108)+(0.75*E108*G108)+D108, "")</f>
        <v>0.1168205955540321</v>
      </c>
      <c r="M108" s="33"/>
      <c r="N108" s="33"/>
      <c r="O108" s="33"/>
      <c r="P108" s="33"/>
    </row>
    <row r="109" spans="2:16" ht="15" customHeight="1">
      <c r="B109" s="137" t="str">
        <f t="shared" si="17"/>
        <v>Northwest Natural Gas Company</v>
      </c>
      <c r="C109" s="152" t="str">
        <f t="shared" si="17"/>
        <v>NWN</v>
      </c>
      <c r="D109" s="189">
        <f t="shared" si="17"/>
        <v>4.5913333333333341E-2</v>
      </c>
      <c r="E109" s="176">
        <v>0.69773854385625445</v>
      </c>
      <c r="F109" s="175">
        <f t="shared" si="18"/>
        <v>0.12906024794966475</v>
      </c>
      <c r="G109" s="156">
        <f t="shared" si="19"/>
        <v>8.3146914616331419E-2</v>
      </c>
      <c r="H109" s="177">
        <f t="shared" si="20"/>
        <v>0.10392814046387275</v>
      </c>
      <c r="I109" s="177">
        <f t="shared" si="21"/>
        <v>0.11021116733532074</v>
      </c>
      <c r="M109" s="33"/>
      <c r="N109" s="33"/>
      <c r="O109" s="33"/>
      <c r="P109" s="33"/>
    </row>
    <row r="110" spans="2:16" ht="15" customHeight="1">
      <c r="B110" s="137" t="str">
        <f t="shared" si="17"/>
        <v>ONE Gas, Inc.</v>
      </c>
      <c r="C110" s="152" t="str">
        <f t="shared" si="17"/>
        <v>OGS</v>
      </c>
      <c r="D110" s="189">
        <f t="shared" si="17"/>
        <v>4.5913333333333341E-2</v>
      </c>
      <c r="E110" s="176">
        <v>0.77327299248847692</v>
      </c>
      <c r="F110" s="175">
        <f t="shared" si="18"/>
        <v>0.12906024794966475</v>
      </c>
      <c r="G110" s="156">
        <f t="shared" si="19"/>
        <v>8.3146914616331419E-2</v>
      </c>
      <c r="H110" s="177">
        <f t="shared" si="20"/>
        <v>0.11020859681488782</v>
      </c>
      <c r="I110" s="177">
        <f t="shared" si="21"/>
        <v>0.11492150959858205</v>
      </c>
      <c r="M110" s="33"/>
      <c r="N110" s="33"/>
      <c r="O110" s="33"/>
      <c r="P110" s="33"/>
    </row>
    <row r="111" spans="2:16" ht="15" customHeight="1">
      <c r="B111" s="137" t="str">
        <f t="shared" si="17"/>
        <v>Spire, Inc.</v>
      </c>
      <c r="C111" s="152" t="str">
        <f t="shared" si="17"/>
        <v>SR</v>
      </c>
      <c r="D111" s="189">
        <f t="shared" si="17"/>
        <v>4.5913333333333341E-2</v>
      </c>
      <c r="E111" s="176">
        <v>0.76734129884873681</v>
      </c>
      <c r="F111" s="175">
        <f t="shared" si="18"/>
        <v>0.12906024794966475</v>
      </c>
      <c r="G111" s="156">
        <f t="shared" si="19"/>
        <v>8.3146914616331419E-2</v>
      </c>
      <c r="H111" s="177">
        <f t="shared" si="20"/>
        <v>0.1097153947902941</v>
      </c>
      <c r="I111" s="177">
        <f t="shared" si="21"/>
        <v>0.11455160808013676</v>
      </c>
      <c r="M111" s="33"/>
      <c r="N111" s="33"/>
      <c r="O111" s="33"/>
      <c r="P111" s="33"/>
    </row>
    <row r="112" spans="2:16" ht="15" customHeight="1">
      <c r="B112" s="137" t="str">
        <f t="shared" si="17"/>
        <v>Eversource Energy</v>
      </c>
      <c r="C112" s="152" t="str">
        <f t="shared" si="17"/>
        <v>ES</v>
      </c>
      <c r="D112" s="189">
        <f t="shared" si="17"/>
        <v>4.5913333333333341E-2</v>
      </c>
      <c r="E112" s="176">
        <v>0.80088693513397424</v>
      </c>
      <c r="F112" s="175">
        <f t="shared" si="18"/>
        <v>0.12906024794966475</v>
      </c>
      <c r="G112" s="156">
        <f t="shared" si="19"/>
        <v>8.3146914616331419E-2</v>
      </c>
      <c r="H112" s="177">
        <f t="shared" si="20"/>
        <v>0.11250461094625325</v>
      </c>
      <c r="I112" s="177">
        <f t="shared" si="21"/>
        <v>0.11664352019710614</v>
      </c>
      <c r="M112" s="33"/>
      <c r="N112" s="33"/>
      <c r="O112" s="33"/>
      <c r="P112" s="33"/>
    </row>
    <row r="113" spans="2:16" ht="15" customHeight="1">
      <c r="B113" s="137" t="str">
        <f t="shared" si="17"/>
        <v>American States Water Company</v>
      </c>
      <c r="C113" s="152" t="str">
        <f t="shared" si="17"/>
        <v>AWR</v>
      </c>
      <c r="D113" s="189">
        <f t="shared" si="17"/>
        <v>4.5913333333333341E-2</v>
      </c>
      <c r="E113" s="176">
        <v>0.64604109982156133</v>
      </c>
      <c r="F113" s="175">
        <f t="shared" si="18"/>
        <v>0.12906024794966475</v>
      </c>
      <c r="G113" s="156">
        <f t="shared" si="19"/>
        <v>8.3146914616331419E-2</v>
      </c>
      <c r="H113" s="177">
        <f t="shared" si="20"/>
        <v>9.9629657498837537E-2</v>
      </c>
      <c r="I113" s="177">
        <f t="shared" si="21"/>
        <v>0.10698730511154435</v>
      </c>
      <c r="M113" s="33"/>
      <c r="N113" s="33"/>
      <c r="O113" s="33"/>
      <c r="P113" s="33"/>
    </row>
    <row r="114" spans="2:16" ht="15" customHeight="1">
      <c r="B114" s="137" t="str">
        <f t="shared" si="17"/>
        <v>California Water Service Group</v>
      </c>
      <c r="C114" s="152" t="str">
        <f t="shared" si="17"/>
        <v>CWT</v>
      </c>
      <c r="D114" s="189">
        <f t="shared" si="17"/>
        <v>4.5913333333333341E-2</v>
      </c>
      <c r="E114" s="176">
        <v>0.68956808421626059</v>
      </c>
      <c r="F114" s="175">
        <f t="shared" si="18"/>
        <v>0.12906024794966475</v>
      </c>
      <c r="G114" s="156">
        <f t="shared" si="19"/>
        <v>8.3146914616331419E-2</v>
      </c>
      <c r="H114" s="177">
        <f t="shared" si="20"/>
        <v>0.10324879195381</v>
      </c>
      <c r="I114" s="177">
        <f t="shared" si="21"/>
        <v>0.10970165595277367</v>
      </c>
      <c r="M114" s="33"/>
      <c r="N114" s="33"/>
      <c r="O114" s="33"/>
      <c r="P114" s="33"/>
    </row>
    <row r="115" spans="2:16" ht="15" customHeight="1">
      <c r="B115" s="137" t="str">
        <f t="shared" si="17"/>
        <v>Middlesex Water Company</v>
      </c>
      <c r="C115" s="152" t="str">
        <f t="shared" si="17"/>
        <v>MSEX</v>
      </c>
      <c r="D115" s="189">
        <f t="shared" si="17"/>
        <v>4.5913333333333341E-2</v>
      </c>
      <c r="E115" s="176">
        <v>0.76893355654077644</v>
      </c>
      <c r="F115" s="175">
        <f t="shared" si="18"/>
        <v>0.12906024794966475</v>
      </c>
      <c r="G115" s="156">
        <f t="shared" si="19"/>
        <v>8.3146914616331419E-2</v>
      </c>
      <c r="H115" s="177">
        <f t="shared" si="20"/>
        <v>0.10984778610466134</v>
      </c>
      <c r="I115" s="177">
        <f t="shared" si="21"/>
        <v>0.11465090156591218</v>
      </c>
      <c r="M115" s="33"/>
      <c r="N115" s="33"/>
      <c r="O115" s="33"/>
      <c r="P115" s="33"/>
    </row>
    <row r="116" spans="2:16" ht="15" customHeight="1">
      <c r="B116" s="137" t="str">
        <f t="shared" si="17"/>
        <v>SJW Group</v>
      </c>
      <c r="C116" s="152" t="str">
        <f t="shared" si="17"/>
        <v>SJW</v>
      </c>
      <c r="D116" s="189">
        <f t="shared" si="17"/>
        <v>4.5913333333333341E-2</v>
      </c>
      <c r="E116" s="176">
        <v>0.79911559511344077</v>
      </c>
      <c r="F116" s="175">
        <f t="shared" si="18"/>
        <v>0.12906024794966475</v>
      </c>
      <c r="G116" s="156">
        <f t="shared" si="19"/>
        <v>8.3146914616331419E-2</v>
      </c>
      <c r="H116" s="177">
        <f t="shared" si="20"/>
        <v>0.11235732948880947</v>
      </c>
      <c r="I116" s="177">
        <f t="shared" si="21"/>
        <v>0.11653305910402328</v>
      </c>
      <c r="M116" s="33"/>
      <c r="N116" s="33"/>
      <c r="O116" s="33"/>
      <c r="P116" s="33"/>
    </row>
    <row r="117" spans="2:16" ht="15" customHeight="1">
      <c r="B117" s="137" t="str">
        <f t="shared" si="17"/>
        <v>Essential Utilities, Inc.</v>
      </c>
      <c r="C117" s="152" t="str">
        <f t="shared" si="17"/>
        <v>WTRG</v>
      </c>
      <c r="D117" s="189">
        <f t="shared" si="17"/>
        <v>4.5913333333333341E-2</v>
      </c>
      <c r="E117" s="176">
        <v>0.84669550779812397</v>
      </c>
      <c r="F117" s="175">
        <f t="shared" si="18"/>
        <v>0.12906024794966475</v>
      </c>
      <c r="G117" s="156">
        <f t="shared" si="19"/>
        <v>8.3146914616331419E-2</v>
      </c>
      <c r="H117" s="177">
        <f t="shared" si="20"/>
        <v>0.11631345242625532</v>
      </c>
      <c r="I117" s="177">
        <f t="shared" si="21"/>
        <v>0.11950015130710767</v>
      </c>
      <c r="M117" s="33"/>
      <c r="N117" s="33"/>
      <c r="O117" s="33"/>
      <c r="P117" s="33"/>
    </row>
    <row r="118" spans="2:16" ht="15" customHeight="1">
      <c r="B118" s="150" t="s">
        <v>34</v>
      </c>
      <c r="C118" s="178"/>
      <c r="D118" s="178"/>
      <c r="E118" s="179"/>
      <c r="F118" s="180"/>
      <c r="G118" s="180"/>
      <c r="H118" s="180">
        <f>AVERAGE(H107:H117)</f>
        <v>0.1089866473460336</v>
      </c>
      <c r="I118" s="180">
        <f>AVERAGE(I107:I117)</f>
        <v>0.11400504749694139</v>
      </c>
    </row>
    <row r="119" spans="2:16" ht="15" customHeight="1" thickBot="1">
      <c r="B119" s="181" t="s">
        <v>35</v>
      </c>
      <c r="C119" s="182"/>
      <c r="D119" s="182"/>
      <c r="E119" s="183"/>
      <c r="F119" s="184"/>
      <c r="G119" s="184"/>
      <c r="H119" s="184">
        <f>MEDIAN(H107:H117)</f>
        <v>0.10984778610466134</v>
      </c>
      <c r="I119" s="184">
        <f>MEDIAN(I107:I117)</f>
        <v>0.11465090156591218</v>
      </c>
    </row>
    <row r="120" spans="2:16" ht="15" customHeight="1">
      <c r="G120" s="188"/>
      <c r="H120" s="188"/>
      <c r="I120" s="188"/>
    </row>
    <row r="121" spans="2:16" ht="15" customHeight="1">
      <c r="B121" s="185" t="s">
        <v>928</v>
      </c>
    </row>
    <row r="122" spans="2:16" ht="15" customHeight="1">
      <c r="B122" s="169" t="str">
        <f>B26</f>
        <v>[1] Bloomberg Professional 30-day average as of April 30, 2024</v>
      </c>
    </row>
    <row r="123" spans="2:16" ht="15" customHeight="1">
      <c r="B123" s="169" t="s">
        <v>1131</v>
      </c>
    </row>
    <row r="124" spans="2:16" ht="15" customHeight="1">
      <c r="B124" s="169" t="str">
        <f>$B$28</f>
        <v>[3] Market Return</v>
      </c>
    </row>
    <row r="125" spans="2:16" ht="15" customHeight="1">
      <c r="B125" s="169" t="s">
        <v>951</v>
      </c>
    </row>
    <row r="126" spans="2:16" ht="15" customHeight="1">
      <c r="B126" s="186" t="s">
        <v>952</v>
      </c>
    </row>
    <row r="127" spans="2:16" ht="15" customHeight="1">
      <c r="B127" s="186" t="s">
        <v>953</v>
      </c>
    </row>
    <row r="130" spans="2:16" ht="15" customHeight="1">
      <c r="B130" s="354" t="s">
        <v>1042</v>
      </c>
      <c r="C130" s="354"/>
      <c r="D130" s="354"/>
      <c r="E130" s="354"/>
      <c r="F130" s="354"/>
      <c r="G130" s="354"/>
      <c r="H130" s="354"/>
      <c r="I130" s="354"/>
    </row>
    <row r="131" spans="2:16" ht="15" customHeight="1">
      <c r="B131" s="354" t="s">
        <v>1046</v>
      </c>
      <c r="C131" s="354"/>
      <c r="D131" s="354"/>
      <c r="E131" s="354"/>
      <c r="F131" s="354"/>
      <c r="G131" s="354"/>
      <c r="H131" s="354"/>
      <c r="I131" s="354"/>
    </row>
    <row r="132" spans="2:16" ht="15" customHeight="1">
      <c r="B132" s="171"/>
      <c r="C132" s="171"/>
      <c r="D132" s="171"/>
      <c r="E132" s="171"/>
      <c r="F132" s="171"/>
      <c r="G132" s="171"/>
      <c r="H132" s="171"/>
      <c r="I132" s="171"/>
    </row>
    <row r="133" spans="2:16" ht="15" customHeight="1">
      <c r="B133" s="353" t="s">
        <v>36</v>
      </c>
      <c r="C133" s="353"/>
      <c r="D133" s="353"/>
      <c r="E133" s="353"/>
      <c r="F133" s="353"/>
      <c r="G133" s="353"/>
      <c r="H133" s="353"/>
      <c r="I133" s="353"/>
    </row>
    <row r="134" spans="2:16" ht="15" customHeight="1">
      <c r="B134" s="353" t="s">
        <v>37</v>
      </c>
      <c r="C134" s="353"/>
      <c r="D134" s="353"/>
      <c r="E134" s="353"/>
      <c r="F134" s="353"/>
      <c r="G134" s="353"/>
      <c r="H134" s="353"/>
      <c r="I134" s="353"/>
    </row>
    <row r="135" spans="2:16" ht="15" customHeight="1">
      <c r="B135" s="173"/>
      <c r="C135" s="173"/>
      <c r="D135" s="173"/>
      <c r="E135" s="173"/>
      <c r="F135" s="173"/>
      <c r="G135" s="173"/>
      <c r="H135" s="173"/>
      <c r="I135" s="173"/>
    </row>
    <row r="136" spans="2:16" ht="15" customHeight="1" thickBot="1">
      <c r="B136" s="144"/>
      <c r="C136" s="144"/>
      <c r="D136" s="173" t="s">
        <v>948</v>
      </c>
      <c r="E136" s="173" t="s">
        <v>949</v>
      </c>
      <c r="F136" s="173" t="s">
        <v>950</v>
      </c>
      <c r="G136" s="173" t="s">
        <v>39</v>
      </c>
      <c r="H136" s="173" t="s">
        <v>40</v>
      </c>
      <c r="I136" s="173" t="s">
        <v>41</v>
      </c>
    </row>
    <row r="137" spans="2:16" ht="69.599999999999994">
      <c r="B137" s="148" t="s">
        <v>0</v>
      </c>
      <c r="C137" s="187" t="s">
        <v>38</v>
      </c>
      <c r="D137" s="149" t="str">
        <f>D41</f>
        <v>Near-term projected 30-year U.S. Treasury bond yield (Q3 2024 - Q3 2025)</v>
      </c>
      <c r="E137" s="135" t="s">
        <v>995</v>
      </c>
      <c r="F137" s="135" t="s">
        <v>996</v>
      </c>
      <c r="G137" s="135" t="s">
        <v>997</v>
      </c>
      <c r="H137" s="174" t="s">
        <v>998</v>
      </c>
      <c r="I137" s="174" t="s">
        <v>999</v>
      </c>
    </row>
    <row r="138" spans="2:16" ht="15" customHeight="1">
      <c r="B138" s="150"/>
      <c r="C138" s="150"/>
      <c r="D138" s="144"/>
      <c r="E138" s="144"/>
      <c r="F138" s="144"/>
      <c r="G138" s="143"/>
      <c r="H138" s="143"/>
      <c r="I138" s="143"/>
    </row>
    <row r="139" spans="2:16" ht="15" customHeight="1">
      <c r="B139" s="137" t="str">
        <f t="shared" ref="B139:C149" si="22">B11</f>
        <v>Atmos Energy Corporation</v>
      </c>
      <c r="C139" s="152" t="str">
        <f t="shared" si="22"/>
        <v>ATO</v>
      </c>
      <c r="D139" s="175">
        <f t="shared" ref="D139:D149" si="23">D43</f>
        <v>4.3200000000000002E-2</v>
      </c>
      <c r="E139" s="176">
        <f t="shared" ref="E139:F149" si="24">E107</f>
        <v>0.75102384557917246</v>
      </c>
      <c r="F139" s="175">
        <f t="shared" si="24"/>
        <v>0.12906024794966475</v>
      </c>
      <c r="G139" s="156">
        <f>F139-D139</f>
        <v>8.586024794966475E-2</v>
      </c>
      <c r="H139" s="177">
        <f>IFERROR(G139*E139+D139, "")</f>
        <v>0.10768309359753848</v>
      </c>
      <c r="I139" s="177">
        <f>IFERROR((0.25*G139)+(0.75*E139*G139)+D139, "")</f>
        <v>0.11302738218557006</v>
      </c>
      <c r="M139" s="33"/>
      <c r="N139" s="33"/>
      <c r="O139" s="33"/>
      <c r="P139" s="33"/>
    </row>
    <row r="140" spans="2:16" ht="15" customHeight="1">
      <c r="B140" s="137" t="str">
        <f t="shared" si="22"/>
        <v>NiSource Inc.</v>
      </c>
      <c r="C140" s="152" t="str">
        <f t="shared" si="22"/>
        <v>NI</v>
      </c>
      <c r="D140" s="175">
        <f t="shared" si="23"/>
        <v>4.3200000000000002E-2</v>
      </c>
      <c r="E140" s="176">
        <f t="shared" si="24"/>
        <v>0.80372649300561316</v>
      </c>
      <c r="F140" s="175">
        <f t="shared" si="24"/>
        <v>0.12906024794966475</v>
      </c>
      <c r="G140" s="156">
        <f t="shared" ref="G140:G149" si="25">F140-D140</f>
        <v>8.586024794966475E-2</v>
      </c>
      <c r="H140" s="177">
        <f t="shared" ref="H140:H149" si="26">IFERROR(G140*E140+D140, "")</f>
        <v>0.11220815597317645</v>
      </c>
      <c r="I140" s="177">
        <f t="shared" ref="I140:I149" si="27">IFERROR((0.25*G140)+(0.75*E140*G140)+D140, "")</f>
        <v>0.11642117896729852</v>
      </c>
      <c r="M140" s="33"/>
      <c r="N140" s="33"/>
      <c r="O140" s="33"/>
      <c r="P140" s="33"/>
    </row>
    <row r="141" spans="2:16" ht="15" customHeight="1">
      <c r="B141" s="137" t="str">
        <f t="shared" si="22"/>
        <v>Northwest Natural Gas Company</v>
      </c>
      <c r="C141" s="152" t="str">
        <f t="shared" si="22"/>
        <v>NWN</v>
      </c>
      <c r="D141" s="175">
        <f t="shared" si="23"/>
        <v>4.3200000000000002E-2</v>
      </c>
      <c r="E141" s="176">
        <f t="shared" si="24"/>
        <v>0.69773854385625445</v>
      </c>
      <c r="F141" s="175">
        <f t="shared" si="24"/>
        <v>0.12906024794966475</v>
      </c>
      <c r="G141" s="156">
        <f t="shared" si="25"/>
        <v>8.586024794966475E-2</v>
      </c>
      <c r="H141" s="177">
        <f t="shared" si="26"/>
        <v>0.10310800437953604</v>
      </c>
      <c r="I141" s="177">
        <f t="shared" si="27"/>
        <v>0.10959606527206822</v>
      </c>
      <c r="M141" s="33"/>
      <c r="N141" s="33"/>
      <c r="O141" s="33"/>
      <c r="P141" s="33"/>
    </row>
    <row r="142" spans="2:16" ht="15" customHeight="1">
      <c r="B142" s="137" t="str">
        <f t="shared" si="22"/>
        <v>ONE Gas, Inc.</v>
      </c>
      <c r="C142" s="152" t="str">
        <f t="shared" si="22"/>
        <v>OGS</v>
      </c>
      <c r="D142" s="175">
        <f t="shared" si="23"/>
        <v>4.3200000000000002E-2</v>
      </c>
      <c r="E142" s="176">
        <f t="shared" si="24"/>
        <v>0.77327299248847692</v>
      </c>
      <c r="F142" s="175">
        <f t="shared" si="24"/>
        <v>0.12906024794966475</v>
      </c>
      <c r="G142" s="156">
        <f t="shared" si="25"/>
        <v>8.586024794966475E-2</v>
      </c>
      <c r="H142" s="177">
        <f t="shared" si="26"/>
        <v>0.10959341086783987</v>
      </c>
      <c r="I142" s="177">
        <f t="shared" si="27"/>
        <v>0.1144601201382961</v>
      </c>
      <c r="M142" s="33"/>
      <c r="N142" s="33"/>
      <c r="O142" s="33"/>
      <c r="P142" s="33"/>
    </row>
    <row r="143" spans="2:16" ht="15" customHeight="1">
      <c r="B143" s="137" t="str">
        <f t="shared" si="22"/>
        <v>Spire, Inc.</v>
      </c>
      <c r="C143" s="152" t="str">
        <f t="shared" si="22"/>
        <v>SR</v>
      </c>
      <c r="D143" s="175">
        <f t="shared" si="23"/>
        <v>4.3200000000000002E-2</v>
      </c>
      <c r="E143" s="176">
        <f t="shared" si="24"/>
        <v>0.76734129884873681</v>
      </c>
      <c r="F143" s="175">
        <f t="shared" si="24"/>
        <v>0.12906024794966475</v>
      </c>
      <c r="G143" s="156">
        <f t="shared" si="25"/>
        <v>8.586024794966475E-2</v>
      </c>
      <c r="H143" s="177">
        <f t="shared" si="26"/>
        <v>0.10908411418117034</v>
      </c>
      <c r="I143" s="177">
        <f t="shared" si="27"/>
        <v>0.11407814762329395</v>
      </c>
      <c r="M143" s="33"/>
      <c r="N143" s="33"/>
      <c r="O143" s="33"/>
      <c r="P143" s="33"/>
    </row>
    <row r="144" spans="2:16" ht="15" customHeight="1">
      <c r="B144" s="137" t="str">
        <f t="shared" si="22"/>
        <v>Eversource Energy</v>
      </c>
      <c r="C144" s="152" t="str">
        <f t="shared" si="22"/>
        <v>ES</v>
      </c>
      <c r="D144" s="175">
        <f t="shared" si="23"/>
        <v>4.3200000000000002E-2</v>
      </c>
      <c r="E144" s="176">
        <f t="shared" si="24"/>
        <v>0.80088693513397424</v>
      </c>
      <c r="F144" s="175">
        <f t="shared" si="24"/>
        <v>0.12906024794966475</v>
      </c>
      <c r="G144" s="156">
        <f t="shared" si="25"/>
        <v>8.586024794966475E-2</v>
      </c>
      <c r="H144" s="177">
        <f t="shared" si="26"/>
        <v>0.1119643508302501</v>
      </c>
      <c r="I144" s="177">
        <f t="shared" si="27"/>
        <v>0.11623832511010376</v>
      </c>
      <c r="M144" s="33"/>
      <c r="N144" s="33"/>
      <c r="O144" s="33"/>
      <c r="P144" s="33"/>
    </row>
    <row r="145" spans="2:16" ht="15" customHeight="1">
      <c r="B145" s="137" t="str">
        <f t="shared" si="22"/>
        <v>American States Water Company</v>
      </c>
      <c r="C145" s="152" t="str">
        <f t="shared" si="22"/>
        <v>AWR</v>
      </c>
      <c r="D145" s="175">
        <f t="shared" si="23"/>
        <v>4.3200000000000002E-2</v>
      </c>
      <c r="E145" s="176">
        <f t="shared" si="24"/>
        <v>0.64604109982156133</v>
      </c>
      <c r="F145" s="175">
        <f t="shared" si="24"/>
        <v>0.12906024794966475</v>
      </c>
      <c r="G145" s="156">
        <f t="shared" si="25"/>
        <v>8.586024794966475E-2</v>
      </c>
      <c r="H145" s="177">
        <f t="shared" si="26"/>
        <v>9.8669249016353378E-2</v>
      </c>
      <c r="I145" s="177">
        <f t="shared" si="27"/>
        <v>0.10626699874968122</v>
      </c>
      <c r="M145" s="33"/>
      <c r="N145" s="33"/>
      <c r="O145" s="33"/>
      <c r="P145" s="33"/>
    </row>
    <row r="146" spans="2:16" ht="15" customHeight="1">
      <c r="B146" s="137" t="str">
        <f t="shared" si="22"/>
        <v>California Water Service Group</v>
      </c>
      <c r="C146" s="152" t="str">
        <f t="shared" si="22"/>
        <v>CWT</v>
      </c>
      <c r="D146" s="175">
        <f t="shared" si="23"/>
        <v>4.3200000000000002E-2</v>
      </c>
      <c r="E146" s="176">
        <f t="shared" si="24"/>
        <v>0.68956808421626059</v>
      </c>
      <c r="F146" s="175">
        <f t="shared" si="24"/>
        <v>0.12906024794966475</v>
      </c>
      <c r="G146" s="156">
        <f t="shared" si="25"/>
        <v>8.586024794966475E-2</v>
      </c>
      <c r="H146" s="177">
        <f t="shared" si="26"/>
        <v>0.10240648668898344</v>
      </c>
      <c r="I146" s="177">
        <f t="shared" si="27"/>
        <v>0.10906992700415377</v>
      </c>
      <c r="M146" s="33"/>
      <c r="N146" s="33"/>
      <c r="O146" s="33"/>
      <c r="P146" s="33"/>
    </row>
    <row r="147" spans="2:16" ht="15" customHeight="1">
      <c r="B147" s="137" t="str">
        <f t="shared" si="22"/>
        <v>Middlesex Water Company</v>
      </c>
      <c r="C147" s="152" t="str">
        <f t="shared" si="22"/>
        <v>MSEX</v>
      </c>
      <c r="D147" s="175">
        <f t="shared" si="23"/>
        <v>4.3200000000000002E-2</v>
      </c>
      <c r="E147" s="176">
        <f t="shared" si="24"/>
        <v>0.76893355654077644</v>
      </c>
      <c r="F147" s="175">
        <f t="shared" si="24"/>
        <v>0.12906024794966475</v>
      </c>
      <c r="G147" s="156">
        <f t="shared" si="25"/>
        <v>8.586024794966475E-2</v>
      </c>
      <c r="H147" s="177">
        <f t="shared" si="26"/>
        <v>0.10922082582140863</v>
      </c>
      <c r="I147" s="177">
        <f t="shared" si="27"/>
        <v>0.11418068135347266</v>
      </c>
      <c r="M147" s="33"/>
      <c r="N147" s="33"/>
      <c r="O147" s="33"/>
      <c r="P147" s="33"/>
    </row>
    <row r="148" spans="2:16" ht="15" customHeight="1">
      <c r="B148" s="137" t="str">
        <f t="shared" si="22"/>
        <v>SJW Group</v>
      </c>
      <c r="C148" s="152" t="str">
        <f t="shared" si="22"/>
        <v>SJW</v>
      </c>
      <c r="D148" s="175">
        <f t="shared" si="23"/>
        <v>4.3200000000000002E-2</v>
      </c>
      <c r="E148" s="176">
        <f t="shared" si="24"/>
        <v>0.79911559511344077</v>
      </c>
      <c r="F148" s="175">
        <f t="shared" si="24"/>
        <v>0.12906024794966475</v>
      </c>
      <c r="G148" s="156">
        <f t="shared" si="25"/>
        <v>8.586024794966475E-2</v>
      </c>
      <c r="H148" s="177">
        <f t="shared" si="26"/>
        <v>0.11181226313688393</v>
      </c>
      <c r="I148" s="177">
        <f t="shared" si="27"/>
        <v>0.11612425934007914</v>
      </c>
      <c r="M148" s="33"/>
      <c r="N148" s="33"/>
      <c r="O148" s="33"/>
      <c r="P148" s="33"/>
    </row>
    <row r="149" spans="2:16" ht="15" customHeight="1">
      <c r="B149" s="137" t="str">
        <f t="shared" si="22"/>
        <v>Essential Utilities, Inc.</v>
      </c>
      <c r="C149" s="152" t="str">
        <f t="shared" si="22"/>
        <v>WTRG</v>
      </c>
      <c r="D149" s="175">
        <f t="shared" si="23"/>
        <v>4.3200000000000002E-2</v>
      </c>
      <c r="E149" s="176">
        <f t="shared" si="24"/>
        <v>0.84669550779812397</v>
      </c>
      <c r="F149" s="175">
        <f t="shared" si="24"/>
        <v>0.12906024794966475</v>
      </c>
      <c r="G149" s="156">
        <f t="shared" si="25"/>
        <v>8.586024794966475E-2</v>
      </c>
      <c r="H149" s="177">
        <f t="shared" si="26"/>
        <v>0.11589748623741424</v>
      </c>
      <c r="I149" s="177">
        <f t="shared" si="27"/>
        <v>0.11918817666547686</v>
      </c>
      <c r="M149" s="33"/>
      <c r="N149" s="33"/>
      <c r="O149" s="33"/>
      <c r="P149" s="33"/>
    </row>
    <row r="150" spans="2:16" ht="15" customHeight="1">
      <c r="B150" s="150" t="s">
        <v>34</v>
      </c>
      <c r="C150" s="178"/>
      <c r="D150" s="178"/>
      <c r="E150" s="179"/>
      <c r="F150" s="180"/>
      <c r="G150" s="180"/>
      <c r="H150" s="180">
        <f>AVERAGE(H139:H149)</f>
        <v>0.10833158552095953</v>
      </c>
      <c r="I150" s="180">
        <f>AVERAGE(I139:I149)</f>
        <v>0.11351375112813583</v>
      </c>
    </row>
    <row r="151" spans="2:16" ht="15" customHeight="1" thickBot="1">
      <c r="B151" s="181" t="s">
        <v>35</v>
      </c>
      <c r="C151" s="182"/>
      <c r="D151" s="182"/>
      <c r="E151" s="183"/>
      <c r="F151" s="184"/>
      <c r="G151" s="184"/>
      <c r="H151" s="184">
        <f>MEDIAN(H139:H149)</f>
        <v>0.10922082582140863</v>
      </c>
      <c r="I151" s="184">
        <f>MEDIAN(I139:I149)</f>
        <v>0.11418068135347266</v>
      </c>
    </row>
    <row r="152" spans="2:16" ht="15" customHeight="1">
      <c r="G152" s="188"/>
      <c r="H152" s="188"/>
      <c r="I152" s="188"/>
    </row>
    <row r="153" spans="2:16" ht="15" customHeight="1">
      <c r="B153" s="185" t="s">
        <v>928</v>
      </c>
    </row>
    <row r="154" spans="2:16" ht="15" customHeight="1">
      <c r="B154" s="169" t="str">
        <f>B58</f>
        <v>[1] Blue Chip Financial Forecasts, Vol. 43, No. 5, May 1, 2024, at 2</v>
      </c>
    </row>
    <row r="155" spans="2:16" ht="15" customHeight="1">
      <c r="B155" s="169" t="str">
        <f>B123</f>
        <v>[2] Bloomberg Professional</v>
      </c>
    </row>
    <row r="156" spans="2:16" ht="15" customHeight="1">
      <c r="B156" s="169" t="str">
        <f>$B$28</f>
        <v>[3] Market Return</v>
      </c>
    </row>
    <row r="157" spans="2:16" ht="15" customHeight="1">
      <c r="B157" s="169" t="s">
        <v>951</v>
      </c>
    </row>
    <row r="158" spans="2:16" ht="15" customHeight="1">
      <c r="B158" s="186" t="s">
        <v>952</v>
      </c>
    </row>
    <row r="159" spans="2:16" ht="15" customHeight="1">
      <c r="B159" s="186" t="s">
        <v>953</v>
      </c>
    </row>
    <row r="162" spans="2:16" ht="15" customHeight="1">
      <c r="B162" s="354" t="s">
        <v>1042</v>
      </c>
      <c r="C162" s="354"/>
      <c r="D162" s="354"/>
      <c r="E162" s="354"/>
      <c r="F162" s="354"/>
      <c r="G162" s="354"/>
      <c r="H162" s="354"/>
      <c r="I162" s="354"/>
    </row>
    <row r="163" spans="2:16" ht="15" customHeight="1">
      <c r="B163" s="354" t="s">
        <v>1047</v>
      </c>
      <c r="C163" s="354"/>
      <c r="D163" s="354"/>
      <c r="E163" s="354"/>
      <c r="F163" s="354"/>
      <c r="G163" s="354"/>
      <c r="H163" s="354"/>
      <c r="I163" s="354"/>
    </row>
    <row r="164" spans="2:16" ht="15" customHeight="1">
      <c r="B164" s="171"/>
      <c r="C164" s="171"/>
      <c r="D164" s="171"/>
      <c r="E164" s="171"/>
      <c r="F164" s="171"/>
      <c r="G164" s="171"/>
      <c r="H164" s="171"/>
      <c r="I164" s="171"/>
    </row>
    <row r="165" spans="2:16" ht="15" customHeight="1">
      <c r="B165" s="353" t="s">
        <v>36</v>
      </c>
      <c r="C165" s="353"/>
      <c r="D165" s="353"/>
      <c r="E165" s="353"/>
      <c r="F165" s="353"/>
      <c r="G165" s="353"/>
      <c r="H165" s="353"/>
      <c r="I165" s="353"/>
    </row>
    <row r="166" spans="2:16" ht="15" customHeight="1">
      <c r="B166" s="353" t="s">
        <v>37</v>
      </c>
      <c r="C166" s="353"/>
      <c r="D166" s="353"/>
      <c r="E166" s="353"/>
      <c r="F166" s="353"/>
      <c r="G166" s="353"/>
      <c r="H166" s="353"/>
      <c r="I166" s="353"/>
    </row>
    <row r="167" spans="2:16" ht="15" customHeight="1">
      <c r="B167" s="173"/>
      <c r="C167" s="173"/>
      <c r="D167" s="173"/>
      <c r="E167" s="173"/>
      <c r="F167" s="173"/>
      <c r="G167" s="173"/>
      <c r="H167" s="173"/>
      <c r="I167" s="173"/>
    </row>
    <row r="168" spans="2:16" ht="15" customHeight="1" thickBot="1">
      <c r="B168" s="144"/>
      <c r="C168" s="144"/>
      <c r="D168" s="173" t="s">
        <v>948</v>
      </c>
      <c r="E168" s="173" t="s">
        <v>949</v>
      </c>
      <c r="F168" s="173" t="s">
        <v>950</v>
      </c>
      <c r="G168" s="173" t="s">
        <v>39</v>
      </c>
      <c r="H168" s="173" t="s">
        <v>40</v>
      </c>
      <c r="I168" s="173" t="s">
        <v>41</v>
      </c>
    </row>
    <row r="169" spans="2:16" ht="60" customHeight="1">
      <c r="B169" s="148" t="s">
        <v>0</v>
      </c>
      <c r="C169" s="187" t="s">
        <v>38</v>
      </c>
      <c r="D169" s="149" t="str">
        <f>D73</f>
        <v>Projected 30-year U.S. Treasury bond yield (2025 - 2029)</v>
      </c>
      <c r="E169" s="135" t="s">
        <v>995</v>
      </c>
      <c r="F169" s="135" t="s">
        <v>996</v>
      </c>
      <c r="G169" s="135" t="s">
        <v>997</v>
      </c>
      <c r="H169" s="174" t="s">
        <v>998</v>
      </c>
      <c r="I169" s="174" t="s">
        <v>999</v>
      </c>
    </row>
    <row r="170" spans="2:16" ht="15" customHeight="1">
      <c r="B170" s="150"/>
      <c r="C170" s="150"/>
      <c r="D170" s="144"/>
      <c r="E170" s="144"/>
      <c r="F170" s="144"/>
      <c r="G170" s="143"/>
      <c r="H170" s="143"/>
      <c r="I170" s="143"/>
    </row>
    <row r="171" spans="2:16" ht="15" customHeight="1">
      <c r="B171" s="137" t="str">
        <f t="shared" ref="B171:C181" si="28">B11</f>
        <v>Atmos Energy Corporation</v>
      </c>
      <c r="C171" s="152" t="str">
        <f t="shared" si="28"/>
        <v>ATO</v>
      </c>
      <c r="D171" s="175">
        <f t="shared" ref="D171:D181" si="29">D75</f>
        <v>4.1000000000000002E-2</v>
      </c>
      <c r="E171" s="176">
        <f t="shared" ref="E171:F181" si="30">E139</f>
        <v>0.75102384557917246</v>
      </c>
      <c r="F171" s="175">
        <f t="shared" si="30"/>
        <v>0.12906024794966475</v>
      </c>
      <c r="G171" s="156">
        <f>F171-D171</f>
        <v>8.8060247949664744E-2</v>
      </c>
      <c r="H171" s="177">
        <f>IFERROR(G171*E171+D171, "")</f>
        <v>0.10713534605781266</v>
      </c>
      <c r="I171" s="177">
        <f>IFERROR((0.25*G171)+(0.75*E171*G171)+D171, "")</f>
        <v>0.11261657153077567</v>
      </c>
      <c r="M171" s="33"/>
      <c r="N171" s="33"/>
      <c r="O171" s="33"/>
      <c r="P171" s="33"/>
    </row>
    <row r="172" spans="2:16" ht="15" customHeight="1">
      <c r="B172" s="137" t="str">
        <f t="shared" si="28"/>
        <v>NiSource Inc.</v>
      </c>
      <c r="C172" s="152" t="str">
        <f t="shared" si="28"/>
        <v>NI</v>
      </c>
      <c r="D172" s="175">
        <f t="shared" si="29"/>
        <v>4.1000000000000002E-2</v>
      </c>
      <c r="E172" s="176">
        <f t="shared" si="30"/>
        <v>0.80372649300561316</v>
      </c>
      <c r="F172" s="175">
        <f t="shared" si="30"/>
        <v>0.12906024794966475</v>
      </c>
      <c r="G172" s="156">
        <f t="shared" ref="G172:G181" si="31">F172-D172</f>
        <v>8.8060247949664744E-2</v>
      </c>
      <c r="H172" s="177">
        <f t="shared" ref="H172:H181" si="32">IFERROR(G172*E172+D172, "")</f>
        <v>0.11177635425778878</v>
      </c>
      <c r="I172" s="177">
        <f t="shared" ref="I172:I181" si="33">IFERROR((0.25*G172)+(0.75*E172*G172)+D172, "")</f>
        <v>0.11609732768075778</v>
      </c>
      <c r="M172" s="33"/>
      <c r="N172" s="33"/>
      <c r="O172" s="33"/>
      <c r="P172" s="33"/>
    </row>
    <row r="173" spans="2:16" ht="15" customHeight="1">
      <c r="B173" s="137" t="str">
        <f t="shared" si="28"/>
        <v>Northwest Natural Gas Company</v>
      </c>
      <c r="C173" s="152" t="str">
        <f t="shared" si="28"/>
        <v>NWN</v>
      </c>
      <c r="D173" s="175">
        <f t="shared" si="29"/>
        <v>4.1000000000000002E-2</v>
      </c>
      <c r="E173" s="176">
        <f t="shared" si="30"/>
        <v>0.69773854385625445</v>
      </c>
      <c r="F173" s="175">
        <f t="shared" si="30"/>
        <v>0.12906024794966475</v>
      </c>
      <c r="G173" s="156">
        <f t="shared" si="31"/>
        <v>8.8060247949664744E-2</v>
      </c>
      <c r="H173" s="177">
        <f t="shared" si="32"/>
        <v>0.1024430291760198</v>
      </c>
      <c r="I173" s="177">
        <f t="shared" si="33"/>
        <v>0.10909733386943105</v>
      </c>
      <c r="M173" s="33"/>
      <c r="N173" s="33"/>
      <c r="O173" s="33"/>
      <c r="P173" s="33"/>
    </row>
    <row r="174" spans="2:16" ht="15" customHeight="1">
      <c r="B174" s="137" t="str">
        <f t="shared" si="28"/>
        <v>ONE Gas, Inc.</v>
      </c>
      <c r="C174" s="152" t="str">
        <f t="shared" si="28"/>
        <v>OGS</v>
      </c>
      <c r="D174" s="175">
        <f t="shared" si="29"/>
        <v>4.1000000000000002E-2</v>
      </c>
      <c r="E174" s="176">
        <f t="shared" si="30"/>
        <v>0.77327299248847692</v>
      </c>
      <c r="F174" s="175">
        <f t="shared" si="30"/>
        <v>0.12906024794966475</v>
      </c>
      <c r="G174" s="156">
        <f t="shared" si="31"/>
        <v>8.8060247949664744E-2</v>
      </c>
      <c r="H174" s="177">
        <f t="shared" si="32"/>
        <v>0.10909461145131452</v>
      </c>
      <c r="I174" s="177">
        <f t="shared" si="33"/>
        <v>0.11408602057590209</v>
      </c>
      <c r="M174" s="33"/>
      <c r="N174" s="33"/>
      <c r="O174" s="33"/>
      <c r="P174" s="33"/>
    </row>
    <row r="175" spans="2:16" ht="15" customHeight="1">
      <c r="B175" s="137" t="str">
        <f t="shared" si="28"/>
        <v>Spire, Inc.</v>
      </c>
      <c r="C175" s="152" t="str">
        <f t="shared" si="28"/>
        <v>SR</v>
      </c>
      <c r="D175" s="175">
        <f t="shared" si="29"/>
        <v>4.1000000000000002E-2</v>
      </c>
      <c r="E175" s="176">
        <f t="shared" si="30"/>
        <v>0.76734129884873681</v>
      </c>
      <c r="F175" s="175">
        <f t="shared" si="30"/>
        <v>0.12906024794966475</v>
      </c>
      <c r="G175" s="156">
        <f t="shared" si="31"/>
        <v>8.8060247949664744E-2</v>
      </c>
      <c r="H175" s="177">
        <f t="shared" si="32"/>
        <v>0.10857226503863757</v>
      </c>
      <c r="I175" s="177">
        <f t="shared" si="33"/>
        <v>0.11369426076639436</v>
      </c>
      <c r="M175" s="33"/>
      <c r="N175" s="33"/>
      <c r="O175" s="33"/>
      <c r="P175" s="33"/>
    </row>
    <row r="176" spans="2:16" ht="15" customHeight="1">
      <c r="B176" s="137" t="str">
        <f t="shared" si="28"/>
        <v>Eversource Energy</v>
      </c>
      <c r="C176" s="152" t="str">
        <f t="shared" si="28"/>
        <v>ES</v>
      </c>
      <c r="D176" s="175">
        <f t="shared" si="29"/>
        <v>4.1000000000000002E-2</v>
      </c>
      <c r="E176" s="176">
        <f t="shared" si="30"/>
        <v>0.80088693513397424</v>
      </c>
      <c r="F176" s="175">
        <f t="shared" si="30"/>
        <v>0.12906024794966475</v>
      </c>
      <c r="G176" s="156">
        <f t="shared" si="31"/>
        <v>8.8060247949664744E-2</v>
      </c>
      <c r="H176" s="177">
        <f t="shared" si="32"/>
        <v>0.11152630208754483</v>
      </c>
      <c r="I176" s="177">
        <f t="shared" si="33"/>
        <v>0.11590978855307482</v>
      </c>
      <c r="M176" s="33"/>
      <c r="N176" s="33"/>
      <c r="O176" s="33"/>
      <c r="P176" s="33"/>
    </row>
    <row r="177" spans="2:16" ht="15" customHeight="1">
      <c r="B177" s="137" t="str">
        <f t="shared" si="28"/>
        <v>American States Water Company</v>
      </c>
      <c r="C177" s="152" t="str">
        <f t="shared" si="28"/>
        <v>AWR</v>
      </c>
      <c r="D177" s="175">
        <f t="shared" si="29"/>
        <v>4.1000000000000002E-2</v>
      </c>
      <c r="E177" s="176">
        <f t="shared" si="30"/>
        <v>0.64604109982156133</v>
      </c>
      <c r="F177" s="175">
        <f t="shared" si="30"/>
        <v>0.12906024794966475</v>
      </c>
      <c r="G177" s="156">
        <f t="shared" si="31"/>
        <v>8.8060247949664744E-2</v>
      </c>
      <c r="H177" s="177">
        <f t="shared" si="32"/>
        <v>9.7890539435960794E-2</v>
      </c>
      <c r="I177" s="177">
        <f t="shared" si="33"/>
        <v>0.1056829665643868</v>
      </c>
      <c r="M177" s="33"/>
      <c r="N177" s="33"/>
      <c r="O177" s="33"/>
      <c r="P177" s="33"/>
    </row>
    <row r="178" spans="2:16" ht="15" customHeight="1">
      <c r="B178" s="137" t="str">
        <f t="shared" si="28"/>
        <v>California Water Service Group</v>
      </c>
      <c r="C178" s="152" t="str">
        <f t="shared" si="28"/>
        <v>CWT</v>
      </c>
      <c r="D178" s="175">
        <f t="shared" si="29"/>
        <v>4.1000000000000002E-2</v>
      </c>
      <c r="E178" s="176">
        <f t="shared" si="30"/>
        <v>0.68956808421626059</v>
      </c>
      <c r="F178" s="175">
        <f t="shared" si="30"/>
        <v>0.12906024794966475</v>
      </c>
      <c r="G178" s="156">
        <f t="shared" si="31"/>
        <v>8.8060247949664744E-2</v>
      </c>
      <c r="H178" s="177">
        <f t="shared" si="32"/>
        <v>0.10172353647425922</v>
      </c>
      <c r="I178" s="177">
        <f t="shared" si="33"/>
        <v>0.1085577143431106</v>
      </c>
      <c r="M178" s="33"/>
      <c r="N178" s="33"/>
      <c r="O178" s="33"/>
      <c r="P178" s="33"/>
    </row>
    <row r="179" spans="2:16" ht="15" customHeight="1">
      <c r="B179" s="137" t="str">
        <f t="shared" si="28"/>
        <v>Middlesex Water Company</v>
      </c>
      <c r="C179" s="152" t="str">
        <f t="shared" si="28"/>
        <v>MSEX</v>
      </c>
      <c r="D179" s="175">
        <f t="shared" si="29"/>
        <v>4.1000000000000002E-2</v>
      </c>
      <c r="E179" s="176">
        <f t="shared" si="30"/>
        <v>0.76893355654077644</v>
      </c>
      <c r="F179" s="175">
        <f t="shared" si="30"/>
        <v>0.12906024794966475</v>
      </c>
      <c r="G179" s="156">
        <f t="shared" si="31"/>
        <v>8.8060247949664744E-2</v>
      </c>
      <c r="H179" s="177">
        <f t="shared" si="32"/>
        <v>0.10871247964579833</v>
      </c>
      <c r="I179" s="177">
        <f t="shared" si="33"/>
        <v>0.11379942172176494</v>
      </c>
      <c r="M179" s="33"/>
      <c r="N179" s="33"/>
      <c r="O179" s="33"/>
      <c r="P179" s="33"/>
    </row>
    <row r="180" spans="2:16" ht="15" customHeight="1">
      <c r="B180" s="137" t="str">
        <f t="shared" si="28"/>
        <v>SJW Group</v>
      </c>
      <c r="C180" s="152" t="str">
        <f t="shared" si="28"/>
        <v>SJW</v>
      </c>
      <c r="D180" s="175">
        <f t="shared" si="29"/>
        <v>4.1000000000000002E-2</v>
      </c>
      <c r="E180" s="176">
        <f t="shared" si="30"/>
        <v>0.79911559511344077</v>
      </c>
      <c r="F180" s="175">
        <f t="shared" si="30"/>
        <v>0.12906024794966475</v>
      </c>
      <c r="G180" s="156">
        <f t="shared" si="31"/>
        <v>8.8060247949664744E-2</v>
      </c>
      <c r="H180" s="177">
        <f t="shared" si="32"/>
        <v>0.11137031744613349</v>
      </c>
      <c r="I180" s="177">
        <f t="shared" si="33"/>
        <v>0.11579280007201631</v>
      </c>
      <c r="M180" s="33"/>
      <c r="N180" s="33"/>
      <c r="O180" s="33"/>
      <c r="P180" s="33"/>
    </row>
    <row r="181" spans="2:16" ht="15" customHeight="1">
      <c r="B181" s="137" t="str">
        <f t="shared" si="28"/>
        <v>Essential Utilities, Inc.</v>
      </c>
      <c r="C181" s="152" t="str">
        <f t="shared" si="28"/>
        <v>WTRG</v>
      </c>
      <c r="D181" s="175">
        <f t="shared" si="29"/>
        <v>4.1000000000000002E-2</v>
      </c>
      <c r="E181" s="176">
        <f t="shared" si="30"/>
        <v>0.84669550779812397</v>
      </c>
      <c r="F181" s="175">
        <f t="shared" si="30"/>
        <v>0.12906024794966475</v>
      </c>
      <c r="G181" s="156">
        <f t="shared" si="31"/>
        <v>8.8060247949664744E-2</v>
      </c>
      <c r="H181" s="177">
        <f t="shared" si="32"/>
        <v>0.11556021635457009</v>
      </c>
      <c r="I181" s="177">
        <f t="shared" si="33"/>
        <v>0.11893522425334377</v>
      </c>
      <c r="M181" s="33"/>
      <c r="N181" s="33"/>
      <c r="O181" s="33"/>
      <c r="P181" s="33"/>
    </row>
    <row r="182" spans="2:16" ht="15" customHeight="1">
      <c r="B182" s="150" t="s">
        <v>34</v>
      </c>
      <c r="C182" s="178"/>
      <c r="D182" s="178"/>
      <c r="E182" s="179"/>
      <c r="F182" s="180"/>
      <c r="G182" s="180"/>
      <c r="H182" s="180">
        <f>AVERAGE(H171:H181)</f>
        <v>0.10780045431144002</v>
      </c>
      <c r="I182" s="180">
        <f>AVERAGE(I171:I181)</f>
        <v>0.11311540272099618</v>
      </c>
    </row>
    <row r="183" spans="2:16" ht="15" customHeight="1" thickBot="1">
      <c r="B183" s="181" t="s">
        <v>35</v>
      </c>
      <c r="C183" s="182"/>
      <c r="D183" s="182"/>
      <c r="E183" s="183"/>
      <c r="F183" s="184"/>
      <c r="G183" s="184"/>
      <c r="H183" s="184">
        <f>MEDIAN(H171:H181)</f>
        <v>0.10871247964579833</v>
      </c>
      <c r="I183" s="184">
        <f>MEDIAN(I171:I181)</f>
        <v>0.11379942172176494</v>
      </c>
    </row>
    <row r="184" spans="2:16" ht="15" customHeight="1">
      <c r="G184" s="188"/>
      <c r="H184" s="188"/>
      <c r="I184" s="188"/>
    </row>
    <row r="185" spans="2:16" ht="15" customHeight="1">
      <c r="B185" s="185" t="s">
        <v>928</v>
      </c>
      <c r="G185" s="188"/>
      <c r="H185" s="188"/>
      <c r="I185" s="188"/>
    </row>
    <row r="186" spans="2:16" ht="15" customHeight="1">
      <c r="B186" s="186" t="str">
        <f>B90</f>
        <v>[1] Blue Chip Financial Forecasts, Vol. 42, No. 12, December 1, 2023, at 14</v>
      </c>
      <c r="G186" s="188"/>
      <c r="H186" s="188"/>
      <c r="I186" s="188"/>
    </row>
    <row r="187" spans="2:16" ht="15" customHeight="1">
      <c r="B187" s="169" t="str">
        <f>B155</f>
        <v>[2] Bloomberg Professional</v>
      </c>
      <c r="G187" s="188"/>
      <c r="H187" s="188"/>
      <c r="I187" s="188"/>
    </row>
    <row r="188" spans="2:16" ht="15" customHeight="1">
      <c r="B188" s="169" t="str">
        <f>$B$28</f>
        <v>[3] Market Return</v>
      </c>
      <c r="G188" s="188"/>
      <c r="H188" s="188"/>
      <c r="I188" s="188"/>
    </row>
    <row r="189" spans="2:16" ht="15" customHeight="1">
      <c r="B189" s="169" t="s">
        <v>951</v>
      </c>
      <c r="G189" s="188"/>
      <c r="H189" s="188"/>
      <c r="I189" s="188"/>
    </row>
    <row r="190" spans="2:16" ht="15" customHeight="1">
      <c r="B190" s="186" t="s">
        <v>952</v>
      </c>
      <c r="G190" s="188"/>
      <c r="H190" s="188"/>
      <c r="I190" s="188"/>
    </row>
    <row r="191" spans="2:16" ht="15" customHeight="1">
      <c r="B191" s="186" t="s">
        <v>953</v>
      </c>
      <c r="G191" s="188"/>
      <c r="H191" s="188"/>
      <c r="I191" s="188"/>
    </row>
    <row r="194" spans="2:16" ht="15" customHeight="1">
      <c r="B194" s="354" t="s">
        <v>1042</v>
      </c>
      <c r="C194" s="354"/>
      <c r="D194" s="354"/>
      <c r="E194" s="354"/>
      <c r="F194" s="354"/>
      <c r="G194" s="354"/>
      <c r="H194" s="354"/>
      <c r="I194" s="354"/>
    </row>
    <row r="195" spans="2:16" ht="15" customHeight="1">
      <c r="B195" s="354" t="s">
        <v>1048</v>
      </c>
      <c r="C195" s="354"/>
      <c r="D195" s="354"/>
      <c r="E195" s="354"/>
      <c r="F195" s="354"/>
      <c r="G195" s="354"/>
      <c r="H195" s="354"/>
      <c r="I195" s="354"/>
    </row>
    <row r="196" spans="2:16" ht="15" customHeight="1">
      <c r="B196" s="171"/>
      <c r="C196" s="171"/>
      <c r="D196" s="171"/>
      <c r="E196" s="171"/>
      <c r="F196" s="171"/>
      <c r="G196" s="171"/>
      <c r="H196" s="171"/>
      <c r="I196" s="171"/>
    </row>
    <row r="197" spans="2:16" ht="15" customHeight="1">
      <c r="B197" s="353" t="s">
        <v>36</v>
      </c>
      <c r="C197" s="353"/>
      <c r="D197" s="353"/>
      <c r="E197" s="353"/>
      <c r="F197" s="353"/>
      <c r="G197" s="353"/>
      <c r="H197" s="353"/>
      <c r="I197" s="353"/>
    </row>
    <row r="198" spans="2:16" ht="15" customHeight="1">
      <c r="B198" s="353" t="s">
        <v>37</v>
      </c>
      <c r="C198" s="353"/>
      <c r="D198" s="353"/>
      <c r="E198" s="353"/>
      <c r="F198" s="353"/>
      <c r="G198" s="353"/>
      <c r="H198" s="353"/>
      <c r="I198" s="353"/>
    </row>
    <row r="199" spans="2:16" ht="15" customHeight="1">
      <c r="B199" s="173"/>
      <c r="C199" s="173"/>
      <c r="D199" s="173"/>
      <c r="E199" s="173"/>
      <c r="F199" s="173"/>
      <c r="G199" s="173"/>
      <c r="H199" s="173"/>
      <c r="I199" s="173"/>
    </row>
    <row r="200" spans="2:16" ht="15" customHeight="1" thickBot="1">
      <c r="B200" s="144"/>
      <c r="C200" s="144"/>
      <c r="D200" s="143" t="s">
        <v>948</v>
      </c>
      <c r="E200" s="143" t="s">
        <v>949</v>
      </c>
      <c r="F200" s="143" t="s">
        <v>950</v>
      </c>
      <c r="G200" s="143" t="s">
        <v>39</v>
      </c>
      <c r="H200" s="143" t="s">
        <v>40</v>
      </c>
      <c r="I200" s="143" t="s">
        <v>41</v>
      </c>
    </row>
    <row r="201" spans="2:16" ht="69.599999999999994">
      <c r="B201" s="148" t="s">
        <v>0</v>
      </c>
      <c r="C201" s="187" t="s">
        <v>38</v>
      </c>
      <c r="D201" s="149" t="str">
        <f>D105</f>
        <v>Current 30-day average of 30-year U.S. Treasury bond yield</v>
      </c>
      <c r="E201" s="135" t="s">
        <v>995</v>
      </c>
      <c r="F201" s="135" t="s">
        <v>996</v>
      </c>
      <c r="G201" s="135" t="s">
        <v>997</v>
      </c>
      <c r="H201" s="174" t="s">
        <v>998</v>
      </c>
      <c r="I201" s="174" t="s">
        <v>999</v>
      </c>
    </row>
    <row r="202" spans="2:16" ht="15" customHeight="1">
      <c r="B202" s="150"/>
      <c r="C202" s="150"/>
      <c r="D202" s="144"/>
      <c r="E202" s="144"/>
      <c r="F202" s="144"/>
      <c r="G202" s="143"/>
      <c r="H202" s="143"/>
      <c r="I202" s="143"/>
    </row>
    <row r="203" spans="2:16" ht="15" customHeight="1">
      <c r="B203" s="137" t="str">
        <f t="shared" ref="B203:C213" si="34">B11</f>
        <v>Atmos Energy Corporation</v>
      </c>
      <c r="C203" s="152" t="str">
        <f t="shared" si="34"/>
        <v>ATO</v>
      </c>
      <c r="D203" s="189">
        <f t="shared" ref="D203:D213" si="35">D107</f>
        <v>4.5913333333333341E-2</v>
      </c>
      <c r="E203" s="176">
        <f>INDEX('AEB-5 - LT Beta'!$N$7:$N$17,MATCH('AEB-4 - CAPM &amp; ECAPM'!C203,'AEB-5 - LT Beta'!$B$7:$B$17,0))</f>
        <v>0.75</v>
      </c>
      <c r="F203" s="175">
        <f t="shared" ref="F203:F213" si="36">F171</f>
        <v>0.12906024794966475</v>
      </c>
      <c r="G203" s="156">
        <f>F203-D203</f>
        <v>8.3146914616331419E-2</v>
      </c>
      <c r="H203" s="177">
        <f>IFERROR(G203*E203+D203, "")</f>
        <v>0.1082735192955819</v>
      </c>
      <c r="I203" s="177">
        <f>IFERROR((0.25*G203)+(0.75*E203*G203)+D203, "")</f>
        <v>0.11347020145910261</v>
      </c>
      <c r="M203" s="13"/>
      <c r="N203" s="13"/>
      <c r="O203" s="13"/>
      <c r="P203" s="13"/>
    </row>
    <row r="204" spans="2:16" ht="15" customHeight="1">
      <c r="B204" s="137" t="str">
        <f t="shared" si="34"/>
        <v>NiSource Inc.</v>
      </c>
      <c r="C204" s="152" t="str">
        <f t="shared" si="34"/>
        <v>NI</v>
      </c>
      <c r="D204" s="189">
        <f t="shared" si="35"/>
        <v>4.5913333333333341E-2</v>
      </c>
      <c r="E204" s="176">
        <f>INDEX('AEB-5 - LT Beta'!$N$7:$N$17,MATCH('AEB-4 - CAPM &amp; ECAPM'!C204,'AEB-5 - LT Beta'!$B$7:$B$17,0))</f>
        <v>0.75555555555555542</v>
      </c>
      <c r="F204" s="175">
        <f t="shared" si="36"/>
        <v>0.12906024794966475</v>
      </c>
      <c r="G204" s="156">
        <f t="shared" ref="G204:G213" si="37">F204-D204</f>
        <v>8.3146914616331419E-2</v>
      </c>
      <c r="H204" s="177">
        <f t="shared" ref="H204:H213" si="38">IFERROR(G204*E204+D204, "")</f>
        <v>0.10873544659900597</v>
      </c>
      <c r="I204" s="177">
        <f t="shared" ref="I204:I213" si="39">IFERROR((0.25*G204)+(0.75*E204*G204)+D204, "")</f>
        <v>0.11381664693667065</v>
      </c>
      <c r="M204" s="13"/>
      <c r="N204" s="13"/>
      <c r="O204" s="13"/>
      <c r="P204" s="13"/>
    </row>
    <row r="205" spans="2:16" ht="15" customHeight="1">
      <c r="B205" s="137" t="str">
        <f t="shared" si="34"/>
        <v>Northwest Natural Gas Company</v>
      </c>
      <c r="C205" s="152" t="str">
        <f t="shared" si="34"/>
        <v>NWN</v>
      </c>
      <c r="D205" s="189">
        <f t="shared" si="35"/>
        <v>4.5913333333333341E-2</v>
      </c>
      <c r="E205" s="176">
        <f>INDEX('AEB-5 - LT Beta'!$N$7:$N$17,MATCH('AEB-4 - CAPM &amp; ECAPM'!C205,'AEB-5 - LT Beta'!$B$7:$B$17,0))</f>
        <v>0.70909090909090899</v>
      </c>
      <c r="F205" s="175">
        <f t="shared" si="36"/>
        <v>0.12906024794966475</v>
      </c>
      <c r="G205" s="156">
        <f t="shared" si="37"/>
        <v>8.3146914616331419E-2</v>
      </c>
      <c r="H205" s="177">
        <f t="shared" si="38"/>
        <v>0.10487205460673198</v>
      </c>
      <c r="I205" s="177">
        <f t="shared" si="39"/>
        <v>0.11091910294246518</v>
      </c>
      <c r="M205" s="13"/>
      <c r="N205" s="13"/>
      <c r="O205" s="13"/>
      <c r="P205" s="13"/>
    </row>
    <row r="206" spans="2:16" ht="15" customHeight="1">
      <c r="B206" s="137" t="str">
        <f t="shared" si="34"/>
        <v>ONE Gas, Inc.</v>
      </c>
      <c r="C206" s="152" t="str">
        <f t="shared" si="34"/>
        <v>OGS</v>
      </c>
      <c r="D206" s="189">
        <f t="shared" si="35"/>
        <v>4.5913333333333341E-2</v>
      </c>
      <c r="E206" s="176">
        <f>INDEX('AEB-5 - LT Beta'!$N$7:$N$17,MATCH('AEB-4 - CAPM &amp; ECAPM'!C206,'AEB-5 - LT Beta'!$B$7:$B$17,0))</f>
        <v>0.73749999999999993</v>
      </c>
      <c r="F206" s="175">
        <f t="shared" si="36"/>
        <v>0.12906024794966475</v>
      </c>
      <c r="G206" s="156">
        <f t="shared" si="37"/>
        <v>8.3146914616331419E-2</v>
      </c>
      <c r="H206" s="177">
        <f t="shared" si="38"/>
        <v>0.10723418286287775</v>
      </c>
      <c r="I206" s="177">
        <f t="shared" si="39"/>
        <v>0.1126906991345745</v>
      </c>
      <c r="M206" s="13"/>
      <c r="N206" s="13"/>
      <c r="O206" s="13"/>
      <c r="P206" s="13"/>
    </row>
    <row r="207" spans="2:16" ht="15" customHeight="1">
      <c r="B207" s="137" t="str">
        <f t="shared" si="34"/>
        <v>Spire, Inc.</v>
      </c>
      <c r="C207" s="152" t="str">
        <f t="shared" si="34"/>
        <v>SR</v>
      </c>
      <c r="D207" s="189">
        <f t="shared" si="35"/>
        <v>4.5913333333333341E-2</v>
      </c>
      <c r="E207" s="176">
        <f>INDEX('AEB-5 - LT Beta'!$N$7:$N$17,MATCH('AEB-4 - CAPM &amp; ECAPM'!C207,'AEB-5 - LT Beta'!$B$7:$B$17,0))</f>
        <v>0.74090909090909096</v>
      </c>
      <c r="F207" s="175">
        <f t="shared" si="36"/>
        <v>0.12906024794966475</v>
      </c>
      <c r="G207" s="156">
        <f t="shared" si="37"/>
        <v>8.3146914616331419E-2</v>
      </c>
      <c r="H207" s="177">
        <f t="shared" si="38"/>
        <v>0.10751763825361527</v>
      </c>
      <c r="I207" s="177">
        <f t="shared" si="39"/>
        <v>0.11290329067762764</v>
      </c>
      <c r="M207" s="13"/>
      <c r="N207" s="13"/>
      <c r="O207" s="13"/>
      <c r="P207" s="13"/>
    </row>
    <row r="208" spans="2:16" ht="15" customHeight="1">
      <c r="B208" s="137" t="str">
        <f t="shared" si="34"/>
        <v>Eversource Energy</v>
      </c>
      <c r="C208" s="152" t="str">
        <f t="shared" si="34"/>
        <v>ES</v>
      </c>
      <c r="D208" s="189">
        <f t="shared" si="35"/>
        <v>4.5913333333333341E-2</v>
      </c>
      <c r="E208" s="176">
        <f>INDEX('AEB-5 - LT Beta'!$N$7:$N$17,MATCH('AEB-4 - CAPM &amp; ECAPM'!C208,'AEB-5 - LT Beta'!$B$7:$B$17,0))</f>
        <v>0.76111111111111129</v>
      </c>
      <c r="F208" s="175">
        <f t="shared" si="36"/>
        <v>0.12906024794966475</v>
      </c>
      <c r="G208" s="156">
        <f t="shared" si="37"/>
        <v>8.3146914616331419E-2</v>
      </c>
      <c r="H208" s="177">
        <f t="shared" si="38"/>
        <v>0.10919737390243003</v>
      </c>
      <c r="I208" s="177">
        <f t="shared" si="39"/>
        <v>0.11416309241423872</v>
      </c>
      <c r="M208" s="13"/>
      <c r="N208" s="13"/>
      <c r="O208" s="13"/>
      <c r="P208" s="13"/>
    </row>
    <row r="209" spans="2:16" ht="15" customHeight="1">
      <c r="B209" s="137" t="str">
        <f t="shared" si="34"/>
        <v>American States Water Company</v>
      </c>
      <c r="C209" s="152" t="str">
        <f t="shared" si="34"/>
        <v>AWR</v>
      </c>
      <c r="D209" s="189">
        <f t="shared" si="35"/>
        <v>4.5913333333333341E-2</v>
      </c>
      <c r="E209" s="176">
        <f>INDEX('AEB-5 - LT Beta'!$N$7:$N$17,MATCH('AEB-4 - CAPM &amp; ECAPM'!C209,'AEB-5 - LT Beta'!$B$7:$B$17,0))</f>
        <v>0.69090909090909103</v>
      </c>
      <c r="F209" s="175">
        <f t="shared" si="36"/>
        <v>0.12906024794966475</v>
      </c>
      <c r="G209" s="156">
        <f t="shared" si="37"/>
        <v>8.3146914616331419E-2</v>
      </c>
      <c r="H209" s="177">
        <f t="shared" si="38"/>
        <v>0.10336029252279869</v>
      </c>
      <c r="I209" s="177">
        <f t="shared" si="39"/>
        <v>0.10978528137951521</v>
      </c>
      <c r="M209" s="13"/>
      <c r="N209" s="13"/>
      <c r="O209" s="13"/>
      <c r="P209" s="13"/>
    </row>
    <row r="210" spans="2:16" ht="15" customHeight="1">
      <c r="B210" s="137" t="str">
        <f t="shared" si="34"/>
        <v>California Water Service Group</v>
      </c>
      <c r="C210" s="152" t="str">
        <f t="shared" si="34"/>
        <v>CWT</v>
      </c>
      <c r="D210" s="189">
        <f t="shared" si="35"/>
        <v>4.5913333333333341E-2</v>
      </c>
      <c r="E210" s="176">
        <f>INDEX('AEB-5 - LT Beta'!$N$7:$N$17,MATCH('AEB-4 - CAPM &amp; ECAPM'!C210,'AEB-5 - LT Beta'!$B$7:$B$17,0))</f>
        <v>0.70454545454545459</v>
      </c>
      <c r="F210" s="175">
        <f t="shared" si="36"/>
        <v>0.12906024794966475</v>
      </c>
      <c r="G210" s="156">
        <f t="shared" si="37"/>
        <v>8.3146914616331419E-2</v>
      </c>
      <c r="H210" s="177">
        <f t="shared" si="38"/>
        <v>0.10449411408574866</v>
      </c>
      <c r="I210" s="177">
        <f t="shared" si="39"/>
        <v>0.11063564755172769</v>
      </c>
      <c r="M210" s="13"/>
      <c r="N210" s="13"/>
      <c r="O210" s="13"/>
      <c r="P210" s="13"/>
    </row>
    <row r="211" spans="2:16" ht="15" customHeight="1">
      <c r="B211" s="137" t="str">
        <f t="shared" si="34"/>
        <v>Middlesex Water Company</v>
      </c>
      <c r="C211" s="152" t="str">
        <f t="shared" si="34"/>
        <v>MSEX</v>
      </c>
      <c r="D211" s="189">
        <f t="shared" si="35"/>
        <v>4.5913333333333341E-2</v>
      </c>
      <c r="E211" s="176">
        <f>INDEX('AEB-5 - LT Beta'!$N$7:$N$17,MATCH('AEB-4 - CAPM &amp; ECAPM'!C211,'AEB-5 - LT Beta'!$B$7:$B$17,0))</f>
        <v>0.73636363636363644</v>
      </c>
      <c r="F211" s="175">
        <f t="shared" si="36"/>
        <v>0.12906024794966475</v>
      </c>
      <c r="G211" s="156">
        <f t="shared" si="37"/>
        <v>8.3146914616331419E-2</v>
      </c>
      <c r="H211" s="177">
        <f t="shared" si="38"/>
        <v>0.10713969773263193</v>
      </c>
      <c r="I211" s="177">
        <f t="shared" si="39"/>
        <v>0.11261983528689015</v>
      </c>
      <c r="M211" s="13"/>
      <c r="N211" s="13"/>
      <c r="O211" s="13"/>
      <c r="P211" s="13"/>
    </row>
    <row r="212" spans="2:16" ht="15" customHeight="1">
      <c r="B212" s="137" t="str">
        <f t="shared" si="34"/>
        <v>SJW Group</v>
      </c>
      <c r="C212" s="152" t="str">
        <f t="shared" si="34"/>
        <v>SJW</v>
      </c>
      <c r="D212" s="189">
        <f t="shared" si="35"/>
        <v>4.5913333333333341E-2</v>
      </c>
      <c r="E212" s="176">
        <f>INDEX('AEB-5 - LT Beta'!$N$7:$N$17,MATCH('AEB-4 - CAPM &amp; ECAPM'!C212,'AEB-5 - LT Beta'!$B$7:$B$17,0))</f>
        <v>0.76363636363636356</v>
      </c>
      <c r="F212" s="175">
        <f t="shared" si="36"/>
        <v>0.12906024794966475</v>
      </c>
      <c r="G212" s="156">
        <f t="shared" si="37"/>
        <v>8.3146914616331419E-2</v>
      </c>
      <c r="H212" s="177">
        <f t="shared" si="38"/>
        <v>0.10940734085853188</v>
      </c>
      <c r="I212" s="177">
        <f t="shared" si="39"/>
        <v>0.1143205676313151</v>
      </c>
      <c r="M212" s="13"/>
      <c r="N212" s="13"/>
      <c r="O212" s="13"/>
      <c r="P212" s="13"/>
    </row>
    <row r="213" spans="2:16" ht="15" customHeight="1">
      <c r="B213" s="137" t="str">
        <f t="shared" si="34"/>
        <v>Essential Utilities, Inc.</v>
      </c>
      <c r="C213" s="152" t="str">
        <f t="shared" si="34"/>
        <v>WTRG</v>
      </c>
      <c r="D213" s="189">
        <f t="shared" si="35"/>
        <v>4.5913333333333341E-2</v>
      </c>
      <c r="E213" s="176">
        <f>INDEX('AEB-5 - LT Beta'!$N$7:$N$17,MATCH('AEB-4 - CAPM &amp; ECAPM'!C213,'AEB-5 - LT Beta'!$B$7:$B$17,0))</f>
        <v>0.79090909090909101</v>
      </c>
      <c r="F213" s="175">
        <f t="shared" si="36"/>
        <v>0.12906024794966475</v>
      </c>
      <c r="G213" s="156">
        <f t="shared" si="37"/>
        <v>8.3146914616331419E-2</v>
      </c>
      <c r="H213" s="177">
        <f t="shared" si="38"/>
        <v>0.11167498398443185</v>
      </c>
      <c r="I213" s="177">
        <f t="shared" si="39"/>
        <v>0.11602129997574007</v>
      </c>
      <c r="M213" s="13"/>
      <c r="N213" s="13"/>
      <c r="O213" s="13"/>
      <c r="P213" s="13"/>
    </row>
    <row r="214" spans="2:16" ht="15" customHeight="1">
      <c r="B214" s="150" t="s">
        <v>34</v>
      </c>
      <c r="C214" s="178"/>
      <c r="D214" s="178"/>
      <c r="E214" s="179"/>
      <c r="F214" s="180"/>
      <c r="G214" s="180"/>
      <c r="H214" s="180">
        <f>AVERAGE(H203:H213)</f>
        <v>0.10744605860948962</v>
      </c>
      <c r="I214" s="180">
        <f>AVERAGE(I203:I213)</f>
        <v>0.11284960594453342</v>
      </c>
    </row>
    <row r="215" spans="2:16" ht="15" customHeight="1" thickBot="1">
      <c r="B215" s="181" t="s">
        <v>35</v>
      </c>
      <c r="C215" s="182"/>
      <c r="D215" s="182"/>
      <c r="E215" s="183"/>
      <c r="F215" s="184"/>
      <c r="G215" s="184"/>
      <c r="H215" s="184">
        <f>MEDIAN(H203:H213)</f>
        <v>0.10751763825361527</v>
      </c>
      <c r="I215" s="184">
        <f>MEDIAN(I203:I213)</f>
        <v>0.11290329067762764</v>
      </c>
    </row>
    <row r="216" spans="2:16" ht="15" customHeight="1">
      <c r="G216" s="188"/>
      <c r="H216" s="188"/>
      <c r="I216" s="188"/>
    </row>
    <row r="217" spans="2:16" ht="15" customHeight="1">
      <c r="B217" s="185" t="s">
        <v>928</v>
      </c>
    </row>
    <row r="218" spans="2:16" ht="15" customHeight="1">
      <c r="B218" s="186" t="str">
        <f>B122</f>
        <v>[1] Bloomberg Professional 30-day average as of April 30, 2024</v>
      </c>
    </row>
    <row r="219" spans="2:16" ht="15" customHeight="1">
      <c r="B219" s="169" t="s">
        <v>1126</v>
      </c>
    </row>
    <row r="220" spans="2:16" ht="15" customHeight="1">
      <c r="B220" s="169" t="str">
        <f>$B$28</f>
        <v>[3] Market Return</v>
      </c>
    </row>
    <row r="221" spans="2:16" ht="15" customHeight="1">
      <c r="B221" s="169" t="s">
        <v>951</v>
      </c>
    </row>
    <row r="222" spans="2:16" ht="15" customHeight="1">
      <c r="B222" s="186" t="s">
        <v>952</v>
      </c>
    </row>
    <row r="223" spans="2:16" ht="15" customHeight="1">
      <c r="B223" s="186" t="s">
        <v>953</v>
      </c>
    </row>
    <row r="226" spans="2:16" ht="15" customHeight="1">
      <c r="B226" s="354" t="s">
        <v>1042</v>
      </c>
      <c r="C226" s="354"/>
      <c r="D226" s="354"/>
      <c r="E226" s="354"/>
      <c r="F226" s="354"/>
      <c r="G226" s="354"/>
      <c r="H226" s="354"/>
      <c r="I226" s="354"/>
    </row>
    <row r="227" spans="2:16" ht="15" customHeight="1">
      <c r="B227" s="354" t="s">
        <v>1049</v>
      </c>
      <c r="C227" s="354"/>
      <c r="D227" s="354"/>
      <c r="E227" s="354"/>
      <c r="F227" s="354"/>
      <c r="G227" s="354"/>
      <c r="H227" s="354"/>
      <c r="I227" s="354"/>
    </row>
    <row r="228" spans="2:16" ht="15" customHeight="1">
      <c r="B228" s="171"/>
      <c r="C228" s="171"/>
      <c r="D228" s="171"/>
      <c r="E228" s="171"/>
      <c r="F228" s="171"/>
      <c r="G228" s="171"/>
      <c r="H228" s="171"/>
      <c r="I228" s="171"/>
    </row>
    <row r="229" spans="2:16" ht="15" customHeight="1">
      <c r="B229" s="353" t="s">
        <v>36</v>
      </c>
      <c r="C229" s="353"/>
      <c r="D229" s="353"/>
      <c r="E229" s="353"/>
      <c r="F229" s="353"/>
      <c r="G229" s="353"/>
      <c r="H229" s="353"/>
      <c r="I229" s="353"/>
    </row>
    <row r="230" spans="2:16" ht="15" customHeight="1">
      <c r="B230" s="353" t="s">
        <v>37</v>
      </c>
      <c r="C230" s="353"/>
      <c r="D230" s="353"/>
      <c r="E230" s="353"/>
      <c r="F230" s="353"/>
      <c r="G230" s="353"/>
      <c r="H230" s="353"/>
      <c r="I230" s="353"/>
    </row>
    <row r="231" spans="2:16" ht="15" customHeight="1">
      <c r="B231" s="173"/>
      <c r="C231" s="173"/>
      <c r="D231" s="173"/>
      <c r="E231" s="173"/>
      <c r="F231" s="173"/>
      <c r="G231" s="173"/>
      <c r="H231" s="173"/>
      <c r="I231" s="173"/>
    </row>
    <row r="232" spans="2:16" ht="15" customHeight="1" thickBot="1">
      <c r="B232" s="144"/>
      <c r="C232" s="144"/>
      <c r="D232" s="143" t="s">
        <v>948</v>
      </c>
      <c r="E232" s="143" t="s">
        <v>949</v>
      </c>
      <c r="F232" s="143" t="s">
        <v>950</v>
      </c>
      <c r="G232" s="143" t="s">
        <v>39</v>
      </c>
      <c r="H232" s="143" t="s">
        <v>40</v>
      </c>
      <c r="I232" s="143" t="s">
        <v>41</v>
      </c>
    </row>
    <row r="233" spans="2:16" ht="69.599999999999994">
      <c r="B233" s="148" t="s">
        <v>0</v>
      </c>
      <c r="C233" s="187" t="s">
        <v>38</v>
      </c>
      <c r="D233" s="149" t="str">
        <f>D137</f>
        <v>Near-term projected 30-year U.S. Treasury bond yield (Q3 2024 - Q3 2025)</v>
      </c>
      <c r="E233" s="135" t="s">
        <v>995</v>
      </c>
      <c r="F233" s="135" t="s">
        <v>996</v>
      </c>
      <c r="G233" s="135" t="s">
        <v>997</v>
      </c>
      <c r="H233" s="174" t="s">
        <v>998</v>
      </c>
      <c r="I233" s="174" t="s">
        <v>999</v>
      </c>
    </row>
    <row r="234" spans="2:16" ht="15" customHeight="1">
      <c r="B234" s="150"/>
      <c r="C234" s="150"/>
      <c r="D234" s="144"/>
      <c r="E234" s="144"/>
      <c r="F234" s="144"/>
      <c r="G234" s="143"/>
      <c r="H234" s="143"/>
      <c r="I234" s="143"/>
    </row>
    <row r="235" spans="2:16" ht="15" customHeight="1">
      <c r="B235" s="137" t="str">
        <f t="shared" ref="B235:C245" si="40">B11</f>
        <v>Atmos Energy Corporation</v>
      </c>
      <c r="C235" s="152" t="str">
        <f t="shared" si="40"/>
        <v>ATO</v>
      </c>
      <c r="D235" s="175">
        <f t="shared" ref="D235:D245" si="41">D139</f>
        <v>4.3200000000000002E-2</v>
      </c>
      <c r="E235" s="176">
        <f t="shared" ref="E235:F245" si="42">E203</f>
        <v>0.75</v>
      </c>
      <c r="F235" s="175">
        <f t="shared" si="42"/>
        <v>0.12906024794966475</v>
      </c>
      <c r="G235" s="156">
        <f>F235-D235</f>
        <v>8.586024794966475E-2</v>
      </c>
      <c r="H235" s="177">
        <f>IFERROR(G235*E235+D235, "")</f>
        <v>0.10759518596224857</v>
      </c>
      <c r="I235" s="177">
        <f>IFERROR((0.25*G235)+(0.75*E235*G235)+D235, "")</f>
        <v>0.11296145145910261</v>
      </c>
      <c r="M235" s="13"/>
      <c r="N235" s="13"/>
      <c r="O235" s="13"/>
      <c r="P235" s="13"/>
    </row>
    <row r="236" spans="2:16" ht="15" customHeight="1">
      <c r="B236" s="137" t="str">
        <f t="shared" si="40"/>
        <v>NiSource Inc.</v>
      </c>
      <c r="C236" s="152" t="str">
        <f t="shared" si="40"/>
        <v>NI</v>
      </c>
      <c r="D236" s="175">
        <f t="shared" si="41"/>
        <v>4.3200000000000002E-2</v>
      </c>
      <c r="E236" s="176">
        <f t="shared" si="42"/>
        <v>0.75555555555555542</v>
      </c>
      <c r="F236" s="175">
        <f t="shared" si="42"/>
        <v>0.12906024794966475</v>
      </c>
      <c r="G236" s="156">
        <f t="shared" ref="G236:G245" si="43">F236-D236</f>
        <v>8.586024794966475E-2</v>
      </c>
      <c r="H236" s="177">
        <f t="shared" ref="H236:H245" si="44">IFERROR(G236*E236+D236, "")</f>
        <v>0.10807218733974669</v>
      </c>
      <c r="I236" s="177">
        <f t="shared" ref="I236:I245" si="45">IFERROR((0.25*G236)+(0.75*E236*G236)+D236, "")</f>
        <v>0.1133192024922262</v>
      </c>
      <c r="M236" s="13"/>
      <c r="N236" s="13"/>
      <c r="O236" s="13"/>
      <c r="P236" s="13"/>
    </row>
    <row r="237" spans="2:16" ht="15" customHeight="1">
      <c r="B237" s="137" t="str">
        <f t="shared" si="40"/>
        <v>Northwest Natural Gas Company</v>
      </c>
      <c r="C237" s="152" t="str">
        <f t="shared" si="40"/>
        <v>NWN</v>
      </c>
      <c r="D237" s="175">
        <f t="shared" si="41"/>
        <v>4.3200000000000002E-2</v>
      </c>
      <c r="E237" s="176">
        <f t="shared" si="42"/>
        <v>0.70909090909090899</v>
      </c>
      <c r="F237" s="175">
        <f t="shared" si="42"/>
        <v>0.12906024794966475</v>
      </c>
      <c r="G237" s="156">
        <f t="shared" si="43"/>
        <v>8.586024794966475E-2</v>
      </c>
      <c r="H237" s="177">
        <f t="shared" si="44"/>
        <v>0.10408272127339863</v>
      </c>
      <c r="I237" s="177">
        <f t="shared" si="45"/>
        <v>0.11032710294246516</v>
      </c>
      <c r="M237" s="13"/>
      <c r="N237" s="13"/>
      <c r="O237" s="13"/>
      <c r="P237" s="13"/>
    </row>
    <row r="238" spans="2:16" ht="15" customHeight="1">
      <c r="B238" s="137" t="str">
        <f t="shared" si="40"/>
        <v>ONE Gas, Inc.</v>
      </c>
      <c r="C238" s="152" t="str">
        <f t="shared" si="40"/>
        <v>OGS</v>
      </c>
      <c r="D238" s="175">
        <f t="shared" si="41"/>
        <v>4.3200000000000002E-2</v>
      </c>
      <c r="E238" s="176">
        <f t="shared" si="42"/>
        <v>0.73749999999999993</v>
      </c>
      <c r="F238" s="175">
        <f t="shared" si="42"/>
        <v>0.12906024794966475</v>
      </c>
      <c r="G238" s="156">
        <f t="shared" si="43"/>
        <v>8.586024794966475E-2</v>
      </c>
      <c r="H238" s="177">
        <f t="shared" si="44"/>
        <v>0.10652193286287776</v>
      </c>
      <c r="I238" s="177">
        <f t="shared" si="45"/>
        <v>0.1121565116345745</v>
      </c>
      <c r="M238" s="13"/>
      <c r="N238" s="13"/>
      <c r="O238" s="13"/>
      <c r="P238" s="13"/>
    </row>
    <row r="239" spans="2:16" ht="15" customHeight="1">
      <c r="B239" s="137" t="str">
        <f t="shared" si="40"/>
        <v>Spire, Inc.</v>
      </c>
      <c r="C239" s="152" t="str">
        <f t="shared" si="40"/>
        <v>SR</v>
      </c>
      <c r="D239" s="175">
        <f t="shared" si="41"/>
        <v>4.3200000000000002E-2</v>
      </c>
      <c r="E239" s="176">
        <f t="shared" si="42"/>
        <v>0.74090909090909096</v>
      </c>
      <c r="F239" s="175">
        <f t="shared" si="42"/>
        <v>0.12906024794966475</v>
      </c>
      <c r="G239" s="156">
        <f t="shared" si="43"/>
        <v>8.586024794966475E-2</v>
      </c>
      <c r="H239" s="177">
        <f t="shared" si="44"/>
        <v>0.10681463825361526</v>
      </c>
      <c r="I239" s="177">
        <f t="shared" si="45"/>
        <v>0.11237604067762762</v>
      </c>
      <c r="M239" s="13"/>
      <c r="N239" s="13"/>
      <c r="O239" s="13"/>
      <c r="P239" s="13"/>
    </row>
    <row r="240" spans="2:16" ht="15" customHeight="1">
      <c r="B240" s="137" t="str">
        <f t="shared" si="40"/>
        <v>Eversource Energy</v>
      </c>
      <c r="C240" s="152" t="str">
        <f t="shared" si="40"/>
        <v>ES</v>
      </c>
      <c r="D240" s="175">
        <f t="shared" si="41"/>
        <v>4.3200000000000002E-2</v>
      </c>
      <c r="E240" s="176">
        <f t="shared" si="42"/>
        <v>0.76111111111111129</v>
      </c>
      <c r="F240" s="175">
        <f t="shared" si="42"/>
        <v>0.12906024794966475</v>
      </c>
      <c r="G240" s="156">
        <f t="shared" si="43"/>
        <v>8.586024794966475E-2</v>
      </c>
      <c r="H240" s="177">
        <f t="shared" si="44"/>
        <v>0.10854918871724485</v>
      </c>
      <c r="I240" s="177">
        <f t="shared" si="45"/>
        <v>0.11367695352534983</v>
      </c>
      <c r="M240" s="13"/>
      <c r="N240" s="13"/>
      <c r="O240" s="13"/>
      <c r="P240" s="13"/>
    </row>
    <row r="241" spans="2:16" ht="15" customHeight="1">
      <c r="B241" s="137" t="str">
        <f t="shared" si="40"/>
        <v>American States Water Company</v>
      </c>
      <c r="C241" s="152" t="str">
        <f t="shared" si="40"/>
        <v>AWR</v>
      </c>
      <c r="D241" s="175">
        <f t="shared" si="41"/>
        <v>4.3200000000000002E-2</v>
      </c>
      <c r="E241" s="176">
        <f t="shared" si="42"/>
        <v>0.69090909090909103</v>
      </c>
      <c r="F241" s="175">
        <f t="shared" si="42"/>
        <v>0.12906024794966475</v>
      </c>
      <c r="G241" s="156">
        <f t="shared" si="43"/>
        <v>8.586024794966475E-2</v>
      </c>
      <c r="H241" s="177">
        <f t="shared" si="44"/>
        <v>0.10252162585613203</v>
      </c>
      <c r="I241" s="177">
        <f t="shared" si="45"/>
        <v>0.1091562813795152</v>
      </c>
      <c r="M241" s="13"/>
      <c r="N241" s="13"/>
      <c r="O241" s="13"/>
      <c r="P241" s="13"/>
    </row>
    <row r="242" spans="2:16" ht="15" customHeight="1">
      <c r="B242" s="137" t="str">
        <f t="shared" si="40"/>
        <v>California Water Service Group</v>
      </c>
      <c r="C242" s="152" t="str">
        <f t="shared" si="40"/>
        <v>CWT</v>
      </c>
      <c r="D242" s="175">
        <f t="shared" si="41"/>
        <v>4.3200000000000002E-2</v>
      </c>
      <c r="E242" s="176">
        <f t="shared" si="42"/>
        <v>0.70454545454545459</v>
      </c>
      <c r="F242" s="175">
        <f t="shared" si="42"/>
        <v>0.12906024794966475</v>
      </c>
      <c r="G242" s="156">
        <f t="shared" si="43"/>
        <v>8.586024794966475E-2</v>
      </c>
      <c r="H242" s="177">
        <f t="shared" si="44"/>
        <v>0.10369244741908198</v>
      </c>
      <c r="I242" s="177">
        <f t="shared" si="45"/>
        <v>0.11003439755172768</v>
      </c>
      <c r="M242" s="13"/>
      <c r="N242" s="13"/>
      <c r="O242" s="13"/>
      <c r="P242" s="13"/>
    </row>
    <row r="243" spans="2:16" ht="15" customHeight="1">
      <c r="B243" s="137" t="str">
        <f t="shared" si="40"/>
        <v>Middlesex Water Company</v>
      </c>
      <c r="C243" s="152" t="str">
        <f t="shared" si="40"/>
        <v>MSEX</v>
      </c>
      <c r="D243" s="175">
        <f t="shared" si="41"/>
        <v>4.3200000000000002E-2</v>
      </c>
      <c r="E243" s="176">
        <f t="shared" si="42"/>
        <v>0.73636363636363644</v>
      </c>
      <c r="F243" s="175">
        <f t="shared" si="42"/>
        <v>0.12906024794966475</v>
      </c>
      <c r="G243" s="156">
        <f t="shared" si="43"/>
        <v>8.586024794966475E-2</v>
      </c>
      <c r="H243" s="177">
        <f t="shared" si="44"/>
        <v>0.1064243643992986</v>
      </c>
      <c r="I243" s="177">
        <f t="shared" si="45"/>
        <v>0.11208333528689014</v>
      </c>
      <c r="M243" s="13"/>
      <c r="N243" s="13"/>
      <c r="O243" s="13"/>
      <c r="P243" s="13"/>
    </row>
    <row r="244" spans="2:16" ht="15" customHeight="1">
      <c r="B244" s="137" t="str">
        <f t="shared" si="40"/>
        <v>SJW Group</v>
      </c>
      <c r="C244" s="152" t="str">
        <f t="shared" si="40"/>
        <v>SJW</v>
      </c>
      <c r="D244" s="175">
        <f t="shared" si="41"/>
        <v>4.3200000000000002E-2</v>
      </c>
      <c r="E244" s="176">
        <f t="shared" si="42"/>
        <v>0.76363636363636356</v>
      </c>
      <c r="F244" s="175">
        <f t="shared" si="42"/>
        <v>0.12906024794966475</v>
      </c>
      <c r="G244" s="156">
        <f t="shared" si="43"/>
        <v>8.586024794966475E-2</v>
      </c>
      <c r="H244" s="177">
        <f t="shared" si="44"/>
        <v>0.10876600752519854</v>
      </c>
      <c r="I244" s="177">
        <f t="shared" si="45"/>
        <v>0.11383956763131509</v>
      </c>
      <c r="M244" s="13"/>
      <c r="N244" s="13"/>
      <c r="O244" s="13"/>
      <c r="P244" s="13"/>
    </row>
    <row r="245" spans="2:16" ht="15" customHeight="1">
      <c r="B245" s="137" t="str">
        <f t="shared" si="40"/>
        <v>Essential Utilities, Inc.</v>
      </c>
      <c r="C245" s="152" t="str">
        <f t="shared" si="40"/>
        <v>WTRG</v>
      </c>
      <c r="D245" s="175">
        <f t="shared" si="41"/>
        <v>4.3200000000000002E-2</v>
      </c>
      <c r="E245" s="176">
        <f t="shared" si="42"/>
        <v>0.79090909090909101</v>
      </c>
      <c r="F245" s="175">
        <f t="shared" si="42"/>
        <v>0.12906024794966475</v>
      </c>
      <c r="G245" s="156">
        <f t="shared" si="43"/>
        <v>8.586024794966475E-2</v>
      </c>
      <c r="H245" s="177">
        <f t="shared" si="44"/>
        <v>0.1111076506510985</v>
      </c>
      <c r="I245" s="177">
        <f t="shared" si="45"/>
        <v>0.11559579997574006</v>
      </c>
      <c r="M245" s="13"/>
      <c r="N245" s="13"/>
      <c r="O245" s="13"/>
      <c r="P245" s="13"/>
    </row>
    <row r="246" spans="2:16" ht="15" customHeight="1">
      <c r="B246" s="150" t="s">
        <v>34</v>
      </c>
      <c r="C246" s="178"/>
      <c r="D246" s="178"/>
      <c r="E246" s="179"/>
      <c r="F246" s="180"/>
      <c r="G246" s="180"/>
      <c r="H246" s="180">
        <f>AVERAGE(H235:H245)</f>
        <v>0.10674072275090375</v>
      </c>
      <c r="I246" s="180">
        <f>AVERAGE(I235:I245)</f>
        <v>0.11232060405059401</v>
      </c>
    </row>
    <row r="247" spans="2:16" ht="15" customHeight="1" thickBot="1">
      <c r="B247" s="181" t="s">
        <v>35</v>
      </c>
      <c r="C247" s="182"/>
      <c r="D247" s="182"/>
      <c r="E247" s="183"/>
      <c r="F247" s="184"/>
      <c r="G247" s="184"/>
      <c r="H247" s="184">
        <f>MEDIAN(H235:H245)</f>
        <v>0.10681463825361526</v>
      </c>
      <c r="I247" s="184">
        <f>MEDIAN(I235:I245)</f>
        <v>0.11237604067762762</v>
      </c>
    </row>
    <row r="248" spans="2:16" ht="15" customHeight="1">
      <c r="G248" s="188"/>
      <c r="H248" s="188"/>
      <c r="I248" s="188"/>
    </row>
    <row r="249" spans="2:16" ht="15" customHeight="1">
      <c r="B249" s="185" t="s">
        <v>928</v>
      </c>
    </row>
    <row r="250" spans="2:16" ht="15" customHeight="1">
      <c r="B250" s="169" t="str">
        <f>B154</f>
        <v>[1] Blue Chip Financial Forecasts, Vol. 43, No. 5, May 1, 2024, at 2</v>
      </c>
    </row>
    <row r="251" spans="2:16" ht="15" customHeight="1">
      <c r="B251" s="169" t="str">
        <f>B219</f>
        <v>[2] Source: LT Beta</v>
      </c>
    </row>
    <row r="252" spans="2:16" ht="15" customHeight="1">
      <c r="B252" s="169" t="str">
        <f>$B$28</f>
        <v>[3] Market Return</v>
      </c>
    </row>
    <row r="253" spans="2:16" ht="15" customHeight="1">
      <c r="B253" s="169" t="s">
        <v>951</v>
      </c>
    </row>
    <row r="254" spans="2:16" ht="15" customHeight="1">
      <c r="B254" s="186" t="s">
        <v>952</v>
      </c>
    </row>
    <row r="255" spans="2:16" ht="15" customHeight="1">
      <c r="B255" s="186" t="s">
        <v>953</v>
      </c>
    </row>
    <row r="258" spans="2:22" ht="15" customHeight="1">
      <c r="B258" s="354" t="s">
        <v>1042</v>
      </c>
      <c r="C258" s="354"/>
      <c r="D258" s="354"/>
      <c r="E258" s="354"/>
      <c r="F258" s="354"/>
      <c r="G258" s="354"/>
      <c r="H258" s="354"/>
      <c r="I258" s="354"/>
    </row>
    <row r="259" spans="2:22" ht="15" customHeight="1">
      <c r="B259" s="354" t="s">
        <v>1050</v>
      </c>
      <c r="C259" s="354"/>
      <c r="D259" s="354"/>
      <c r="E259" s="354"/>
      <c r="F259" s="354"/>
      <c r="G259" s="354"/>
      <c r="H259" s="354"/>
      <c r="I259" s="354"/>
    </row>
    <row r="260" spans="2:22" ht="15" customHeight="1">
      <c r="B260" s="171"/>
      <c r="C260" s="171"/>
      <c r="D260" s="171"/>
      <c r="E260" s="171"/>
      <c r="F260" s="171"/>
      <c r="G260" s="171"/>
      <c r="H260" s="171"/>
      <c r="I260" s="171"/>
    </row>
    <row r="261" spans="2:22" ht="15" customHeight="1">
      <c r="B261" s="353" t="s">
        <v>36</v>
      </c>
      <c r="C261" s="353"/>
      <c r="D261" s="353"/>
      <c r="E261" s="353"/>
      <c r="F261" s="353"/>
      <c r="G261" s="353"/>
      <c r="H261" s="353"/>
      <c r="I261" s="353"/>
    </row>
    <row r="262" spans="2:22" ht="15" customHeight="1">
      <c r="B262" s="353" t="s">
        <v>37</v>
      </c>
      <c r="C262" s="353"/>
      <c r="D262" s="353"/>
      <c r="E262" s="353"/>
      <c r="F262" s="353"/>
      <c r="G262" s="353"/>
      <c r="H262" s="353"/>
      <c r="I262" s="353"/>
    </row>
    <row r="263" spans="2:22" ht="15" customHeight="1">
      <c r="B263" s="173"/>
      <c r="C263" s="173"/>
      <c r="D263" s="173"/>
      <c r="E263" s="173"/>
      <c r="F263" s="173"/>
      <c r="G263" s="173"/>
      <c r="H263" s="173"/>
      <c r="I263" s="173"/>
    </row>
    <row r="264" spans="2:22" ht="15" customHeight="1" thickBot="1">
      <c r="B264" s="144"/>
      <c r="C264" s="144"/>
      <c r="D264" s="143" t="s">
        <v>948</v>
      </c>
      <c r="E264" s="143" t="s">
        <v>949</v>
      </c>
      <c r="F264" s="143" t="s">
        <v>950</v>
      </c>
      <c r="G264" s="143" t="s">
        <v>39</v>
      </c>
      <c r="H264" s="143" t="s">
        <v>40</v>
      </c>
      <c r="I264" s="143" t="s">
        <v>41</v>
      </c>
    </row>
    <row r="265" spans="2:22" ht="60" customHeight="1">
      <c r="B265" s="148" t="s">
        <v>0</v>
      </c>
      <c r="C265" s="187" t="s">
        <v>38</v>
      </c>
      <c r="D265" s="149" t="str">
        <f>D169</f>
        <v>Projected 30-year U.S. Treasury bond yield (2025 - 2029)</v>
      </c>
      <c r="E265" s="135" t="s">
        <v>995</v>
      </c>
      <c r="F265" s="135" t="s">
        <v>996</v>
      </c>
      <c r="G265" s="135" t="s">
        <v>997</v>
      </c>
      <c r="H265" s="174" t="s">
        <v>998</v>
      </c>
      <c r="I265" s="174" t="s">
        <v>999</v>
      </c>
    </row>
    <row r="266" spans="2:22" ht="15" customHeight="1">
      <c r="B266" s="150"/>
      <c r="C266" s="150"/>
      <c r="D266" s="144"/>
      <c r="E266" s="144"/>
      <c r="F266" s="144"/>
      <c r="G266" s="143"/>
      <c r="H266" s="143"/>
      <c r="I266" s="143"/>
    </row>
    <row r="267" spans="2:22" ht="15" customHeight="1">
      <c r="B267" s="137" t="str">
        <f>B11</f>
        <v>Atmos Energy Corporation</v>
      </c>
      <c r="C267" s="152" t="str">
        <f>C11</f>
        <v>ATO</v>
      </c>
      <c r="D267" s="189">
        <f t="shared" ref="D267:D277" si="46">D171</f>
        <v>4.1000000000000002E-2</v>
      </c>
      <c r="E267" s="176">
        <f t="shared" ref="E267:F277" si="47">E235</f>
        <v>0.75</v>
      </c>
      <c r="F267" s="175">
        <f t="shared" si="47"/>
        <v>0.12906024794966475</v>
      </c>
      <c r="G267" s="156">
        <f>F267-D267</f>
        <v>8.8060247949664744E-2</v>
      </c>
      <c r="H267" s="177">
        <f>IFERROR(G267*E267+D267, "")</f>
        <v>0.10704518596224857</v>
      </c>
      <c r="I267" s="177">
        <f>IFERROR((0.25*G267)+(0.75*E267*G267)+D267, "")</f>
        <v>0.1125489514591026</v>
      </c>
      <c r="M267" s="13"/>
      <c r="N267" s="13"/>
      <c r="O267" s="13"/>
      <c r="P267" s="13"/>
      <c r="R267" s="34"/>
      <c r="S267" s="34"/>
      <c r="T267" s="34"/>
      <c r="U267" s="34"/>
      <c r="V267" s="34"/>
    </row>
    <row r="268" spans="2:22" ht="15" customHeight="1">
      <c r="B268" s="137" t="str">
        <f>B12</f>
        <v>NiSource Inc.</v>
      </c>
      <c r="C268" s="152" t="str">
        <f>C12</f>
        <v>NI</v>
      </c>
      <c r="D268" s="189">
        <f t="shared" si="46"/>
        <v>4.1000000000000002E-2</v>
      </c>
      <c r="E268" s="176">
        <f t="shared" si="47"/>
        <v>0.75555555555555542</v>
      </c>
      <c r="F268" s="175">
        <f t="shared" si="47"/>
        <v>0.12906024794966475</v>
      </c>
      <c r="G268" s="156">
        <f t="shared" ref="G268:G277" si="48">F268-D268</f>
        <v>8.8060247949664744E-2</v>
      </c>
      <c r="H268" s="177">
        <f t="shared" ref="H268:H277" si="49">IFERROR(G268*E268+D268, "")</f>
        <v>0.10753440956196891</v>
      </c>
      <c r="I268" s="177">
        <f t="shared" ref="I268:I277" si="50">IFERROR((0.25*G268)+(0.75*E268*G268)+D268, "")</f>
        <v>0.11291586915889287</v>
      </c>
      <c r="M268" s="13"/>
      <c r="N268" s="13"/>
      <c r="O268" s="13"/>
      <c r="P268" s="13"/>
      <c r="R268" s="34"/>
      <c r="S268" s="34"/>
      <c r="T268" s="34"/>
      <c r="U268" s="34"/>
      <c r="V268" s="34"/>
    </row>
    <row r="269" spans="2:22" ht="15" customHeight="1">
      <c r="B269" s="137" t="str">
        <f t="shared" ref="B269:C269" si="51">B13</f>
        <v>Northwest Natural Gas Company</v>
      </c>
      <c r="C269" s="152" t="str">
        <f t="shared" si="51"/>
        <v>NWN</v>
      </c>
      <c r="D269" s="189">
        <f t="shared" si="46"/>
        <v>4.1000000000000002E-2</v>
      </c>
      <c r="E269" s="176">
        <f t="shared" si="47"/>
        <v>0.70909090909090899</v>
      </c>
      <c r="F269" s="175">
        <f t="shared" si="47"/>
        <v>0.12906024794966475</v>
      </c>
      <c r="G269" s="156">
        <f t="shared" si="48"/>
        <v>8.8060247949664744E-2</v>
      </c>
      <c r="H269" s="177">
        <f t="shared" si="49"/>
        <v>0.10344272127339862</v>
      </c>
      <c r="I269" s="177">
        <f t="shared" si="50"/>
        <v>0.10984710294246516</v>
      </c>
      <c r="M269" s="13"/>
      <c r="N269" s="13"/>
      <c r="O269" s="13"/>
      <c r="P269" s="13"/>
      <c r="R269" s="34"/>
      <c r="S269" s="34"/>
      <c r="T269" s="34"/>
      <c r="U269" s="34"/>
      <c r="V269" s="34"/>
    </row>
    <row r="270" spans="2:22" ht="15" customHeight="1">
      <c r="B270" s="137" t="str">
        <f t="shared" ref="B270:C270" si="52">B14</f>
        <v>ONE Gas, Inc.</v>
      </c>
      <c r="C270" s="152" t="str">
        <f t="shared" si="52"/>
        <v>OGS</v>
      </c>
      <c r="D270" s="189">
        <f t="shared" si="46"/>
        <v>4.1000000000000002E-2</v>
      </c>
      <c r="E270" s="176">
        <f t="shared" si="47"/>
        <v>0.73749999999999993</v>
      </c>
      <c r="F270" s="175">
        <f t="shared" si="47"/>
        <v>0.12906024794966475</v>
      </c>
      <c r="G270" s="156">
        <f t="shared" si="48"/>
        <v>8.8060247949664744E-2</v>
      </c>
      <c r="H270" s="177">
        <f t="shared" si="49"/>
        <v>0.10594443286287775</v>
      </c>
      <c r="I270" s="177">
        <f t="shared" si="50"/>
        <v>0.11172338663457451</v>
      </c>
      <c r="M270" s="13"/>
      <c r="N270" s="13"/>
      <c r="O270" s="13"/>
      <c r="P270" s="13"/>
      <c r="R270" s="34"/>
      <c r="S270" s="34"/>
      <c r="T270" s="34"/>
      <c r="U270" s="34"/>
      <c r="V270" s="34"/>
    </row>
    <row r="271" spans="2:22" ht="15" customHeight="1">
      <c r="B271" s="137" t="str">
        <f t="shared" ref="B271:C271" si="53">B15</f>
        <v>Spire, Inc.</v>
      </c>
      <c r="C271" s="152" t="str">
        <f t="shared" si="53"/>
        <v>SR</v>
      </c>
      <c r="D271" s="189">
        <f t="shared" si="46"/>
        <v>4.1000000000000002E-2</v>
      </c>
      <c r="E271" s="176">
        <f t="shared" si="47"/>
        <v>0.74090909090909096</v>
      </c>
      <c r="F271" s="175">
        <f t="shared" si="47"/>
        <v>0.12906024794966475</v>
      </c>
      <c r="G271" s="156">
        <f t="shared" si="48"/>
        <v>8.8060247949664744E-2</v>
      </c>
      <c r="H271" s="177">
        <f t="shared" si="49"/>
        <v>0.10624463825361524</v>
      </c>
      <c r="I271" s="177">
        <f t="shared" si="50"/>
        <v>0.11194854067762763</v>
      </c>
      <c r="M271" s="13"/>
      <c r="N271" s="13"/>
      <c r="O271" s="13"/>
      <c r="P271" s="13"/>
      <c r="R271" s="34"/>
      <c r="S271" s="34"/>
      <c r="T271" s="34"/>
      <c r="U271" s="34"/>
      <c r="V271" s="34"/>
    </row>
    <row r="272" spans="2:22" ht="15" customHeight="1">
      <c r="B272" s="137" t="str">
        <f t="shared" ref="B272:C272" si="54">B16</f>
        <v>Eversource Energy</v>
      </c>
      <c r="C272" s="152" t="str">
        <f t="shared" si="54"/>
        <v>ES</v>
      </c>
      <c r="D272" s="189">
        <f t="shared" si="46"/>
        <v>4.1000000000000002E-2</v>
      </c>
      <c r="E272" s="176">
        <f t="shared" si="47"/>
        <v>0.76111111111111129</v>
      </c>
      <c r="F272" s="175">
        <f t="shared" si="47"/>
        <v>0.12906024794966475</v>
      </c>
      <c r="G272" s="156">
        <f t="shared" si="48"/>
        <v>8.8060247949664744E-2</v>
      </c>
      <c r="H272" s="177">
        <f t="shared" si="49"/>
        <v>0.10802363316168931</v>
      </c>
      <c r="I272" s="177">
        <f t="shared" si="50"/>
        <v>0.11328278685868318</v>
      </c>
      <c r="M272" s="13"/>
      <c r="N272" s="13"/>
      <c r="O272" s="13"/>
      <c r="P272" s="13"/>
      <c r="R272" s="34"/>
      <c r="S272" s="34"/>
      <c r="T272" s="34"/>
      <c r="U272" s="34"/>
      <c r="V272" s="34"/>
    </row>
    <row r="273" spans="2:22" ht="15" customHeight="1">
      <c r="B273" s="137" t="str">
        <f t="shared" ref="B273:C273" si="55">B17</f>
        <v>American States Water Company</v>
      </c>
      <c r="C273" s="152" t="str">
        <f t="shared" si="55"/>
        <v>AWR</v>
      </c>
      <c r="D273" s="189">
        <f t="shared" si="46"/>
        <v>4.1000000000000002E-2</v>
      </c>
      <c r="E273" s="176">
        <f t="shared" si="47"/>
        <v>0.69090909090909103</v>
      </c>
      <c r="F273" s="175">
        <f t="shared" si="47"/>
        <v>0.12906024794966475</v>
      </c>
      <c r="G273" s="156">
        <f t="shared" si="48"/>
        <v>8.8060247949664744E-2</v>
      </c>
      <c r="H273" s="177">
        <f t="shared" si="49"/>
        <v>0.10184162585613202</v>
      </c>
      <c r="I273" s="177">
        <f t="shared" si="50"/>
        <v>0.10864628137951521</v>
      </c>
      <c r="M273" s="13"/>
      <c r="N273" s="13"/>
      <c r="O273" s="13"/>
      <c r="P273" s="13"/>
      <c r="R273" s="34"/>
      <c r="S273" s="34"/>
      <c r="T273" s="34"/>
      <c r="U273" s="34"/>
      <c r="V273" s="34"/>
    </row>
    <row r="274" spans="2:22" ht="15" customHeight="1">
      <c r="B274" s="137" t="str">
        <f t="shared" ref="B274:C274" si="56">B18</f>
        <v>California Water Service Group</v>
      </c>
      <c r="C274" s="152" t="str">
        <f t="shared" si="56"/>
        <v>CWT</v>
      </c>
      <c r="D274" s="189">
        <f t="shared" si="46"/>
        <v>4.1000000000000002E-2</v>
      </c>
      <c r="E274" s="176">
        <f t="shared" si="47"/>
        <v>0.70454545454545459</v>
      </c>
      <c r="F274" s="175">
        <f t="shared" si="47"/>
        <v>0.12906024794966475</v>
      </c>
      <c r="G274" s="156">
        <f t="shared" si="48"/>
        <v>8.8060247949664744E-2</v>
      </c>
      <c r="H274" s="177">
        <f t="shared" si="49"/>
        <v>0.10304244741908199</v>
      </c>
      <c r="I274" s="177">
        <f t="shared" si="50"/>
        <v>0.10954689755172767</v>
      </c>
      <c r="M274" s="13"/>
      <c r="N274" s="13"/>
      <c r="O274" s="13"/>
      <c r="P274" s="13"/>
      <c r="R274" s="34"/>
      <c r="S274" s="34"/>
      <c r="T274" s="34"/>
      <c r="U274" s="34"/>
      <c r="V274" s="34"/>
    </row>
    <row r="275" spans="2:22" ht="15" customHeight="1">
      <c r="B275" s="137" t="str">
        <f t="shared" ref="B275:C275" si="57">B19</f>
        <v>Middlesex Water Company</v>
      </c>
      <c r="C275" s="152" t="str">
        <f t="shared" si="57"/>
        <v>MSEX</v>
      </c>
      <c r="D275" s="189">
        <f t="shared" si="46"/>
        <v>4.1000000000000002E-2</v>
      </c>
      <c r="E275" s="176">
        <f t="shared" si="47"/>
        <v>0.73636363636363644</v>
      </c>
      <c r="F275" s="175">
        <f t="shared" si="47"/>
        <v>0.12906024794966475</v>
      </c>
      <c r="G275" s="156">
        <f t="shared" si="48"/>
        <v>8.8060247949664744E-2</v>
      </c>
      <c r="H275" s="177">
        <f t="shared" si="49"/>
        <v>0.10584436439929859</v>
      </c>
      <c r="I275" s="177">
        <f t="shared" si="50"/>
        <v>0.11164833528689014</v>
      </c>
      <c r="M275" s="13"/>
      <c r="N275" s="13"/>
      <c r="O275" s="13"/>
      <c r="P275" s="13"/>
      <c r="R275" s="34"/>
      <c r="S275" s="34"/>
      <c r="T275" s="34"/>
      <c r="U275" s="34"/>
      <c r="V275" s="34"/>
    </row>
    <row r="276" spans="2:22" ht="15" customHeight="1">
      <c r="B276" s="137" t="str">
        <f t="shared" ref="B276:C276" si="58">B20</f>
        <v>SJW Group</v>
      </c>
      <c r="C276" s="152" t="str">
        <f t="shared" si="58"/>
        <v>SJW</v>
      </c>
      <c r="D276" s="189">
        <f t="shared" si="46"/>
        <v>4.1000000000000002E-2</v>
      </c>
      <c r="E276" s="176">
        <f t="shared" si="47"/>
        <v>0.76363636363636356</v>
      </c>
      <c r="F276" s="175">
        <f t="shared" si="47"/>
        <v>0.12906024794966475</v>
      </c>
      <c r="G276" s="156">
        <f t="shared" si="48"/>
        <v>8.8060247949664744E-2</v>
      </c>
      <c r="H276" s="177">
        <f t="shared" si="49"/>
        <v>0.10824600752519853</v>
      </c>
      <c r="I276" s="177">
        <f t="shared" si="50"/>
        <v>0.11344956763131508</v>
      </c>
      <c r="M276" s="13"/>
      <c r="N276" s="13"/>
      <c r="O276" s="13"/>
      <c r="P276" s="13"/>
      <c r="R276" s="34"/>
      <c r="S276" s="34"/>
      <c r="T276" s="34"/>
      <c r="U276" s="34"/>
      <c r="V276" s="34"/>
    </row>
    <row r="277" spans="2:22" ht="15" customHeight="1">
      <c r="B277" s="137" t="str">
        <f t="shared" ref="B277:C277" si="59">B21</f>
        <v>Essential Utilities, Inc.</v>
      </c>
      <c r="C277" s="152" t="str">
        <f t="shared" si="59"/>
        <v>WTRG</v>
      </c>
      <c r="D277" s="189">
        <f t="shared" si="46"/>
        <v>4.1000000000000002E-2</v>
      </c>
      <c r="E277" s="176">
        <f t="shared" si="47"/>
        <v>0.79090909090909101</v>
      </c>
      <c r="F277" s="175">
        <f t="shared" si="47"/>
        <v>0.12906024794966475</v>
      </c>
      <c r="G277" s="156">
        <f t="shared" si="48"/>
        <v>8.8060247949664744E-2</v>
      </c>
      <c r="H277" s="177">
        <f t="shared" si="49"/>
        <v>0.11064765065109849</v>
      </c>
      <c r="I277" s="177">
        <f t="shared" si="50"/>
        <v>0.11525079997574006</v>
      </c>
      <c r="M277" s="13"/>
      <c r="N277" s="13"/>
      <c r="O277" s="13"/>
      <c r="P277" s="13"/>
      <c r="R277" s="34"/>
      <c r="S277" s="34"/>
      <c r="T277" s="34"/>
      <c r="U277" s="34"/>
      <c r="V277" s="34"/>
    </row>
    <row r="278" spans="2:22" ht="15" customHeight="1">
      <c r="B278" s="150" t="s">
        <v>34</v>
      </c>
      <c r="C278" s="178"/>
      <c r="D278" s="178"/>
      <c r="E278" s="179"/>
      <c r="F278" s="180"/>
      <c r="G278" s="180"/>
      <c r="H278" s="180">
        <f>AVERAGE(H267:H277)</f>
        <v>0.10616882881150981</v>
      </c>
      <c r="I278" s="180">
        <f>AVERAGE(I267:I277)</f>
        <v>0.11189168359604854</v>
      </c>
    </row>
    <row r="279" spans="2:22" ht="15" customHeight="1" thickBot="1">
      <c r="B279" s="181" t="s">
        <v>35</v>
      </c>
      <c r="C279" s="182"/>
      <c r="D279" s="182"/>
      <c r="E279" s="183"/>
      <c r="F279" s="184"/>
      <c r="G279" s="184"/>
      <c r="H279" s="184">
        <f>MEDIAN(H267:H277)</f>
        <v>0.10624463825361524</v>
      </c>
      <c r="I279" s="184">
        <f>MEDIAN(I267:I277)</f>
        <v>0.11194854067762763</v>
      </c>
    </row>
    <row r="280" spans="2:22" ht="15" customHeight="1">
      <c r="G280" s="188"/>
      <c r="H280" s="188"/>
      <c r="I280" s="188"/>
    </row>
    <row r="281" spans="2:22" ht="15" customHeight="1">
      <c r="B281" s="185" t="s">
        <v>928</v>
      </c>
      <c r="G281" s="188"/>
      <c r="H281" s="188"/>
      <c r="I281" s="188"/>
    </row>
    <row r="282" spans="2:22" ht="15" customHeight="1">
      <c r="B282" s="186" t="str">
        <f>B186</f>
        <v>[1] Blue Chip Financial Forecasts, Vol. 42, No. 12, December 1, 2023, at 14</v>
      </c>
      <c r="G282" s="188"/>
      <c r="H282" s="188"/>
      <c r="I282" s="188"/>
    </row>
    <row r="283" spans="2:22" ht="15" customHeight="1">
      <c r="B283" s="169" t="str">
        <f>B251</f>
        <v>[2] Source: LT Beta</v>
      </c>
      <c r="G283" s="188"/>
      <c r="H283" s="188"/>
      <c r="I283" s="188"/>
    </row>
    <row r="284" spans="2:22" ht="15" customHeight="1">
      <c r="B284" s="169" t="str">
        <f>$B$28</f>
        <v>[3] Market Return</v>
      </c>
      <c r="G284" s="188"/>
      <c r="H284" s="188"/>
      <c r="I284" s="188"/>
    </row>
    <row r="285" spans="2:22" ht="15" customHeight="1">
      <c r="B285" s="169" t="s">
        <v>951</v>
      </c>
      <c r="G285" s="188"/>
      <c r="H285" s="188"/>
      <c r="I285" s="188"/>
    </row>
    <row r="286" spans="2:22" ht="15" customHeight="1">
      <c r="B286" s="186" t="s">
        <v>952</v>
      </c>
      <c r="G286" s="188"/>
      <c r="H286" s="188"/>
      <c r="I286" s="188"/>
    </row>
    <row r="287" spans="2:22" ht="15" customHeight="1">
      <c r="B287" s="186" t="s">
        <v>953</v>
      </c>
      <c r="G287" s="188"/>
      <c r="H287" s="188"/>
      <c r="I287" s="188"/>
    </row>
  </sheetData>
  <mergeCells count="36">
    <mergeCell ref="B2:I2"/>
    <mergeCell ref="B34:I34"/>
    <mergeCell ref="B66:I66"/>
    <mergeCell ref="B98:I98"/>
    <mergeCell ref="B130:I130"/>
    <mergeCell ref="B3:I3"/>
    <mergeCell ref="B35:I35"/>
    <mergeCell ref="B67:I67"/>
    <mergeCell ref="B99:I99"/>
    <mergeCell ref="B166:I166"/>
    <mergeCell ref="B5:I5"/>
    <mergeCell ref="B37:I37"/>
    <mergeCell ref="B69:I69"/>
    <mergeCell ref="B101:I101"/>
    <mergeCell ref="B133:I133"/>
    <mergeCell ref="B165:I165"/>
    <mergeCell ref="B6:I6"/>
    <mergeCell ref="B38:I38"/>
    <mergeCell ref="B70:I70"/>
    <mergeCell ref="B102:I102"/>
    <mergeCell ref="B134:I134"/>
    <mergeCell ref="B162:I162"/>
    <mergeCell ref="B131:I131"/>
    <mergeCell ref="B163:I163"/>
    <mergeCell ref="B261:I261"/>
    <mergeCell ref="B198:I198"/>
    <mergeCell ref="B230:I230"/>
    <mergeCell ref="B262:I262"/>
    <mergeCell ref="B194:I194"/>
    <mergeCell ref="B226:I226"/>
    <mergeCell ref="B258:I258"/>
    <mergeCell ref="B197:I197"/>
    <mergeCell ref="B229:I229"/>
    <mergeCell ref="B195:I195"/>
    <mergeCell ref="B227:I227"/>
    <mergeCell ref="B259:I259"/>
  </mergeCells>
  <conditionalFormatting sqref="D43">
    <cfRule type="expression" dxfId="47" priority="2">
      <formula>$E14="Yes"</formula>
    </cfRule>
  </conditionalFormatting>
  <conditionalFormatting sqref="D171:D181">
    <cfRule type="expression" dxfId="46" priority="94">
      <formula>$E11="Yes"</formula>
    </cfRule>
  </conditionalFormatting>
  <conditionalFormatting sqref="D75:E85">
    <cfRule type="expression" dxfId="45" priority="109">
      <formula>$E11="Yes"</formula>
    </cfRule>
  </conditionalFormatting>
  <conditionalFormatting sqref="D107:E117">
    <cfRule type="expression" dxfId="44" priority="118">
      <formula>$E11="Yes"</formula>
    </cfRule>
  </conditionalFormatting>
  <conditionalFormatting sqref="D139:E149">
    <cfRule type="expression" dxfId="43" priority="91">
      <formula>$E11="Yes"</formula>
    </cfRule>
  </conditionalFormatting>
  <conditionalFormatting sqref="D203:E213">
    <cfRule type="expression" dxfId="42" priority="98">
      <formula>$E11="Yes"</formula>
    </cfRule>
  </conditionalFormatting>
  <conditionalFormatting sqref="D235:E245">
    <cfRule type="expression" dxfId="41" priority="104">
      <formula>$E11="Yes"</formula>
    </cfRule>
  </conditionalFormatting>
  <conditionalFormatting sqref="D267:E277">
    <cfRule type="expression" dxfId="40" priority="107">
      <formula>$E11="Yes"</formula>
    </cfRule>
  </conditionalFormatting>
  <conditionalFormatting sqref="D11:F21">
    <cfRule type="expression" dxfId="39" priority="72">
      <formula>$E11="Yes"</formula>
    </cfRule>
  </conditionalFormatting>
  <conditionalFormatting sqref="D44:F53 F75:F85 F203:F213 F267:F277">
    <cfRule type="expression" dxfId="38" priority="65">
      <formula>$E12="Yes"</formula>
    </cfRule>
  </conditionalFormatting>
  <conditionalFormatting sqref="E171:E181">
    <cfRule type="expression" dxfId="37" priority="63">
      <formula>$E43="Yes"</formula>
    </cfRule>
  </conditionalFormatting>
  <conditionalFormatting sqref="E43:F43">
    <cfRule type="expression" dxfId="36" priority="108">
      <formula>$E11="Yes"</formula>
    </cfRule>
  </conditionalFormatting>
  <conditionalFormatting sqref="E22:I23">
    <cfRule type="expression" dxfId="35" priority="47">
      <formula>$E22="Yes"</formula>
    </cfRule>
  </conditionalFormatting>
  <conditionalFormatting sqref="E54:I55">
    <cfRule type="expression" dxfId="34" priority="43">
      <formula>$E54="Yes"</formula>
    </cfRule>
  </conditionalFormatting>
  <conditionalFormatting sqref="E86:I87">
    <cfRule type="expression" dxfId="33" priority="39">
      <formula>$E86="Yes"</formula>
    </cfRule>
  </conditionalFormatting>
  <conditionalFormatting sqref="E118:I119">
    <cfRule type="expression" dxfId="32" priority="35">
      <formula>$E118="Yes"</formula>
    </cfRule>
  </conditionalFormatting>
  <conditionalFormatting sqref="E150:I151">
    <cfRule type="expression" dxfId="31" priority="31">
      <formula>$E150="Yes"</formula>
    </cfRule>
  </conditionalFormatting>
  <conditionalFormatting sqref="E182:I183">
    <cfRule type="expression" dxfId="30" priority="27">
      <formula>$E182="Yes"</formula>
    </cfRule>
  </conditionalFormatting>
  <conditionalFormatting sqref="E214:I215">
    <cfRule type="expression" dxfId="29" priority="23">
      <formula>$E214="Yes"</formula>
    </cfRule>
  </conditionalFormatting>
  <conditionalFormatting sqref="E246:I247">
    <cfRule type="expression" dxfId="28" priority="19">
      <formula>$E246="Yes"</formula>
    </cfRule>
  </conditionalFormatting>
  <conditionalFormatting sqref="E278:I279">
    <cfRule type="expression" dxfId="27" priority="15">
      <formula>$E278="Yes"</formula>
    </cfRule>
  </conditionalFormatting>
  <conditionalFormatting sqref="F107:F117">
    <cfRule type="expression" dxfId="26" priority="56">
      <formula>$E75="Yes"</formula>
    </cfRule>
  </conditionalFormatting>
  <conditionalFormatting sqref="F139:F149">
    <cfRule type="expression" dxfId="25" priority="55">
      <formula>$E107="Yes"</formula>
    </cfRule>
  </conditionalFormatting>
  <conditionalFormatting sqref="F171:F181">
    <cfRule type="expression" dxfId="24" priority="54">
      <formula>$E139="Yes"</formula>
    </cfRule>
  </conditionalFormatting>
  <conditionalFormatting sqref="F235:F245">
    <cfRule type="expression" dxfId="23" priority="52">
      <formula>$E203="Yes"</formula>
    </cfRule>
  </conditionalFormatting>
  <conditionalFormatting sqref="M1:P1048576">
    <cfRule type="containsText" dxfId="22" priority="5" operator="containsText" text="TRUE">
      <formula>NOT(ISERROR(SEARCH("TRUE",M1)))</formula>
    </cfRule>
  </conditionalFormatting>
  <conditionalFormatting sqref="M8:P27 M43:P53 M75:P85 M107:P117 M139:P149 M171:P181 M203:P213 M235:P245 M267:P277">
    <cfRule type="containsText" dxfId="21" priority="14" operator="containsText" text="FALSE">
      <formula>NOT(ISERROR(SEARCH("FALSE",M8)))</formula>
    </cfRule>
  </conditionalFormatting>
  <printOptions horizontalCentered="1"/>
  <pageMargins left="0.3" right="0.3" top="0.75" bottom="0.3" header="0.3" footer="0.3"/>
  <pageSetup scale="85" fitToHeight="3" orientation="portrait" horizontalDpi="1200" verticalDpi="1200" r:id="rId1"/>
  <headerFooter>
    <oddHeader>&amp;R&amp;"Times New Roman,Regular"&amp;10Schedule AEB-4
Page &amp;P of &amp;N</oddHeader>
  </headerFooter>
  <rowBreaks count="8" manualBreakCount="8">
    <brk id="33" max="16383" man="1"/>
    <brk id="65" min="1" max="8" man="1"/>
    <brk id="97" min="1" max="8" man="1"/>
    <brk id="129" min="1" max="8" man="1"/>
    <brk id="161" min="1" max="8" man="1"/>
    <brk id="193" min="1" max="8" man="1"/>
    <brk id="225" min="1" max="8" man="1"/>
    <brk id="257" min="1" max="8" man="1"/>
  </rowBreaks>
  <ignoredErrors>
    <ignoredError sqref="D44:D5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pageSetUpPr autoPageBreaks="0"/>
  </sheetPr>
  <dimension ref="A2:Z33"/>
  <sheetViews>
    <sheetView zoomScale="90" zoomScaleNormal="90" zoomScaleSheetLayoutView="70" workbookViewId="0"/>
  </sheetViews>
  <sheetFormatPr defaultColWidth="14.21875" defaultRowHeight="15" customHeight="1"/>
  <cols>
    <col min="1" max="1" width="32.21875" style="169" bestFit="1" customWidth="1"/>
    <col min="2" max="2" width="6.21875" style="188" bestFit="1" customWidth="1"/>
    <col min="3" max="14" width="10.5546875" style="169" customWidth="1"/>
    <col min="15" max="16" width="14.21875" style="23"/>
    <col min="17" max="25" width="14.21875" style="24"/>
    <col min="26" max="16384" width="14.21875" style="23"/>
  </cols>
  <sheetData>
    <row r="2" spans="1:26" ht="15" customHeight="1">
      <c r="A2" s="352" t="s">
        <v>1051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</row>
    <row r="4" spans="1:26" ht="15" customHeight="1" thickBot="1">
      <c r="C4" s="190" t="s">
        <v>948</v>
      </c>
      <c r="D4" s="190" t="s">
        <v>949</v>
      </c>
      <c r="E4" s="190" t="s">
        <v>950</v>
      </c>
      <c r="F4" s="190" t="s">
        <v>39</v>
      </c>
      <c r="G4" s="190" t="s">
        <v>40</v>
      </c>
      <c r="H4" s="190" t="s">
        <v>41</v>
      </c>
      <c r="I4" s="190" t="s">
        <v>936</v>
      </c>
      <c r="J4" s="190" t="s">
        <v>937</v>
      </c>
      <c r="K4" s="190" t="s">
        <v>938</v>
      </c>
      <c r="L4" s="190" t="s">
        <v>939</v>
      </c>
      <c r="M4" s="190" t="s">
        <v>940</v>
      </c>
      <c r="N4" s="190" t="s">
        <v>1210</v>
      </c>
      <c r="T4" s="25"/>
      <c r="U4" s="25"/>
      <c r="V4" s="25"/>
      <c r="W4" s="25"/>
      <c r="X4" s="25"/>
      <c r="Y4" s="25"/>
    </row>
    <row r="5" spans="1:26" ht="15" customHeight="1">
      <c r="A5" s="147" t="s">
        <v>0</v>
      </c>
      <c r="B5" s="148" t="s">
        <v>38</v>
      </c>
      <c r="C5" s="191">
        <v>41639</v>
      </c>
      <c r="D5" s="191">
        <v>42004</v>
      </c>
      <c r="E5" s="191">
        <v>42369</v>
      </c>
      <c r="F5" s="192">
        <v>42735</v>
      </c>
      <c r="G5" s="193">
        <v>43100</v>
      </c>
      <c r="H5" s="192">
        <v>43465</v>
      </c>
      <c r="I5" s="193">
        <v>43830</v>
      </c>
      <c r="J5" s="192">
        <v>44196</v>
      </c>
      <c r="K5" s="192">
        <v>44561</v>
      </c>
      <c r="L5" s="192">
        <v>44926</v>
      </c>
      <c r="M5" s="194">
        <v>45291</v>
      </c>
      <c r="N5" s="192" t="s">
        <v>954</v>
      </c>
      <c r="T5" s="25"/>
      <c r="U5" s="25"/>
      <c r="V5" s="25"/>
      <c r="W5" s="25"/>
      <c r="X5" s="25"/>
      <c r="Y5" s="25"/>
    </row>
    <row r="6" spans="1:26" ht="15" customHeight="1">
      <c r="A6" s="150"/>
      <c r="B6" s="151"/>
      <c r="C6" s="137"/>
      <c r="D6" s="137"/>
      <c r="E6" s="137"/>
      <c r="T6" s="25"/>
      <c r="U6" s="25"/>
      <c r="V6" s="25"/>
      <c r="W6" s="25"/>
      <c r="X6" s="25"/>
      <c r="Y6" s="25"/>
    </row>
    <row r="7" spans="1:26" ht="15" customHeight="1">
      <c r="A7" s="137" t="str">
        <f>'AEB-3 - Constant DCF'!A7</f>
        <v>Atmos Energy Corporation</v>
      </c>
      <c r="B7" s="152" t="str">
        <f>'AEB-3 - Constant DCF'!B7</f>
        <v>ATO</v>
      </c>
      <c r="C7" s="176">
        <v>0.8</v>
      </c>
      <c r="D7" s="176">
        <v>0.8</v>
      </c>
      <c r="E7" s="176">
        <v>0.8</v>
      </c>
      <c r="F7" s="176">
        <v>0.7</v>
      </c>
      <c r="G7" s="176">
        <v>0.7</v>
      </c>
      <c r="H7" s="176">
        <v>0.6</v>
      </c>
      <c r="I7" s="176">
        <v>0.6</v>
      </c>
      <c r="J7" s="176">
        <v>0.8</v>
      </c>
      <c r="K7" s="176">
        <v>0.8</v>
      </c>
      <c r="L7" s="176">
        <v>0.8</v>
      </c>
      <c r="M7" s="176">
        <v>0.85</v>
      </c>
      <c r="N7" s="195">
        <f>AVERAGE(C7:M7)</f>
        <v>0.75</v>
      </c>
      <c r="P7" s="26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5" customHeight="1">
      <c r="A8" s="137" t="str">
        <f>'AEB-3 - Constant DCF'!A8</f>
        <v>NiSource Inc.</v>
      </c>
      <c r="B8" s="152" t="str">
        <f>'AEB-3 - Constant DCF'!B8</f>
        <v>NI</v>
      </c>
      <c r="C8" s="176">
        <v>0.85</v>
      </c>
      <c r="D8" s="176">
        <v>0.85</v>
      </c>
      <c r="E8" s="176" t="s">
        <v>955</v>
      </c>
      <c r="F8" s="176" t="s">
        <v>955</v>
      </c>
      <c r="G8" s="176">
        <v>0.6</v>
      </c>
      <c r="H8" s="176">
        <v>0.5</v>
      </c>
      <c r="I8" s="176">
        <v>0.55000000000000004</v>
      </c>
      <c r="J8" s="176">
        <v>0.85</v>
      </c>
      <c r="K8" s="176">
        <v>0.85</v>
      </c>
      <c r="L8" s="176">
        <v>0.85</v>
      </c>
      <c r="M8" s="176">
        <v>0.9</v>
      </c>
      <c r="N8" s="195">
        <f t="shared" ref="N8:N17" si="0">AVERAGE(C8:M8)</f>
        <v>0.75555555555555542</v>
      </c>
      <c r="P8" s="26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5" customHeight="1">
      <c r="A9" s="137" t="str">
        <f>'AEB-3 - Constant DCF'!A9</f>
        <v>Northwest Natural Gas Company</v>
      </c>
      <c r="B9" s="152" t="str">
        <f>'AEB-3 - Constant DCF'!B9</f>
        <v>NWN</v>
      </c>
      <c r="C9" s="176">
        <v>0.65</v>
      </c>
      <c r="D9" s="176">
        <v>0.7</v>
      </c>
      <c r="E9" s="176">
        <v>0.65</v>
      </c>
      <c r="F9" s="176">
        <v>0.65</v>
      </c>
      <c r="G9" s="176">
        <v>0.7</v>
      </c>
      <c r="H9" s="176">
        <v>0.6</v>
      </c>
      <c r="I9" s="176">
        <v>0.6</v>
      </c>
      <c r="J9" s="176">
        <v>0.8</v>
      </c>
      <c r="K9" s="176">
        <v>0.85</v>
      </c>
      <c r="L9" s="176">
        <v>0.8</v>
      </c>
      <c r="M9" s="176">
        <v>0.8</v>
      </c>
      <c r="N9" s="195">
        <f t="shared" si="0"/>
        <v>0.70909090909090899</v>
      </c>
      <c r="P9" s="26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5" customHeight="1">
      <c r="A10" s="137" t="str">
        <f>'AEB-3 - Constant DCF'!A10</f>
        <v>ONE Gas, Inc.</v>
      </c>
      <c r="B10" s="152" t="str">
        <f>'AEB-3 - Constant DCF'!B10</f>
        <v>OGS</v>
      </c>
      <c r="C10" s="176"/>
      <c r="D10" s="176"/>
      <c r="E10" s="176"/>
      <c r="F10" s="176">
        <v>0.7</v>
      </c>
      <c r="G10" s="176">
        <v>0.7</v>
      </c>
      <c r="H10" s="176">
        <v>0.65</v>
      </c>
      <c r="I10" s="176">
        <v>0.65</v>
      </c>
      <c r="J10" s="176">
        <v>0.8</v>
      </c>
      <c r="K10" s="176">
        <v>0.8</v>
      </c>
      <c r="L10" s="176">
        <v>0.8</v>
      </c>
      <c r="M10" s="176">
        <v>0.8</v>
      </c>
      <c r="N10" s="195">
        <f t="shared" si="0"/>
        <v>0.73749999999999993</v>
      </c>
      <c r="P10" s="26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5" customHeight="1">
      <c r="A11" s="137" t="str">
        <f>'AEB-3 - Constant DCF'!A11</f>
        <v>Spire, Inc.</v>
      </c>
      <c r="B11" s="152" t="str">
        <f>'AEB-3 - Constant DCF'!B11</f>
        <v>SR</v>
      </c>
      <c r="C11" s="176">
        <v>0.65</v>
      </c>
      <c r="D11" s="176">
        <v>0.7</v>
      </c>
      <c r="E11" s="176">
        <v>0.7</v>
      </c>
      <c r="F11" s="176">
        <v>0.7</v>
      </c>
      <c r="G11" s="176">
        <v>0.7</v>
      </c>
      <c r="H11" s="176">
        <v>0.65</v>
      </c>
      <c r="I11" s="176">
        <v>0.65</v>
      </c>
      <c r="J11" s="176">
        <v>0.85</v>
      </c>
      <c r="K11" s="176">
        <v>0.85</v>
      </c>
      <c r="L11" s="176">
        <v>0.85</v>
      </c>
      <c r="M11" s="176">
        <v>0.85</v>
      </c>
      <c r="N11" s="195">
        <f t="shared" si="0"/>
        <v>0.74090909090909096</v>
      </c>
      <c r="P11" s="26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5" customHeight="1">
      <c r="A12" s="137" t="str">
        <f>'AEB-3 - Constant DCF'!A12</f>
        <v>Eversource Energy</v>
      </c>
      <c r="B12" s="152" t="str">
        <f>'AEB-3 - Constant DCF'!B12</f>
        <v>ES</v>
      </c>
      <c r="C12" s="176"/>
      <c r="D12" s="176"/>
      <c r="E12" s="176">
        <v>0.75</v>
      </c>
      <c r="F12" s="176">
        <v>0.7</v>
      </c>
      <c r="G12" s="176">
        <v>0.65</v>
      </c>
      <c r="H12" s="176">
        <v>0.6</v>
      </c>
      <c r="I12" s="176">
        <v>0.55000000000000004</v>
      </c>
      <c r="J12" s="176">
        <v>0.9</v>
      </c>
      <c r="K12" s="176">
        <v>0.9</v>
      </c>
      <c r="L12" s="176">
        <v>0.9</v>
      </c>
      <c r="M12" s="176">
        <v>0.9</v>
      </c>
      <c r="N12" s="195">
        <f t="shared" si="0"/>
        <v>0.76111111111111129</v>
      </c>
      <c r="P12" s="26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5" customHeight="1">
      <c r="A13" s="137" t="str">
        <f>'AEB-3 - Constant DCF'!A13</f>
        <v>American States Water Company</v>
      </c>
      <c r="B13" s="152" t="str">
        <f>'AEB-3 - Constant DCF'!B13</f>
        <v>AWR</v>
      </c>
      <c r="C13" s="176">
        <v>0.65</v>
      </c>
      <c r="D13" s="176">
        <v>0.7</v>
      </c>
      <c r="E13" s="176">
        <v>0.7</v>
      </c>
      <c r="F13" s="176">
        <v>0.75</v>
      </c>
      <c r="G13" s="176">
        <v>0.8</v>
      </c>
      <c r="H13" s="176">
        <v>0.7</v>
      </c>
      <c r="I13" s="176">
        <v>0.65</v>
      </c>
      <c r="J13" s="176">
        <v>0.65</v>
      </c>
      <c r="K13" s="176">
        <v>0.65</v>
      </c>
      <c r="L13" s="176">
        <v>0.65</v>
      </c>
      <c r="M13" s="176">
        <v>0.7</v>
      </c>
      <c r="N13" s="195">
        <f t="shared" si="0"/>
        <v>0.69090909090909103</v>
      </c>
      <c r="P13" s="26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5" customHeight="1">
      <c r="A14" s="137" t="str">
        <f>'AEB-3 - Constant DCF'!A14</f>
        <v>California Water Service Group</v>
      </c>
      <c r="B14" s="152" t="str">
        <f>'AEB-3 - Constant DCF'!B14</f>
        <v>CWT</v>
      </c>
      <c r="C14" s="176">
        <v>0.6</v>
      </c>
      <c r="D14" s="176">
        <v>0.7</v>
      </c>
      <c r="E14" s="176">
        <v>0.75</v>
      </c>
      <c r="F14" s="176">
        <v>0.75</v>
      </c>
      <c r="G14" s="176">
        <v>0.8</v>
      </c>
      <c r="H14" s="176">
        <v>0.7</v>
      </c>
      <c r="I14" s="176">
        <v>0.7</v>
      </c>
      <c r="J14" s="176">
        <v>0.65</v>
      </c>
      <c r="K14" s="176">
        <v>0.7</v>
      </c>
      <c r="L14" s="176">
        <v>0.7</v>
      </c>
      <c r="M14" s="176">
        <v>0.7</v>
      </c>
      <c r="N14" s="195">
        <f t="shared" si="0"/>
        <v>0.70454545454545459</v>
      </c>
      <c r="P14" s="26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5" customHeight="1">
      <c r="A15" s="137" t="str">
        <f>'AEB-3 - Constant DCF'!A15</f>
        <v>Middlesex Water Company</v>
      </c>
      <c r="B15" s="152" t="str">
        <f>'AEB-3 - Constant DCF'!B15</f>
        <v>MSEX</v>
      </c>
      <c r="C15" s="176">
        <v>0.75</v>
      </c>
      <c r="D15" s="176">
        <v>0.7</v>
      </c>
      <c r="E15" s="176">
        <v>0.7</v>
      </c>
      <c r="F15" s="176">
        <v>0.75</v>
      </c>
      <c r="G15" s="176">
        <v>0.8</v>
      </c>
      <c r="H15" s="176">
        <v>0.75</v>
      </c>
      <c r="I15" s="176">
        <v>0.75</v>
      </c>
      <c r="J15" s="176">
        <v>0.75</v>
      </c>
      <c r="K15" s="176">
        <v>0.7</v>
      </c>
      <c r="L15" s="176">
        <v>0.7</v>
      </c>
      <c r="M15" s="176">
        <v>0.75</v>
      </c>
      <c r="N15" s="195">
        <f t="shared" si="0"/>
        <v>0.73636363636363644</v>
      </c>
      <c r="P15" s="26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5" customHeight="1">
      <c r="A16" s="137" t="str">
        <f>'AEB-3 - Constant DCF'!A16</f>
        <v>SJW Group</v>
      </c>
      <c r="B16" s="152" t="str">
        <f>'AEB-3 - Constant DCF'!B16</f>
        <v>SJW</v>
      </c>
      <c r="C16" s="176">
        <v>0.85</v>
      </c>
      <c r="D16" s="176">
        <v>0.85</v>
      </c>
      <c r="E16" s="176">
        <v>0.75</v>
      </c>
      <c r="F16" s="176">
        <v>0.75</v>
      </c>
      <c r="G16" s="176">
        <v>0.7</v>
      </c>
      <c r="H16" s="176">
        <v>0.6</v>
      </c>
      <c r="I16" s="176">
        <v>0.6</v>
      </c>
      <c r="J16" s="176">
        <v>0.85</v>
      </c>
      <c r="K16" s="176">
        <v>0.8</v>
      </c>
      <c r="L16" s="176">
        <v>0.8</v>
      </c>
      <c r="M16" s="176">
        <v>0.85</v>
      </c>
      <c r="N16" s="195">
        <f t="shared" si="0"/>
        <v>0.76363636363636356</v>
      </c>
      <c r="P16" s="26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5" customHeight="1">
      <c r="A17" s="137" t="str">
        <f>'AEB-3 - Constant DCF'!A17</f>
        <v>Essential Utilities, Inc.</v>
      </c>
      <c r="B17" s="152" t="str">
        <f>'AEB-3 - Constant DCF'!B17</f>
        <v>WTRG</v>
      </c>
      <c r="C17" s="176">
        <v>0.6</v>
      </c>
      <c r="D17" s="176">
        <v>0.7</v>
      </c>
      <c r="E17" s="176">
        <v>0.75</v>
      </c>
      <c r="F17" s="176">
        <v>0.7</v>
      </c>
      <c r="G17" s="176">
        <v>0.75</v>
      </c>
      <c r="H17" s="176">
        <v>0.7</v>
      </c>
      <c r="I17" s="176">
        <v>0.65</v>
      </c>
      <c r="J17" s="176">
        <v>0.95</v>
      </c>
      <c r="K17" s="176">
        <v>0.95</v>
      </c>
      <c r="L17" s="176">
        <v>0.95</v>
      </c>
      <c r="M17" s="176">
        <v>1</v>
      </c>
      <c r="N17" s="195">
        <f t="shared" si="0"/>
        <v>0.79090909090909101</v>
      </c>
      <c r="P17" s="26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5" customHeight="1">
      <c r="A18" s="137"/>
      <c r="B18" s="152"/>
      <c r="C18" s="196"/>
      <c r="D18" s="197"/>
      <c r="E18" s="197"/>
      <c r="F18" s="196"/>
      <c r="G18" s="196"/>
      <c r="H18" s="196"/>
      <c r="I18" s="196"/>
      <c r="J18" s="196"/>
      <c r="K18" s="196"/>
      <c r="L18" s="196"/>
      <c r="M18" s="196"/>
      <c r="N18" s="195"/>
      <c r="P18" s="26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5" customHeight="1" thickBot="1">
      <c r="A19" s="198" t="s">
        <v>34</v>
      </c>
      <c r="B19" s="199"/>
      <c r="C19" s="200">
        <f t="shared" ref="C19:N19" si="1">AVERAGE(C7:C17)</f>
        <v>0.71111111111111092</v>
      </c>
      <c r="D19" s="200">
        <f t="shared" si="1"/>
        <v>0.74444444444444446</v>
      </c>
      <c r="E19" s="200">
        <f t="shared" si="1"/>
        <v>0.72777777777777786</v>
      </c>
      <c r="F19" s="200">
        <f t="shared" si="1"/>
        <v>0.71500000000000008</v>
      </c>
      <c r="G19" s="200">
        <f t="shared" si="1"/>
        <v>0.71818181818181814</v>
      </c>
      <c r="H19" s="200">
        <f t="shared" si="1"/>
        <v>0.64090909090909087</v>
      </c>
      <c r="I19" s="200">
        <f t="shared" si="1"/>
        <v>0.63181818181818183</v>
      </c>
      <c r="J19" s="200">
        <f t="shared" si="1"/>
        <v>0.80454545454545456</v>
      </c>
      <c r="K19" s="200">
        <f t="shared" si="1"/>
        <v>0.80454545454545456</v>
      </c>
      <c r="L19" s="200">
        <f t="shared" si="1"/>
        <v>0.8</v>
      </c>
      <c r="M19" s="200">
        <f t="shared" si="1"/>
        <v>0.82727272727272727</v>
      </c>
      <c r="N19" s="200">
        <f t="shared" si="1"/>
        <v>0.74004820936639115</v>
      </c>
      <c r="T19" s="27"/>
      <c r="U19" s="27"/>
      <c r="V19" s="27"/>
      <c r="W19" s="27"/>
      <c r="X19" s="27"/>
      <c r="Y19" s="27"/>
    </row>
    <row r="20" spans="1:26" ht="15" customHeight="1">
      <c r="T20" s="27"/>
      <c r="U20" s="27"/>
      <c r="V20" s="27"/>
      <c r="W20" s="27"/>
      <c r="X20" s="27"/>
      <c r="Y20" s="27"/>
    </row>
    <row r="21" spans="1:26" ht="15" customHeight="1">
      <c r="A21" s="167" t="s">
        <v>928</v>
      </c>
      <c r="T21" s="27"/>
      <c r="U21" s="27"/>
      <c r="V21" s="27"/>
      <c r="W21" s="27"/>
      <c r="X21" s="27"/>
      <c r="Y21" s="27"/>
    </row>
    <row r="22" spans="1:26" ht="15" customHeight="1">
      <c r="A22" s="137" t="s">
        <v>1132</v>
      </c>
      <c r="T22" s="27"/>
      <c r="U22" s="27"/>
      <c r="V22" s="27"/>
      <c r="W22" s="27"/>
      <c r="X22" s="27"/>
      <c r="Y22" s="27"/>
    </row>
    <row r="23" spans="1:26" ht="15" customHeight="1">
      <c r="A23" s="137" t="s">
        <v>1133</v>
      </c>
      <c r="T23" s="27"/>
      <c r="U23" s="27"/>
      <c r="V23" s="27"/>
      <c r="W23" s="27"/>
      <c r="X23" s="27"/>
      <c r="Y23" s="27"/>
    </row>
    <row r="24" spans="1:26" ht="15" customHeight="1">
      <c r="A24" s="137" t="s">
        <v>1134</v>
      </c>
      <c r="T24" s="27"/>
      <c r="U24" s="27"/>
      <c r="V24" s="27"/>
      <c r="W24" s="27"/>
      <c r="X24" s="27"/>
      <c r="Y24" s="27"/>
    </row>
    <row r="25" spans="1:26" ht="15" customHeight="1">
      <c r="A25" s="137" t="s">
        <v>1135</v>
      </c>
      <c r="T25" s="27"/>
      <c r="U25" s="27"/>
      <c r="V25" s="27"/>
      <c r="W25" s="27"/>
      <c r="X25" s="27"/>
      <c r="Y25" s="27"/>
    </row>
    <row r="26" spans="1:26" ht="15" customHeight="1">
      <c r="A26" s="144" t="s">
        <v>1136</v>
      </c>
    </row>
    <row r="27" spans="1:26" ht="15" customHeight="1">
      <c r="A27" s="144" t="s">
        <v>1137</v>
      </c>
    </row>
    <row r="28" spans="1:26" ht="15" customHeight="1">
      <c r="A28" s="201" t="s">
        <v>1138</v>
      </c>
    </row>
    <row r="29" spans="1:26" ht="15" customHeight="1">
      <c r="A29" s="144" t="s">
        <v>1139</v>
      </c>
    </row>
    <row r="30" spans="1:26" ht="15" customHeight="1">
      <c r="A30" s="144" t="s">
        <v>1140</v>
      </c>
    </row>
    <row r="31" spans="1:26" ht="15" customHeight="1">
      <c r="A31" s="144" t="s">
        <v>1141</v>
      </c>
    </row>
    <row r="32" spans="1:26" ht="15" customHeight="1">
      <c r="A32" s="144" t="s">
        <v>1212</v>
      </c>
    </row>
    <row r="33" spans="1:1" ht="15" customHeight="1">
      <c r="A33" s="144" t="s">
        <v>1211</v>
      </c>
    </row>
  </sheetData>
  <mergeCells count="1">
    <mergeCell ref="A2:N2"/>
  </mergeCells>
  <conditionalFormatting sqref="Q7:Z18">
    <cfRule type="containsText" dxfId="20" priority="1" operator="containsText" text="TRUE">
      <formula>NOT(ISERROR(SEARCH("TRUE",Q7)))</formula>
    </cfRule>
  </conditionalFormatting>
  <printOptions horizontalCentered="1"/>
  <pageMargins left="0.3" right="0.3" top="0.75" bottom="0.3" header="0.3" footer="0.3"/>
  <pageSetup scale="80" fitToHeight="3" orientation="landscape" horizontalDpi="1200" verticalDpi="1200" r:id="rId1"/>
  <headerFooter>
    <oddHeader>&amp;R&amp;"Times New Roman,Regular"&amp;10Schedule AEB-5
Page &amp;P of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>
    <pageSetUpPr autoPageBreaks="0"/>
  </sheetPr>
  <dimension ref="B1:AD530"/>
  <sheetViews>
    <sheetView zoomScale="80" zoomScaleNormal="80" zoomScaleSheetLayoutView="70" workbookViewId="0"/>
  </sheetViews>
  <sheetFormatPr defaultColWidth="8.77734375" defaultRowHeight="15" customHeight="1"/>
  <cols>
    <col min="1" max="1" width="3.77734375" style="28" customWidth="1"/>
    <col min="2" max="2" width="45.5546875" style="202" customWidth="1"/>
    <col min="3" max="3" width="8.77734375" style="202"/>
    <col min="4" max="4" width="19.77734375" style="202" customWidth="1"/>
    <col min="5" max="5" width="15.21875" style="202" customWidth="1"/>
    <col min="6" max="6" width="20.21875" style="202" customWidth="1"/>
    <col min="7" max="11" width="13.5546875" style="202" customWidth="1"/>
    <col min="12" max="16384" width="8.77734375" style="28"/>
  </cols>
  <sheetData>
    <row r="1" spans="2:30" ht="15" customHeight="1">
      <c r="B1" s="355" t="s">
        <v>993</v>
      </c>
      <c r="C1" s="355"/>
      <c r="D1" s="355"/>
      <c r="E1" s="355"/>
      <c r="F1" s="355"/>
      <c r="G1" s="355"/>
      <c r="H1" s="355"/>
      <c r="I1" s="355"/>
      <c r="J1" s="355"/>
      <c r="K1" s="355"/>
    </row>
    <row r="2" spans="2:30" ht="15" customHeight="1">
      <c r="B2" s="137"/>
      <c r="C2" s="137"/>
      <c r="I2" s="203"/>
    </row>
    <row r="3" spans="2:30" ht="15" customHeight="1">
      <c r="B3" s="144" t="s">
        <v>990</v>
      </c>
      <c r="C3" s="204">
        <f>SUM(I15:I517)</f>
        <v>1.7201644572933501E-2</v>
      </c>
      <c r="D3" s="205"/>
      <c r="F3" s="144"/>
      <c r="H3" s="206"/>
      <c r="I3" s="207"/>
    </row>
    <row r="4" spans="2:30" ht="15" customHeight="1">
      <c r="B4" s="144"/>
      <c r="C4" s="137"/>
      <c r="D4" s="137"/>
      <c r="F4" s="144"/>
    </row>
    <row r="5" spans="2:30" ht="15" customHeight="1">
      <c r="B5" s="144" t="s">
        <v>991</v>
      </c>
      <c r="C5" s="204">
        <f>SUM(K15:K517)</f>
        <v>0.11090473149045356</v>
      </c>
      <c r="D5" s="205"/>
      <c r="F5" s="144"/>
    </row>
    <row r="6" spans="2:30" ht="15" customHeight="1">
      <c r="B6" s="144"/>
      <c r="C6" s="137"/>
      <c r="D6" s="137"/>
      <c r="F6" s="144"/>
    </row>
    <row r="7" spans="2:30" ht="15" customHeight="1">
      <c r="B7" s="144" t="s">
        <v>992</v>
      </c>
      <c r="C7" s="208">
        <f>C3*(1+0.5*C5)+C5</f>
        <v>0.12906024794966475</v>
      </c>
      <c r="D7" s="209"/>
      <c r="F7" s="144"/>
    </row>
    <row r="9" spans="2:30" ht="15" customHeight="1">
      <c r="G9" s="152"/>
      <c r="H9" s="152"/>
      <c r="I9" s="152"/>
      <c r="J9" s="152"/>
      <c r="K9" s="152"/>
    </row>
    <row r="10" spans="2:30" ht="15" customHeight="1" thickBot="1">
      <c r="B10" s="137"/>
      <c r="C10" s="137"/>
      <c r="D10" s="45" t="s">
        <v>39</v>
      </c>
      <c r="E10" s="45" t="s">
        <v>40</v>
      </c>
      <c r="F10" s="45" t="s">
        <v>41</v>
      </c>
      <c r="G10" s="45" t="s">
        <v>936</v>
      </c>
      <c r="H10" s="45" t="s">
        <v>937</v>
      </c>
      <c r="I10" s="45" t="s">
        <v>938</v>
      </c>
      <c r="J10" s="45" t="s">
        <v>939</v>
      </c>
      <c r="K10" s="45" t="s">
        <v>940</v>
      </c>
      <c r="M10" s="356"/>
      <c r="N10" s="356"/>
      <c r="O10" s="356"/>
      <c r="P10" s="356"/>
      <c r="Q10" s="356"/>
      <c r="R10" s="356"/>
      <c r="S10" s="356"/>
      <c r="T10" s="356"/>
    </row>
    <row r="11" spans="2:30" ht="15" customHeight="1">
      <c r="B11" s="210"/>
      <c r="C11" s="210"/>
      <c r="D11" s="211"/>
      <c r="E11" s="211"/>
      <c r="F11" s="211"/>
      <c r="G11" s="210"/>
      <c r="H11" s="210"/>
      <c r="I11" s="210"/>
      <c r="J11" s="212" t="s">
        <v>1115</v>
      </c>
      <c r="K11" s="212" t="s">
        <v>941</v>
      </c>
      <c r="M11" s="29"/>
      <c r="N11" s="29"/>
      <c r="O11" s="29"/>
      <c r="P11" s="29"/>
      <c r="Q11" s="29"/>
      <c r="R11" s="29"/>
      <c r="S11" s="29"/>
      <c r="T11" s="29"/>
    </row>
    <row r="12" spans="2:30" ht="15" customHeight="1">
      <c r="B12" s="137"/>
      <c r="C12" s="137"/>
      <c r="D12" s="45" t="s">
        <v>42</v>
      </c>
      <c r="E12" s="60"/>
      <c r="F12" s="45" t="s">
        <v>43</v>
      </c>
      <c r="G12" s="152" t="s">
        <v>942</v>
      </c>
      <c r="H12" s="152" t="s">
        <v>943</v>
      </c>
      <c r="I12" s="152" t="s">
        <v>944</v>
      </c>
      <c r="J12" s="152" t="s">
        <v>945</v>
      </c>
      <c r="K12" s="152" t="s">
        <v>945</v>
      </c>
      <c r="M12" s="29"/>
      <c r="N12" s="29"/>
      <c r="O12" s="29"/>
      <c r="P12" s="29"/>
      <c r="Q12" s="29"/>
      <c r="R12" s="29"/>
      <c r="S12" s="29"/>
      <c r="T12" s="29"/>
    </row>
    <row r="13" spans="2:30" ht="15" customHeight="1">
      <c r="B13" s="213" t="s">
        <v>44</v>
      </c>
      <c r="C13" s="213" t="s">
        <v>38</v>
      </c>
      <c r="D13" s="214" t="s">
        <v>45</v>
      </c>
      <c r="E13" s="214" t="s">
        <v>46</v>
      </c>
      <c r="F13" s="214" t="s">
        <v>47</v>
      </c>
      <c r="G13" s="213" t="s">
        <v>946</v>
      </c>
      <c r="H13" s="213" t="s">
        <v>3</v>
      </c>
      <c r="I13" s="213" t="s">
        <v>3</v>
      </c>
      <c r="J13" s="213" t="s">
        <v>947</v>
      </c>
      <c r="K13" s="213" t="s">
        <v>947</v>
      </c>
      <c r="M13" s="29"/>
      <c r="N13" s="29"/>
      <c r="O13" s="29"/>
      <c r="P13" s="29"/>
      <c r="Q13" s="29"/>
      <c r="R13" s="29"/>
      <c r="S13" s="29"/>
      <c r="T13" s="29"/>
    </row>
    <row r="14" spans="2:30" ht="15" customHeight="1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M14" s="13"/>
      <c r="N14" s="13"/>
      <c r="O14" s="13"/>
      <c r="P14" s="13"/>
      <c r="Q14" s="13"/>
      <c r="R14" s="13"/>
      <c r="S14" s="13"/>
      <c r="T14" s="13"/>
    </row>
    <row r="15" spans="2:30" ht="15" customHeight="1">
      <c r="B15" s="137" t="s">
        <v>550</v>
      </c>
      <c r="C15" s="152" t="s">
        <v>551</v>
      </c>
      <c r="D15" s="152">
        <v>325.62200000000001</v>
      </c>
      <c r="E15" s="152">
        <v>99.97</v>
      </c>
      <c r="F15" s="215">
        <f>IFERROR(D15*E15, "")</f>
        <v>32552.431340000003</v>
      </c>
      <c r="G15" s="216">
        <f>IF(AND(ISNUMBER($J15)), IF(AND($J15&lt;=20%,$J15&gt;0%), $F15/SUMIFS($F$15:$F$517,$J$15:$J$517, "&gt;"&amp;0%,$J$15:$J$517, "&lt;="&amp;20%),""),"")</f>
        <v>1.0221579543409519E-3</v>
      </c>
      <c r="H15" s="217">
        <v>5.0015004501350407E-2</v>
      </c>
      <c r="I15" s="175">
        <f>IFERROR(G15*H15, "")</f>
        <v>5.1123234687453829E-5</v>
      </c>
      <c r="J15" s="218">
        <v>0.08</v>
      </c>
      <c r="K15" s="175">
        <f>IFERROR(G15*J15, "")</f>
        <v>8.1772636347276145E-5</v>
      </c>
      <c r="M15" s="29"/>
      <c r="N15" s="29"/>
      <c r="O15" s="29"/>
      <c r="P15" s="29"/>
      <c r="Q15" s="29"/>
      <c r="R15" s="29"/>
      <c r="S15" s="29"/>
      <c r="T15" s="29"/>
      <c r="W15" s="31"/>
      <c r="X15" s="31"/>
      <c r="Y15" s="31"/>
      <c r="Z15" s="31"/>
      <c r="AA15" s="31"/>
      <c r="AB15" s="31"/>
      <c r="AC15" s="31"/>
      <c r="AD15" s="31"/>
    </row>
    <row r="16" spans="2:30" ht="15" customHeight="1">
      <c r="B16" s="137" t="s">
        <v>134</v>
      </c>
      <c r="C16" s="152" t="s">
        <v>135</v>
      </c>
      <c r="D16" s="152">
        <v>719.303</v>
      </c>
      <c r="E16" s="152">
        <v>234.03</v>
      </c>
      <c r="F16" s="215">
        <f t="shared" ref="F16:F79" si="0">IFERROR(D16*E16, "")</f>
        <v>168338.48108999999</v>
      </c>
      <c r="G16" s="216">
        <f t="shared" ref="G16:G79" si="1">IF(AND(ISNUMBER($J16)), IF(AND($J16&lt;=20%,$J16&gt;0%), $F16/SUMIFS($F$15:$F$517,$J$15:$J$517, "&gt;"&amp;0%,$J$15:$J$517, "&lt;="&amp;20%),""),"")</f>
        <v>5.2858883464222788E-3</v>
      </c>
      <c r="H16" s="217">
        <v>1.1964278084006323E-2</v>
      </c>
      <c r="I16" s="175">
        <f t="shared" ref="I16:I79" si="2">IFERROR(G16*H16, "")</f>
        <v>6.3241838097604486E-5</v>
      </c>
      <c r="J16" s="218">
        <v>0.15215000000000001</v>
      </c>
      <c r="K16" s="175">
        <f t="shared" ref="K16:K79" si="3">IFERROR(G16*J16, "")</f>
        <v>8.042479119081497E-4</v>
      </c>
      <c r="M16" s="29"/>
      <c r="N16" s="29"/>
      <c r="O16" s="29"/>
      <c r="P16" s="29"/>
      <c r="Q16" s="29"/>
      <c r="R16" s="29"/>
      <c r="S16" s="29"/>
      <c r="T16" s="29"/>
      <c r="W16" s="31"/>
      <c r="X16" s="31"/>
      <c r="Y16" s="31"/>
      <c r="Z16" s="31"/>
      <c r="AA16" s="31"/>
      <c r="AB16" s="31"/>
      <c r="AC16" s="31"/>
      <c r="AD16" s="31"/>
    </row>
    <row r="17" spans="2:30" ht="15" customHeight="1">
      <c r="B17" s="137" t="s">
        <v>882</v>
      </c>
      <c r="C17" s="152" t="s">
        <v>883</v>
      </c>
      <c r="D17" s="152">
        <v>4209.2550000000001</v>
      </c>
      <c r="E17" s="152">
        <v>39.49</v>
      </c>
      <c r="F17" s="215">
        <f t="shared" si="0"/>
        <v>166223.47995000001</v>
      </c>
      <c r="G17" s="216">
        <f t="shared" si="1"/>
        <v>5.2194765562825146E-3</v>
      </c>
      <c r="H17" s="217">
        <v>6.7358825018992152E-2</v>
      </c>
      <c r="I17" s="175">
        <f t="shared" si="2"/>
        <v>3.5157780804536564E-4</v>
      </c>
      <c r="J17" s="218">
        <v>1.2150000000000001E-2</v>
      </c>
      <c r="K17" s="175">
        <f t="shared" si="3"/>
        <v>6.3416640158832564E-5</v>
      </c>
      <c r="M17" s="29"/>
      <c r="N17" s="29"/>
      <c r="O17" s="29"/>
      <c r="P17" s="29"/>
      <c r="Q17" s="29"/>
      <c r="R17" s="29"/>
      <c r="S17" s="29"/>
      <c r="T17" s="29"/>
      <c r="W17" s="31"/>
      <c r="X17" s="31"/>
      <c r="Y17" s="31"/>
      <c r="Z17" s="31"/>
      <c r="AA17" s="31"/>
      <c r="AB17" s="31"/>
      <c r="AC17" s="31"/>
      <c r="AD17" s="31"/>
    </row>
    <row r="18" spans="2:30" ht="15" customHeight="1">
      <c r="B18" s="137" t="s">
        <v>129</v>
      </c>
      <c r="C18" s="152" t="s">
        <v>130</v>
      </c>
      <c r="D18" s="152">
        <v>463.42099999999999</v>
      </c>
      <c r="E18" s="152">
        <v>1300.27</v>
      </c>
      <c r="F18" s="215">
        <f t="shared" si="0"/>
        <v>602572.42366999993</v>
      </c>
      <c r="G18" s="216">
        <f t="shared" si="1"/>
        <v>1.8920989018843481E-2</v>
      </c>
      <c r="H18" s="217">
        <v>1.6150491820929501E-2</v>
      </c>
      <c r="I18" s="175">
        <f t="shared" si="2"/>
        <v>3.0558327839272853E-4</v>
      </c>
      <c r="J18" s="218">
        <v>0.14199999999999999</v>
      </c>
      <c r="K18" s="175">
        <f t="shared" si="3"/>
        <v>2.6867804406757742E-3</v>
      </c>
      <c r="M18" s="29"/>
      <c r="N18" s="29"/>
      <c r="O18" s="29"/>
      <c r="P18" s="29"/>
      <c r="Q18" s="29"/>
      <c r="R18" s="29"/>
      <c r="S18" s="29"/>
      <c r="T18" s="29"/>
      <c r="W18" s="31"/>
      <c r="X18" s="31"/>
      <c r="Y18" s="31"/>
      <c r="Z18" s="31"/>
      <c r="AA18" s="31"/>
      <c r="AB18" s="31"/>
      <c r="AC18" s="31"/>
      <c r="AD18" s="31"/>
    </row>
    <row r="19" spans="2:30" ht="15" customHeight="1">
      <c r="B19" s="137" t="s">
        <v>138</v>
      </c>
      <c r="C19" s="152" t="s">
        <v>139</v>
      </c>
      <c r="D19" s="152">
        <v>613.88400000000001</v>
      </c>
      <c r="E19" s="152">
        <v>167.84</v>
      </c>
      <c r="F19" s="215">
        <f t="shared" si="0"/>
        <v>103034.29056000001</v>
      </c>
      <c r="G19" s="216" t="str">
        <f t="shared" si="1"/>
        <v/>
      </c>
      <c r="H19" s="217" t="s">
        <v>6</v>
      </c>
      <c r="I19" s="175" t="str">
        <f t="shared" si="2"/>
        <v/>
      </c>
      <c r="J19" s="218">
        <v>0.74409999999999998</v>
      </c>
      <c r="K19" s="175" t="str">
        <f t="shared" si="3"/>
        <v/>
      </c>
      <c r="M19" s="29"/>
      <c r="N19" s="29"/>
      <c r="O19" s="29"/>
      <c r="P19" s="29"/>
      <c r="Q19" s="29"/>
      <c r="R19" s="29"/>
      <c r="S19" s="29"/>
      <c r="T19" s="29"/>
      <c r="W19" s="31"/>
      <c r="X19" s="31"/>
      <c r="Y19" s="31"/>
      <c r="Z19" s="31"/>
      <c r="AA19" s="31"/>
      <c r="AB19" s="31"/>
      <c r="AC19" s="31"/>
      <c r="AD19" s="31"/>
    </row>
    <row r="20" spans="2:30" ht="15" customHeight="1">
      <c r="B20" s="137" t="s">
        <v>1236</v>
      </c>
      <c r="C20" s="152" t="s">
        <v>1237</v>
      </c>
      <c r="D20" s="152">
        <v>172.709</v>
      </c>
      <c r="E20" s="152">
        <v>65.010000000000005</v>
      </c>
      <c r="F20" s="215">
        <f t="shared" si="0"/>
        <v>11227.812090000001</v>
      </c>
      <c r="G20" s="216" t="str">
        <f t="shared" si="1"/>
        <v/>
      </c>
      <c r="H20" s="217" t="s">
        <v>6</v>
      </c>
      <c r="I20" s="175" t="str">
        <f t="shared" si="2"/>
        <v/>
      </c>
      <c r="J20" s="218">
        <v>-0.04</v>
      </c>
      <c r="K20" s="175" t="str">
        <f t="shared" si="3"/>
        <v/>
      </c>
      <c r="M20" s="29"/>
      <c r="N20" s="29"/>
      <c r="O20" s="29"/>
      <c r="P20" s="29"/>
      <c r="Q20" s="29"/>
      <c r="R20" s="29"/>
      <c r="S20" s="29"/>
      <c r="T20" s="29"/>
      <c r="W20" s="31"/>
      <c r="X20" s="31"/>
      <c r="Y20" s="31"/>
      <c r="Z20" s="31"/>
      <c r="AA20" s="31"/>
      <c r="AB20" s="31"/>
      <c r="AC20" s="31"/>
      <c r="AD20" s="31"/>
    </row>
    <row r="21" spans="2:30" ht="15" customHeight="1">
      <c r="B21" s="137" t="s">
        <v>188</v>
      </c>
      <c r="C21" s="152" t="s">
        <v>189</v>
      </c>
      <c r="D21" s="152">
        <v>489.053</v>
      </c>
      <c r="E21" s="152">
        <v>334.57</v>
      </c>
      <c r="F21" s="215">
        <f t="shared" si="0"/>
        <v>163622.46221</v>
      </c>
      <c r="G21" s="216">
        <f t="shared" si="1"/>
        <v>5.1378036715583556E-3</v>
      </c>
      <c r="H21" s="217">
        <v>1.5542337926293451E-2</v>
      </c>
      <c r="I21" s="175">
        <f t="shared" si="2"/>
        <v>7.9853480862311174E-5</v>
      </c>
      <c r="J21" s="218">
        <v>0.15</v>
      </c>
      <c r="K21" s="175">
        <f t="shared" si="3"/>
        <v>7.706705507337533E-4</v>
      </c>
      <c r="M21" s="29"/>
      <c r="N21" s="29"/>
      <c r="O21" s="29"/>
      <c r="P21" s="29"/>
      <c r="Q21" s="29"/>
      <c r="R21" s="29"/>
      <c r="S21" s="29"/>
      <c r="T21" s="29"/>
      <c r="W21" s="31"/>
      <c r="X21" s="31"/>
      <c r="Y21" s="31"/>
      <c r="Z21" s="31"/>
      <c r="AA21" s="31"/>
      <c r="AB21" s="31"/>
      <c r="AC21" s="31"/>
      <c r="AD21" s="31"/>
    </row>
    <row r="22" spans="2:30" ht="15" customHeight="1">
      <c r="B22" s="137" t="s">
        <v>498</v>
      </c>
      <c r="C22" s="152" t="s">
        <v>499</v>
      </c>
      <c r="D22" s="152">
        <v>2872.0909999999999</v>
      </c>
      <c r="E22" s="152">
        <v>191.74</v>
      </c>
      <c r="F22" s="215">
        <f t="shared" si="0"/>
        <v>550694.72834000003</v>
      </c>
      <c r="G22" s="216">
        <f t="shared" si="1"/>
        <v>1.7292010882599733E-2</v>
      </c>
      <c r="H22" s="217">
        <v>2.3990820903306558E-2</v>
      </c>
      <c r="I22" s="175">
        <f t="shared" si="2"/>
        <v>4.1484953614247814E-4</v>
      </c>
      <c r="J22" s="218">
        <v>3.5000000000000003E-2</v>
      </c>
      <c r="K22" s="175">
        <f t="shared" si="3"/>
        <v>6.0522038089099069E-4</v>
      </c>
      <c r="M22" s="29"/>
      <c r="N22" s="29"/>
      <c r="O22" s="29"/>
      <c r="P22" s="29"/>
      <c r="Q22" s="29"/>
      <c r="R22" s="29"/>
      <c r="S22" s="29"/>
      <c r="T22" s="29"/>
      <c r="W22" s="31"/>
      <c r="X22" s="31"/>
      <c r="Y22" s="31"/>
      <c r="Z22" s="31"/>
      <c r="AA22" s="31"/>
      <c r="AB22" s="31"/>
      <c r="AC22" s="31"/>
      <c r="AD22" s="31"/>
    </row>
    <row r="23" spans="2:30" ht="15" customHeight="1">
      <c r="B23" s="137" t="s">
        <v>267</v>
      </c>
      <c r="C23" s="152" t="s">
        <v>268</v>
      </c>
      <c r="D23" s="152">
        <v>1847.32</v>
      </c>
      <c r="E23" s="152">
        <v>161.27000000000001</v>
      </c>
      <c r="F23" s="215">
        <f t="shared" si="0"/>
        <v>297917.29639999999</v>
      </c>
      <c r="G23" s="216">
        <f t="shared" si="1"/>
        <v>9.3547093631934832E-3</v>
      </c>
      <c r="H23" s="217">
        <v>4.0429094065852295E-2</v>
      </c>
      <c r="I23" s="175">
        <f t="shared" si="2"/>
        <v>3.7820242480325855E-4</v>
      </c>
      <c r="J23" s="218">
        <v>7.0000000000000007E-2</v>
      </c>
      <c r="K23" s="175">
        <f t="shared" si="3"/>
        <v>6.5482965542354389E-4</v>
      </c>
      <c r="M23" s="29"/>
      <c r="N23" s="29"/>
      <c r="O23" s="29"/>
      <c r="P23" s="29"/>
      <c r="Q23" s="29"/>
      <c r="R23" s="29"/>
      <c r="S23" s="29"/>
      <c r="T23" s="29"/>
      <c r="W23" s="31"/>
      <c r="X23" s="31"/>
      <c r="Y23" s="31"/>
      <c r="Z23" s="31"/>
      <c r="AA23" s="31"/>
      <c r="AB23" s="31"/>
      <c r="AC23" s="31"/>
      <c r="AD23" s="31"/>
    </row>
    <row r="24" spans="2:30" ht="15" customHeight="1">
      <c r="B24" s="137" t="s">
        <v>517</v>
      </c>
      <c r="C24" s="152" t="s">
        <v>518</v>
      </c>
      <c r="D24" s="152">
        <v>4311.1909999999998</v>
      </c>
      <c r="E24" s="152">
        <v>61.77</v>
      </c>
      <c r="F24" s="215">
        <f t="shared" si="0"/>
        <v>266302.26806999999</v>
      </c>
      <c r="G24" s="216">
        <f t="shared" si="1"/>
        <v>8.3619861977039939E-3</v>
      </c>
      <c r="H24" s="217">
        <v>3.1406831795369919E-2</v>
      </c>
      <c r="I24" s="175">
        <f t="shared" si="2"/>
        <v>2.626234939864942E-4</v>
      </c>
      <c r="J24" s="218">
        <v>6.3600000000000004E-2</v>
      </c>
      <c r="K24" s="175">
        <f t="shared" si="3"/>
        <v>5.3182232217397407E-4</v>
      </c>
      <c r="M24" s="29"/>
      <c r="N24" s="29"/>
      <c r="O24" s="29"/>
      <c r="P24" s="29"/>
      <c r="Q24" s="29"/>
      <c r="R24" s="29"/>
      <c r="S24" s="29"/>
      <c r="T24" s="29"/>
      <c r="W24" s="31"/>
      <c r="X24" s="31"/>
      <c r="Y24" s="31"/>
      <c r="Z24" s="31"/>
      <c r="AA24" s="31"/>
      <c r="AB24" s="31"/>
      <c r="AC24" s="31"/>
      <c r="AD24" s="31"/>
    </row>
    <row r="25" spans="2:30" ht="15" customHeight="1">
      <c r="B25" s="137" t="s">
        <v>54</v>
      </c>
      <c r="C25" s="152" t="s">
        <v>55</v>
      </c>
      <c r="D25" s="152">
        <v>1770.6469999999999</v>
      </c>
      <c r="E25" s="152">
        <v>162.63999999999999</v>
      </c>
      <c r="F25" s="215">
        <f t="shared" si="0"/>
        <v>287978.02807999996</v>
      </c>
      <c r="G25" s="216">
        <f t="shared" si="1"/>
        <v>9.0426127929709946E-3</v>
      </c>
      <c r="H25" s="217">
        <v>3.8121003443187411E-2</v>
      </c>
      <c r="I25" s="175">
        <f t="shared" si="2"/>
        <v>3.4471347341625782E-4</v>
      </c>
      <c r="J25" s="218">
        <v>8.6229999999999987E-2</v>
      </c>
      <c r="K25" s="175">
        <f t="shared" si="3"/>
        <v>7.7974450113788875E-4</v>
      </c>
      <c r="M25" s="29"/>
      <c r="N25" s="29"/>
      <c r="O25" s="29"/>
      <c r="P25" s="29"/>
      <c r="Q25" s="29"/>
      <c r="R25" s="29"/>
      <c r="S25" s="29"/>
      <c r="T25" s="29"/>
      <c r="W25" s="31"/>
      <c r="X25" s="31"/>
      <c r="Y25" s="31"/>
      <c r="Z25" s="31"/>
      <c r="AA25" s="31"/>
      <c r="AB25" s="31"/>
      <c r="AC25" s="31"/>
      <c r="AD25" s="31"/>
    </row>
    <row r="26" spans="2:30" ht="15" customHeight="1">
      <c r="B26" s="137" t="s">
        <v>288</v>
      </c>
      <c r="C26" s="152" t="s">
        <v>289</v>
      </c>
      <c r="D26" s="152">
        <v>1834.329</v>
      </c>
      <c r="E26" s="152">
        <v>111.1</v>
      </c>
      <c r="F26" s="215">
        <f t="shared" si="0"/>
        <v>203793.95189999999</v>
      </c>
      <c r="G26" s="216" t="str">
        <f t="shared" si="1"/>
        <v/>
      </c>
      <c r="H26" s="217">
        <v>8.1008100810081012E-3</v>
      </c>
      <c r="I26" s="175" t="str">
        <f t="shared" si="2"/>
        <v/>
      </c>
      <c r="J26" s="218">
        <v>0.21895000000000001</v>
      </c>
      <c r="K26" s="175" t="str">
        <f t="shared" si="3"/>
        <v/>
      </c>
      <c r="M26" s="29"/>
      <c r="N26" s="29"/>
      <c r="O26" s="29"/>
      <c r="P26" s="29"/>
      <c r="Q26" s="29"/>
      <c r="R26" s="29"/>
      <c r="S26" s="29"/>
      <c r="T26" s="29"/>
      <c r="W26" s="31"/>
      <c r="X26" s="31"/>
      <c r="Y26" s="31"/>
      <c r="Z26" s="31"/>
      <c r="AA26" s="31"/>
      <c r="AB26" s="31"/>
      <c r="AC26" s="31"/>
      <c r="AD26" s="31"/>
    </row>
    <row r="27" spans="2:30" ht="15" customHeight="1">
      <c r="B27" s="137" t="s">
        <v>1238</v>
      </c>
      <c r="C27" s="152" t="s">
        <v>1239</v>
      </c>
      <c r="D27" s="152">
        <v>71.853999999999999</v>
      </c>
      <c r="E27" s="152">
        <v>302.14</v>
      </c>
      <c r="F27" s="215">
        <f t="shared" si="0"/>
        <v>21709.967559999997</v>
      </c>
      <c r="G27" s="216">
        <f t="shared" si="1"/>
        <v>6.81700724537586E-4</v>
      </c>
      <c r="H27" s="217" t="s">
        <v>6</v>
      </c>
      <c r="I27" s="175" t="str">
        <f t="shared" si="2"/>
        <v/>
      </c>
      <c r="J27" s="218">
        <v>0.13650000000000001</v>
      </c>
      <c r="K27" s="175">
        <f t="shared" si="3"/>
        <v>9.3052148899380499E-5</v>
      </c>
      <c r="M27" s="29"/>
      <c r="N27" s="29"/>
      <c r="O27" s="29"/>
      <c r="P27" s="29"/>
      <c r="Q27" s="29"/>
      <c r="R27" s="29"/>
      <c r="S27" s="29"/>
      <c r="T27" s="29"/>
      <c r="W27" s="31"/>
      <c r="X27" s="31"/>
      <c r="Y27" s="31"/>
      <c r="Z27" s="31"/>
      <c r="AA27" s="31"/>
      <c r="AB27" s="31"/>
      <c r="AC27" s="31"/>
      <c r="AD27" s="31"/>
    </row>
    <row r="28" spans="2:30" ht="15" customHeight="1">
      <c r="B28" s="137" t="s">
        <v>350</v>
      </c>
      <c r="C28" s="152" t="s">
        <v>351</v>
      </c>
      <c r="D28" s="152">
        <v>211.62</v>
      </c>
      <c r="E28" s="152">
        <v>134.28</v>
      </c>
      <c r="F28" s="215">
        <f t="shared" si="0"/>
        <v>28416.333600000002</v>
      </c>
      <c r="G28" s="216">
        <f t="shared" si="1"/>
        <v>8.9228301010974671E-4</v>
      </c>
      <c r="H28" s="217">
        <v>4.82573726541555E-2</v>
      </c>
      <c r="I28" s="175">
        <f t="shared" si="2"/>
        <v>4.3059233731837645E-5</v>
      </c>
      <c r="J28" s="218">
        <v>1.6200000000000003E-2</v>
      </c>
      <c r="K28" s="175">
        <f t="shared" si="3"/>
        <v>1.4454984763777899E-5</v>
      </c>
      <c r="M28" s="29"/>
      <c r="N28" s="29"/>
      <c r="O28" s="29"/>
      <c r="P28" s="29"/>
      <c r="Q28" s="29"/>
      <c r="R28" s="29"/>
      <c r="S28" s="29"/>
      <c r="T28" s="29"/>
      <c r="W28" s="31"/>
      <c r="X28" s="31"/>
      <c r="Y28" s="31"/>
      <c r="Z28" s="31"/>
      <c r="AA28" s="31"/>
      <c r="AB28" s="31"/>
      <c r="AC28" s="31"/>
      <c r="AD28" s="31"/>
    </row>
    <row r="29" spans="2:30" ht="15" customHeight="1">
      <c r="B29" s="137" t="s">
        <v>916</v>
      </c>
      <c r="C29" s="152" t="s">
        <v>917</v>
      </c>
      <c r="D29" s="152">
        <v>3943.0070000000001</v>
      </c>
      <c r="E29" s="152">
        <v>118.27</v>
      </c>
      <c r="F29" s="215">
        <f t="shared" si="0"/>
        <v>466339.43789</v>
      </c>
      <c r="G29" s="216" t="str">
        <f t="shared" si="1"/>
        <v/>
      </c>
      <c r="H29" s="217">
        <v>3.2129872326033648E-2</v>
      </c>
      <c r="I29" s="175" t="str">
        <f t="shared" si="2"/>
        <v/>
      </c>
      <c r="J29" s="218">
        <v>-0.12</v>
      </c>
      <c r="K29" s="175" t="str">
        <f t="shared" si="3"/>
        <v/>
      </c>
      <c r="M29" s="29"/>
      <c r="N29" s="29"/>
      <c r="O29" s="29"/>
      <c r="P29" s="29"/>
      <c r="Q29" s="29"/>
      <c r="R29" s="29"/>
      <c r="S29" s="29"/>
      <c r="T29" s="29"/>
      <c r="W29" s="31"/>
      <c r="X29" s="31"/>
      <c r="Y29" s="31"/>
      <c r="Z29" s="31"/>
      <c r="AA29" s="31"/>
      <c r="AB29" s="31"/>
      <c r="AC29" s="31"/>
      <c r="AD29" s="31"/>
    </row>
    <row r="30" spans="2:30" ht="15" customHeight="1">
      <c r="B30" s="137" t="s">
        <v>720</v>
      </c>
      <c r="C30" s="152" t="s">
        <v>721</v>
      </c>
      <c r="D30" s="152">
        <v>423.952</v>
      </c>
      <c r="E30" s="152">
        <v>143.21</v>
      </c>
      <c r="F30" s="215">
        <f t="shared" si="0"/>
        <v>60714.165920000007</v>
      </c>
      <c r="G30" s="216" t="str">
        <f t="shared" si="1"/>
        <v/>
      </c>
      <c r="H30" s="217">
        <v>3.2120661964946576E-2</v>
      </c>
      <c r="I30" s="175" t="str">
        <f t="shared" si="2"/>
        <v/>
      </c>
      <c r="J30" s="218" t="s">
        <v>6</v>
      </c>
      <c r="K30" s="175" t="str">
        <f t="shared" si="3"/>
        <v/>
      </c>
      <c r="M30" s="29"/>
      <c r="N30" s="29"/>
      <c r="O30" s="29"/>
      <c r="P30" s="29"/>
      <c r="Q30" s="29"/>
      <c r="R30" s="29"/>
      <c r="S30" s="29"/>
      <c r="T30" s="29"/>
      <c r="W30" s="31"/>
      <c r="X30" s="31"/>
      <c r="Y30" s="31"/>
      <c r="Z30" s="31"/>
      <c r="AA30" s="31"/>
      <c r="AB30" s="31"/>
      <c r="AC30" s="31"/>
      <c r="AD30" s="31"/>
    </row>
    <row r="31" spans="2:30" ht="15" customHeight="1">
      <c r="B31" s="137" t="s">
        <v>386</v>
      </c>
      <c r="C31" s="152" t="s">
        <v>387</v>
      </c>
      <c r="D31" s="152">
        <v>1094.607</v>
      </c>
      <c r="E31" s="152">
        <v>161.82</v>
      </c>
      <c r="F31" s="215">
        <f t="shared" si="0"/>
        <v>177129.30473999999</v>
      </c>
      <c r="G31" s="216" t="str">
        <f t="shared" si="1"/>
        <v/>
      </c>
      <c r="H31" s="217">
        <v>6.9212705475219386E-3</v>
      </c>
      <c r="I31" s="175" t="str">
        <f t="shared" si="2"/>
        <v/>
      </c>
      <c r="J31" s="218">
        <v>0.23499999999999999</v>
      </c>
      <c r="K31" s="175" t="str">
        <f t="shared" si="3"/>
        <v/>
      </c>
      <c r="M31" s="29"/>
      <c r="N31" s="29"/>
      <c r="O31" s="29"/>
      <c r="P31" s="29"/>
      <c r="Q31" s="29"/>
      <c r="R31" s="29"/>
      <c r="S31" s="29"/>
      <c r="T31" s="29"/>
      <c r="W31" s="31"/>
      <c r="X31" s="31"/>
      <c r="Y31" s="31"/>
      <c r="Z31" s="31"/>
      <c r="AA31" s="31"/>
      <c r="AB31" s="31"/>
      <c r="AC31" s="31"/>
      <c r="AD31" s="31"/>
    </row>
    <row r="32" spans="2:30" ht="15" customHeight="1">
      <c r="B32" s="137" t="s">
        <v>437</v>
      </c>
      <c r="C32" s="152" t="s">
        <v>438</v>
      </c>
      <c r="D32" s="152">
        <v>978.48099999999999</v>
      </c>
      <c r="E32" s="152">
        <v>28.09</v>
      </c>
      <c r="F32" s="215">
        <f t="shared" si="0"/>
        <v>27485.531289999999</v>
      </c>
      <c r="G32" s="216">
        <f t="shared" si="1"/>
        <v>8.6305548559251243E-4</v>
      </c>
      <c r="H32" s="217">
        <v>3.9245283018867927E-2</v>
      </c>
      <c r="I32" s="175">
        <f t="shared" si="2"/>
        <v>3.3870856793064644E-5</v>
      </c>
      <c r="J32" s="218">
        <v>5.0000000000000001E-3</v>
      </c>
      <c r="K32" s="175">
        <f t="shared" si="3"/>
        <v>4.3152774279625619E-6</v>
      </c>
      <c r="M32" s="29"/>
      <c r="N32" s="29"/>
      <c r="O32" s="29"/>
      <c r="P32" s="29"/>
      <c r="Q32" s="29"/>
      <c r="R32" s="29"/>
      <c r="S32" s="29"/>
      <c r="T32" s="29"/>
      <c r="W32" s="31"/>
      <c r="X32" s="31"/>
      <c r="Y32" s="31"/>
      <c r="Z32" s="31"/>
      <c r="AA32" s="31"/>
      <c r="AB32" s="31"/>
      <c r="AC32" s="31"/>
      <c r="AD32" s="31"/>
    </row>
    <row r="33" spans="2:30" ht="15" customHeight="1">
      <c r="B33" s="137" t="s">
        <v>421</v>
      </c>
      <c r="C33" s="152" t="s">
        <v>422</v>
      </c>
      <c r="D33" s="152">
        <v>991.03099999999995</v>
      </c>
      <c r="E33" s="152">
        <v>334.22</v>
      </c>
      <c r="F33" s="215">
        <f t="shared" si="0"/>
        <v>331222.38082000002</v>
      </c>
      <c r="G33" s="216">
        <f t="shared" si="1"/>
        <v>1.0400500892690337E-2</v>
      </c>
      <c r="H33" s="217">
        <v>2.6928370534378552E-2</v>
      </c>
      <c r="I33" s="175">
        <f t="shared" si="2"/>
        <v>2.8006854178150027E-4</v>
      </c>
      <c r="J33" s="218">
        <v>4.3099999999999999E-2</v>
      </c>
      <c r="K33" s="175">
        <f t="shared" si="3"/>
        <v>4.4826158847495348E-4</v>
      </c>
      <c r="M33" s="29"/>
      <c r="N33" s="29"/>
      <c r="O33" s="29"/>
      <c r="P33" s="29"/>
      <c r="Q33" s="29"/>
      <c r="R33" s="29"/>
      <c r="S33" s="29"/>
      <c r="T33" s="29"/>
      <c r="W33" s="31"/>
      <c r="X33" s="31"/>
      <c r="Y33" s="31"/>
      <c r="Z33" s="31"/>
      <c r="AA33" s="31"/>
      <c r="AB33" s="31"/>
      <c r="AC33" s="31"/>
      <c r="AD33" s="31"/>
    </row>
    <row r="34" spans="2:30" ht="15" customHeight="1">
      <c r="B34" s="137" t="s">
        <v>600</v>
      </c>
      <c r="C34" s="152" t="s">
        <v>601</v>
      </c>
      <c r="D34" s="152">
        <v>48.661000000000001</v>
      </c>
      <c r="E34" s="152">
        <v>669.33</v>
      </c>
      <c r="F34" s="215">
        <f t="shared" si="0"/>
        <v>32570.267130000004</v>
      </c>
      <c r="G34" s="216">
        <f t="shared" si="1"/>
        <v>1.0227180045083277E-3</v>
      </c>
      <c r="H34" s="217">
        <v>7.470156723888067E-3</v>
      </c>
      <c r="I34" s="175">
        <f t="shared" si="2"/>
        <v>7.6398637780192709E-6</v>
      </c>
      <c r="J34" s="218">
        <v>0.16</v>
      </c>
      <c r="K34" s="175">
        <f t="shared" si="3"/>
        <v>1.6363488072133244E-4</v>
      </c>
      <c r="M34" s="29"/>
      <c r="N34" s="29"/>
      <c r="O34" s="29"/>
      <c r="P34" s="29"/>
      <c r="Q34" s="29"/>
      <c r="R34" s="29"/>
      <c r="S34" s="29"/>
      <c r="T34" s="29"/>
      <c r="W34" s="31"/>
      <c r="X34" s="31"/>
      <c r="Y34" s="31"/>
      <c r="Z34" s="31"/>
      <c r="AA34" s="31"/>
      <c r="AB34" s="31"/>
      <c r="AC34" s="31"/>
      <c r="AD34" s="31"/>
    </row>
    <row r="35" spans="2:30" ht="15" customHeight="1">
      <c r="B35" s="137" t="s">
        <v>451</v>
      </c>
      <c r="C35" s="152" t="s">
        <v>452</v>
      </c>
      <c r="D35" s="152">
        <v>918.60299999999995</v>
      </c>
      <c r="E35" s="152">
        <v>166.2</v>
      </c>
      <c r="F35" s="215">
        <f t="shared" si="0"/>
        <v>152671.81859999997</v>
      </c>
      <c r="G35" s="216">
        <f t="shared" si="1"/>
        <v>4.793949556509189E-3</v>
      </c>
      <c r="H35" s="217">
        <v>4.0192539109506618E-2</v>
      </c>
      <c r="I35" s="175">
        <f t="shared" si="2"/>
        <v>1.9268100503899748E-4</v>
      </c>
      <c r="J35" s="218">
        <v>3.1899999999999998E-2</v>
      </c>
      <c r="K35" s="175">
        <f t="shared" si="3"/>
        <v>1.5292699085264313E-4</v>
      </c>
      <c r="M35" s="29"/>
      <c r="N35" s="29"/>
      <c r="O35" s="29"/>
      <c r="P35" s="29"/>
      <c r="Q35" s="29"/>
      <c r="R35" s="29"/>
      <c r="S35" s="29"/>
      <c r="T35" s="29"/>
      <c r="W35" s="31"/>
      <c r="X35" s="31"/>
      <c r="Y35" s="31"/>
      <c r="Z35" s="31"/>
      <c r="AA35" s="31"/>
      <c r="AB35" s="31"/>
      <c r="AC35" s="31"/>
      <c r="AD35" s="31"/>
    </row>
    <row r="36" spans="2:30" ht="15" customHeight="1">
      <c r="B36" s="137" t="s">
        <v>494</v>
      </c>
      <c r="C36" s="152" t="s">
        <v>495</v>
      </c>
      <c r="D36" s="152">
        <v>2409.7829999999999</v>
      </c>
      <c r="E36" s="152">
        <v>144.59</v>
      </c>
      <c r="F36" s="215">
        <f t="shared" si="0"/>
        <v>348430.52396999998</v>
      </c>
      <c r="G36" s="216">
        <f t="shared" si="1"/>
        <v>1.0940842725117353E-2</v>
      </c>
      <c r="H36" s="217">
        <v>3.4303893768587036E-2</v>
      </c>
      <c r="I36" s="175">
        <f t="shared" si="2"/>
        <v>3.7531350658124397E-4</v>
      </c>
      <c r="J36" s="218">
        <v>5.0499999999999996E-2</v>
      </c>
      <c r="K36" s="175">
        <f t="shared" si="3"/>
        <v>5.5251255761842627E-4</v>
      </c>
      <c r="M36" s="29"/>
      <c r="N36" s="29"/>
      <c r="O36" s="29"/>
      <c r="P36" s="29"/>
      <c r="Q36" s="29"/>
      <c r="R36" s="29"/>
      <c r="S36" s="29"/>
      <c r="T36" s="29"/>
      <c r="W36" s="31"/>
      <c r="X36" s="31"/>
      <c r="Y36" s="31"/>
      <c r="Z36" s="31"/>
      <c r="AA36" s="31"/>
      <c r="AB36" s="31"/>
      <c r="AC36" s="31"/>
      <c r="AD36" s="31"/>
    </row>
    <row r="37" spans="2:30" ht="15" customHeight="1">
      <c r="B37" s="137" t="s">
        <v>1142</v>
      </c>
      <c r="C37" s="152" t="s">
        <v>1143</v>
      </c>
      <c r="D37" s="152">
        <v>120.892</v>
      </c>
      <c r="E37" s="152">
        <v>360.6</v>
      </c>
      <c r="F37" s="215">
        <f t="shared" si="0"/>
        <v>43593.655200000001</v>
      </c>
      <c r="G37" s="216" t="str">
        <f t="shared" si="1"/>
        <v/>
      </c>
      <c r="H37" s="217" t="s">
        <v>6</v>
      </c>
      <c r="I37" s="175" t="str">
        <f t="shared" si="2"/>
        <v/>
      </c>
      <c r="J37" s="218" t="s">
        <v>6</v>
      </c>
      <c r="K37" s="175" t="str">
        <f t="shared" si="3"/>
        <v/>
      </c>
      <c r="M37" s="29"/>
      <c r="N37" s="29"/>
      <c r="O37" s="29"/>
      <c r="P37" s="29"/>
      <c r="Q37" s="29"/>
      <c r="R37" s="29"/>
      <c r="S37" s="29"/>
      <c r="T37" s="29"/>
      <c r="W37" s="31"/>
      <c r="X37" s="31"/>
      <c r="Y37" s="31"/>
      <c r="Z37" s="31"/>
      <c r="AA37" s="31"/>
      <c r="AB37" s="31"/>
      <c r="AC37" s="31"/>
      <c r="AD37" s="31"/>
    </row>
    <row r="38" spans="2:30" ht="15" customHeight="1">
      <c r="B38" s="137" t="s">
        <v>562</v>
      </c>
      <c r="C38" s="152" t="s">
        <v>563</v>
      </c>
      <c r="D38" s="152">
        <v>721.005</v>
      </c>
      <c r="E38" s="152">
        <v>273.04000000000002</v>
      </c>
      <c r="F38" s="215">
        <f t="shared" si="0"/>
        <v>196863.20520000003</v>
      </c>
      <c r="G38" s="216">
        <f t="shared" si="1"/>
        <v>6.1815748572049689E-3</v>
      </c>
      <c r="H38" s="217">
        <v>2.4465279812481686E-2</v>
      </c>
      <c r="I38" s="175">
        <f t="shared" si="2"/>
        <v>1.5123395856332108E-4</v>
      </c>
      <c r="J38" s="218">
        <v>7.7850000000000003E-2</v>
      </c>
      <c r="K38" s="175">
        <f t="shared" si="3"/>
        <v>4.8123560263340682E-4</v>
      </c>
      <c r="M38" s="29"/>
      <c r="N38" s="29"/>
      <c r="O38" s="29"/>
      <c r="P38" s="29"/>
      <c r="Q38" s="29"/>
      <c r="R38" s="29"/>
      <c r="S38" s="29"/>
      <c r="T38" s="29"/>
      <c r="W38" s="31"/>
      <c r="X38" s="31"/>
      <c r="Y38" s="31"/>
      <c r="Z38" s="31"/>
      <c r="AA38" s="31"/>
      <c r="AB38" s="31"/>
      <c r="AC38" s="31"/>
      <c r="AD38" s="31"/>
    </row>
    <row r="39" spans="2:30" ht="15" customHeight="1">
      <c r="B39" s="137" t="s">
        <v>602</v>
      </c>
      <c r="C39" s="152" t="s">
        <v>603</v>
      </c>
      <c r="D39" s="152">
        <v>2533.0279999999998</v>
      </c>
      <c r="E39" s="152">
        <v>129.22</v>
      </c>
      <c r="F39" s="215">
        <f t="shared" si="0"/>
        <v>327317.87815999996</v>
      </c>
      <c r="G39" s="216" t="str">
        <f t="shared" si="1"/>
        <v/>
      </c>
      <c r="H39" s="217">
        <v>2.3835319609967497E-2</v>
      </c>
      <c r="I39" s="175" t="str">
        <f t="shared" si="2"/>
        <v/>
      </c>
      <c r="J39" s="218">
        <v>0.39450000000000002</v>
      </c>
      <c r="K39" s="175" t="str">
        <f t="shared" si="3"/>
        <v/>
      </c>
      <c r="M39" s="29"/>
      <c r="N39" s="29"/>
      <c r="O39" s="29"/>
      <c r="P39" s="29"/>
      <c r="Q39" s="29"/>
      <c r="R39" s="29"/>
      <c r="S39" s="29"/>
      <c r="T39" s="29"/>
      <c r="W39" s="31"/>
      <c r="X39" s="31"/>
      <c r="Y39" s="31"/>
      <c r="Z39" s="31"/>
      <c r="AA39" s="31"/>
      <c r="AB39" s="31"/>
      <c r="AC39" s="31"/>
      <c r="AD39" s="31"/>
    </row>
    <row r="40" spans="2:30" ht="15" customHeight="1">
      <c r="B40" s="137" t="s">
        <v>588</v>
      </c>
      <c r="C40" s="152" t="s">
        <v>589</v>
      </c>
      <c r="D40" s="152">
        <v>553.36099999999999</v>
      </c>
      <c r="E40" s="152">
        <v>96.51</v>
      </c>
      <c r="F40" s="215">
        <f t="shared" si="0"/>
        <v>53404.870110000003</v>
      </c>
      <c r="G40" s="216" t="str">
        <f t="shared" si="1"/>
        <v/>
      </c>
      <c r="H40" s="217">
        <v>6.258418816702932E-2</v>
      </c>
      <c r="I40" s="175" t="str">
        <f t="shared" si="2"/>
        <v/>
      </c>
      <c r="J40" s="218">
        <v>0</v>
      </c>
      <c r="K40" s="175" t="str">
        <f t="shared" si="3"/>
        <v/>
      </c>
      <c r="M40" s="29"/>
      <c r="N40" s="29"/>
      <c r="O40" s="29"/>
      <c r="P40" s="29"/>
      <c r="Q40" s="29"/>
      <c r="R40" s="29"/>
      <c r="S40" s="29"/>
      <c r="T40" s="29"/>
      <c r="W40" s="31"/>
      <c r="X40" s="31"/>
      <c r="Y40" s="31"/>
      <c r="Z40" s="31"/>
      <c r="AA40" s="31"/>
      <c r="AB40" s="31"/>
      <c r="AC40" s="31"/>
      <c r="AD40" s="31"/>
    </row>
    <row r="41" spans="2:30" ht="15" customHeight="1">
      <c r="B41" s="137" t="s">
        <v>133</v>
      </c>
      <c r="C41" s="152" t="s">
        <v>33</v>
      </c>
      <c r="D41" s="152">
        <v>194.755</v>
      </c>
      <c r="E41" s="152">
        <v>122.32</v>
      </c>
      <c r="F41" s="215">
        <f t="shared" si="0"/>
        <v>23822.4316</v>
      </c>
      <c r="G41" s="216">
        <f t="shared" si="1"/>
        <v>7.4803284883245976E-4</v>
      </c>
      <c r="H41" s="217">
        <v>2.3136036625245261E-2</v>
      </c>
      <c r="I41" s="175">
        <f t="shared" si="2"/>
        <v>1.730651538747434E-5</v>
      </c>
      <c r="J41" s="218">
        <v>7.6999999999999999E-2</v>
      </c>
      <c r="K41" s="175">
        <f t="shared" si="3"/>
        <v>5.7598529360099402E-5</v>
      </c>
      <c r="M41" s="29"/>
      <c r="N41" s="29"/>
      <c r="O41" s="29"/>
      <c r="P41" s="29"/>
      <c r="Q41" s="29"/>
      <c r="R41" s="29"/>
      <c r="S41" s="29"/>
      <c r="T41" s="29"/>
      <c r="W41" s="31"/>
      <c r="X41" s="31"/>
      <c r="Y41" s="31"/>
      <c r="Z41" s="31"/>
      <c r="AA41" s="31"/>
      <c r="AB41" s="31"/>
      <c r="AC41" s="31"/>
      <c r="AD41" s="31"/>
    </row>
    <row r="42" spans="2:30" ht="15" customHeight="1">
      <c r="B42" s="137" t="s">
        <v>140</v>
      </c>
      <c r="C42" s="152" t="s">
        <v>141</v>
      </c>
      <c r="D42" s="152">
        <v>7820.37</v>
      </c>
      <c r="E42" s="152">
        <v>37.01</v>
      </c>
      <c r="F42" s="215">
        <f t="shared" si="0"/>
        <v>289431.89369999996</v>
      </c>
      <c r="G42" s="216" t="str">
        <f t="shared" si="1"/>
        <v/>
      </c>
      <c r="H42" s="217">
        <v>2.5938935422858689E-2</v>
      </c>
      <c r="I42" s="175" t="str">
        <f t="shared" si="2"/>
        <v/>
      </c>
      <c r="J42" s="218" t="s">
        <v>6</v>
      </c>
      <c r="K42" s="175" t="str">
        <f t="shared" si="3"/>
        <v/>
      </c>
      <c r="M42" s="29"/>
      <c r="N42" s="29"/>
      <c r="O42" s="29"/>
      <c r="P42" s="29"/>
      <c r="Q42" s="29"/>
      <c r="R42" s="29"/>
      <c r="S42" s="29"/>
      <c r="T42" s="29"/>
      <c r="W42" s="31"/>
      <c r="X42" s="31"/>
      <c r="Y42" s="31"/>
      <c r="Z42" s="31"/>
      <c r="AA42" s="31"/>
      <c r="AB42" s="31"/>
      <c r="AC42" s="31"/>
      <c r="AD42" s="31"/>
    </row>
    <row r="43" spans="2:30" ht="15" customHeight="1">
      <c r="B43" s="137" t="s">
        <v>688</v>
      </c>
      <c r="C43" s="152" t="s">
        <v>689</v>
      </c>
      <c r="D43" s="152">
        <v>5646.7780000000002</v>
      </c>
      <c r="E43" s="152">
        <v>25.62</v>
      </c>
      <c r="F43" s="215">
        <f t="shared" si="0"/>
        <v>144670.45236000002</v>
      </c>
      <c r="G43" s="216">
        <f t="shared" si="1"/>
        <v>4.5427038027776928E-3</v>
      </c>
      <c r="H43" s="217">
        <v>6.5573770491803268E-2</v>
      </c>
      <c r="I43" s="175">
        <f t="shared" si="2"/>
        <v>2.9788221657558637E-4</v>
      </c>
      <c r="J43" s="218">
        <v>9.5930000000000001E-2</v>
      </c>
      <c r="K43" s="175">
        <f t="shared" si="3"/>
        <v>4.3578157580046405E-4</v>
      </c>
      <c r="M43" s="29"/>
      <c r="N43" s="29"/>
      <c r="O43" s="29"/>
      <c r="P43" s="29"/>
      <c r="Q43" s="29"/>
      <c r="R43" s="29"/>
      <c r="S43" s="29"/>
      <c r="T43" s="29"/>
      <c r="W43" s="31"/>
      <c r="X43" s="31"/>
      <c r="Y43" s="31"/>
      <c r="Z43" s="31"/>
      <c r="AA43" s="31"/>
      <c r="AB43" s="31"/>
      <c r="AC43" s="31"/>
      <c r="AD43" s="31"/>
    </row>
    <row r="44" spans="2:30" ht="15" customHeight="1">
      <c r="B44" s="137" t="s">
        <v>692</v>
      </c>
      <c r="C44" s="152" t="s">
        <v>693</v>
      </c>
      <c r="D44" s="152">
        <v>2360.1350000000002</v>
      </c>
      <c r="E44" s="152">
        <v>163.19999999999999</v>
      </c>
      <c r="F44" s="215">
        <f t="shared" si="0"/>
        <v>385174.03200000001</v>
      </c>
      <c r="G44" s="216">
        <f t="shared" si="1"/>
        <v>1.2094601982328496E-2</v>
      </c>
      <c r="H44" s="217">
        <v>2.4669117647058824E-2</v>
      </c>
      <c r="I44" s="175">
        <f t="shared" si="2"/>
        <v>2.9836315919641257E-4</v>
      </c>
      <c r="J44" s="218">
        <v>8.09E-2</v>
      </c>
      <c r="K44" s="175">
        <f t="shared" si="3"/>
        <v>9.7845330037037528E-4</v>
      </c>
      <c r="M44" s="29"/>
      <c r="N44" s="29"/>
      <c r="O44" s="29"/>
      <c r="P44" s="29"/>
      <c r="Q44" s="29"/>
      <c r="R44" s="29"/>
      <c r="S44" s="29"/>
      <c r="T44" s="29"/>
      <c r="W44" s="31"/>
      <c r="X44" s="31"/>
      <c r="Y44" s="31"/>
      <c r="Z44" s="31"/>
      <c r="AA44" s="31"/>
      <c r="AB44" s="31"/>
      <c r="AC44" s="31"/>
      <c r="AD44" s="31"/>
    </row>
    <row r="45" spans="2:30" ht="15" customHeight="1">
      <c r="B45" s="137" t="s">
        <v>798</v>
      </c>
      <c r="C45" s="152" t="s">
        <v>799</v>
      </c>
      <c r="D45" s="152">
        <v>7170</v>
      </c>
      <c r="E45" s="152">
        <v>16.89</v>
      </c>
      <c r="F45" s="215">
        <f t="shared" si="0"/>
        <v>121101.3</v>
      </c>
      <c r="G45" s="216">
        <f t="shared" si="1"/>
        <v>3.8026240124166989E-3</v>
      </c>
      <c r="H45" s="217">
        <v>6.5719360568383664E-2</v>
      </c>
      <c r="I45" s="175">
        <f t="shared" si="2"/>
        <v>2.4990601857800685E-4</v>
      </c>
      <c r="J45" s="218">
        <v>2.775E-2</v>
      </c>
      <c r="K45" s="175">
        <f t="shared" si="3"/>
        <v>1.055228163445634E-4</v>
      </c>
      <c r="M45" s="29"/>
      <c r="N45" s="29"/>
      <c r="O45" s="29"/>
      <c r="P45" s="29"/>
      <c r="Q45" s="29"/>
      <c r="R45" s="29"/>
      <c r="S45" s="29"/>
      <c r="T45" s="29"/>
      <c r="W45" s="31"/>
      <c r="X45" s="31"/>
      <c r="Y45" s="31"/>
      <c r="Z45" s="31"/>
      <c r="AA45" s="31"/>
      <c r="AB45" s="31"/>
      <c r="AC45" s="31"/>
      <c r="AD45" s="31"/>
    </row>
    <row r="46" spans="2:30" ht="15" customHeight="1">
      <c r="B46" s="137" t="s">
        <v>830</v>
      </c>
      <c r="C46" s="152" t="s">
        <v>831</v>
      </c>
      <c r="D46" s="152">
        <v>228.99299999999999</v>
      </c>
      <c r="E46" s="152">
        <v>212.16</v>
      </c>
      <c r="F46" s="215">
        <f t="shared" si="0"/>
        <v>48583.154879999995</v>
      </c>
      <c r="G46" s="216">
        <f t="shared" si="1"/>
        <v>1.5255283910713387E-3</v>
      </c>
      <c r="H46" s="217">
        <v>1.979638009049774E-2</v>
      </c>
      <c r="I46" s="175">
        <f t="shared" si="2"/>
        <v>3.0199939868493698E-5</v>
      </c>
      <c r="J46" s="218">
        <v>0.18239999999999998</v>
      </c>
      <c r="K46" s="175">
        <f t="shared" si="3"/>
        <v>2.7825637853141216E-4</v>
      </c>
      <c r="M46" s="29"/>
      <c r="N46" s="29"/>
      <c r="O46" s="29"/>
      <c r="P46" s="29"/>
      <c r="Q46" s="29"/>
      <c r="R46" s="29"/>
      <c r="S46" s="29"/>
      <c r="T46" s="29"/>
      <c r="W46" s="31"/>
      <c r="X46" s="31"/>
      <c r="Y46" s="31"/>
      <c r="Z46" s="31"/>
      <c r="AA46" s="31"/>
      <c r="AB46" s="31"/>
      <c r="AC46" s="31"/>
      <c r="AD46" s="31"/>
    </row>
    <row r="47" spans="2:30" ht="15" customHeight="1">
      <c r="B47" s="137" t="s">
        <v>1116</v>
      </c>
      <c r="C47" s="152" t="s">
        <v>759</v>
      </c>
      <c r="D47" s="152">
        <v>1329.5060000000001</v>
      </c>
      <c r="E47" s="152">
        <v>101.52</v>
      </c>
      <c r="F47" s="215">
        <f t="shared" si="0"/>
        <v>134971.44912</v>
      </c>
      <c r="G47" s="216">
        <f t="shared" si="1"/>
        <v>4.2381516417609949E-3</v>
      </c>
      <c r="H47" s="217">
        <v>2.3246650906225373E-2</v>
      </c>
      <c r="I47" s="175">
        <f t="shared" si="2"/>
        <v>9.8522831703663788E-5</v>
      </c>
      <c r="J47" s="218">
        <v>0.10205</v>
      </c>
      <c r="K47" s="175">
        <f t="shared" si="3"/>
        <v>4.3250337504170954E-4</v>
      </c>
      <c r="M47" s="29"/>
      <c r="N47" s="29"/>
      <c r="O47" s="29"/>
      <c r="P47" s="29"/>
      <c r="Q47" s="29"/>
      <c r="R47" s="29"/>
      <c r="S47" s="29"/>
      <c r="T47" s="29"/>
      <c r="W47" s="31"/>
      <c r="X47" s="31"/>
      <c r="Y47" s="31"/>
      <c r="Z47" s="31"/>
      <c r="AA47" s="31"/>
      <c r="AB47" s="31"/>
      <c r="AC47" s="31"/>
      <c r="AD47" s="31"/>
    </row>
    <row r="48" spans="2:30" ht="15" customHeight="1">
      <c r="B48" s="137" t="s">
        <v>62</v>
      </c>
      <c r="C48" s="152" t="s">
        <v>63</v>
      </c>
      <c r="D48" s="152">
        <v>495.90800000000002</v>
      </c>
      <c r="E48" s="152">
        <v>200.61</v>
      </c>
      <c r="F48" s="215">
        <f t="shared" si="0"/>
        <v>99484.10388000001</v>
      </c>
      <c r="G48" s="216">
        <f t="shared" si="1"/>
        <v>3.1238363441833021E-3</v>
      </c>
      <c r="H48" s="217">
        <v>1.8344050645531129E-2</v>
      </c>
      <c r="I48" s="175">
        <f t="shared" si="2"/>
        <v>5.7303812106049309E-5</v>
      </c>
      <c r="J48" s="218">
        <v>4.4999999999999998E-2</v>
      </c>
      <c r="K48" s="175">
        <f t="shared" si="3"/>
        <v>1.4057263548824858E-4</v>
      </c>
      <c r="M48" s="29"/>
      <c r="N48" s="29"/>
      <c r="O48" s="29"/>
      <c r="P48" s="29"/>
      <c r="Q48" s="29"/>
      <c r="R48" s="29"/>
      <c r="S48" s="29"/>
      <c r="T48" s="29"/>
      <c r="W48" s="31"/>
      <c r="X48" s="31"/>
      <c r="Y48" s="31"/>
      <c r="Z48" s="31"/>
      <c r="AA48" s="31"/>
      <c r="AB48" s="31"/>
      <c r="AC48" s="31"/>
      <c r="AD48" s="31"/>
    </row>
    <row r="49" spans="2:30" ht="15" customHeight="1">
      <c r="B49" s="137" t="s">
        <v>901</v>
      </c>
      <c r="C49" s="152" t="s">
        <v>902</v>
      </c>
      <c r="D49" s="152">
        <v>8058.049</v>
      </c>
      <c r="E49" s="152">
        <v>59.35</v>
      </c>
      <c r="F49" s="215">
        <f t="shared" si="0"/>
        <v>478245.20815000002</v>
      </c>
      <c r="G49" s="216">
        <f t="shared" si="1"/>
        <v>1.5017070108532381E-2</v>
      </c>
      <c r="H49" s="217">
        <v>1.3984835720303285E-2</v>
      </c>
      <c r="I49" s="175">
        <f t="shared" si="2"/>
        <v>2.1001125846810238E-4</v>
      </c>
      <c r="J49" s="218">
        <v>7.0000000000000007E-2</v>
      </c>
      <c r="K49" s="175">
        <f t="shared" si="3"/>
        <v>1.0511949075972667E-3</v>
      </c>
      <c r="M49" s="29"/>
      <c r="N49" s="29"/>
      <c r="O49" s="29"/>
      <c r="P49" s="29"/>
      <c r="Q49" s="29"/>
      <c r="R49" s="29"/>
      <c r="S49" s="29"/>
      <c r="T49" s="29"/>
      <c r="W49" s="31"/>
      <c r="X49" s="31"/>
      <c r="Y49" s="31"/>
      <c r="Z49" s="31"/>
      <c r="AA49" s="31"/>
      <c r="AB49" s="31"/>
      <c r="AC49" s="31"/>
      <c r="AD49" s="31"/>
    </row>
    <row r="50" spans="2:30" ht="15" customHeight="1">
      <c r="B50" s="137" t="s">
        <v>969</v>
      </c>
      <c r="C50" s="152" t="s">
        <v>252</v>
      </c>
      <c r="D50" s="152">
        <v>4049.1869999999999</v>
      </c>
      <c r="E50" s="152">
        <v>46.98</v>
      </c>
      <c r="F50" s="215">
        <f t="shared" si="0"/>
        <v>190230.80525999999</v>
      </c>
      <c r="G50" s="216">
        <f t="shared" si="1"/>
        <v>5.9733151335538172E-3</v>
      </c>
      <c r="H50" s="217">
        <v>3.4057045551298432E-2</v>
      </c>
      <c r="I50" s="175">
        <f t="shared" si="2"/>
        <v>2.0343346559570263E-4</v>
      </c>
      <c r="J50" s="218">
        <v>7.4999999999999997E-2</v>
      </c>
      <c r="K50" s="175">
        <f t="shared" si="3"/>
        <v>4.4799863501653628E-4</v>
      </c>
      <c r="M50" s="29"/>
      <c r="N50" s="29"/>
      <c r="O50" s="29"/>
      <c r="P50" s="29"/>
      <c r="Q50" s="29"/>
      <c r="R50" s="29"/>
      <c r="S50" s="29"/>
      <c r="T50" s="29"/>
      <c r="W50" s="31"/>
      <c r="X50" s="31"/>
      <c r="Y50" s="31"/>
      <c r="Z50" s="31"/>
      <c r="AA50" s="31"/>
      <c r="AB50" s="31"/>
      <c r="AC50" s="31"/>
      <c r="AD50" s="31"/>
    </row>
    <row r="51" spans="2:30" ht="15" customHeight="1">
      <c r="B51" s="137" t="s">
        <v>465</v>
      </c>
      <c r="C51" s="152" t="s">
        <v>466</v>
      </c>
      <c r="D51" s="152">
        <v>4256.8720000000003</v>
      </c>
      <c r="E51" s="152">
        <v>30.47</v>
      </c>
      <c r="F51" s="215">
        <f t="shared" si="0"/>
        <v>129706.88984</v>
      </c>
      <c r="G51" s="216">
        <f t="shared" si="1"/>
        <v>4.072842602692717E-3</v>
      </c>
      <c r="H51" s="217">
        <v>1.6409583196586808E-2</v>
      </c>
      <c r="I51" s="175">
        <f t="shared" si="2"/>
        <v>6.6833649535489293E-5</v>
      </c>
      <c r="J51" s="218">
        <v>4.0500000000000006E-3</v>
      </c>
      <c r="K51" s="175">
        <f t="shared" si="3"/>
        <v>1.6495012540905506E-5</v>
      </c>
      <c r="M51" s="29"/>
      <c r="N51" s="29"/>
      <c r="O51" s="29"/>
      <c r="P51" s="29"/>
      <c r="Q51" s="29"/>
      <c r="R51" s="29"/>
      <c r="S51" s="29"/>
      <c r="T51" s="29"/>
      <c r="W51" s="31"/>
      <c r="X51" s="31"/>
      <c r="Y51" s="31"/>
      <c r="Z51" s="31"/>
      <c r="AA51" s="31"/>
      <c r="AB51" s="31"/>
      <c r="AC51" s="31"/>
      <c r="AD51" s="31"/>
    </row>
    <row r="52" spans="2:30" ht="15" customHeight="1">
      <c r="B52" s="137" t="s">
        <v>396</v>
      </c>
      <c r="C52" s="152" t="s">
        <v>397</v>
      </c>
      <c r="D52" s="152">
        <v>1140.395</v>
      </c>
      <c r="E52" s="152">
        <v>44.53</v>
      </c>
      <c r="F52" s="215">
        <f t="shared" si="0"/>
        <v>50781.789349999999</v>
      </c>
      <c r="G52" s="216">
        <f t="shared" si="1"/>
        <v>1.5945662976020619E-3</v>
      </c>
      <c r="H52" s="217">
        <v>1.0779249943858073E-2</v>
      </c>
      <c r="I52" s="175">
        <f t="shared" si="2"/>
        <v>1.7188228673904999E-5</v>
      </c>
      <c r="J52" s="218">
        <v>0.15710000000000002</v>
      </c>
      <c r="K52" s="175">
        <f t="shared" si="3"/>
        <v>2.5050636535328393E-4</v>
      </c>
      <c r="M52" s="29"/>
      <c r="N52" s="29"/>
      <c r="O52" s="29"/>
      <c r="P52" s="29"/>
      <c r="Q52" s="29"/>
      <c r="R52" s="29"/>
      <c r="S52" s="29"/>
      <c r="T52" s="29"/>
      <c r="W52" s="31"/>
      <c r="X52" s="31"/>
      <c r="Y52" s="31"/>
      <c r="Z52" s="31"/>
      <c r="AA52" s="31"/>
      <c r="AB52" s="31"/>
      <c r="AC52" s="31"/>
      <c r="AD52" s="31"/>
    </row>
    <row r="53" spans="2:30" ht="15" customHeight="1">
      <c r="B53" s="137" t="s">
        <v>612</v>
      </c>
      <c r="C53" s="152" t="s">
        <v>613</v>
      </c>
      <c r="D53" s="152">
        <v>7432.3059999999996</v>
      </c>
      <c r="E53" s="152">
        <v>389.33</v>
      </c>
      <c r="F53" s="215">
        <f t="shared" si="0"/>
        <v>2893619.6949799997</v>
      </c>
      <c r="G53" s="216">
        <f t="shared" si="1"/>
        <v>9.086069047097621E-2</v>
      </c>
      <c r="H53" s="217">
        <v>7.7055454241902761E-3</v>
      </c>
      <c r="I53" s="175">
        <f t="shared" si="2"/>
        <v>7.0013117769739976E-4</v>
      </c>
      <c r="J53" s="218">
        <v>0.16536999999999999</v>
      </c>
      <c r="K53" s="175">
        <f t="shared" si="3"/>
        <v>1.5025632383185335E-2</v>
      </c>
      <c r="M53" s="29"/>
      <c r="N53" s="29"/>
      <c r="O53" s="29"/>
      <c r="P53" s="29"/>
      <c r="Q53" s="29"/>
      <c r="R53" s="29"/>
      <c r="S53" s="29"/>
      <c r="T53" s="29"/>
      <c r="W53" s="31"/>
      <c r="X53" s="31"/>
      <c r="Y53" s="31"/>
      <c r="Z53" s="31"/>
      <c r="AA53" s="31"/>
      <c r="AB53" s="31"/>
      <c r="AC53" s="31"/>
      <c r="AD53" s="31"/>
    </row>
    <row r="54" spans="2:30" ht="15" customHeight="1">
      <c r="B54" s="137" t="s">
        <v>280</v>
      </c>
      <c r="C54" s="152" t="s">
        <v>281</v>
      </c>
      <c r="D54" s="152">
        <v>219.67099999999999</v>
      </c>
      <c r="E54" s="152">
        <v>139.19</v>
      </c>
      <c r="F54" s="215">
        <f t="shared" si="0"/>
        <v>30576.00649</v>
      </c>
      <c r="G54" s="216" t="str">
        <f t="shared" si="1"/>
        <v/>
      </c>
      <c r="H54" s="217">
        <v>1.6955241037430849E-2</v>
      </c>
      <c r="I54" s="175" t="str">
        <f t="shared" si="2"/>
        <v/>
      </c>
      <c r="J54" s="218">
        <v>-1.47E-2</v>
      </c>
      <c r="K54" s="175" t="str">
        <f t="shared" si="3"/>
        <v/>
      </c>
      <c r="M54" s="29"/>
      <c r="N54" s="29"/>
      <c r="O54" s="29"/>
      <c r="P54" s="29"/>
      <c r="Q54" s="29"/>
      <c r="R54" s="29"/>
      <c r="S54" s="29"/>
      <c r="T54" s="29"/>
      <c r="W54" s="31"/>
      <c r="X54" s="31"/>
      <c r="Y54" s="31"/>
      <c r="Z54" s="31"/>
      <c r="AA54" s="31"/>
      <c r="AB54" s="31"/>
      <c r="AC54" s="31"/>
      <c r="AD54" s="31"/>
    </row>
    <row r="55" spans="2:30" ht="15" customHeight="1">
      <c r="B55" s="137" t="s">
        <v>1068</v>
      </c>
      <c r="C55" s="152" t="s">
        <v>216</v>
      </c>
      <c r="D55" s="152">
        <v>283.64699999999999</v>
      </c>
      <c r="E55" s="152">
        <v>357.04</v>
      </c>
      <c r="F55" s="215">
        <f t="shared" si="0"/>
        <v>101273.32488</v>
      </c>
      <c r="G55" s="216">
        <f t="shared" si="1"/>
        <v>3.1800185217331729E-3</v>
      </c>
      <c r="H55" s="217">
        <v>1.5684517140936587E-2</v>
      </c>
      <c r="I55" s="175">
        <f t="shared" si="2"/>
        <v>4.9877055012619775E-5</v>
      </c>
      <c r="J55" s="218">
        <v>0.1162</v>
      </c>
      <c r="K55" s="175">
        <f t="shared" si="3"/>
        <v>3.6951815222539467E-4</v>
      </c>
      <c r="M55" s="29"/>
      <c r="N55" s="29"/>
      <c r="O55" s="29"/>
      <c r="P55" s="29"/>
      <c r="Q55" s="29"/>
      <c r="R55" s="29"/>
      <c r="S55" s="29"/>
      <c r="T55" s="29"/>
      <c r="W55" s="31"/>
      <c r="X55" s="31"/>
      <c r="Y55" s="31"/>
      <c r="Z55" s="31"/>
      <c r="AA55" s="31"/>
      <c r="AB55" s="31"/>
      <c r="AC55" s="31"/>
      <c r="AD55" s="31"/>
    </row>
    <row r="56" spans="2:30" ht="15" customHeight="1">
      <c r="B56" s="137" t="s">
        <v>513</v>
      </c>
      <c r="C56" s="152" t="s">
        <v>514</v>
      </c>
      <c r="D56" s="152">
        <v>2219.384</v>
      </c>
      <c r="E56" s="152">
        <v>18.28</v>
      </c>
      <c r="F56" s="215">
        <f t="shared" si="0"/>
        <v>40570.339520000001</v>
      </c>
      <c r="G56" s="216">
        <f t="shared" si="1"/>
        <v>1.2739231308883569E-3</v>
      </c>
      <c r="H56" s="217">
        <v>6.2910284463894961E-2</v>
      </c>
      <c r="I56" s="175">
        <f t="shared" si="2"/>
        <v>8.0142866549322227E-5</v>
      </c>
      <c r="J56" s="218">
        <v>0.04</v>
      </c>
      <c r="K56" s="175">
        <f t="shared" si="3"/>
        <v>5.0956925235534277E-5</v>
      </c>
      <c r="M56" s="29"/>
      <c r="N56" s="29"/>
      <c r="O56" s="29"/>
      <c r="P56" s="29"/>
      <c r="Q56" s="29"/>
      <c r="R56" s="29"/>
      <c r="S56" s="29"/>
      <c r="T56" s="29"/>
      <c r="W56" s="31"/>
      <c r="X56" s="31"/>
      <c r="Y56" s="31"/>
      <c r="Z56" s="31"/>
      <c r="AA56" s="31"/>
      <c r="AB56" s="31"/>
      <c r="AC56" s="31"/>
      <c r="AD56" s="31"/>
    </row>
    <row r="57" spans="2:30" ht="15" customHeight="1">
      <c r="B57" s="137" t="s">
        <v>180</v>
      </c>
      <c r="C57" s="152" t="s">
        <v>181</v>
      </c>
      <c r="D57" s="152">
        <v>1911.367</v>
      </c>
      <c r="E57" s="152">
        <v>61.33</v>
      </c>
      <c r="F57" s="215">
        <f t="shared" si="0"/>
        <v>117224.13811</v>
      </c>
      <c r="G57" s="216">
        <f t="shared" si="1"/>
        <v>3.6808797462284672E-3</v>
      </c>
      <c r="H57" s="217">
        <v>3.4567096037828149E-2</v>
      </c>
      <c r="I57" s="175">
        <f t="shared" si="2"/>
        <v>1.2723732369157592E-4</v>
      </c>
      <c r="J57" s="218">
        <v>0.1734</v>
      </c>
      <c r="K57" s="175">
        <f t="shared" si="3"/>
        <v>6.3826454799601623E-4</v>
      </c>
      <c r="M57" s="29"/>
      <c r="N57" s="29"/>
      <c r="O57" s="29"/>
      <c r="P57" s="29"/>
      <c r="Q57" s="29"/>
      <c r="R57" s="29"/>
      <c r="S57" s="29"/>
      <c r="T57" s="29"/>
      <c r="W57" s="31"/>
      <c r="X57" s="31"/>
      <c r="Y57" s="31"/>
      <c r="Z57" s="31"/>
      <c r="AA57" s="31"/>
      <c r="AB57" s="31"/>
      <c r="AC57" s="31"/>
      <c r="AD57" s="31"/>
    </row>
    <row r="58" spans="2:30" ht="15" customHeight="1">
      <c r="B58" s="137" t="s">
        <v>76</v>
      </c>
      <c r="C58" s="152" t="s">
        <v>77</v>
      </c>
      <c r="D58" s="152">
        <v>674.03200000000004</v>
      </c>
      <c r="E58" s="152">
        <v>75.31</v>
      </c>
      <c r="F58" s="215">
        <f t="shared" si="0"/>
        <v>50761.349920000008</v>
      </c>
      <c r="G58" s="216">
        <f t="shared" si="1"/>
        <v>1.5939244922100631E-3</v>
      </c>
      <c r="H58" s="217">
        <v>1.9120966671092816E-2</v>
      </c>
      <c r="I58" s="175">
        <f t="shared" si="2"/>
        <v>3.0477377091787158E-5</v>
      </c>
      <c r="J58" s="218">
        <v>9.5000000000000001E-2</v>
      </c>
      <c r="K58" s="175">
        <f t="shared" si="3"/>
        <v>1.51422826759956E-4</v>
      </c>
      <c r="M58" s="29"/>
      <c r="N58" s="29"/>
      <c r="O58" s="29"/>
      <c r="P58" s="29"/>
      <c r="Q58" s="29"/>
      <c r="R58" s="29"/>
      <c r="S58" s="29"/>
      <c r="T58" s="29"/>
      <c r="W58" s="31"/>
      <c r="X58" s="31"/>
      <c r="Y58" s="31"/>
      <c r="Z58" s="31"/>
      <c r="AA58" s="31"/>
      <c r="AB58" s="31"/>
      <c r="AC58" s="31"/>
      <c r="AD58" s="31"/>
    </row>
    <row r="59" spans="2:30" ht="15" customHeight="1">
      <c r="B59" s="137" t="s">
        <v>592</v>
      </c>
      <c r="C59" s="152" t="s">
        <v>593</v>
      </c>
      <c r="D59" s="152">
        <v>1717.626</v>
      </c>
      <c r="E59" s="152">
        <v>43.81</v>
      </c>
      <c r="F59" s="215">
        <f t="shared" si="0"/>
        <v>75249.195059999998</v>
      </c>
      <c r="G59" s="216">
        <f t="shared" si="1"/>
        <v>2.3628515635272622E-3</v>
      </c>
      <c r="H59" s="217">
        <v>8.9477288290344667E-2</v>
      </c>
      <c r="I59" s="175">
        <f t="shared" si="2"/>
        <v>2.1142155053702048E-4</v>
      </c>
      <c r="J59" s="218">
        <v>0.04</v>
      </c>
      <c r="K59" s="175">
        <f t="shared" si="3"/>
        <v>9.4514062541090494E-5</v>
      </c>
      <c r="M59" s="29"/>
      <c r="N59" s="29"/>
      <c r="O59" s="29"/>
      <c r="P59" s="29"/>
      <c r="Q59" s="29"/>
      <c r="R59" s="29"/>
      <c r="S59" s="29"/>
      <c r="T59" s="29"/>
      <c r="W59" s="31"/>
      <c r="X59" s="31"/>
      <c r="Y59" s="31"/>
      <c r="Z59" s="31"/>
      <c r="AA59" s="31"/>
      <c r="AB59" s="31"/>
      <c r="AC59" s="31"/>
      <c r="AD59" s="31"/>
    </row>
    <row r="60" spans="2:30" ht="15" customHeight="1">
      <c r="B60" s="137" t="s">
        <v>419</v>
      </c>
      <c r="C60" s="152" t="s">
        <v>420</v>
      </c>
      <c r="D60" s="152">
        <v>264.48500000000001</v>
      </c>
      <c r="E60" s="152">
        <v>309.82</v>
      </c>
      <c r="F60" s="215">
        <f t="shared" si="0"/>
        <v>81942.742700000003</v>
      </c>
      <c r="G60" s="216">
        <f t="shared" si="1"/>
        <v>2.5730313467675673E-3</v>
      </c>
      <c r="H60" s="217">
        <v>8.5210767542444003E-3</v>
      </c>
      <c r="I60" s="175">
        <f t="shared" si="2"/>
        <v>2.192499759688328E-5</v>
      </c>
      <c r="J60" s="218">
        <v>9.5649999999999999E-2</v>
      </c>
      <c r="K60" s="175">
        <f t="shared" si="3"/>
        <v>2.4611044831831781E-4</v>
      </c>
      <c r="M60" s="29"/>
      <c r="N60" s="29"/>
      <c r="O60" s="29"/>
      <c r="P60" s="29"/>
      <c r="Q60" s="29"/>
      <c r="R60" s="29"/>
      <c r="S60" s="29"/>
      <c r="T60" s="29"/>
      <c r="W60" s="31"/>
      <c r="X60" s="31"/>
      <c r="Y60" s="31"/>
      <c r="Z60" s="31"/>
      <c r="AA60" s="31"/>
      <c r="AB60" s="31"/>
      <c r="AC60" s="31"/>
      <c r="AD60" s="31"/>
    </row>
    <row r="61" spans="2:30" ht="15" customHeight="1">
      <c r="B61" s="137" t="s">
        <v>469</v>
      </c>
      <c r="C61" s="152" t="s">
        <v>470</v>
      </c>
      <c r="D61" s="152">
        <v>347.33199999999999</v>
      </c>
      <c r="E61" s="152">
        <v>34.94</v>
      </c>
      <c r="F61" s="215">
        <f t="shared" si="0"/>
        <v>12135.780079999999</v>
      </c>
      <c r="G61" s="216" t="str">
        <f t="shared" si="1"/>
        <v/>
      </c>
      <c r="H61" s="217">
        <v>5.2947910704064113E-2</v>
      </c>
      <c r="I61" s="175" t="str">
        <f t="shared" si="2"/>
        <v/>
      </c>
      <c r="J61" s="218">
        <v>-0.02</v>
      </c>
      <c r="K61" s="175" t="str">
        <f t="shared" si="3"/>
        <v/>
      </c>
      <c r="M61" s="29"/>
      <c r="N61" s="29"/>
      <c r="O61" s="29"/>
      <c r="P61" s="29"/>
      <c r="Q61" s="29"/>
      <c r="R61" s="29"/>
      <c r="S61" s="29"/>
      <c r="T61" s="29"/>
      <c r="W61" s="31"/>
      <c r="X61" s="31"/>
      <c r="Y61" s="31"/>
      <c r="Z61" s="31"/>
      <c r="AA61" s="31"/>
      <c r="AB61" s="31"/>
      <c r="AC61" s="31"/>
      <c r="AD61" s="31"/>
    </row>
    <row r="62" spans="2:30" ht="15" customHeight="1">
      <c r="B62" s="137" t="s">
        <v>435</v>
      </c>
      <c r="C62" s="152" t="s">
        <v>436</v>
      </c>
      <c r="D62" s="152">
        <v>1300</v>
      </c>
      <c r="E62" s="152">
        <v>17</v>
      </c>
      <c r="F62" s="215">
        <f t="shared" si="0"/>
        <v>22100</v>
      </c>
      <c r="G62" s="216">
        <f t="shared" si="1"/>
        <v>6.939478822639315E-4</v>
      </c>
      <c r="H62" s="217">
        <v>3.0588235294117649E-2</v>
      </c>
      <c r="I62" s="175">
        <f t="shared" si="2"/>
        <v>2.1226641104543788E-5</v>
      </c>
      <c r="J62" s="218">
        <v>2.86E-2</v>
      </c>
      <c r="K62" s="175">
        <f t="shared" si="3"/>
        <v>1.9846909432748441E-5</v>
      </c>
      <c r="M62" s="29"/>
      <c r="N62" s="29"/>
      <c r="O62" s="29"/>
      <c r="P62" s="29"/>
      <c r="Q62" s="29"/>
      <c r="R62" s="29"/>
      <c r="S62" s="29"/>
      <c r="T62" s="29"/>
      <c r="W62" s="31"/>
      <c r="X62" s="31"/>
      <c r="Y62" s="31"/>
      <c r="Z62" s="31"/>
      <c r="AA62" s="31"/>
      <c r="AB62" s="31"/>
      <c r="AC62" s="31"/>
      <c r="AD62" s="31"/>
    </row>
    <row r="63" spans="2:30" ht="15" customHeight="1">
      <c r="B63" s="137" t="s">
        <v>56</v>
      </c>
      <c r="C63" s="152" t="s">
        <v>57</v>
      </c>
      <c r="D63" s="152">
        <v>1735.184</v>
      </c>
      <c r="E63" s="152">
        <v>105.97</v>
      </c>
      <c r="F63" s="215">
        <f t="shared" si="0"/>
        <v>183877.44847999999</v>
      </c>
      <c r="G63" s="216">
        <f t="shared" si="1"/>
        <v>5.7738174646511835E-3</v>
      </c>
      <c r="H63" s="217">
        <v>2.0760592620552989E-2</v>
      </c>
      <c r="I63" s="175">
        <f t="shared" si="2"/>
        <v>1.1986787224905733E-4</v>
      </c>
      <c r="J63" s="218">
        <v>4.1849999999999998E-2</v>
      </c>
      <c r="K63" s="175">
        <f t="shared" si="3"/>
        <v>2.4163426089565202E-4</v>
      </c>
      <c r="M63" s="29"/>
      <c r="N63" s="29"/>
      <c r="O63" s="29"/>
      <c r="P63" s="29"/>
      <c r="Q63" s="29"/>
      <c r="R63" s="29"/>
      <c r="S63" s="29"/>
      <c r="T63" s="29"/>
      <c r="W63" s="31"/>
      <c r="X63" s="31"/>
      <c r="Y63" s="31"/>
      <c r="Z63" s="31"/>
      <c r="AA63" s="31"/>
      <c r="AB63" s="31"/>
      <c r="AC63" s="31"/>
      <c r="AD63" s="31"/>
    </row>
    <row r="64" spans="2:30" ht="15" customHeight="1">
      <c r="B64" s="137" t="s">
        <v>74</v>
      </c>
      <c r="C64" s="152" t="s">
        <v>75</v>
      </c>
      <c r="D64" s="152">
        <v>575.40800000000002</v>
      </c>
      <c r="E64" s="152">
        <v>83.65</v>
      </c>
      <c r="F64" s="215">
        <f t="shared" si="0"/>
        <v>48132.879200000003</v>
      </c>
      <c r="G64" s="216">
        <f t="shared" si="1"/>
        <v>1.511389574122427E-3</v>
      </c>
      <c r="H64" s="217">
        <v>2.390914524805738E-2</v>
      </c>
      <c r="I64" s="175">
        <f t="shared" si="2"/>
        <v>3.6136032854092691E-5</v>
      </c>
      <c r="J64" s="218">
        <v>6.6900000000000001E-2</v>
      </c>
      <c r="K64" s="175">
        <f t="shared" si="3"/>
        <v>1.0111196250879038E-4</v>
      </c>
      <c r="M64" s="29"/>
      <c r="N64" s="29"/>
      <c r="O64" s="29"/>
      <c r="P64" s="29"/>
      <c r="Q64" s="29"/>
      <c r="R64" s="29"/>
      <c r="S64" s="29"/>
      <c r="T64" s="29"/>
      <c r="W64" s="31"/>
      <c r="X64" s="31"/>
      <c r="Y64" s="31"/>
      <c r="Z64" s="31"/>
      <c r="AA64" s="31"/>
      <c r="AB64" s="31"/>
      <c r="AC64" s="31"/>
      <c r="AD64" s="31"/>
    </row>
    <row r="65" spans="2:30" ht="15" customHeight="1">
      <c r="B65" s="137" t="s">
        <v>118</v>
      </c>
      <c r="C65" s="152" t="s">
        <v>119</v>
      </c>
      <c r="D65" s="152">
        <v>222.30600000000001</v>
      </c>
      <c r="E65" s="152">
        <v>236.34</v>
      </c>
      <c r="F65" s="215">
        <f t="shared" si="0"/>
        <v>52539.800040000002</v>
      </c>
      <c r="G65" s="216">
        <f t="shared" si="1"/>
        <v>1.649768460286354E-3</v>
      </c>
      <c r="H65" s="217">
        <v>2.9956841838029956E-2</v>
      </c>
      <c r="I65" s="175">
        <f t="shared" si="2"/>
        <v>4.9421852834168513E-5</v>
      </c>
      <c r="J65" s="218">
        <v>9.4E-2</v>
      </c>
      <c r="K65" s="175">
        <f t="shared" si="3"/>
        <v>1.5507823526691728E-4</v>
      </c>
      <c r="M65" s="29"/>
      <c r="N65" s="29"/>
      <c r="O65" s="29"/>
      <c r="P65" s="29"/>
      <c r="Q65" s="29"/>
      <c r="R65" s="29"/>
      <c r="S65" s="29"/>
      <c r="T65" s="29"/>
      <c r="W65" s="31"/>
      <c r="X65" s="31"/>
      <c r="Y65" s="31"/>
      <c r="Z65" s="31"/>
      <c r="AA65" s="31"/>
      <c r="AB65" s="31"/>
      <c r="AC65" s="31"/>
      <c r="AD65" s="31"/>
    </row>
    <row r="66" spans="2:30" ht="15" customHeight="1">
      <c r="B66" s="137" t="s">
        <v>1240</v>
      </c>
      <c r="C66" s="152" t="s">
        <v>1241</v>
      </c>
      <c r="D66" s="152">
        <v>58.55</v>
      </c>
      <c r="E66" s="152">
        <v>858.8</v>
      </c>
      <c r="F66" s="215">
        <f t="shared" si="0"/>
        <v>50282.74</v>
      </c>
      <c r="G66" s="216" t="str">
        <f t="shared" si="1"/>
        <v/>
      </c>
      <c r="H66" s="217" t="s">
        <v>6</v>
      </c>
      <c r="I66" s="175" t="str">
        <f t="shared" si="2"/>
        <v/>
      </c>
      <c r="J66" s="218">
        <v>0.54905000000000004</v>
      </c>
      <c r="K66" s="175" t="str">
        <f t="shared" si="3"/>
        <v/>
      </c>
      <c r="M66" s="29"/>
      <c r="N66" s="29"/>
      <c r="O66" s="29"/>
      <c r="P66" s="29"/>
      <c r="Q66" s="29"/>
      <c r="R66" s="29"/>
      <c r="S66" s="29"/>
      <c r="T66" s="29"/>
      <c r="W66" s="31"/>
      <c r="X66" s="31"/>
      <c r="Y66" s="31"/>
      <c r="Z66" s="31"/>
      <c r="AA66" s="31"/>
      <c r="AB66" s="31"/>
      <c r="AC66" s="31"/>
      <c r="AD66" s="31"/>
    </row>
    <row r="67" spans="2:30" ht="15" customHeight="1">
      <c r="B67" s="137" t="s">
        <v>734</v>
      </c>
      <c r="C67" s="152" t="s">
        <v>735</v>
      </c>
      <c r="D67" s="152">
        <v>257.34899999999999</v>
      </c>
      <c r="E67" s="152">
        <v>139.63</v>
      </c>
      <c r="F67" s="215">
        <f t="shared" si="0"/>
        <v>35933.640869999996</v>
      </c>
      <c r="G67" s="216" t="str">
        <f t="shared" si="1"/>
        <v/>
      </c>
      <c r="H67" s="217" t="s">
        <v>6</v>
      </c>
      <c r="I67" s="175" t="str">
        <f t="shared" si="2"/>
        <v/>
      </c>
      <c r="J67" s="218">
        <v>0.27449999999999997</v>
      </c>
      <c r="K67" s="175" t="str">
        <f t="shared" si="3"/>
        <v/>
      </c>
      <c r="M67" s="29"/>
      <c r="N67" s="29"/>
      <c r="O67" s="29"/>
      <c r="P67" s="29"/>
      <c r="Q67" s="29"/>
      <c r="R67" s="29"/>
      <c r="S67" s="29"/>
      <c r="T67" s="29"/>
      <c r="W67" s="31"/>
      <c r="X67" s="31"/>
      <c r="Y67" s="31"/>
      <c r="Z67" s="31"/>
      <c r="AA67" s="31"/>
      <c r="AB67" s="31"/>
      <c r="AC67" s="31"/>
      <c r="AD67" s="31"/>
    </row>
    <row r="68" spans="2:30" ht="15" customHeight="1">
      <c r="B68" s="137" t="s">
        <v>423</v>
      </c>
      <c r="C68" s="152" t="s">
        <v>424</v>
      </c>
      <c r="D68" s="152">
        <v>308.10899999999998</v>
      </c>
      <c r="E68" s="152">
        <v>157.49</v>
      </c>
      <c r="F68" s="215">
        <f t="shared" si="0"/>
        <v>48524.086409999996</v>
      </c>
      <c r="G68" s="216">
        <f t="shared" si="1"/>
        <v>1.5236736200457698E-3</v>
      </c>
      <c r="H68" s="217">
        <v>1.1111816623277667E-2</v>
      </c>
      <c r="I68" s="175">
        <f t="shared" si="2"/>
        <v>1.6930781859674245E-5</v>
      </c>
      <c r="J68" s="218">
        <v>0.18</v>
      </c>
      <c r="K68" s="175">
        <f t="shared" si="3"/>
        <v>2.7426125160823857E-4</v>
      </c>
      <c r="M68" s="29"/>
      <c r="N68" s="29"/>
      <c r="O68" s="29"/>
      <c r="P68" s="29"/>
      <c r="Q68" s="29"/>
      <c r="R68" s="29"/>
      <c r="S68" s="29"/>
      <c r="T68" s="29"/>
      <c r="W68" s="31"/>
      <c r="X68" s="31"/>
      <c r="Y68" s="31"/>
      <c r="Z68" s="31"/>
      <c r="AA68" s="31"/>
      <c r="AB68" s="31"/>
      <c r="AC68" s="31"/>
      <c r="AD68" s="31"/>
    </row>
    <row r="69" spans="2:30" ht="15" customHeight="1">
      <c r="B69" s="137" t="s">
        <v>64</v>
      </c>
      <c r="C69" s="152" t="s">
        <v>65</v>
      </c>
      <c r="D69" s="152">
        <v>494.43799999999999</v>
      </c>
      <c r="E69" s="152">
        <v>58.66</v>
      </c>
      <c r="F69" s="215">
        <f t="shared" si="0"/>
        <v>29003.733079999998</v>
      </c>
      <c r="G69" s="216" t="str">
        <f t="shared" si="1"/>
        <v/>
      </c>
      <c r="H69" s="217">
        <v>3.4094783498124788E-2</v>
      </c>
      <c r="I69" s="175" t="str">
        <f t="shared" si="2"/>
        <v/>
      </c>
      <c r="J69" s="218">
        <v>-2.35E-2</v>
      </c>
      <c r="K69" s="175" t="str">
        <f t="shared" si="3"/>
        <v/>
      </c>
      <c r="M69" s="29"/>
      <c r="N69" s="29"/>
      <c r="O69" s="29"/>
      <c r="P69" s="29"/>
      <c r="Q69" s="29"/>
      <c r="R69" s="29"/>
      <c r="S69" s="29"/>
      <c r="T69" s="29"/>
      <c r="W69" s="31"/>
      <c r="X69" s="31"/>
      <c r="Y69" s="31"/>
      <c r="Z69" s="31"/>
      <c r="AA69" s="31"/>
      <c r="AB69" s="31"/>
      <c r="AC69" s="31"/>
      <c r="AD69" s="31"/>
    </row>
    <row r="70" spans="2:30" ht="15" customHeight="1">
      <c r="B70" s="137" t="s">
        <v>66</v>
      </c>
      <c r="C70" s="152" t="s">
        <v>67</v>
      </c>
      <c r="D70" s="152">
        <v>410.791</v>
      </c>
      <c r="E70" s="152">
        <v>241.89</v>
      </c>
      <c r="F70" s="215">
        <f t="shared" si="0"/>
        <v>99366.234989999997</v>
      </c>
      <c r="G70" s="216">
        <f t="shared" si="1"/>
        <v>3.1201352189977678E-3</v>
      </c>
      <c r="H70" s="217">
        <v>2.3151019058249619E-2</v>
      </c>
      <c r="I70" s="175">
        <f t="shared" si="2"/>
        <v>7.2234309919333171E-5</v>
      </c>
      <c r="J70" s="218">
        <v>0.16</v>
      </c>
      <c r="K70" s="175">
        <f t="shared" si="3"/>
        <v>4.9922163503964283E-4</v>
      </c>
      <c r="M70" s="29"/>
      <c r="N70" s="29"/>
      <c r="O70" s="29"/>
      <c r="P70" s="29"/>
      <c r="Q70" s="29"/>
      <c r="R70" s="29"/>
      <c r="S70" s="29"/>
      <c r="T70" s="29"/>
      <c r="W70" s="31"/>
      <c r="X70" s="31"/>
      <c r="Y70" s="31"/>
      <c r="Z70" s="31"/>
      <c r="AA70" s="31"/>
      <c r="AB70" s="31"/>
      <c r="AC70" s="31"/>
      <c r="AD70" s="31"/>
    </row>
    <row r="71" spans="2:30" ht="15" customHeight="1">
      <c r="B71" s="137" t="s">
        <v>872</v>
      </c>
      <c r="C71" s="152" t="s">
        <v>873</v>
      </c>
      <c r="D71" s="152">
        <v>143.38999999999999</v>
      </c>
      <c r="E71" s="152">
        <v>217.96</v>
      </c>
      <c r="F71" s="215">
        <f t="shared" si="0"/>
        <v>31253.284399999997</v>
      </c>
      <c r="G71" s="216">
        <f t="shared" si="1"/>
        <v>9.8136427706662288E-4</v>
      </c>
      <c r="H71" s="217">
        <v>7.1572765645072488E-3</v>
      </c>
      <c r="I71" s="175">
        <f t="shared" si="2"/>
        <v>7.0238955414935386E-6</v>
      </c>
      <c r="J71" s="218">
        <v>0.1197</v>
      </c>
      <c r="K71" s="175">
        <f t="shared" si="3"/>
        <v>1.1746930396487476E-4</v>
      </c>
      <c r="M71" s="29"/>
      <c r="N71" s="29"/>
      <c r="O71" s="29"/>
      <c r="P71" s="29"/>
      <c r="Q71" s="29"/>
      <c r="R71" s="29"/>
      <c r="S71" s="29"/>
      <c r="T71" s="29"/>
      <c r="W71" s="31"/>
      <c r="X71" s="31"/>
      <c r="Y71" s="31"/>
      <c r="Z71" s="31"/>
      <c r="AA71" s="31"/>
      <c r="AB71" s="31"/>
      <c r="AC71" s="31"/>
      <c r="AD71" s="31"/>
    </row>
    <row r="72" spans="2:30" ht="15" customHeight="1">
      <c r="B72" s="137" t="s">
        <v>136</v>
      </c>
      <c r="C72" s="152" t="s">
        <v>137</v>
      </c>
      <c r="D72" s="152">
        <v>17.303000000000001</v>
      </c>
      <c r="E72" s="152">
        <v>2956.4</v>
      </c>
      <c r="F72" s="215">
        <f t="shared" si="0"/>
        <v>51154.589200000002</v>
      </c>
      <c r="G72" s="216">
        <f t="shared" si="1"/>
        <v>1.6062723458561711E-3</v>
      </c>
      <c r="H72" s="217" t="s">
        <v>6</v>
      </c>
      <c r="I72" s="175" t="str">
        <f t="shared" si="2"/>
        <v/>
      </c>
      <c r="J72" s="218">
        <v>0.14749999999999999</v>
      </c>
      <c r="K72" s="175">
        <f t="shared" si="3"/>
        <v>2.3692517101378522E-4</v>
      </c>
      <c r="M72" s="29"/>
      <c r="N72" s="29"/>
      <c r="O72" s="29"/>
      <c r="P72" s="29"/>
      <c r="Q72" s="29"/>
      <c r="R72" s="29"/>
      <c r="S72" s="29"/>
      <c r="T72" s="29"/>
      <c r="W72" s="31"/>
      <c r="X72" s="31"/>
      <c r="Y72" s="31"/>
      <c r="Z72" s="31"/>
      <c r="AA72" s="31"/>
      <c r="AB72" s="31"/>
      <c r="AC72" s="31"/>
      <c r="AD72" s="31"/>
    </row>
    <row r="73" spans="2:30" ht="15" customHeight="1">
      <c r="B73" s="137" t="s">
        <v>531</v>
      </c>
      <c r="C73" s="152" t="s">
        <v>532</v>
      </c>
      <c r="D73" s="152">
        <v>481.57600000000002</v>
      </c>
      <c r="E73" s="152">
        <v>440.96</v>
      </c>
      <c r="F73" s="215">
        <f t="shared" si="0"/>
        <v>212355.75296000001</v>
      </c>
      <c r="G73" s="216">
        <f t="shared" si="1"/>
        <v>6.668046382495684E-3</v>
      </c>
      <c r="H73" s="217">
        <v>1.2608853410740204E-2</v>
      </c>
      <c r="I73" s="175">
        <f t="shared" si="2"/>
        <v>8.407641937290458E-5</v>
      </c>
      <c r="J73" s="218">
        <v>0.11</v>
      </c>
      <c r="K73" s="175">
        <f t="shared" si="3"/>
        <v>7.3348510207452524E-4</v>
      </c>
      <c r="M73" s="29"/>
      <c r="N73" s="29"/>
      <c r="O73" s="29"/>
      <c r="P73" s="29"/>
      <c r="Q73" s="29"/>
      <c r="R73" s="29"/>
      <c r="S73" s="29"/>
      <c r="T73" s="29"/>
      <c r="W73" s="31"/>
      <c r="X73" s="31"/>
      <c r="Y73" s="31"/>
      <c r="Z73" s="31"/>
      <c r="AA73" s="31"/>
      <c r="AB73" s="31"/>
      <c r="AC73" s="31"/>
      <c r="AD73" s="31"/>
    </row>
    <row r="74" spans="2:30" ht="15" customHeight="1">
      <c r="B74" s="137" t="s">
        <v>131</v>
      </c>
      <c r="C74" s="152" t="s">
        <v>132</v>
      </c>
      <c r="D74" s="152">
        <v>80.552999999999997</v>
      </c>
      <c r="E74" s="152">
        <v>217.28</v>
      </c>
      <c r="F74" s="215">
        <f t="shared" si="0"/>
        <v>17502.555840000001</v>
      </c>
      <c r="G74" s="216">
        <f t="shared" si="1"/>
        <v>5.4958649589928541E-4</v>
      </c>
      <c r="H74" s="217">
        <v>1.6200294550810016E-2</v>
      </c>
      <c r="I74" s="175">
        <f t="shared" si="2"/>
        <v>8.903463114715965E-6</v>
      </c>
      <c r="J74" s="218">
        <v>7.0000000000000007E-2</v>
      </c>
      <c r="K74" s="175">
        <f t="shared" si="3"/>
        <v>3.8471054712949982E-5</v>
      </c>
      <c r="M74" s="29"/>
      <c r="N74" s="29"/>
      <c r="O74" s="29"/>
      <c r="P74" s="29"/>
      <c r="Q74" s="29"/>
      <c r="R74" s="29"/>
      <c r="S74" s="29"/>
      <c r="T74" s="29"/>
      <c r="W74" s="31"/>
      <c r="X74" s="31"/>
      <c r="Y74" s="31"/>
      <c r="Z74" s="31"/>
      <c r="AA74" s="31"/>
      <c r="AB74" s="31"/>
      <c r="AC74" s="31"/>
      <c r="AD74" s="31"/>
    </row>
    <row r="75" spans="2:30" ht="15" customHeight="1">
      <c r="B75" s="137" t="s">
        <v>325</v>
      </c>
      <c r="C75" s="152" t="s">
        <v>326</v>
      </c>
      <c r="D75" s="152">
        <v>136.06299999999999</v>
      </c>
      <c r="E75" s="152">
        <v>108.76</v>
      </c>
      <c r="F75" s="215">
        <f t="shared" si="0"/>
        <v>14798.211879999999</v>
      </c>
      <c r="G75" s="216">
        <f t="shared" si="1"/>
        <v>4.6466913101443218E-4</v>
      </c>
      <c r="H75" s="217" t="s">
        <v>6</v>
      </c>
      <c r="I75" s="175" t="str">
        <f t="shared" si="2"/>
        <v/>
      </c>
      <c r="J75" s="218">
        <v>0.19269999999999998</v>
      </c>
      <c r="K75" s="175">
        <f t="shared" si="3"/>
        <v>8.9541741546481069E-5</v>
      </c>
      <c r="M75" s="29"/>
      <c r="N75" s="29"/>
      <c r="O75" s="29"/>
      <c r="P75" s="29"/>
      <c r="Q75" s="29"/>
      <c r="R75" s="29"/>
      <c r="S75" s="29"/>
      <c r="T75" s="29"/>
      <c r="W75" s="31"/>
      <c r="X75" s="31"/>
      <c r="Y75" s="31"/>
      <c r="Z75" s="31"/>
      <c r="AA75" s="31"/>
      <c r="AB75" s="31"/>
      <c r="AC75" s="31"/>
      <c r="AD75" s="31"/>
    </row>
    <row r="76" spans="2:30" ht="15" customHeight="1">
      <c r="B76" s="137" t="s">
        <v>610</v>
      </c>
      <c r="C76" s="152" t="s">
        <v>611</v>
      </c>
      <c r="D76" s="152">
        <v>79.224000000000004</v>
      </c>
      <c r="E76" s="152">
        <v>465.79</v>
      </c>
      <c r="F76" s="215">
        <f t="shared" si="0"/>
        <v>36901.746960000004</v>
      </c>
      <c r="G76" s="216">
        <f t="shared" si="1"/>
        <v>1.1587280160511978E-3</v>
      </c>
      <c r="H76" s="217">
        <v>1.3740097468816419E-2</v>
      </c>
      <c r="I76" s="175">
        <f t="shared" si="2"/>
        <v>1.5921035880391735E-5</v>
      </c>
      <c r="J76" s="218">
        <v>0.11449999999999999</v>
      </c>
      <c r="K76" s="175">
        <f t="shared" si="3"/>
        <v>1.3267435783786215E-4</v>
      </c>
      <c r="M76" s="29"/>
      <c r="N76" s="29"/>
      <c r="O76" s="29"/>
      <c r="P76" s="29"/>
      <c r="Q76" s="29"/>
      <c r="R76" s="29"/>
      <c r="S76" s="29"/>
      <c r="T76" s="29"/>
      <c r="W76" s="31"/>
      <c r="X76" s="31"/>
      <c r="Y76" s="31"/>
      <c r="Z76" s="31"/>
      <c r="AA76" s="31"/>
      <c r="AB76" s="31"/>
      <c r="AC76" s="31"/>
      <c r="AD76" s="31"/>
    </row>
    <row r="77" spans="2:30" ht="15" customHeight="1">
      <c r="B77" s="137" t="s">
        <v>165</v>
      </c>
      <c r="C77" s="152" t="s">
        <v>973</v>
      </c>
      <c r="D77" s="152">
        <v>315.642</v>
      </c>
      <c r="E77" s="152">
        <v>69.569999999999993</v>
      </c>
      <c r="F77" s="215">
        <f t="shared" si="0"/>
        <v>21959.213939999998</v>
      </c>
      <c r="G77" s="216">
        <f t="shared" si="1"/>
        <v>6.8952714976667877E-4</v>
      </c>
      <c r="H77" s="217">
        <v>1.1499209429351735E-2</v>
      </c>
      <c r="I77" s="175">
        <f t="shared" si="2"/>
        <v>7.9290171023910177E-6</v>
      </c>
      <c r="J77" s="218">
        <v>9.5000000000000001E-2</v>
      </c>
      <c r="K77" s="175">
        <f t="shared" si="3"/>
        <v>6.5505079227834488E-5</v>
      </c>
      <c r="M77" s="29"/>
      <c r="N77" s="29"/>
      <c r="O77" s="29"/>
      <c r="P77" s="29"/>
      <c r="Q77" s="29"/>
      <c r="R77" s="29"/>
      <c r="S77" s="29"/>
      <c r="T77" s="29"/>
      <c r="W77" s="31"/>
      <c r="X77" s="31"/>
      <c r="Y77" s="31"/>
      <c r="Z77" s="31"/>
      <c r="AA77" s="31"/>
      <c r="AB77" s="31"/>
      <c r="AC77" s="31"/>
      <c r="AD77" s="31"/>
    </row>
    <row r="78" spans="2:30" ht="15" customHeight="1">
      <c r="B78" s="137" t="s">
        <v>1107</v>
      </c>
      <c r="C78" s="152" t="s">
        <v>1108</v>
      </c>
      <c r="D78" s="152">
        <v>75.462999999999994</v>
      </c>
      <c r="E78" s="152">
        <v>313.66000000000003</v>
      </c>
      <c r="F78" s="215">
        <f t="shared" si="0"/>
        <v>23669.724579999998</v>
      </c>
      <c r="G78" s="216" t="str">
        <f t="shared" si="1"/>
        <v/>
      </c>
      <c r="H78" s="217" t="s">
        <v>6</v>
      </c>
      <c r="I78" s="175" t="str">
        <f t="shared" si="2"/>
        <v/>
      </c>
      <c r="J78" s="218" t="s">
        <v>6</v>
      </c>
      <c r="K78" s="175" t="str">
        <f t="shared" si="3"/>
        <v/>
      </c>
      <c r="M78" s="29"/>
      <c r="N78" s="29"/>
      <c r="O78" s="29"/>
      <c r="P78" s="29"/>
      <c r="Q78" s="29"/>
      <c r="R78" s="29"/>
      <c r="S78" s="29"/>
      <c r="T78" s="29"/>
      <c r="W78" s="31"/>
      <c r="X78" s="31"/>
      <c r="Y78" s="31"/>
      <c r="Z78" s="31"/>
      <c r="AA78" s="31"/>
      <c r="AB78" s="31"/>
      <c r="AC78" s="31"/>
      <c r="AD78" s="31"/>
    </row>
    <row r="79" spans="2:30" ht="15" customHeight="1">
      <c r="B79" s="137" t="s">
        <v>1213</v>
      </c>
      <c r="C79" s="152" t="s">
        <v>1214</v>
      </c>
      <c r="D79" s="152">
        <v>156.6</v>
      </c>
      <c r="E79" s="152">
        <v>61.37</v>
      </c>
      <c r="F79" s="215">
        <f t="shared" si="0"/>
        <v>9610.5419999999995</v>
      </c>
      <c r="G79" s="216" t="str">
        <f t="shared" si="1"/>
        <v/>
      </c>
      <c r="H79" s="217" t="s">
        <v>6</v>
      </c>
      <c r="I79" s="175" t="str">
        <f t="shared" si="2"/>
        <v/>
      </c>
      <c r="J79" s="218" t="s">
        <v>6</v>
      </c>
      <c r="K79" s="175" t="str">
        <f t="shared" si="3"/>
        <v/>
      </c>
      <c r="M79" s="29"/>
      <c r="N79" s="29"/>
      <c r="O79" s="29"/>
      <c r="P79" s="29"/>
      <c r="Q79" s="29"/>
      <c r="R79" s="29"/>
      <c r="S79" s="29"/>
      <c r="T79" s="29"/>
      <c r="W79" s="31"/>
      <c r="X79" s="31"/>
      <c r="Y79" s="31"/>
      <c r="Z79" s="31"/>
      <c r="AA79" s="31"/>
      <c r="AB79" s="31"/>
      <c r="AC79" s="31"/>
      <c r="AD79" s="31"/>
    </row>
    <row r="80" spans="2:30" ht="15" customHeight="1">
      <c r="B80" s="137" t="s">
        <v>186</v>
      </c>
      <c r="C80" s="152" t="s">
        <v>187</v>
      </c>
      <c r="D80" s="152">
        <v>901.01199999999994</v>
      </c>
      <c r="E80" s="152">
        <v>61.49</v>
      </c>
      <c r="F80" s="215">
        <f t="shared" ref="F80:F143" si="4">IFERROR(D80*E80, "")</f>
        <v>55403.227879999999</v>
      </c>
      <c r="G80" s="216">
        <f t="shared" ref="G80:G143" si="5">IF(AND(ISNUMBER($J80)), IF(AND($J80&lt;=20%,$J80&gt;0%), $F80/SUMIFS($F$15:$F$517,$J$15:$J$517, "&gt;"&amp;0%,$J$15:$J$517, "&lt;="&amp;20%),""),"")</f>
        <v>1.7396811157426248E-3</v>
      </c>
      <c r="H80" s="217">
        <v>1.2359733289965848E-2</v>
      </c>
      <c r="I80" s="175">
        <f t="shared" ref="I80:I143" si="6">IFERROR(G80*H80, "")</f>
        <v>2.1501994600169049E-5</v>
      </c>
      <c r="J80" s="218">
        <v>7.8700000000000006E-2</v>
      </c>
      <c r="K80" s="175">
        <f t="shared" ref="K80:K143" si="7">IFERROR(G80*J80, "")</f>
        <v>1.3691290380894459E-4</v>
      </c>
      <c r="M80" s="29"/>
      <c r="N80" s="29"/>
      <c r="O80" s="29"/>
      <c r="P80" s="29"/>
      <c r="Q80" s="29"/>
      <c r="R80" s="29"/>
      <c r="S80" s="29"/>
      <c r="T80" s="29"/>
      <c r="W80" s="31"/>
      <c r="X80" s="31"/>
      <c r="Y80" s="31"/>
      <c r="Z80" s="31"/>
      <c r="AA80" s="31"/>
      <c r="AB80" s="31"/>
      <c r="AC80" s="31"/>
      <c r="AD80" s="31"/>
    </row>
    <row r="81" spans="2:30" ht="15" customHeight="1">
      <c r="B81" s="137" t="s">
        <v>157</v>
      </c>
      <c r="C81" s="152" t="s">
        <v>158</v>
      </c>
      <c r="D81" s="152">
        <v>747.81600000000003</v>
      </c>
      <c r="E81" s="152">
        <v>56.49</v>
      </c>
      <c r="F81" s="215">
        <f t="shared" si="4"/>
        <v>42244.125840000001</v>
      </c>
      <c r="G81" s="216">
        <f t="shared" si="5"/>
        <v>1.3264806183148881E-3</v>
      </c>
      <c r="H81" s="217">
        <v>2.9739776951672861E-2</v>
      </c>
      <c r="I81" s="175">
        <f t="shared" si="6"/>
        <v>3.9449237719401877E-5</v>
      </c>
      <c r="J81" s="218">
        <v>0.1</v>
      </c>
      <c r="K81" s="175">
        <f t="shared" si="7"/>
        <v>1.3264806183148882E-4</v>
      </c>
      <c r="M81" s="29"/>
      <c r="N81" s="29"/>
      <c r="O81" s="29"/>
      <c r="P81" s="29"/>
      <c r="Q81" s="29"/>
      <c r="R81" s="29"/>
      <c r="S81" s="29"/>
      <c r="T81" s="29"/>
      <c r="W81" s="31"/>
      <c r="X81" s="31"/>
      <c r="Y81" s="31"/>
      <c r="Z81" s="31"/>
      <c r="AA81" s="31"/>
      <c r="AB81" s="31"/>
      <c r="AC81" s="31"/>
      <c r="AD81" s="31"/>
    </row>
    <row r="82" spans="2:30" ht="15" customHeight="1">
      <c r="B82" s="137" t="s">
        <v>672</v>
      </c>
      <c r="C82" s="152" t="s">
        <v>673</v>
      </c>
      <c r="D82" s="152">
        <v>404.32299999999998</v>
      </c>
      <c r="E82" s="152">
        <v>91.2</v>
      </c>
      <c r="F82" s="215">
        <f t="shared" si="4"/>
        <v>36874.257599999997</v>
      </c>
      <c r="G82" s="216">
        <f t="shared" si="5"/>
        <v>1.1578648403427457E-3</v>
      </c>
      <c r="H82" s="217">
        <v>1.7105263157894738E-2</v>
      </c>
      <c r="I82" s="175">
        <f t="shared" si="6"/>
        <v>1.9805582795336439E-5</v>
      </c>
      <c r="J82" s="218">
        <v>0.09</v>
      </c>
      <c r="K82" s="175">
        <f t="shared" si="7"/>
        <v>1.0420783563084711E-4</v>
      </c>
      <c r="M82" s="29"/>
      <c r="N82" s="29"/>
      <c r="O82" s="29"/>
      <c r="P82" s="29"/>
      <c r="Q82" s="29"/>
      <c r="R82" s="29"/>
      <c r="S82" s="29"/>
      <c r="T82" s="29"/>
      <c r="W82" s="31"/>
      <c r="X82" s="31"/>
      <c r="Y82" s="31"/>
      <c r="Z82" s="31"/>
      <c r="AA82" s="31"/>
      <c r="AB82" s="31"/>
      <c r="AC82" s="31"/>
      <c r="AD82" s="31"/>
    </row>
    <row r="83" spans="2:30" ht="15" customHeight="1">
      <c r="B83" s="137" t="s">
        <v>142</v>
      </c>
      <c r="C83" s="152" t="s">
        <v>143</v>
      </c>
      <c r="D83" s="152">
        <v>508</v>
      </c>
      <c r="E83" s="152">
        <v>40.369999999999997</v>
      </c>
      <c r="F83" s="215">
        <f t="shared" si="4"/>
        <v>20507.96</v>
      </c>
      <c r="G83" s="216">
        <f t="shared" si="5"/>
        <v>6.4395725844133107E-4</v>
      </c>
      <c r="H83" s="217">
        <v>2.8734208570720832E-2</v>
      </c>
      <c r="I83" s="175">
        <f t="shared" si="6"/>
        <v>1.8503602174682784E-5</v>
      </c>
      <c r="J83" s="218">
        <v>2.7300000000000001E-2</v>
      </c>
      <c r="K83" s="175">
        <f t="shared" si="7"/>
        <v>1.7580033155448338E-5</v>
      </c>
      <c r="M83" s="29"/>
      <c r="N83" s="29"/>
      <c r="O83" s="29"/>
      <c r="P83" s="29"/>
      <c r="Q83" s="29"/>
      <c r="R83" s="29"/>
      <c r="S83" s="29"/>
      <c r="T83" s="29"/>
      <c r="W83" s="31"/>
      <c r="X83" s="31"/>
      <c r="Y83" s="31"/>
      <c r="Z83" s="31"/>
      <c r="AA83" s="31"/>
      <c r="AB83" s="31"/>
      <c r="AC83" s="31"/>
      <c r="AD83" s="31"/>
    </row>
    <row r="84" spans="2:30" ht="15" customHeight="1">
      <c r="B84" s="137" t="s">
        <v>1069</v>
      </c>
      <c r="C84" s="152" t="s">
        <v>148</v>
      </c>
      <c r="D84" s="152">
        <v>288.90199999999999</v>
      </c>
      <c r="E84" s="152">
        <v>234.6</v>
      </c>
      <c r="F84" s="215">
        <f t="shared" si="4"/>
        <v>67776.409199999995</v>
      </c>
      <c r="G84" s="216">
        <f t="shared" si="5"/>
        <v>2.1282034222531057E-3</v>
      </c>
      <c r="H84" s="217">
        <v>1.619778346121057E-2</v>
      </c>
      <c r="I84" s="175">
        <f t="shared" si="6"/>
        <v>3.4472178195063094E-5</v>
      </c>
      <c r="J84" s="218">
        <v>8.3549999999999999E-2</v>
      </c>
      <c r="K84" s="175">
        <f t="shared" si="7"/>
        <v>1.7781139592924698E-4</v>
      </c>
      <c r="M84" s="29"/>
      <c r="N84" s="29"/>
      <c r="O84" s="29"/>
      <c r="P84" s="29"/>
      <c r="Q84" s="29"/>
      <c r="R84" s="29"/>
      <c r="S84" s="29"/>
      <c r="T84" s="29"/>
      <c r="W84" s="31"/>
      <c r="X84" s="31"/>
      <c r="Y84" s="31"/>
      <c r="Z84" s="31"/>
      <c r="AA84" s="31"/>
      <c r="AB84" s="31"/>
      <c r="AC84" s="31"/>
      <c r="AD84" s="31"/>
    </row>
    <row r="85" spans="2:30" ht="15" customHeight="1">
      <c r="B85" s="137" t="s">
        <v>170</v>
      </c>
      <c r="C85" s="152" t="s">
        <v>171</v>
      </c>
      <c r="D85" s="152">
        <v>1310.9949999999999</v>
      </c>
      <c r="E85" s="152">
        <v>396.73</v>
      </c>
      <c r="F85" s="215">
        <f t="shared" si="4"/>
        <v>520111.04634999996</v>
      </c>
      <c r="G85" s="216" t="str">
        <f t="shared" si="5"/>
        <v/>
      </c>
      <c r="H85" s="217" t="s">
        <v>6</v>
      </c>
      <c r="I85" s="175" t="str">
        <f t="shared" si="6"/>
        <v/>
      </c>
      <c r="J85" s="218" t="s">
        <v>6</v>
      </c>
      <c r="K85" s="175" t="str">
        <f t="shared" si="7"/>
        <v/>
      </c>
      <c r="M85" s="29"/>
      <c r="N85" s="29"/>
      <c r="O85" s="29"/>
      <c r="P85" s="29"/>
      <c r="Q85" s="29"/>
      <c r="R85" s="29"/>
      <c r="S85" s="29"/>
      <c r="T85" s="29"/>
      <c r="W85" s="31"/>
      <c r="X85" s="31"/>
      <c r="Y85" s="31"/>
      <c r="Z85" s="31"/>
      <c r="AA85" s="31"/>
      <c r="AB85" s="31"/>
      <c r="AC85" s="31"/>
      <c r="AD85" s="31"/>
    </row>
    <row r="86" spans="2:30" ht="15" customHeight="1">
      <c r="B86" s="137" t="s">
        <v>146</v>
      </c>
      <c r="C86" s="152" t="s">
        <v>147</v>
      </c>
      <c r="D86" s="152">
        <v>215.381</v>
      </c>
      <c r="E86" s="152">
        <v>73.64</v>
      </c>
      <c r="F86" s="215">
        <f t="shared" si="4"/>
        <v>15860.65684</v>
      </c>
      <c r="G86" s="216">
        <f t="shared" si="5"/>
        <v>4.9803028169379817E-4</v>
      </c>
      <c r="H86" s="217">
        <v>5.1059206952743068E-2</v>
      </c>
      <c r="I86" s="175">
        <f t="shared" si="6"/>
        <v>2.5429031221736568E-5</v>
      </c>
      <c r="J86" s="218">
        <v>3.3549999999999996E-2</v>
      </c>
      <c r="K86" s="175">
        <f t="shared" si="7"/>
        <v>1.6708915950826928E-5</v>
      </c>
      <c r="M86" s="29"/>
      <c r="N86" s="29"/>
      <c r="O86" s="29"/>
      <c r="P86" s="29"/>
      <c r="Q86" s="29"/>
      <c r="R86" s="29"/>
      <c r="S86" s="29"/>
      <c r="T86" s="29"/>
      <c r="W86" s="31"/>
      <c r="X86" s="31"/>
      <c r="Y86" s="31"/>
      <c r="Z86" s="31"/>
      <c r="AA86" s="31"/>
      <c r="AB86" s="31"/>
      <c r="AC86" s="31"/>
      <c r="AD86" s="31"/>
    </row>
    <row r="87" spans="2:30" ht="15" customHeight="1">
      <c r="B87" s="137" t="s">
        <v>174</v>
      </c>
      <c r="C87" s="152" t="s">
        <v>175</v>
      </c>
      <c r="D87" s="152">
        <v>1469.895</v>
      </c>
      <c r="E87" s="152">
        <v>71.87</v>
      </c>
      <c r="F87" s="215">
        <f t="shared" si="4"/>
        <v>105641.35365</v>
      </c>
      <c r="G87" s="216">
        <f t="shared" si="5"/>
        <v>3.3171761830277174E-3</v>
      </c>
      <c r="H87" s="217" t="s">
        <v>6</v>
      </c>
      <c r="I87" s="175" t="str">
        <f t="shared" si="6"/>
        <v/>
      </c>
      <c r="J87" s="218">
        <v>0.12075</v>
      </c>
      <c r="K87" s="175">
        <f t="shared" si="7"/>
        <v>4.0054902410059683E-4</v>
      </c>
      <c r="M87" s="29"/>
      <c r="N87" s="29"/>
      <c r="O87" s="29"/>
      <c r="P87" s="29"/>
      <c r="Q87" s="29"/>
      <c r="R87" s="29"/>
      <c r="S87" s="29"/>
      <c r="T87" s="29"/>
      <c r="W87" s="31"/>
      <c r="X87" s="31"/>
      <c r="Y87" s="31"/>
      <c r="Z87" s="31"/>
      <c r="AA87" s="31"/>
      <c r="AB87" s="31"/>
      <c r="AC87" s="31"/>
      <c r="AD87" s="31"/>
    </row>
    <row r="88" spans="2:30" ht="15" customHeight="1">
      <c r="B88" s="137" t="s">
        <v>166</v>
      </c>
      <c r="C88" s="152" t="s">
        <v>167</v>
      </c>
      <c r="D88" s="152">
        <v>2027.1</v>
      </c>
      <c r="E88" s="152">
        <v>43.94</v>
      </c>
      <c r="F88" s="215">
        <f t="shared" si="4"/>
        <v>89070.77399999999</v>
      </c>
      <c r="G88" s="216" t="str">
        <f t="shared" si="5"/>
        <v/>
      </c>
      <c r="H88" s="217">
        <v>5.4619936276741013E-2</v>
      </c>
      <c r="I88" s="175" t="str">
        <f t="shared" si="6"/>
        <v/>
      </c>
      <c r="J88" s="218">
        <v>-4.1200000000000001E-2</v>
      </c>
      <c r="K88" s="175" t="str">
        <f t="shared" si="7"/>
        <v/>
      </c>
      <c r="M88" s="29"/>
      <c r="N88" s="29"/>
      <c r="O88" s="29"/>
      <c r="P88" s="29"/>
      <c r="Q88" s="29"/>
      <c r="R88" s="29"/>
      <c r="S88" s="29"/>
      <c r="T88" s="29"/>
      <c r="W88" s="31"/>
      <c r="X88" s="31"/>
      <c r="Y88" s="31"/>
      <c r="Z88" s="31"/>
      <c r="AA88" s="31"/>
      <c r="AB88" s="31"/>
      <c r="AC88" s="31"/>
      <c r="AD88" s="31"/>
    </row>
    <row r="89" spans="2:30" ht="15" customHeight="1">
      <c r="B89" s="137" t="s">
        <v>151</v>
      </c>
      <c r="C89" s="152" t="s">
        <v>152</v>
      </c>
      <c r="D89" s="152">
        <v>303.416</v>
      </c>
      <c r="E89" s="152">
        <v>47.85</v>
      </c>
      <c r="F89" s="215">
        <f t="shared" si="4"/>
        <v>14518.455600000001</v>
      </c>
      <c r="G89" s="216">
        <f t="shared" si="5"/>
        <v>4.5588468404357096E-4</v>
      </c>
      <c r="H89" s="217">
        <v>1.8206896551724135E-2</v>
      </c>
      <c r="I89" s="175">
        <f t="shared" si="6"/>
        <v>8.3002452818967394E-6</v>
      </c>
      <c r="J89" s="218">
        <v>2.7300000000000001E-2</v>
      </c>
      <c r="K89" s="175">
        <f t="shared" si="7"/>
        <v>1.2445651874389488E-5</v>
      </c>
      <c r="M89" s="29"/>
      <c r="N89" s="29"/>
      <c r="O89" s="29"/>
      <c r="P89" s="29"/>
      <c r="Q89" s="29"/>
      <c r="R89" s="29"/>
      <c r="S89" s="29"/>
      <c r="T89" s="29"/>
      <c r="W89" s="31"/>
      <c r="X89" s="31"/>
      <c r="Y89" s="31"/>
      <c r="Z89" s="31"/>
      <c r="AA89" s="31"/>
      <c r="AB89" s="31"/>
      <c r="AC89" s="31"/>
      <c r="AD89" s="31"/>
    </row>
    <row r="90" spans="2:30" ht="15" customHeight="1">
      <c r="B90" s="137" t="s">
        <v>259</v>
      </c>
      <c r="C90" s="152" t="s">
        <v>260</v>
      </c>
      <c r="D90" s="152">
        <v>751.84699999999998</v>
      </c>
      <c r="E90" s="152">
        <v>27.36</v>
      </c>
      <c r="F90" s="215">
        <f t="shared" si="4"/>
        <v>20570.533919999998</v>
      </c>
      <c r="G90" s="216" t="str">
        <f t="shared" si="5"/>
        <v/>
      </c>
      <c r="H90" s="217">
        <v>3.0701754385964911E-2</v>
      </c>
      <c r="I90" s="175" t="str">
        <f t="shared" si="6"/>
        <v/>
      </c>
      <c r="J90" s="218" t="s">
        <v>6</v>
      </c>
      <c r="K90" s="175" t="str">
        <f t="shared" si="7"/>
        <v/>
      </c>
      <c r="M90" s="29"/>
      <c r="N90" s="29"/>
      <c r="O90" s="29"/>
      <c r="P90" s="29"/>
      <c r="Q90" s="29"/>
      <c r="R90" s="29"/>
      <c r="S90" s="29"/>
      <c r="T90" s="29"/>
      <c r="W90" s="31"/>
      <c r="X90" s="31"/>
      <c r="Y90" s="31"/>
      <c r="Z90" s="31"/>
      <c r="AA90" s="31"/>
      <c r="AB90" s="31"/>
      <c r="AC90" s="31"/>
      <c r="AD90" s="31"/>
    </row>
    <row r="91" spans="2:30" ht="15" customHeight="1">
      <c r="B91" s="137" t="s">
        <v>245</v>
      </c>
      <c r="C91" s="152" t="s">
        <v>246</v>
      </c>
      <c r="D91" s="152">
        <v>298.10300000000001</v>
      </c>
      <c r="E91" s="152">
        <v>45.71</v>
      </c>
      <c r="F91" s="215">
        <f t="shared" si="4"/>
        <v>13626.288130000001</v>
      </c>
      <c r="G91" s="216">
        <f t="shared" si="5"/>
        <v>4.2787030728197499E-4</v>
      </c>
      <c r="H91" s="217">
        <v>3.2378035440822579E-2</v>
      </c>
      <c r="I91" s="175">
        <f t="shared" si="6"/>
        <v>1.3853599973251434E-5</v>
      </c>
      <c r="J91" s="218">
        <v>4.87E-2</v>
      </c>
      <c r="K91" s="175">
        <f t="shared" si="7"/>
        <v>2.0837283964632181E-5</v>
      </c>
      <c r="M91" s="29"/>
      <c r="N91" s="29"/>
      <c r="O91" s="29"/>
      <c r="P91" s="29"/>
      <c r="Q91" s="29"/>
      <c r="R91" s="29"/>
      <c r="S91" s="29"/>
      <c r="T91" s="29"/>
      <c r="W91" s="31"/>
      <c r="X91" s="31"/>
      <c r="Y91" s="31"/>
      <c r="Z91" s="31"/>
      <c r="AA91" s="31"/>
      <c r="AB91" s="31"/>
      <c r="AC91" s="31"/>
      <c r="AD91" s="31"/>
    </row>
    <row r="92" spans="2:30" ht="15" customHeight="1">
      <c r="B92" s="137" t="s">
        <v>429</v>
      </c>
      <c r="C92" s="152" t="s">
        <v>430</v>
      </c>
      <c r="D92" s="152">
        <v>250.04599999999999</v>
      </c>
      <c r="E92" s="152">
        <v>197.28</v>
      </c>
      <c r="F92" s="215">
        <f t="shared" si="4"/>
        <v>49329.07488</v>
      </c>
      <c r="G92" s="216">
        <f t="shared" si="5"/>
        <v>1.5489505451137964E-3</v>
      </c>
      <c r="H92" s="217">
        <v>3.0413625304136251E-3</v>
      </c>
      <c r="I92" s="175">
        <f t="shared" si="6"/>
        <v>4.7109201493728599E-6</v>
      </c>
      <c r="J92" s="218">
        <v>0.1552</v>
      </c>
      <c r="K92" s="175">
        <f t="shared" si="7"/>
        <v>2.4039712460166121E-4</v>
      </c>
      <c r="M92" s="29"/>
      <c r="N92" s="29"/>
      <c r="O92" s="29"/>
      <c r="P92" s="29"/>
      <c r="Q92" s="29"/>
      <c r="R92" s="29"/>
      <c r="S92" s="29"/>
      <c r="T92" s="29"/>
      <c r="W92" s="31"/>
      <c r="X92" s="31"/>
      <c r="Y92" s="31"/>
      <c r="Z92" s="31"/>
      <c r="AA92" s="31"/>
      <c r="AB92" s="31"/>
      <c r="AC92" s="31"/>
      <c r="AD92" s="31"/>
    </row>
    <row r="93" spans="2:30" ht="15" customHeight="1">
      <c r="B93" s="137" t="s">
        <v>197</v>
      </c>
      <c r="C93" s="152" t="s">
        <v>198</v>
      </c>
      <c r="D93" s="152">
        <v>1119.4459999999999</v>
      </c>
      <c r="E93" s="152">
        <v>14.82</v>
      </c>
      <c r="F93" s="215">
        <f t="shared" si="4"/>
        <v>16590.189719999998</v>
      </c>
      <c r="G93" s="216" t="str">
        <f t="shared" si="5"/>
        <v/>
      </c>
      <c r="H93" s="217" t="s">
        <v>6</v>
      </c>
      <c r="I93" s="175" t="str">
        <f t="shared" si="6"/>
        <v/>
      </c>
      <c r="J93" s="218" t="s">
        <v>6</v>
      </c>
      <c r="K93" s="175" t="str">
        <f t="shared" si="7"/>
        <v/>
      </c>
      <c r="M93" s="29"/>
      <c r="N93" s="29"/>
      <c r="O93" s="29"/>
      <c r="P93" s="29"/>
      <c r="Q93" s="29"/>
      <c r="R93" s="29"/>
      <c r="S93" s="29"/>
      <c r="T93" s="29"/>
      <c r="W93" s="31"/>
      <c r="X93" s="31"/>
      <c r="Y93" s="31"/>
      <c r="Z93" s="31"/>
      <c r="AA93" s="31"/>
      <c r="AB93" s="31"/>
      <c r="AC93" s="31"/>
      <c r="AD93" s="31"/>
    </row>
    <row r="94" spans="2:30" ht="15" customHeight="1">
      <c r="B94" s="137" t="s">
        <v>732</v>
      </c>
      <c r="C94" s="152" t="s">
        <v>733</v>
      </c>
      <c r="D94" s="152">
        <v>96.548000000000002</v>
      </c>
      <c r="E94" s="152">
        <v>116.84</v>
      </c>
      <c r="F94" s="215">
        <f t="shared" si="4"/>
        <v>11280.668320000001</v>
      </c>
      <c r="G94" s="216">
        <f t="shared" si="5"/>
        <v>3.542170086509422E-4</v>
      </c>
      <c r="H94" s="217" t="s">
        <v>6</v>
      </c>
      <c r="I94" s="175" t="str">
        <f t="shared" si="6"/>
        <v/>
      </c>
      <c r="J94" s="218">
        <v>0.1772</v>
      </c>
      <c r="K94" s="175">
        <f t="shared" si="7"/>
        <v>6.2767253932946953E-5</v>
      </c>
      <c r="M94" s="29"/>
      <c r="N94" s="29"/>
      <c r="O94" s="29"/>
      <c r="P94" s="29"/>
      <c r="Q94" s="29"/>
      <c r="R94" s="29"/>
      <c r="S94" s="29"/>
      <c r="T94" s="29"/>
      <c r="W94" s="31"/>
      <c r="X94" s="31"/>
      <c r="Y94" s="31"/>
      <c r="Z94" s="31"/>
      <c r="AA94" s="31"/>
      <c r="AB94" s="31"/>
      <c r="AC94" s="31"/>
      <c r="AD94" s="31"/>
    </row>
    <row r="95" spans="2:30" ht="15" customHeight="1">
      <c r="B95" s="137" t="s">
        <v>1215</v>
      </c>
      <c r="C95" s="152" t="s">
        <v>1216</v>
      </c>
      <c r="D95" s="152">
        <v>121.94</v>
      </c>
      <c r="E95" s="152">
        <v>182.82</v>
      </c>
      <c r="F95" s="215">
        <f t="shared" si="4"/>
        <v>22293.070799999998</v>
      </c>
      <c r="G95" s="216">
        <f t="shared" si="5"/>
        <v>7.0001037424524378E-4</v>
      </c>
      <c r="H95" s="217" t="s">
        <v>6</v>
      </c>
      <c r="I95" s="175" t="str">
        <f t="shared" si="6"/>
        <v/>
      </c>
      <c r="J95" s="218">
        <v>0.11650000000000001</v>
      </c>
      <c r="K95" s="175">
        <f t="shared" si="7"/>
        <v>8.1551208599570904E-5</v>
      </c>
      <c r="M95" s="29"/>
      <c r="N95" s="29"/>
      <c r="O95" s="29"/>
      <c r="P95" s="29"/>
      <c r="Q95" s="29"/>
      <c r="R95" s="29"/>
      <c r="S95" s="29"/>
      <c r="T95" s="29"/>
      <c r="W95" s="31"/>
      <c r="X95" s="31"/>
      <c r="Y95" s="31"/>
      <c r="Z95" s="31"/>
      <c r="AA95" s="31"/>
      <c r="AB95" s="31"/>
      <c r="AC95" s="31"/>
      <c r="AD95" s="31"/>
    </row>
    <row r="96" spans="2:30" ht="15" customHeight="1">
      <c r="B96" s="137" t="s">
        <v>850</v>
      </c>
      <c r="C96" s="152" t="s">
        <v>851</v>
      </c>
      <c r="D96" s="152">
        <v>329.32900000000001</v>
      </c>
      <c r="E96" s="152">
        <v>38.08</v>
      </c>
      <c r="F96" s="215">
        <f t="shared" si="4"/>
        <v>12540.848319999999</v>
      </c>
      <c r="G96" s="216">
        <f t="shared" si="5"/>
        <v>3.9378711011118475E-4</v>
      </c>
      <c r="H96" s="217">
        <v>4.4642857142857144E-2</v>
      </c>
      <c r="I96" s="175">
        <f t="shared" si="6"/>
        <v>1.7579781701392176E-5</v>
      </c>
      <c r="J96" s="218">
        <v>6.0599999999999994E-2</v>
      </c>
      <c r="K96" s="175">
        <f t="shared" si="7"/>
        <v>2.3863498872737792E-5</v>
      </c>
      <c r="M96" s="29"/>
      <c r="N96" s="29"/>
      <c r="O96" s="29"/>
      <c r="P96" s="29"/>
      <c r="Q96" s="29"/>
      <c r="R96" s="29"/>
      <c r="S96" s="29"/>
      <c r="T96" s="29"/>
      <c r="W96" s="31"/>
      <c r="X96" s="31"/>
      <c r="Y96" s="31"/>
      <c r="Z96" s="31"/>
      <c r="AA96" s="31"/>
      <c r="AB96" s="31"/>
      <c r="AC96" s="31"/>
      <c r="AD96" s="31"/>
    </row>
    <row r="97" spans="2:30" ht="15" customHeight="1">
      <c r="B97" s="137" t="s">
        <v>221</v>
      </c>
      <c r="C97" s="152" t="s">
        <v>222</v>
      </c>
      <c r="D97" s="152">
        <v>124.188</v>
      </c>
      <c r="E97" s="152">
        <v>147.87</v>
      </c>
      <c r="F97" s="215">
        <f t="shared" si="4"/>
        <v>18363.67956</v>
      </c>
      <c r="G97" s="216">
        <f t="shared" si="5"/>
        <v>5.7662608783870799E-4</v>
      </c>
      <c r="H97" s="217">
        <v>3.2460945425035505E-2</v>
      </c>
      <c r="I97" s="175">
        <f t="shared" si="6"/>
        <v>1.871782796798403E-5</v>
      </c>
      <c r="J97" s="218">
        <v>0.1323</v>
      </c>
      <c r="K97" s="175">
        <f t="shared" si="7"/>
        <v>7.6287631421061063E-5</v>
      </c>
      <c r="M97" s="29"/>
      <c r="N97" s="29"/>
      <c r="O97" s="29"/>
      <c r="P97" s="29"/>
      <c r="Q97" s="29"/>
      <c r="R97" s="29"/>
      <c r="S97" s="29"/>
      <c r="T97" s="29"/>
      <c r="W97" s="31"/>
      <c r="X97" s="31"/>
      <c r="Y97" s="31"/>
      <c r="Z97" s="31"/>
      <c r="AA97" s="31"/>
      <c r="AB97" s="31"/>
      <c r="AC97" s="31"/>
      <c r="AD97" s="31"/>
    </row>
    <row r="98" spans="2:30" ht="15" customHeight="1">
      <c r="B98" s="137" t="s">
        <v>678</v>
      </c>
      <c r="C98" s="152" t="s">
        <v>679</v>
      </c>
      <c r="D98" s="152">
        <v>58.15</v>
      </c>
      <c r="E98" s="152">
        <v>187.98</v>
      </c>
      <c r="F98" s="215">
        <f t="shared" si="4"/>
        <v>10931.036999999998</v>
      </c>
      <c r="G98" s="216">
        <f t="shared" si="5"/>
        <v>3.4323846050220261E-4</v>
      </c>
      <c r="H98" s="217">
        <v>7.9795722949249932E-3</v>
      </c>
      <c r="I98" s="175">
        <f t="shared" si="6"/>
        <v>2.7388961099760826E-6</v>
      </c>
      <c r="J98" s="218">
        <v>5.5E-2</v>
      </c>
      <c r="K98" s="175">
        <f t="shared" si="7"/>
        <v>1.8878115327621145E-5</v>
      </c>
      <c r="M98" s="29"/>
      <c r="N98" s="29"/>
      <c r="O98" s="29"/>
      <c r="P98" s="29"/>
      <c r="Q98" s="29"/>
      <c r="R98" s="29"/>
      <c r="S98" s="29"/>
      <c r="T98" s="29"/>
      <c r="W98" s="31"/>
      <c r="X98" s="31"/>
      <c r="Y98" s="31"/>
      <c r="Z98" s="31"/>
      <c r="AA98" s="31"/>
      <c r="AB98" s="31"/>
      <c r="AC98" s="31"/>
      <c r="AD98" s="31"/>
    </row>
    <row r="99" spans="2:30" ht="15" customHeight="1">
      <c r="B99" s="137" t="s">
        <v>233</v>
      </c>
      <c r="C99" s="152" t="s">
        <v>12</v>
      </c>
      <c r="D99" s="152">
        <v>291.76400000000001</v>
      </c>
      <c r="E99" s="152">
        <v>60.61</v>
      </c>
      <c r="F99" s="215">
        <f t="shared" si="4"/>
        <v>17683.816040000002</v>
      </c>
      <c r="G99" s="216">
        <f t="shared" si="5"/>
        <v>5.5527813082818756E-4</v>
      </c>
      <c r="H99" s="217">
        <v>3.398779079359842E-2</v>
      </c>
      <c r="I99" s="175">
        <f t="shared" si="6"/>
        <v>1.8872676942848814E-5</v>
      </c>
      <c r="J99" s="218">
        <v>7.3599999999999999E-2</v>
      </c>
      <c r="K99" s="175">
        <f t="shared" si="7"/>
        <v>4.0868470428954603E-5</v>
      </c>
      <c r="M99" s="29"/>
      <c r="N99" s="29"/>
      <c r="O99" s="29"/>
      <c r="P99" s="29"/>
      <c r="Q99" s="29"/>
      <c r="R99" s="29"/>
      <c r="S99" s="29"/>
      <c r="T99" s="29"/>
      <c r="W99" s="31"/>
      <c r="X99" s="31"/>
      <c r="Y99" s="31"/>
      <c r="Z99" s="31"/>
      <c r="AA99" s="31"/>
      <c r="AB99" s="31"/>
      <c r="AC99" s="31"/>
      <c r="AD99" s="31"/>
    </row>
    <row r="100" spans="2:30" ht="15" customHeight="1">
      <c r="B100" s="137" t="s">
        <v>219</v>
      </c>
      <c r="C100" s="152" t="s">
        <v>220</v>
      </c>
      <c r="D100" s="152">
        <v>820.44100000000003</v>
      </c>
      <c r="E100" s="152">
        <v>91.92</v>
      </c>
      <c r="F100" s="215">
        <f t="shared" si="4"/>
        <v>75414.936719999998</v>
      </c>
      <c r="G100" s="216">
        <f t="shared" si="5"/>
        <v>2.368055910765267E-3</v>
      </c>
      <c r="H100" s="217">
        <v>2.1758050478677109E-2</v>
      </c>
      <c r="I100" s="175">
        <f t="shared" si="6"/>
        <v>5.1524280042760374E-5</v>
      </c>
      <c r="J100" s="218">
        <v>8.1799999999999998E-2</v>
      </c>
      <c r="K100" s="175">
        <f t="shared" si="7"/>
        <v>1.9370697350059882E-4</v>
      </c>
      <c r="M100" s="29"/>
      <c r="N100" s="29"/>
      <c r="O100" s="29"/>
      <c r="P100" s="29"/>
      <c r="Q100" s="29"/>
      <c r="R100" s="29"/>
      <c r="S100" s="29"/>
      <c r="T100" s="29"/>
      <c r="W100" s="31"/>
      <c r="X100" s="31"/>
      <c r="Y100" s="31"/>
      <c r="Z100" s="31"/>
      <c r="AA100" s="31"/>
      <c r="AB100" s="31"/>
      <c r="AC100" s="31"/>
      <c r="AD100" s="31"/>
    </row>
    <row r="101" spans="2:30" ht="15" customHeight="1">
      <c r="B101" s="137" t="s">
        <v>329</v>
      </c>
      <c r="C101" s="152" t="s">
        <v>330</v>
      </c>
      <c r="D101" s="152">
        <v>57.994999999999997</v>
      </c>
      <c r="E101" s="152">
        <v>235.26</v>
      </c>
      <c r="F101" s="215">
        <f t="shared" si="4"/>
        <v>13643.903699999999</v>
      </c>
      <c r="G101" s="216">
        <f t="shared" si="5"/>
        <v>4.2842344246280629E-4</v>
      </c>
      <c r="H101" s="217" t="s">
        <v>6</v>
      </c>
      <c r="I101" s="175" t="str">
        <f t="shared" si="6"/>
        <v/>
      </c>
      <c r="J101" s="218">
        <v>2.9700000000000001E-2</v>
      </c>
      <c r="K101" s="175">
        <f t="shared" si="7"/>
        <v>1.2724176241145347E-5</v>
      </c>
      <c r="M101" s="29"/>
      <c r="N101" s="29"/>
      <c r="O101" s="29"/>
      <c r="P101" s="29"/>
      <c r="Q101" s="29"/>
      <c r="R101" s="29"/>
      <c r="S101" s="29"/>
      <c r="T101" s="29"/>
      <c r="W101" s="31"/>
      <c r="X101" s="31"/>
      <c r="Y101" s="31"/>
      <c r="Z101" s="31"/>
      <c r="AA101" s="31"/>
      <c r="AB101" s="31"/>
      <c r="AC101" s="31"/>
      <c r="AD101" s="31"/>
    </row>
    <row r="102" spans="2:30" ht="15" customHeight="1">
      <c r="B102" s="137" t="s">
        <v>223</v>
      </c>
      <c r="C102" s="152" t="s">
        <v>224</v>
      </c>
      <c r="D102" s="152">
        <v>132.58699999999999</v>
      </c>
      <c r="E102" s="152">
        <v>50.17</v>
      </c>
      <c r="F102" s="215">
        <f t="shared" si="4"/>
        <v>6651.8897899999993</v>
      </c>
      <c r="G102" s="216" t="str">
        <f t="shared" si="5"/>
        <v/>
      </c>
      <c r="H102" s="217">
        <v>5.6607534383097464E-2</v>
      </c>
      <c r="I102" s="175" t="str">
        <f t="shared" si="6"/>
        <v/>
      </c>
      <c r="J102" s="218" t="s">
        <v>6</v>
      </c>
      <c r="K102" s="175" t="str">
        <f t="shared" si="7"/>
        <v/>
      </c>
      <c r="M102" s="29"/>
      <c r="N102" s="29"/>
      <c r="O102" s="29"/>
      <c r="P102" s="29"/>
      <c r="Q102" s="29"/>
      <c r="R102" s="29"/>
      <c r="S102" s="29"/>
      <c r="T102" s="29"/>
      <c r="W102" s="31"/>
      <c r="X102" s="31"/>
      <c r="Y102" s="31"/>
      <c r="Z102" s="31"/>
      <c r="AA102" s="31"/>
      <c r="AB102" s="31"/>
      <c r="AC102" s="31"/>
      <c r="AD102" s="31"/>
    </row>
    <row r="103" spans="2:30" ht="15" customHeight="1">
      <c r="B103" s="137" t="s">
        <v>182</v>
      </c>
      <c r="C103" s="152" t="s">
        <v>183</v>
      </c>
      <c r="D103" s="152">
        <v>478.06299999999999</v>
      </c>
      <c r="E103" s="152">
        <v>30.78</v>
      </c>
      <c r="F103" s="215">
        <f t="shared" si="4"/>
        <v>14714.779140000001</v>
      </c>
      <c r="G103" s="216">
        <f t="shared" si="5"/>
        <v>4.6204931322101702E-4</v>
      </c>
      <c r="H103" s="217">
        <v>4.5484080571799868E-2</v>
      </c>
      <c r="I103" s="175">
        <f t="shared" si="6"/>
        <v>2.1015888190689533E-5</v>
      </c>
      <c r="J103" s="218">
        <v>1.8200000000000001E-2</v>
      </c>
      <c r="K103" s="175">
        <f t="shared" si="7"/>
        <v>8.4092975006225107E-6</v>
      </c>
      <c r="M103" s="29"/>
      <c r="N103" s="29"/>
      <c r="O103" s="29"/>
      <c r="P103" s="29"/>
      <c r="Q103" s="29"/>
      <c r="R103" s="29"/>
      <c r="S103" s="29"/>
      <c r="T103" s="29"/>
      <c r="W103" s="31"/>
      <c r="X103" s="31"/>
      <c r="Y103" s="31"/>
      <c r="Z103" s="31"/>
      <c r="AA103" s="31"/>
      <c r="AB103" s="31"/>
      <c r="AC103" s="31"/>
      <c r="AD103" s="31"/>
    </row>
    <row r="104" spans="2:30" ht="15" customHeight="1">
      <c r="B104" s="137" t="s">
        <v>1144</v>
      </c>
      <c r="C104" s="152" t="s">
        <v>1145</v>
      </c>
      <c r="D104" s="152">
        <v>438.08699999999999</v>
      </c>
      <c r="E104" s="152">
        <v>158.57</v>
      </c>
      <c r="F104" s="215">
        <f t="shared" si="4"/>
        <v>69467.455589999998</v>
      </c>
      <c r="G104" s="216">
        <f t="shared" si="5"/>
        <v>2.1813028820336744E-3</v>
      </c>
      <c r="H104" s="217" t="s">
        <v>6</v>
      </c>
      <c r="I104" s="175" t="str">
        <f t="shared" si="6"/>
        <v/>
      </c>
      <c r="J104" s="218">
        <v>0.19818000000000002</v>
      </c>
      <c r="K104" s="175">
        <f t="shared" si="7"/>
        <v>4.3229060516143366E-4</v>
      </c>
      <c r="M104" s="29"/>
      <c r="N104" s="29"/>
      <c r="O104" s="29"/>
      <c r="P104" s="29"/>
      <c r="Q104" s="29"/>
      <c r="R104" s="29"/>
      <c r="S104" s="29"/>
      <c r="T104" s="29"/>
      <c r="W104" s="31"/>
      <c r="X104" s="31"/>
      <c r="Y104" s="31"/>
      <c r="Z104" s="31"/>
      <c r="AA104" s="31"/>
      <c r="AB104" s="31"/>
      <c r="AC104" s="31"/>
      <c r="AD104" s="31"/>
    </row>
    <row r="105" spans="2:30" ht="15" customHeight="1">
      <c r="B105" s="137" t="s">
        <v>316</v>
      </c>
      <c r="C105" s="152" t="s">
        <v>13</v>
      </c>
      <c r="D105" s="152">
        <v>344.92399999999998</v>
      </c>
      <c r="E105" s="152">
        <v>94.4</v>
      </c>
      <c r="F105" s="215">
        <f t="shared" si="4"/>
        <v>32560.8256</v>
      </c>
      <c r="G105" s="216">
        <f t="shared" si="5"/>
        <v>1.0224215370988781E-3</v>
      </c>
      <c r="H105" s="217">
        <v>3.5169491525423723E-2</v>
      </c>
      <c r="I105" s="175">
        <f t="shared" si="6"/>
        <v>3.5958045584409691E-5</v>
      </c>
      <c r="J105" s="218">
        <v>5.7000000000000002E-2</v>
      </c>
      <c r="K105" s="175">
        <f t="shared" si="7"/>
        <v>5.8278027614636055E-5</v>
      </c>
      <c r="M105" s="29"/>
      <c r="N105" s="29"/>
      <c r="O105" s="29"/>
      <c r="P105" s="29"/>
      <c r="Q105" s="29"/>
      <c r="R105" s="29"/>
      <c r="S105" s="29"/>
      <c r="T105" s="29"/>
      <c r="W105" s="31"/>
      <c r="X105" s="31"/>
      <c r="Y105" s="31"/>
      <c r="Z105" s="31"/>
      <c r="AA105" s="31"/>
      <c r="AB105" s="31"/>
      <c r="AC105" s="31"/>
      <c r="AD105" s="31"/>
    </row>
    <row r="106" spans="2:30" ht="15" customHeight="1">
      <c r="B106" s="137" t="s">
        <v>394</v>
      </c>
      <c r="C106" s="152" t="s">
        <v>395</v>
      </c>
      <c r="D106" s="152">
        <v>855.35199999999998</v>
      </c>
      <c r="E106" s="152">
        <v>33.380000000000003</v>
      </c>
      <c r="F106" s="215">
        <f t="shared" si="4"/>
        <v>28551.64976</v>
      </c>
      <c r="G106" s="216">
        <f t="shared" si="5"/>
        <v>8.9653198579608539E-4</v>
      </c>
      <c r="H106" s="217">
        <v>3.3553025763930495E-2</v>
      </c>
      <c r="I106" s="175">
        <f t="shared" si="6"/>
        <v>3.0081360817603821E-5</v>
      </c>
      <c r="J106" s="218">
        <v>0.10779999999999999</v>
      </c>
      <c r="K106" s="175">
        <f t="shared" si="7"/>
        <v>9.6646148068817999E-5</v>
      </c>
      <c r="M106" s="29"/>
      <c r="N106" s="29"/>
      <c r="O106" s="29"/>
      <c r="P106" s="29"/>
      <c r="Q106" s="29"/>
      <c r="R106" s="29"/>
      <c r="S106" s="29"/>
      <c r="T106" s="29"/>
      <c r="W106" s="31"/>
      <c r="X106" s="31"/>
      <c r="Y106" s="31"/>
      <c r="Z106" s="31"/>
      <c r="AA106" s="31"/>
      <c r="AB106" s="31"/>
      <c r="AC106" s="31"/>
      <c r="AD106" s="31"/>
    </row>
    <row r="107" spans="2:30" ht="15" customHeight="1">
      <c r="B107" s="137" t="s">
        <v>231</v>
      </c>
      <c r="C107" s="152" t="s">
        <v>232</v>
      </c>
      <c r="D107" s="152">
        <v>141.857</v>
      </c>
      <c r="E107" s="152">
        <v>282.49</v>
      </c>
      <c r="F107" s="215">
        <f t="shared" si="4"/>
        <v>40073.183929999999</v>
      </c>
      <c r="G107" s="216">
        <f t="shared" si="5"/>
        <v>1.258312268045091E-3</v>
      </c>
      <c r="H107" s="217">
        <v>2.3788452688590745E-2</v>
      </c>
      <c r="I107" s="175">
        <f t="shared" si="6"/>
        <v>2.9933301855863963E-5</v>
      </c>
      <c r="J107" s="218">
        <v>6.0700000000000004E-2</v>
      </c>
      <c r="K107" s="175">
        <f t="shared" si="7"/>
        <v>7.6379554670337027E-5</v>
      </c>
      <c r="M107" s="29"/>
      <c r="N107" s="29"/>
      <c r="O107" s="29"/>
      <c r="P107" s="29"/>
      <c r="Q107" s="29"/>
      <c r="R107" s="29"/>
      <c r="S107" s="29"/>
      <c r="T107" s="29"/>
      <c r="W107" s="31"/>
      <c r="X107" s="31"/>
      <c r="Y107" s="31"/>
      <c r="Z107" s="31"/>
      <c r="AA107" s="31"/>
      <c r="AB107" s="31"/>
      <c r="AC107" s="31"/>
      <c r="AD107" s="31"/>
    </row>
    <row r="108" spans="2:30" ht="15" customHeight="1">
      <c r="B108" s="137" t="s">
        <v>269</v>
      </c>
      <c r="C108" s="152" t="s">
        <v>270</v>
      </c>
      <c r="D108" s="152">
        <v>216.416</v>
      </c>
      <c r="E108" s="152">
        <v>35.82</v>
      </c>
      <c r="F108" s="215">
        <f t="shared" si="4"/>
        <v>7752.0211200000003</v>
      </c>
      <c r="G108" s="216" t="str">
        <f t="shared" si="5"/>
        <v/>
      </c>
      <c r="H108" s="217" t="s">
        <v>6</v>
      </c>
      <c r="I108" s="175" t="str">
        <f t="shared" si="6"/>
        <v/>
      </c>
      <c r="J108" s="218">
        <v>-0.28239999999999998</v>
      </c>
      <c r="K108" s="175" t="str">
        <f t="shared" si="7"/>
        <v/>
      </c>
      <c r="M108" s="29"/>
      <c r="N108" s="29"/>
      <c r="O108" s="29"/>
      <c r="P108" s="29"/>
      <c r="Q108" s="29"/>
      <c r="R108" s="29"/>
      <c r="S108" s="29"/>
      <c r="T108" s="29"/>
      <c r="W108" s="31"/>
      <c r="X108" s="31"/>
      <c r="Y108" s="31"/>
      <c r="Z108" s="31"/>
      <c r="AA108" s="31"/>
      <c r="AB108" s="31"/>
      <c r="AC108" s="31"/>
      <c r="AD108" s="31"/>
    </row>
    <row r="109" spans="2:30" ht="15" customHeight="1">
      <c r="B109" s="137" t="s">
        <v>286</v>
      </c>
      <c r="C109" s="152" t="s">
        <v>287</v>
      </c>
      <c r="D109" s="152">
        <v>740.68700000000001</v>
      </c>
      <c r="E109" s="152">
        <v>246.62</v>
      </c>
      <c r="F109" s="215">
        <f t="shared" si="4"/>
        <v>182668.22794000001</v>
      </c>
      <c r="G109" s="216" t="str">
        <f t="shared" si="5"/>
        <v/>
      </c>
      <c r="H109" s="217">
        <v>4.3792068769767257E-3</v>
      </c>
      <c r="I109" s="175" t="str">
        <f t="shared" si="6"/>
        <v/>
      </c>
      <c r="J109" s="218">
        <v>-7.5600000000000001E-2</v>
      </c>
      <c r="K109" s="175" t="str">
        <f t="shared" si="7"/>
        <v/>
      </c>
      <c r="M109" s="29"/>
      <c r="N109" s="29"/>
      <c r="O109" s="29"/>
      <c r="P109" s="29"/>
      <c r="Q109" s="29"/>
      <c r="R109" s="29"/>
      <c r="S109" s="29"/>
      <c r="T109" s="29"/>
      <c r="W109" s="31"/>
      <c r="X109" s="31"/>
      <c r="Y109" s="31"/>
      <c r="Z109" s="31"/>
      <c r="AA109" s="31"/>
      <c r="AB109" s="31"/>
      <c r="AC109" s="31"/>
      <c r="AD109" s="31"/>
    </row>
    <row r="110" spans="2:30" ht="15" customHeight="1">
      <c r="B110" s="137" t="s">
        <v>816</v>
      </c>
      <c r="C110" s="152" t="s">
        <v>817</v>
      </c>
      <c r="D110" s="152">
        <v>461.69</v>
      </c>
      <c r="E110" s="152">
        <v>160.97999999999999</v>
      </c>
      <c r="F110" s="215">
        <f t="shared" si="4"/>
        <v>74322.856199999995</v>
      </c>
      <c r="G110" s="216" t="str">
        <f t="shared" si="5"/>
        <v/>
      </c>
      <c r="H110" s="217">
        <v>2.7332587899117907E-2</v>
      </c>
      <c r="I110" s="175" t="str">
        <f t="shared" si="6"/>
        <v/>
      </c>
      <c r="J110" s="218">
        <v>-2.1299999999999999E-2</v>
      </c>
      <c r="K110" s="175" t="str">
        <f t="shared" si="7"/>
        <v/>
      </c>
      <c r="M110" s="29"/>
      <c r="N110" s="29"/>
      <c r="O110" s="29"/>
      <c r="P110" s="29"/>
      <c r="Q110" s="29"/>
      <c r="R110" s="29"/>
      <c r="S110" s="29"/>
      <c r="T110" s="29"/>
      <c r="W110" s="31"/>
      <c r="X110" s="31"/>
      <c r="Y110" s="31"/>
      <c r="Z110" s="31"/>
      <c r="AA110" s="31"/>
      <c r="AB110" s="31"/>
      <c r="AC110" s="31"/>
      <c r="AD110" s="31"/>
    </row>
    <row r="111" spans="2:30" ht="15" customHeight="1">
      <c r="B111" s="137" t="s">
        <v>276</v>
      </c>
      <c r="C111" s="152" t="s">
        <v>277</v>
      </c>
      <c r="D111" s="152">
        <v>278.358</v>
      </c>
      <c r="E111" s="152">
        <v>391.41</v>
      </c>
      <c r="F111" s="215">
        <f t="shared" si="4"/>
        <v>108952.10478000001</v>
      </c>
      <c r="G111" s="216" t="str">
        <f t="shared" si="5"/>
        <v/>
      </c>
      <c r="H111" s="217">
        <v>1.5022610561814975E-2</v>
      </c>
      <c r="I111" s="175" t="str">
        <f t="shared" si="6"/>
        <v/>
      </c>
      <c r="J111" s="218">
        <v>-4.6699999999999998E-2</v>
      </c>
      <c r="K111" s="175" t="str">
        <f t="shared" si="7"/>
        <v/>
      </c>
      <c r="M111" s="29"/>
      <c r="N111" s="29"/>
      <c r="O111" s="29"/>
      <c r="P111" s="29"/>
      <c r="Q111" s="29"/>
      <c r="R111" s="29"/>
      <c r="S111" s="29"/>
      <c r="T111" s="29"/>
      <c r="W111" s="31"/>
      <c r="X111" s="31"/>
      <c r="Y111" s="31"/>
      <c r="Z111" s="31"/>
      <c r="AA111" s="31"/>
      <c r="AB111" s="31"/>
      <c r="AC111" s="31"/>
      <c r="AD111" s="31"/>
    </row>
    <row r="112" spans="2:30" ht="15" customHeight="1">
      <c r="B112" s="137" t="s">
        <v>271</v>
      </c>
      <c r="C112" s="152" t="s">
        <v>14</v>
      </c>
      <c r="D112" s="152">
        <v>837.59299999999996</v>
      </c>
      <c r="E112" s="152">
        <v>50.98</v>
      </c>
      <c r="F112" s="215">
        <f t="shared" si="4"/>
        <v>42700.491139999998</v>
      </c>
      <c r="G112" s="216">
        <f t="shared" si="5"/>
        <v>1.3408106515037453E-3</v>
      </c>
      <c r="H112" s="217">
        <v>5.2373479795998434E-2</v>
      </c>
      <c r="I112" s="175">
        <f t="shared" si="6"/>
        <v>7.0222919566790897E-5</v>
      </c>
      <c r="J112" s="218">
        <v>0.1065</v>
      </c>
      <c r="K112" s="175">
        <f t="shared" si="7"/>
        <v>1.4279633438514888E-4</v>
      </c>
      <c r="M112" s="29"/>
      <c r="N112" s="29"/>
      <c r="O112" s="29"/>
      <c r="P112" s="29"/>
      <c r="Q112" s="29"/>
      <c r="R112" s="29"/>
      <c r="S112" s="29"/>
      <c r="T112" s="29"/>
      <c r="W112" s="31"/>
      <c r="X112" s="31"/>
      <c r="Y112" s="31"/>
      <c r="Z112" s="31"/>
      <c r="AA112" s="31"/>
      <c r="AB112" s="31"/>
      <c r="AC112" s="31"/>
      <c r="AD112" s="31"/>
    </row>
    <row r="113" spans="2:30" ht="15" customHeight="1">
      <c r="B113" s="137" t="s">
        <v>294</v>
      </c>
      <c r="C113" s="152" t="s">
        <v>295</v>
      </c>
      <c r="D113" s="152">
        <v>137.43</v>
      </c>
      <c r="E113" s="152">
        <v>179.3</v>
      </c>
      <c r="F113" s="215">
        <f t="shared" si="4"/>
        <v>24641.199000000004</v>
      </c>
      <c r="G113" s="216">
        <f t="shared" si="5"/>
        <v>7.7374243721692803E-4</v>
      </c>
      <c r="H113" s="217">
        <v>1.1377579475738985E-2</v>
      </c>
      <c r="I113" s="175">
        <f t="shared" si="6"/>
        <v>8.8033160731875799E-6</v>
      </c>
      <c r="J113" s="218">
        <v>9.5000000000000001E-2</v>
      </c>
      <c r="K113" s="175">
        <f t="shared" si="7"/>
        <v>7.3505531535608166E-5</v>
      </c>
      <c r="M113" s="29"/>
      <c r="N113" s="29"/>
      <c r="O113" s="29"/>
      <c r="P113" s="29"/>
      <c r="Q113" s="29"/>
      <c r="R113" s="29"/>
      <c r="S113" s="29"/>
      <c r="T113" s="29"/>
      <c r="W113" s="31"/>
      <c r="X113" s="31"/>
      <c r="Y113" s="31"/>
      <c r="Z113" s="31"/>
      <c r="AA113" s="31"/>
      <c r="AB113" s="31"/>
      <c r="AC113" s="31"/>
      <c r="AD113" s="31"/>
    </row>
    <row r="114" spans="2:30" ht="15" customHeight="1">
      <c r="B114" s="137" t="s">
        <v>539</v>
      </c>
      <c r="C114" s="152" t="s">
        <v>8</v>
      </c>
      <c r="D114" s="152">
        <v>252.71899999999999</v>
      </c>
      <c r="E114" s="152">
        <v>49.8</v>
      </c>
      <c r="F114" s="215">
        <f t="shared" si="4"/>
        <v>12585.406199999999</v>
      </c>
      <c r="G114" s="216">
        <f t="shared" si="5"/>
        <v>3.9518624343535532E-4</v>
      </c>
      <c r="H114" s="217">
        <v>3.8554216867469883E-2</v>
      </c>
      <c r="I114" s="175">
        <f t="shared" si="6"/>
        <v>1.5236096132447435E-5</v>
      </c>
      <c r="J114" s="218">
        <v>7.0000000000000007E-2</v>
      </c>
      <c r="K114" s="175">
        <f t="shared" si="7"/>
        <v>2.7663037040474874E-5</v>
      </c>
      <c r="M114" s="29"/>
      <c r="N114" s="29"/>
      <c r="O114" s="29"/>
      <c r="P114" s="29"/>
      <c r="Q114" s="29"/>
      <c r="R114" s="29"/>
      <c r="S114" s="29"/>
      <c r="T114" s="29"/>
      <c r="W114" s="31"/>
      <c r="X114" s="31"/>
      <c r="Y114" s="31"/>
      <c r="Z114" s="31"/>
      <c r="AA114" s="31"/>
      <c r="AB114" s="31"/>
      <c r="AC114" s="31"/>
      <c r="AD114" s="31"/>
    </row>
    <row r="115" spans="2:30" ht="15" customHeight="1">
      <c r="B115" s="137" t="s">
        <v>1056</v>
      </c>
      <c r="C115" s="152" t="s">
        <v>1057</v>
      </c>
      <c r="D115" s="152">
        <v>160.018</v>
      </c>
      <c r="E115" s="152">
        <v>130.12</v>
      </c>
      <c r="F115" s="215">
        <f t="shared" si="4"/>
        <v>20821.542160000001</v>
      </c>
      <c r="G115" s="216" t="str">
        <f t="shared" si="5"/>
        <v/>
      </c>
      <c r="H115" s="217">
        <v>1.4140793114048571E-2</v>
      </c>
      <c r="I115" s="175" t="str">
        <f t="shared" si="6"/>
        <v/>
      </c>
      <c r="J115" s="218">
        <v>-1.6299999999999999E-2</v>
      </c>
      <c r="K115" s="175" t="str">
        <f t="shared" si="7"/>
        <v/>
      </c>
      <c r="M115" s="29"/>
      <c r="N115" s="29"/>
      <c r="O115" s="29"/>
      <c r="P115" s="29"/>
      <c r="Q115" s="29"/>
      <c r="R115" s="29"/>
      <c r="S115" s="29"/>
      <c r="T115" s="29"/>
      <c r="W115" s="31"/>
      <c r="X115" s="31"/>
      <c r="Y115" s="31"/>
      <c r="Z115" s="31"/>
      <c r="AA115" s="31"/>
      <c r="AB115" s="31"/>
      <c r="AC115" s="31"/>
      <c r="AD115" s="31"/>
    </row>
    <row r="116" spans="2:30" ht="15" customHeight="1">
      <c r="B116" s="137" t="s">
        <v>303</v>
      </c>
      <c r="C116" s="152" t="s">
        <v>16</v>
      </c>
      <c r="D116" s="152">
        <v>771</v>
      </c>
      <c r="E116" s="152">
        <v>98.26</v>
      </c>
      <c r="F116" s="215">
        <f t="shared" si="4"/>
        <v>75758.460000000006</v>
      </c>
      <c r="G116" s="216">
        <f t="shared" si="5"/>
        <v>2.3788426642794916E-3</v>
      </c>
      <c r="H116" s="217">
        <v>4.1726032973743124E-2</v>
      </c>
      <c r="I116" s="175">
        <f t="shared" si="6"/>
        <v>9.9259667449073014E-5</v>
      </c>
      <c r="J116" s="218">
        <v>6.6529999999999992E-2</v>
      </c>
      <c r="K116" s="175">
        <f t="shared" si="7"/>
        <v>1.5826440245451457E-4</v>
      </c>
      <c r="M116" s="29"/>
      <c r="N116" s="29"/>
      <c r="O116" s="29"/>
      <c r="P116" s="29"/>
      <c r="Q116" s="29"/>
      <c r="R116" s="29"/>
      <c r="S116" s="29"/>
      <c r="T116" s="29"/>
      <c r="W116" s="31"/>
      <c r="X116" s="31"/>
      <c r="Y116" s="31"/>
      <c r="Z116" s="31"/>
      <c r="AA116" s="31"/>
      <c r="AB116" s="31"/>
      <c r="AC116" s="31"/>
      <c r="AD116" s="31"/>
    </row>
    <row r="117" spans="2:30" ht="15" customHeight="1">
      <c r="B117" s="137" t="s">
        <v>736</v>
      </c>
      <c r="C117" s="152" t="s">
        <v>737</v>
      </c>
      <c r="D117" s="152">
        <v>184.58099999999999</v>
      </c>
      <c r="E117" s="152">
        <v>59.22</v>
      </c>
      <c r="F117" s="215">
        <f t="shared" si="4"/>
        <v>10930.88682</v>
      </c>
      <c r="G117" s="216">
        <f t="shared" si="5"/>
        <v>3.4323374479663894E-4</v>
      </c>
      <c r="H117" s="217">
        <v>4.5254981425194192E-2</v>
      </c>
      <c r="I117" s="175">
        <f t="shared" si="6"/>
        <v>1.5533036745271737E-5</v>
      </c>
      <c r="J117" s="218">
        <v>3.6299999999999999E-2</v>
      </c>
      <c r="K117" s="175">
        <f t="shared" si="7"/>
        <v>1.2459384936117993E-5</v>
      </c>
      <c r="M117" s="29"/>
      <c r="N117" s="29"/>
      <c r="O117" s="29"/>
      <c r="P117" s="29"/>
      <c r="Q117" s="29"/>
      <c r="R117" s="29"/>
      <c r="S117" s="29"/>
      <c r="T117" s="29"/>
      <c r="W117" s="31"/>
      <c r="X117" s="31"/>
      <c r="Y117" s="31"/>
      <c r="Z117" s="31"/>
      <c r="AA117" s="31"/>
      <c r="AB117" s="31"/>
      <c r="AC117" s="31"/>
      <c r="AD117" s="31"/>
    </row>
    <row r="118" spans="2:30" ht="15" customHeight="1">
      <c r="B118" s="137" t="s">
        <v>337</v>
      </c>
      <c r="C118" s="152" t="s">
        <v>338</v>
      </c>
      <c r="D118" s="152">
        <v>399.892</v>
      </c>
      <c r="E118" s="152">
        <v>318.26</v>
      </c>
      <c r="F118" s="215">
        <f t="shared" si="4"/>
        <v>127269.62792</v>
      </c>
      <c r="G118" s="216">
        <f t="shared" si="5"/>
        <v>3.9963117091222867E-3</v>
      </c>
      <c r="H118" s="217">
        <v>1.1814239929617294E-2</v>
      </c>
      <c r="I118" s="175">
        <f t="shared" si="6"/>
        <v>4.7213385365109652E-5</v>
      </c>
      <c r="J118" s="218">
        <v>0.15</v>
      </c>
      <c r="K118" s="175">
        <f t="shared" si="7"/>
        <v>5.9944675636834296E-4</v>
      </c>
      <c r="M118" s="29"/>
      <c r="N118" s="29"/>
      <c r="O118" s="29"/>
      <c r="P118" s="29"/>
      <c r="Q118" s="29"/>
      <c r="R118" s="29"/>
      <c r="S118" s="29"/>
      <c r="T118" s="29"/>
      <c r="W118" s="31"/>
      <c r="X118" s="31"/>
      <c r="Y118" s="31"/>
      <c r="Z118" s="31"/>
      <c r="AA118" s="31"/>
      <c r="AB118" s="31"/>
      <c r="AC118" s="31"/>
      <c r="AD118" s="31"/>
    </row>
    <row r="119" spans="2:30" ht="15" customHeight="1">
      <c r="B119" s="137" t="s">
        <v>314</v>
      </c>
      <c r="C119" s="152" t="s">
        <v>315</v>
      </c>
      <c r="D119" s="152">
        <v>285.91199999999998</v>
      </c>
      <c r="E119" s="152">
        <v>226.15</v>
      </c>
      <c r="F119" s="215">
        <f t="shared" si="4"/>
        <v>64658.998799999994</v>
      </c>
      <c r="G119" s="216">
        <f t="shared" si="5"/>
        <v>2.0303156238265195E-3</v>
      </c>
      <c r="H119" s="217">
        <v>1.0081804112314834E-2</v>
      </c>
      <c r="I119" s="175">
        <f t="shared" si="6"/>
        <v>2.0469244405591262E-5</v>
      </c>
      <c r="J119" s="218">
        <v>0.125</v>
      </c>
      <c r="K119" s="175">
        <f t="shared" si="7"/>
        <v>2.5378945297831494E-4</v>
      </c>
      <c r="M119" s="29"/>
      <c r="N119" s="29"/>
      <c r="O119" s="29"/>
      <c r="P119" s="29"/>
      <c r="Q119" s="29"/>
      <c r="R119" s="29"/>
      <c r="S119" s="29"/>
      <c r="T119" s="29"/>
      <c r="W119" s="31"/>
      <c r="X119" s="31"/>
      <c r="Y119" s="31"/>
      <c r="Z119" s="31"/>
      <c r="AA119" s="31"/>
      <c r="AB119" s="31"/>
      <c r="AC119" s="31"/>
      <c r="AD119" s="31"/>
    </row>
    <row r="120" spans="2:30" ht="15" customHeight="1">
      <c r="B120" s="137" t="s">
        <v>1112</v>
      </c>
      <c r="C120" s="152" t="s">
        <v>1113</v>
      </c>
      <c r="D120" s="152">
        <v>123.52500000000001</v>
      </c>
      <c r="E120" s="152">
        <v>102.47</v>
      </c>
      <c r="F120" s="215">
        <f t="shared" si="4"/>
        <v>12657.606750000001</v>
      </c>
      <c r="G120" s="216">
        <f t="shared" si="5"/>
        <v>3.9745336645665813E-4</v>
      </c>
      <c r="H120" s="217">
        <v>2.7325070752415343E-3</v>
      </c>
      <c r="I120" s="175">
        <f t="shared" si="6"/>
        <v>1.0860441359213846E-6</v>
      </c>
      <c r="J120" s="218">
        <v>8.2599999999999993E-2</v>
      </c>
      <c r="K120" s="175">
        <f t="shared" si="7"/>
        <v>3.2829648069319956E-5</v>
      </c>
      <c r="M120" s="29"/>
      <c r="N120" s="29"/>
      <c r="O120" s="29"/>
      <c r="P120" s="29"/>
      <c r="Q120" s="29"/>
      <c r="R120" s="29"/>
      <c r="S120" s="29"/>
      <c r="T120" s="29"/>
      <c r="W120" s="31"/>
      <c r="X120" s="31"/>
      <c r="Y120" s="31"/>
      <c r="Z120" s="31"/>
      <c r="AA120" s="31"/>
      <c r="AB120" s="31"/>
      <c r="AC120" s="31"/>
      <c r="AD120" s="31"/>
    </row>
    <row r="121" spans="2:30" ht="15" customHeight="1">
      <c r="B121" s="137" t="s">
        <v>323</v>
      </c>
      <c r="C121" s="152" t="s">
        <v>324</v>
      </c>
      <c r="D121" s="152">
        <v>571.70000000000005</v>
      </c>
      <c r="E121" s="152">
        <v>107.78</v>
      </c>
      <c r="F121" s="215">
        <f t="shared" si="4"/>
        <v>61617.826000000008</v>
      </c>
      <c r="G121" s="216">
        <f t="shared" si="5"/>
        <v>1.934821713231105E-3</v>
      </c>
      <c r="H121" s="217">
        <v>1.9484134347745409E-2</v>
      </c>
      <c r="I121" s="175">
        <f t="shared" si="6"/>
        <v>3.7698326199529794E-5</v>
      </c>
      <c r="J121" s="218">
        <v>0.14124999999999999</v>
      </c>
      <c r="K121" s="175">
        <f t="shared" si="7"/>
        <v>2.7329356699389354E-4</v>
      </c>
      <c r="M121" s="29"/>
      <c r="N121" s="29"/>
      <c r="O121" s="29"/>
      <c r="P121" s="29"/>
      <c r="Q121" s="29"/>
      <c r="R121" s="29"/>
      <c r="S121" s="29"/>
      <c r="T121" s="29"/>
      <c r="W121" s="31"/>
      <c r="X121" s="31"/>
      <c r="Y121" s="31"/>
      <c r="Z121" s="31"/>
      <c r="AA121" s="31"/>
      <c r="AB121" s="31"/>
      <c r="AC121" s="31"/>
      <c r="AD121" s="31"/>
    </row>
    <row r="122" spans="2:30" ht="15" customHeight="1">
      <c r="B122" s="137" t="s">
        <v>327</v>
      </c>
      <c r="C122" s="152" t="s">
        <v>328</v>
      </c>
      <c r="D122" s="152">
        <v>580.00199999999995</v>
      </c>
      <c r="E122" s="152">
        <v>132.13</v>
      </c>
      <c r="F122" s="215">
        <f t="shared" si="4"/>
        <v>76635.66425999999</v>
      </c>
      <c r="G122" s="216">
        <f t="shared" si="5"/>
        <v>2.4063871909102558E-3</v>
      </c>
      <c r="H122" s="217">
        <v>2.7548626352834331E-2</v>
      </c>
      <c r="I122" s="175">
        <f t="shared" si="6"/>
        <v>6.6292661582633249E-5</v>
      </c>
      <c r="J122" s="218">
        <v>0.05</v>
      </c>
      <c r="K122" s="175">
        <f t="shared" si="7"/>
        <v>1.203193595455128E-4</v>
      </c>
      <c r="M122" s="29"/>
      <c r="N122" s="29"/>
      <c r="O122" s="29"/>
      <c r="P122" s="29"/>
      <c r="Q122" s="29"/>
      <c r="R122" s="29"/>
      <c r="S122" s="29"/>
      <c r="T122" s="29"/>
      <c r="W122" s="31"/>
      <c r="X122" s="31"/>
      <c r="Y122" s="31"/>
      <c r="Z122" s="31"/>
      <c r="AA122" s="31"/>
      <c r="AB122" s="31"/>
      <c r="AC122" s="31"/>
      <c r="AD122" s="31"/>
    </row>
    <row r="123" spans="2:30" ht="15" customHeight="1">
      <c r="B123" s="137" t="s">
        <v>112</v>
      </c>
      <c r="C123" s="152" t="s">
        <v>113</v>
      </c>
      <c r="D123" s="152">
        <v>217.43100000000001</v>
      </c>
      <c r="E123" s="152">
        <v>282.01</v>
      </c>
      <c r="F123" s="215">
        <f t="shared" si="4"/>
        <v>61317.716310000003</v>
      </c>
      <c r="G123" s="216">
        <f t="shared" si="5"/>
        <v>1.9253981619269246E-3</v>
      </c>
      <c r="H123" s="217">
        <v>9.5741285770008164E-3</v>
      </c>
      <c r="I123" s="175">
        <f t="shared" si="6"/>
        <v>1.8434009564209413E-5</v>
      </c>
      <c r="J123" s="218">
        <v>0.10585000000000001</v>
      </c>
      <c r="K123" s="175">
        <f t="shared" si="7"/>
        <v>2.0380339543996499E-4</v>
      </c>
      <c r="M123" s="29"/>
      <c r="N123" s="29"/>
      <c r="O123" s="29"/>
      <c r="P123" s="29"/>
      <c r="Q123" s="29"/>
      <c r="R123" s="29"/>
      <c r="S123" s="29"/>
      <c r="T123" s="29"/>
      <c r="W123" s="31"/>
      <c r="X123" s="31"/>
      <c r="Y123" s="31"/>
      <c r="Z123" s="31"/>
      <c r="AA123" s="31"/>
      <c r="AB123" s="31"/>
      <c r="AC123" s="31"/>
      <c r="AD123" s="31"/>
    </row>
    <row r="124" spans="2:30" ht="15" customHeight="1">
      <c r="B124" s="137" t="s">
        <v>339</v>
      </c>
      <c r="C124" s="152" t="s">
        <v>19</v>
      </c>
      <c r="D124" s="152">
        <v>213.273</v>
      </c>
      <c r="E124" s="152">
        <v>105.54</v>
      </c>
      <c r="F124" s="215">
        <f t="shared" si="4"/>
        <v>22508.832420000002</v>
      </c>
      <c r="G124" s="216">
        <f t="shared" si="5"/>
        <v>7.0678536606754415E-4</v>
      </c>
      <c r="H124" s="217">
        <v>4.2827364032594267E-2</v>
      </c>
      <c r="I124" s="175">
        <f t="shared" si="6"/>
        <v>3.0269754165485112E-5</v>
      </c>
      <c r="J124" s="218">
        <v>7.0199999999999999E-2</v>
      </c>
      <c r="K124" s="175">
        <f t="shared" si="7"/>
        <v>4.9616332697941598E-5</v>
      </c>
      <c r="M124" s="29"/>
      <c r="N124" s="29"/>
      <c r="O124" s="29"/>
      <c r="P124" s="29"/>
      <c r="Q124" s="29"/>
      <c r="R124" s="29"/>
      <c r="S124" s="29"/>
      <c r="T124" s="29"/>
      <c r="W124" s="31"/>
      <c r="X124" s="31"/>
      <c r="Y124" s="31"/>
      <c r="Z124" s="31"/>
      <c r="AA124" s="31"/>
      <c r="AB124" s="31"/>
      <c r="AC124" s="31"/>
      <c r="AD124" s="31"/>
    </row>
    <row r="125" spans="2:30" ht="15" customHeight="1">
      <c r="B125" s="137" t="s">
        <v>317</v>
      </c>
      <c r="C125" s="152" t="s">
        <v>318</v>
      </c>
      <c r="D125" s="152">
        <v>123.611</v>
      </c>
      <c r="E125" s="152">
        <v>220.19</v>
      </c>
      <c r="F125" s="215">
        <f t="shared" si="4"/>
        <v>27217.90609</v>
      </c>
      <c r="G125" s="216">
        <f t="shared" si="5"/>
        <v>8.5465195886036491E-4</v>
      </c>
      <c r="H125" s="217">
        <v>7.0847904082837554E-3</v>
      </c>
      <c r="I125" s="175">
        <f t="shared" si="6"/>
        <v>6.0550300005548363E-6</v>
      </c>
      <c r="J125" s="218">
        <v>0.11555</v>
      </c>
      <c r="K125" s="175">
        <f t="shared" si="7"/>
        <v>9.8755033846315167E-5</v>
      </c>
      <c r="M125" s="29"/>
      <c r="N125" s="29"/>
      <c r="O125" s="29"/>
      <c r="P125" s="29"/>
      <c r="Q125" s="29"/>
      <c r="R125" s="29"/>
      <c r="S125" s="29"/>
      <c r="T125" s="29"/>
      <c r="W125" s="31"/>
      <c r="X125" s="31"/>
      <c r="Y125" s="31"/>
      <c r="Z125" s="31"/>
      <c r="AA125" s="31"/>
      <c r="AB125" s="31"/>
      <c r="AC125" s="31"/>
      <c r="AD125" s="31"/>
    </row>
    <row r="126" spans="2:30" ht="15" customHeight="1">
      <c r="B126" s="137" t="s">
        <v>1000</v>
      </c>
      <c r="C126" s="152" t="s">
        <v>1001</v>
      </c>
      <c r="D126" s="152">
        <v>441.59199999999998</v>
      </c>
      <c r="E126" s="152">
        <v>40.090000000000003</v>
      </c>
      <c r="F126" s="215">
        <f t="shared" si="4"/>
        <v>17703.423280000003</v>
      </c>
      <c r="G126" s="216" t="str">
        <f t="shared" si="5"/>
        <v/>
      </c>
      <c r="H126" s="217">
        <v>1.5714642055375403E-2</v>
      </c>
      <c r="I126" s="175" t="str">
        <f t="shared" si="6"/>
        <v/>
      </c>
      <c r="J126" s="218">
        <v>0.31585000000000002</v>
      </c>
      <c r="K126" s="175" t="str">
        <f t="shared" si="7"/>
        <v/>
      </c>
      <c r="M126" s="29"/>
      <c r="N126" s="29"/>
      <c r="O126" s="29"/>
      <c r="P126" s="29"/>
      <c r="Q126" s="29"/>
      <c r="R126" s="29"/>
      <c r="S126" s="29"/>
      <c r="T126" s="29"/>
      <c r="W126" s="31"/>
      <c r="X126" s="31"/>
      <c r="Y126" s="31"/>
      <c r="Z126" s="31"/>
      <c r="AA126" s="31"/>
      <c r="AB126" s="31"/>
      <c r="AC126" s="31"/>
      <c r="AD126" s="31"/>
    </row>
    <row r="127" spans="2:30" ht="15" customHeight="1">
      <c r="B127" s="137" t="s">
        <v>473</v>
      </c>
      <c r="C127" s="152" t="s">
        <v>474</v>
      </c>
      <c r="D127" s="152">
        <v>182.01400000000001</v>
      </c>
      <c r="E127" s="152">
        <v>231.77</v>
      </c>
      <c r="F127" s="215">
        <f t="shared" si="4"/>
        <v>42185.384780000008</v>
      </c>
      <c r="G127" s="216">
        <f t="shared" si="5"/>
        <v>1.3246361280800946E-3</v>
      </c>
      <c r="H127" s="217" t="s">
        <v>6</v>
      </c>
      <c r="I127" s="175" t="str">
        <f t="shared" si="6"/>
        <v/>
      </c>
      <c r="J127" s="218">
        <v>8.9200000000000002E-2</v>
      </c>
      <c r="K127" s="175">
        <f t="shared" si="7"/>
        <v>1.1815754262474444E-4</v>
      </c>
      <c r="M127" s="29"/>
      <c r="N127" s="29"/>
      <c r="O127" s="29"/>
      <c r="P127" s="29"/>
      <c r="Q127" s="29"/>
      <c r="R127" s="29"/>
      <c r="S127" s="29"/>
      <c r="T127" s="29"/>
      <c r="W127" s="31"/>
      <c r="X127" s="31"/>
      <c r="Y127" s="31"/>
      <c r="Z127" s="31"/>
      <c r="AA127" s="31"/>
      <c r="AB127" s="31"/>
      <c r="AC127" s="31"/>
      <c r="AD127" s="31"/>
    </row>
    <row r="128" spans="2:30" ht="15" customHeight="1">
      <c r="B128" s="137" t="s">
        <v>481</v>
      </c>
      <c r="C128" s="152" t="s">
        <v>482</v>
      </c>
      <c r="D128" s="152">
        <v>77.63</v>
      </c>
      <c r="E128" s="152">
        <v>412.59</v>
      </c>
      <c r="F128" s="215">
        <f t="shared" si="4"/>
        <v>32029.361699999998</v>
      </c>
      <c r="G128" s="216">
        <f t="shared" si="5"/>
        <v>1.0057333810850895E-3</v>
      </c>
      <c r="H128" s="217" t="s">
        <v>6</v>
      </c>
      <c r="I128" s="175" t="str">
        <f t="shared" si="6"/>
        <v/>
      </c>
      <c r="J128" s="218">
        <v>0.10779999999999999</v>
      </c>
      <c r="K128" s="175">
        <f t="shared" si="7"/>
        <v>1.0841805848097263E-4</v>
      </c>
      <c r="M128" s="29"/>
      <c r="N128" s="29"/>
      <c r="O128" s="29"/>
      <c r="P128" s="29"/>
      <c r="Q128" s="29"/>
      <c r="R128" s="29"/>
      <c r="S128" s="29"/>
      <c r="T128" s="29"/>
      <c r="W128" s="31"/>
      <c r="X128" s="31"/>
      <c r="Y128" s="31"/>
      <c r="Z128" s="31"/>
      <c r="AA128" s="31"/>
      <c r="AB128" s="31"/>
      <c r="AC128" s="31"/>
      <c r="AD128" s="31"/>
    </row>
    <row r="129" spans="2:30" ht="15" customHeight="1">
      <c r="B129" s="137" t="s">
        <v>363</v>
      </c>
      <c r="C129" s="152" t="s">
        <v>364</v>
      </c>
      <c r="D129" s="152">
        <v>246.08099999999999</v>
      </c>
      <c r="E129" s="152">
        <v>261.77999999999997</v>
      </c>
      <c r="F129" s="215">
        <f t="shared" si="4"/>
        <v>64419.084179999991</v>
      </c>
      <c r="G129" s="216">
        <f t="shared" si="5"/>
        <v>2.0227822191897253E-3</v>
      </c>
      <c r="H129" s="217">
        <v>1.9252807701123083E-2</v>
      </c>
      <c r="I129" s="175">
        <f t="shared" si="6"/>
        <v>3.8944237087310781E-5</v>
      </c>
      <c r="J129" s="218">
        <v>0.13</v>
      </c>
      <c r="K129" s="175">
        <f t="shared" si="7"/>
        <v>2.6296168849466431E-4</v>
      </c>
      <c r="M129" s="29"/>
      <c r="N129" s="29"/>
      <c r="O129" s="29"/>
      <c r="P129" s="29"/>
      <c r="Q129" s="29"/>
      <c r="R129" s="29"/>
      <c r="S129" s="29"/>
      <c r="T129" s="29"/>
      <c r="W129" s="31"/>
      <c r="X129" s="31"/>
      <c r="Y129" s="31"/>
      <c r="Z129" s="31"/>
      <c r="AA129" s="31"/>
      <c r="AB129" s="31"/>
      <c r="AC129" s="31"/>
      <c r="AD129" s="31"/>
    </row>
    <row r="130" spans="2:30" ht="15" customHeight="1">
      <c r="B130" s="137" t="s">
        <v>373</v>
      </c>
      <c r="C130" s="152" t="s">
        <v>374</v>
      </c>
      <c r="D130" s="152">
        <v>124.81699999999999</v>
      </c>
      <c r="E130" s="152">
        <v>59.01</v>
      </c>
      <c r="F130" s="215">
        <f t="shared" si="4"/>
        <v>7365.4511699999994</v>
      </c>
      <c r="G130" s="216">
        <f t="shared" si="5"/>
        <v>2.3127779372578714E-4</v>
      </c>
      <c r="H130" s="217">
        <v>3.9315370276224365E-2</v>
      </c>
      <c r="I130" s="175">
        <f t="shared" si="6"/>
        <v>9.0927720969975617E-6</v>
      </c>
      <c r="J130" s="218">
        <v>0.08</v>
      </c>
      <c r="K130" s="175">
        <f t="shared" si="7"/>
        <v>1.8502223498062973E-5</v>
      </c>
      <c r="M130" s="29"/>
      <c r="N130" s="29"/>
      <c r="O130" s="29"/>
      <c r="P130" s="29"/>
      <c r="Q130" s="29"/>
      <c r="R130" s="29"/>
      <c r="S130" s="29"/>
      <c r="T130" s="29"/>
      <c r="W130" s="31"/>
      <c r="X130" s="31"/>
      <c r="Y130" s="31"/>
      <c r="Z130" s="31"/>
      <c r="AA130" s="31"/>
      <c r="AB130" s="31"/>
      <c r="AC130" s="31"/>
      <c r="AD130" s="31"/>
    </row>
    <row r="131" spans="2:30" ht="15" customHeight="1">
      <c r="B131" s="137" t="s">
        <v>172</v>
      </c>
      <c r="C131" s="152" t="s">
        <v>173</v>
      </c>
      <c r="D131" s="152">
        <v>285.24900000000002</v>
      </c>
      <c r="E131" s="152">
        <v>81.540000000000006</v>
      </c>
      <c r="F131" s="215">
        <f t="shared" si="4"/>
        <v>23259.203460000004</v>
      </c>
      <c r="G131" s="216">
        <f t="shared" si="5"/>
        <v>7.3034728435352543E-4</v>
      </c>
      <c r="H131" s="217">
        <v>6.3772381653176349E-3</v>
      </c>
      <c r="I131" s="175">
        <f t="shared" si="6"/>
        <v>4.6575985757153936E-6</v>
      </c>
      <c r="J131" s="218">
        <v>9.5600000000000004E-2</v>
      </c>
      <c r="K131" s="175">
        <f t="shared" si="7"/>
        <v>6.9821200384197036E-5</v>
      </c>
      <c r="M131" s="29"/>
      <c r="N131" s="29"/>
      <c r="O131" s="29"/>
      <c r="P131" s="29"/>
      <c r="Q131" s="29"/>
      <c r="R131" s="29"/>
      <c r="S131" s="29"/>
      <c r="T131" s="29"/>
      <c r="W131" s="31"/>
      <c r="X131" s="31"/>
      <c r="Y131" s="31"/>
      <c r="Z131" s="31"/>
      <c r="AA131" s="31"/>
      <c r="AB131" s="31"/>
      <c r="AC131" s="31"/>
      <c r="AD131" s="31"/>
    </row>
    <row r="132" spans="2:30" ht="15" customHeight="1">
      <c r="B132" s="137" t="s">
        <v>352</v>
      </c>
      <c r="C132" s="152" t="s">
        <v>353</v>
      </c>
      <c r="D132" s="152">
        <v>3921.4850000000001</v>
      </c>
      <c r="E132" s="152">
        <v>12.15</v>
      </c>
      <c r="F132" s="215">
        <f t="shared" si="4"/>
        <v>47646.042750000001</v>
      </c>
      <c r="G132" s="216">
        <f t="shared" si="5"/>
        <v>1.496102735955622E-3</v>
      </c>
      <c r="H132" s="217">
        <v>4.9382716049382713E-2</v>
      </c>
      <c r="I132" s="175">
        <f t="shared" si="6"/>
        <v>7.3881616590401085E-5</v>
      </c>
      <c r="J132" s="218">
        <v>1.67E-2</v>
      </c>
      <c r="K132" s="175">
        <f t="shared" si="7"/>
        <v>2.4984915690458886E-5</v>
      </c>
      <c r="M132" s="29"/>
      <c r="N132" s="29"/>
      <c r="O132" s="29"/>
      <c r="P132" s="29"/>
      <c r="Q132" s="29"/>
      <c r="R132" s="29"/>
      <c r="S132" s="29"/>
      <c r="T132" s="29"/>
      <c r="W132" s="31"/>
      <c r="X132" s="31"/>
      <c r="Y132" s="31"/>
      <c r="Z132" s="31"/>
      <c r="AA132" s="31"/>
      <c r="AB132" s="31"/>
      <c r="AC132" s="31"/>
      <c r="AD132" s="31"/>
    </row>
    <row r="133" spans="2:30" ht="15" customHeight="1">
      <c r="B133" s="137" t="s">
        <v>628</v>
      </c>
      <c r="C133" s="152" t="s">
        <v>25</v>
      </c>
      <c r="D133" s="152">
        <v>2023.7139999999999</v>
      </c>
      <c r="E133" s="152">
        <v>66.97</v>
      </c>
      <c r="F133" s="215">
        <f t="shared" si="4"/>
        <v>135528.12657999998</v>
      </c>
      <c r="G133" s="216">
        <f t="shared" si="5"/>
        <v>4.2556315125515396E-3</v>
      </c>
      <c r="H133" s="217">
        <v>3.0760041809765569E-2</v>
      </c>
      <c r="I133" s="175">
        <f t="shared" si="6"/>
        <v>1.3090340325304123E-4</v>
      </c>
      <c r="J133" s="218">
        <v>8.1000000000000003E-2</v>
      </c>
      <c r="K133" s="175">
        <f t="shared" si="7"/>
        <v>3.4470615251667471E-4</v>
      </c>
      <c r="M133" s="29"/>
      <c r="N133" s="29"/>
      <c r="O133" s="29"/>
      <c r="P133" s="29"/>
      <c r="Q133" s="29"/>
      <c r="R133" s="29"/>
      <c r="S133" s="29"/>
      <c r="T133" s="29"/>
      <c r="W133" s="31"/>
      <c r="X133" s="31"/>
      <c r="Y133" s="31"/>
      <c r="Z133" s="31"/>
      <c r="AA133" s="31"/>
      <c r="AB133" s="31"/>
      <c r="AC133" s="31"/>
      <c r="AD133" s="31"/>
    </row>
    <row r="134" spans="2:30" ht="15" customHeight="1">
      <c r="B134" s="137" t="s">
        <v>149</v>
      </c>
      <c r="C134" s="152" t="s">
        <v>150</v>
      </c>
      <c r="D134" s="152">
        <v>526.09100000000001</v>
      </c>
      <c r="E134" s="152">
        <v>22.84</v>
      </c>
      <c r="F134" s="215">
        <f t="shared" si="4"/>
        <v>12015.918439999999</v>
      </c>
      <c r="G134" s="216" t="str">
        <f t="shared" si="5"/>
        <v/>
      </c>
      <c r="H134" s="217">
        <v>5.4290718038528897E-2</v>
      </c>
      <c r="I134" s="175" t="str">
        <f t="shared" si="6"/>
        <v/>
      </c>
      <c r="J134" s="218" t="s">
        <v>6</v>
      </c>
      <c r="K134" s="175" t="str">
        <f t="shared" si="7"/>
        <v/>
      </c>
      <c r="M134" s="29"/>
      <c r="N134" s="29"/>
      <c r="O134" s="29"/>
      <c r="P134" s="29"/>
      <c r="Q134" s="29"/>
      <c r="R134" s="29"/>
      <c r="S134" s="29"/>
      <c r="T134" s="29"/>
      <c r="W134" s="31"/>
      <c r="X134" s="31"/>
      <c r="Y134" s="31"/>
      <c r="Z134" s="31"/>
      <c r="AA134" s="31"/>
      <c r="AB134" s="31"/>
      <c r="AC134" s="31"/>
      <c r="AD134" s="31"/>
    </row>
    <row r="135" spans="2:30" ht="15" customHeight="1">
      <c r="B135" s="137" t="s">
        <v>407</v>
      </c>
      <c r="C135" s="152" t="s">
        <v>408</v>
      </c>
      <c r="D135" s="152">
        <v>192.07900000000001</v>
      </c>
      <c r="E135" s="152">
        <v>144.47</v>
      </c>
      <c r="F135" s="215">
        <f t="shared" si="4"/>
        <v>27749.653130000002</v>
      </c>
      <c r="G135" s="216">
        <f t="shared" si="5"/>
        <v>8.7134900557113936E-4</v>
      </c>
      <c r="H135" s="217">
        <v>2.0765556863016545E-2</v>
      </c>
      <c r="I135" s="175">
        <f t="shared" si="6"/>
        <v>1.8094047322720415E-5</v>
      </c>
      <c r="J135" s="218">
        <v>5.5999999999999994E-2</v>
      </c>
      <c r="K135" s="175">
        <f t="shared" si="7"/>
        <v>4.8795544311983801E-5</v>
      </c>
      <c r="M135" s="29"/>
      <c r="N135" s="29"/>
      <c r="O135" s="29"/>
      <c r="P135" s="29"/>
      <c r="Q135" s="29"/>
      <c r="R135" s="29"/>
      <c r="S135" s="29"/>
      <c r="T135" s="29"/>
      <c r="W135" s="31"/>
      <c r="X135" s="31"/>
      <c r="Y135" s="31"/>
      <c r="Z135" s="31"/>
      <c r="AA135" s="31"/>
      <c r="AB135" s="31"/>
      <c r="AC135" s="31"/>
      <c r="AD135" s="31"/>
    </row>
    <row r="136" spans="2:30" ht="15" customHeight="1">
      <c r="B136" s="137" t="s">
        <v>359</v>
      </c>
      <c r="C136" s="152" t="s">
        <v>360</v>
      </c>
      <c r="D136" s="152">
        <v>1434.4090000000001</v>
      </c>
      <c r="E136" s="152">
        <v>49.94</v>
      </c>
      <c r="F136" s="215">
        <f t="shared" si="4"/>
        <v>71634.385460000005</v>
      </c>
      <c r="G136" s="216">
        <f t="shared" si="5"/>
        <v>2.2493452528165236E-3</v>
      </c>
      <c r="H136" s="217">
        <v>1.2014417300760914E-2</v>
      </c>
      <c r="I136" s="175">
        <f t="shared" si="6"/>
        <v>2.7024572520823272E-5</v>
      </c>
      <c r="J136" s="218">
        <v>1.1399999999999999E-2</v>
      </c>
      <c r="K136" s="175">
        <f t="shared" si="7"/>
        <v>2.5642535882108368E-5</v>
      </c>
      <c r="M136" s="29"/>
      <c r="N136" s="29"/>
      <c r="O136" s="29"/>
      <c r="P136" s="29"/>
      <c r="Q136" s="29"/>
      <c r="R136" s="29"/>
      <c r="S136" s="29"/>
      <c r="T136" s="29"/>
      <c r="W136" s="31"/>
      <c r="X136" s="31"/>
      <c r="Y136" s="31"/>
      <c r="Z136" s="31"/>
      <c r="AA136" s="31"/>
      <c r="AB136" s="31"/>
      <c r="AC136" s="31"/>
      <c r="AD136" s="31"/>
    </row>
    <row r="137" spans="2:30" ht="15" customHeight="1">
      <c r="B137" s="137" t="s">
        <v>308</v>
      </c>
      <c r="C137" s="152" t="s">
        <v>309</v>
      </c>
      <c r="D137" s="152">
        <v>397.68400000000003</v>
      </c>
      <c r="E137" s="152">
        <v>127.39</v>
      </c>
      <c r="F137" s="215">
        <f t="shared" si="4"/>
        <v>50660.964760000003</v>
      </c>
      <c r="G137" s="216" t="str">
        <f t="shared" si="5"/>
        <v/>
      </c>
      <c r="H137" s="217" t="s">
        <v>6</v>
      </c>
      <c r="I137" s="175" t="str">
        <f t="shared" si="6"/>
        <v/>
      </c>
      <c r="J137" s="218">
        <v>0.30309999999999998</v>
      </c>
      <c r="K137" s="175" t="str">
        <f t="shared" si="7"/>
        <v/>
      </c>
      <c r="M137" s="29"/>
      <c r="N137" s="29"/>
      <c r="O137" s="29"/>
      <c r="P137" s="29"/>
      <c r="Q137" s="29"/>
      <c r="R137" s="29"/>
      <c r="S137" s="29"/>
      <c r="T137" s="29"/>
      <c r="W137" s="31"/>
      <c r="X137" s="31"/>
      <c r="Y137" s="31"/>
      <c r="Z137" s="31"/>
      <c r="AA137" s="31"/>
      <c r="AB137" s="31"/>
      <c r="AC137" s="31"/>
      <c r="AD137" s="31"/>
    </row>
    <row r="138" spans="2:30" ht="15" customHeight="1">
      <c r="B138" s="137" t="s">
        <v>384</v>
      </c>
      <c r="C138" s="152" t="s">
        <v>385</v>
      </c>
      <c r="D138" s="152">
        <v>274.36399999999998</v>
      </c>
      <c r="E138" s="152">
        <v>287.08999999999997</v>
      </c>
      <c r="F138" s="215">
        <f t="shared" si="4"/>
        <v>78767.160759999984</v>
      </c>
      <c r="G138" s="216">
        <f t="shared" si="5"/>
        <v>2.4733169412373139E-3</v>
      </c>
      <c r="H138" s="217">
        <v>1.9784736493782439E-2</v>
      </c>
      <c r="I138" s="175">
        <f t="shared" si="6"/>
        <v>4.8933923947988242E-5</v>
      </c>
      <c r="J138" s="218">
        <v>0.12640000000000001</v>
      </c>
      <c r="K138" s="175">
        <f t="shared" si="7"/>
        <v>3.1262726137239649E-4</v>
      </c>
      <c r="M138" s="29"/>
      <c r="N138" s="29"/>
      <c r="O138" s="29"/>
      <c r="P138" s="29"/>
      <c r="Q138" s="29"/>
      <c r="R138" s="29"/>
      <c r="S138" s="29"/>
      <c r="T138" s="29"/>
      <c r="W138" s="31"/>
      <c r="X138" s="31"/>
      <c r="Y138" s="31"/>
      <c r="Z138" s="31"/>
      <c r="AA138" s="31"/>
      <c r="AB138" s="31"/>
      <c r="AC138" s="31"/>
      <c r="AD138" s="31"/>
    </row>
    <row r="139" spans="2:30" ht="15" customHeight="1">
      <c r="B139" s="137" t="s">
        <v>390</v>
      </c>
      <c r="C139" s="152" t="s">
        <v>391</v>
      </c>
      <c r="D139" s="152">
        <v>564.54899999999998</v>
      </c>
      <c r="E139" s="152">
        <v>70.459999999999994</v>
      </c>
      <c r="F139" s="215">
        <f t="shared" si="4"/>
        <v>39778.122539999997</v>
      </c>
      <c r="G139" s="216">
        <f t="shared" si="5"/>
        <v>1.2490472351614551E-3</v>
      </c>
      <c r="H139" s="217">
        <v>3.3494181095657112E-2</v>
      </c>
      <c r="I139" s="175">
        <f t="shared" si="6"/>
        <v>4.1835814291527594E-5</v>
      </c>
      <c r="J139" s="218">
        <v>0.04</v>
      </c>
      <c r="K139" s="175">
        <f t="shared" si="7"/>
        <v>4.9961889406458203E-5</v>
      </c>
      <c r="M139" s="29"/>
      <c r="N139" s="29"/>
      <c r="O139" s="29"/>
      <c r="P139" s="29"/>
      <c r="Q139" s="29"/>
      <c r="R139" s="29"/>
      <c r="S139" s="29"/>
      <c r="T139" s="29"/>
      <c r="W139" s="31"/>
      <c r="X139" s="31"/>
      <c r="Y139" s="31"/>
      <c r="Z139" s="31"/>
      <c r="AA139" s="31"/>
      <c r="AB139" s="31"/>
      <c r="AC139" s="31"/>
      <c r="AD139" s="31"/>
    </row>
    <row r="140" spans="2:30" ht="15" customHeight="1">
      <c r="B140" s="137" t="s">
        <v>403</v>
      </c>
      <c r="C140" s="152" t="s">
        <v>404</v>
      </c>
      <c r="D140" s="152">
        <v>139.29900000000001</v>
      </c>
      <c r="E140" s="152">
        <v>157.21</v>
      </c>
      <c r="F140" s="215">
        <f t="shared" si="4"/>
        <v>21899.195790000002</v>
      </c>
      <c r="G140" s="216" t="str">
        <f t="shared" si="5"/>
        <v/>
      </c>
      <c r="H140" s="217">
        <v>2.5443674066535207E-2</v>
      </c>
      <c r="I140" s="175" t="str">
        <f t="shared" si="6"/>
        <v/>
      </c>
      <c r="J140" s="218" t="s">
        <v>6</v>
      </c>
      <c r="K140" s="175" t="str">
        <f t="shared" si="7"/>
        <v/>
      </c>
      <c r="M140" s="29"/>
      <c r="N140" s="29"/>
      <c r="O140" s="29"/>
      <c r="P140" s="29"/>
      <c r="Q140" s="29"/>
      <c r="R140" s="29"/>
      <c r="S140" s="29"/>
      <c r="T140" s="29"/>
      <c r="W140" s="31"/>
      <c r="X140" s="31"/>
      <c r="Y140" s="31"/>
      <c r="Z140" s="31"/>
      <c r="AA140" s="31"/>
      <c r="AB140" s="31"/>
      <c r="AC140" s="31"/>
      <c r="AD140" s="31"/>
    </row>
    <row r="141" spans="2:30" ht="15" customHeight="1">
      <c r="B141" s="137" t="s">
        <v>126</v>
      </c>
      <c r="C141" s="152" t="s">
        <v>5</v>
      </c>
      <c r="D141" s="152">
        <v>150.84</v>
      </c>
      <c r="E141" s="152">
        <v>117.9</v>
      </c>
      <c r="F141" s="215">
        <f t="shared" si="4"/>
        <v>17784.036</v>
      </c>
      <c r="G141" s="216">
        <f t="shared" si="5"/>
        <v>5.5842507331699178E-4</v>
      </c>
      <c r="H141" s="217">
        <v>2.7311280746395251E-2</v>
      </c>
      <c r="I141" s="175">
        <f t="shared" si="6"/>
        <v>1.5251303953186715E-5</v>
      </c>
      <c r="J141" s="218">
        <v>7.0000000000000007E-2</v>
      </c>
      <c r="K141" s="175">
        <f t="shared" si="7"/>
        <v>3.9089755132189429E-5</v>
      </c>
      <c r="M141" s="29"/>
      <c r="N141" s="29"/>
      <c r="O141" s="29"/>
      <c r="P141" s="29"/>
      <c r="Q141" s="29"/>
      <c r="R141" s="29"/>
      <c r="S141" s="29"/>
      <c r="T141" s="29"/>
      <c r="W141" s="31"/>
      <c r="X141" s="31"/>
      <c r="Y141" s="31"/>
      <c r="Z141" s="31"/>
      <c r="AA141" s="31"/>
      <c r="AB141" s="31"/>
      <c r="AC141" s="31"/>
      <c r="AD141" s="31"/>
    </row>
    <row r="142" spans="2:30" ht="15" customHeight="1">
      <c r="B142" s="137" t="s">
        <v>411</v>
      </c>
      <c r="C142" s="152" t="s">
        <v>412</v>
      </c>
      <c r="D142" s="152">
        <v>49.069000000000003</v>
      </c>
      <c r="E142" s="152">
        <v>921.35</v>
      </c>
      <c r="F142" s="215">
        <f t="shared" si="4"/>
        <v>45209.723150000005</v>
      </c>
      <c r="G142" s="216" t="str">
        <f t="shared" si="5"/>
        <v/>
      </c>
      <c r="H142" s="217">
        <v>8.8999837195419748E-3</v>
      </c>
      <c r="I142" s="175" t="str">
        <f t="shared" si="6"/>
        <v/>
      </c>
      <c r="J142" s="218" t="s">
        <v>6</v>
      </c>
      <c r="K142" s="175" t="str">
        <f t="shared" si="7"/>
        <v/>
      </c>
      <c r="M142" s="29"/>
      <c r="N142" s="29"/>
      <c r="O142" s="29"/>
      <c r="P142" s="29"/>
      <c r="Q142" s="29"/>
      <c r="R142" s="29"/>
      <c r="S142" s="29"/>
      <c r="T142" s="29"/>
      <c r="W142" s="31"/>
      <c r="X142" s="31"/>
      <c r="Y142" s="31"/>
      <c r="Z142" s="31"/>
      <c r="AA142" s="31"/>
      <c r="AB142" s="31"/>
      <c r="AC142" s="31"/>
      <c r="AD142" s="31"/>
    </row>
    <row r="143" spans="2:30" ht="15" customHeight="1">
      <c r="B143" s="137" t="s">
        <v>413</v>
      </c>
      <c r="C143" s="152" t="s">
        <v>414</v>
      </c>
      <c r="D143" s="152">
        <v>885.30100000000004</v>
      </c>
      <c r="E143" s="152">
        <v>37.47</v>
      </c>
      <c r="F143" s="215">
        <f t="shared" si="4"/>
        <v>33172.228470000002</v>
      </c>
      <c r="G143" s="216">
        <f t="shared" si="5"/>
        <v>1.0416198052819819E-3</v>
      </c>
      <c r="H143" s="217">
        <v>1.8147851614625034E-2</v>
      </c>
      <c r="I143" s="175">
        <f t="shared" si="6"/>
        <v>1.8903161665112028E-5</v>
      </c>
      <c r="J143" s="218">
        <v>0.11599999999999999</v>
      </c>
      <c r="K143" s="175">
        <f t="shared" si="7"/>
        <v>1.2082789741270989E-4</v>
      </c>
      <c r="M143" s="29"/>
      <c r="N143" s="29"/>
      <c r="O143" s="29"/>
      <c r="P143" s="29"/>
      <c r="Q143" s="29"/>
      <c r="R143" s="29"/>
      <c r="S143" s="29"/>
      <c r="T143" s="29"/>
      <c r="W143" s="31"/>
      <c r="X143" s="31"/>
      <c r="Y143" s="31"/>
      <c r="Z143" s="31"/>
      <c r="AA143" s="31"/>
      <c r="AB143" s="31"/>
      <c r="AC143" s="31"/>
      <c r="AD143" s="31"/>
    </row>
    <row r="144" spans="2:30" ht="15" customHeight="1">
      <c r="B144" s="137" t="s">
        <v>684</v>
      </c>
      <c r="C144" s="152" t="s">
        <v>1242</v>
      </c>
      <c r="D144" s="152">
        <v>703.78200000000004</v>
      </c>
      <c r="E144" s="152">
        <v>18.61</v>
      </c>
      <c r="F144" s="215">
        <f t="shared" ref="F144:F207" si="8">IFERROR(D144*E144, "")</f>
        <v>13097.383020000001</v>
      </c>
      <c r="G144" s="216">
        <f t="shared" ref="G144:G207" si="9">IF(AND(ISNUMBER($J144)), IF(AND($J144&lt;=20%,$J144&gt;0%), $F144/SUMIFS($F$15:$F$517,$J$15:$J$517, "&gt;"&amp;0%,$J$15:$J$517, "&lt;="&amp;20%),""),"")</f>
        <v>4.1126249818681338E-4</v>
      </c>
      <c r="H144" s="217">
        <v>6.4481461579795812E-2</v>
      </c>
      <c r="I144" s="175">
        <f t="shared" ref="I144:I207" si="10">IFERROR(G144*H144, "")</f>
        <v>2.6518806976043852E-5</v>
      </c>
      <c r="J144" s="218">
        <v>2.2429999999999999E-2</v>
      </c>
      <c r="K144" s="175">
        <f t="shared" ref="K144:K207" si="11">IFERROR(G144*J144, "")</f>
        <v>9.2246178343302241E-6</v>
      </c>
      <c r="M144" s="29"/>
      <c r="N144" s="29"/>
      <c r="O144" s="29"/>
      <c r="P144" s="29"/>
      <c r="Q144" s="29"/>
      <c r="R144" s="29"/>
      <c r="S144" s="29"/>
      <c r="T144" s="29"/>
      <c r="W144" s="31"/>
      <c r="X144" s="31"/>
      <c r="Y144" s="31"/>
      <c r="Z144" s="31"/>
      <c r="AA144" s="31"/>
      <c r="AB144" s="31"/>
      <c r="AC144" s="31"/>
      <c r="AD144" s="31"/>
    </row>
    <row r="145" spans="2:30" ht="15" customHeight="1">
      <c r="B145" s="137" t="s">
        <v>529</v>
      </c>
      <c r="C145" s="152" t="s">
        <v>530</v>
      </c>
      <c r="D145" s="152">
        <v>189.68</v>
      </c>
      <c r="E145" s="152">
        <v>214.05</v>
      </c>
      <c r="F145" s="215">
        <f t="shared" si="8"/>
        <v>40601.004000000001</v>
      </c>
      <c r="G145" s="216">
        <f t="shared" si="9"/>
        <v>1.2748860064972585E-3</v>
      </c>
      <c r="H145" s="217">
        <v>2.1677178229385655E-2</v>
      </c>
      <c r="I145" s="175">
        <f t="shared" si="10"/>
        <v>2.7635931184990788E-5</v>
      </c>
      <c r="J145" s="218">
        <v>7.2849999999999998E-2</v>
      </c>
      <c r="K145" s="175">
        <f t="shared" si="11"/>
        <v>9.2875445573325274E-5</v>
      </c>
      <c r="M145" s="29"/>
      <c r="N145" s="29"/>
      <c r="O145" s="29"/>
      <c r="P145" s="29"/>
      <c r="Q145" s="29"/>
      <c r="R145" s="29"/>
      <c r="S145" s="29"/>
      <c r="T145" s="29"/>
      <c r="W145" s="31"/>
      <c r="X145" s="31"/>
      <c r="Y145" s="31"/>
      <c r="Z145" s="31"/>
      <c r="AA145" s="31"/>
      <c r="AB145" s="31"/>
      <c r="AC145" s="31"/>
      <c r="AD145" s="31"/>
    </row>
    <row r="146" spans="2:30" ht="15" customHeight="1">
      <c r="B146" s="137" t="s">
        <v>1070</v>
      </c>
      <c r="C146" s="152" t="s">
        <v>1071</v>
      </c>
      <c r="D146" s="152">
        <v>70.022000000000006</v>
      </c>
      <c r="E146" s="152">
        <v>171.94</v>
      </c>
      <c r="F146" s="215">
        <f t="shared" si="8"/>
        <v>12039.582680000001</v>
      </c>
      <c r="G146" s="216" t="str">
        <f t="shared" si="9"/>
        <v/>
      </c>
      <c r="H146" s="217" t="s">
        <v>6</v>
      </c>
      <c r="I146" s="175" t="str">
        <f t="shared" si="10"/>
        <v/>
      </c>
      <c r="J146" s="218">
        <v>0.33030000000000004</v>
      </c>
      <c r="K146" s="175" t="str">
        <f t="shared" si="11"/>
        <v/>
      </c>
      <c r="M146" s="29"/>
      <c r="N146" s="29"/>
      <c r="O146" s="29"/>
      <c r="P146" s="29"/>
      <c r="Q146" s="29"/>
      <c r="R146" s="29"/>
      <c r="S146" s="29"/>
      <c r="T146" s="29"/>
      <c r="W146" s="31"/>
      <c r="X146" s="31"/>
      <c r="Y146" s="31"/>
      <c r="Z146" s="31"/>
      <c r="AA146" s="31"/>
      <c r="AB146" s="31"/>
      <c r="AC146" s="31"/>
      <c r="AD146" s="31"/>
    </row>
    <row r="147" spans="2:30" ht="15" customHeight="1">
      <c r="B147" s="137" t="s">
        <v>257</v>
      </c>
      <c r="C147" s="152" t="s">
        <v>258</v>
      </c>
      <c r="D147" s="152">
        <v>180.97399999999999</v>
      </c>
      <c r="E147" s="152">
        <v>55.85</v>
      </c>
      <c r="F147" s="215">
        <f t="shared" si="8"/>
        <v>10107.3979</v>
      </c>
      <c r="G147" s="216" t="str">
        <f t="shared" si="9"/>
        <v/>
      </c>
      <c r="H147" s="217" t="s">
        <v>6</v>
      </c>
      <c r="I147" s="175" t="str">
        <f t="shared" si="10"/>
        <v/>
      </c>
      <c r="J147" s="218">
        <v>0.35270000000000001</v>
      </c>
      <c r="K147" s="175" t="str">
        <f t="shared" si="11"/>
        <v/>
      </c>
      <c r="M147" s="29"/>
      <c r="N147" s="29"/>
      <c r="O147" s="29"/>
      <c r="P147" s="29"/>
      <c r="Q147" s="29"/>
      <c r="R147" s="29"/>
      <c r="S147" s="29"/>
      <c r="T147" s="29"/>
      <c r="W147" s="31"/>
      <c r="X147" s="31"/>
      <c r="Y147" s="31"/>
      <c r="Z147" s="31"/>
      <c r="AA147" s="31"/>
      <c r="AB147" s="31"/>
      <c r="AC147" s="31"/>
      <c r="AD147" s="31"/>
    </row>
    <row r="148" spans="2:30" ht="15" customHeight="1">
      <c r="B148" s="137" t="s">
        <v>382</v>
      </c>
      <c r="C148" s="152" t="s">
        <v>383</v>
      </c>
      <c r="D148" s="152">
        <v>352.029</v>
      </c>
      <c r="E148" s="152">
        <v>75.27</v>
      </c>
      <c r="F148" s="215">
        <f t="shared" si="8"/>
        <v>26497.222829999999</v>
      </c>
      <c r="G148" s="216">
        <f t="shared" si="9"/>
        <v>8.3202224745493195E-4</v>
      </c>
      <c r="H148" s="217">
        <v>4.2513617643151324E-3</v>
      </c>
      <c r="I148" s="175">
        <f t="shared" si="10"/>
        <v>3.5372275698894411E-6</v>
      </c>
      <c r="J148" s="218">
        <v>8.9800000000000005E-2</v>
      </c>
      <c r="K148" s="175">
        <f t="shared" si="11"/>
        <v>7.4715597821452896E-5</v>
      </c>
      <c r="M148" s="29"/>
      <c r="N148" s="29"/>
      <c r="O148" s="29"/>
      <c r="P148" s="29"/>
      <c r="Q148" s="29"/>
      <c r="R148" s="29"/>
      <c r="S148" s="29"/>
      <c r="T148" s="29"/>
      <c r="W148" s="31"/>
      <c r="X148" s="31"/>
      <c r="Y148" s="31"/>
      <c r="Z148" s="31"/>
      <c r="AA148" s="31"/>
      <c r="AB148" s="31"/>
      <c r="AC148" s="31"/>
      <c r="AD148" s="31"/>
    </row>
    <row r="149" spans="2:30" ht="15" customHeight="1">
      <c r="B149" s="137" t="s">
        <v>445</v>
      </c>
      <c r="C149" s="152" t="s">
        <v>446</v>
      </c>
      <c r="D149" s="152">
        <v>149.59800000000001</v>
      </c>
      <c r="E149" s="152">
        <v>193.92</v>
      </c>
      <c r="F149" s="215">
        <f t="shared" si="8"/>
        <v>29010.044160000001</v>
      </c>
      <c r="G149" s="216">
        <f t="shared" si="9"/>
        <v>9.1092573344864864E-4</v>
      </c>
      <c r="H149" s="217">
        <v>2.8259075907590765E-2</v>
      </c>
      <c r="I149" s="175">
        <f t="shared" si="10"/>
        <v>2.5741919447703154E-5</v>
      </c>
      <c r="J149" s="218">
        <v>5.5E-2</v>
      </c>
      <c r="K149" s="175">
        <f t="shared" si="11"/>
        <v>5.0100915339675676E-5</v>
      </c>
      <c r="M149" s="29"/>
      <c r="N149" s="29"/>
      <c r="O149" s="29"/>
      <c r="P149" s="29"/>
      <c r="Q149" s="29"/>
      <c r="R149" s="29"/>
      <c r="S149" s="29"/>
      <c r="T149" s="29"/>
      <c r="W149" s="31"/>
      <c r="X149" s="31"/>
      <c r="Y149" s="31"/>
      <c r="Z149" s="31"/>
      <c r="AA149" s="31"/>
      <c r="AB149" s="31"/>
      <c r="AC149" s="31"/>
      <c r="AD149" s="31"/>
    </row>
    <row r="150" spans="2:30" ht="15" customHeight="1">
      <c r="B150" s="137" t="s">
        <v>792</v>
      </c>
      <c r="C150" s="152" t="s">
        <v>793</v>
      </c>
      <c r="D150" s="152">
        <v>401.54399999999998</v>
      </c>
      <c r="E150" s="152">
        <v>43.98</v>
      </c>
      <c r="F150" s="215">
        <f t="shared" si="8"/>
        <v>17659.905119999999</v>
      </c>
      <c r="G150" s="216" t="str">
        <f t="shared" si="9"/>
        <v/>
      </c>
      <c r="H150" s="217">
        <v>2.273760800363802E-2</v>
      </c>
      <c r="I150" s="175" t="str">
        <f t="shared" si="10"/>
        <v/>
      </c>
      <c r="J150" s="218" t="s">
        <v>6</v>
      </c>
      <c r="K150" s="175" t="str">
        <f t="shared" si="11"/>
        <v/>
      </c>
      <c r="M150" s="29"/>
      <c r="N150" s="29"/>
      <c r="O150" s="29"/>
      <c r="P150" s="29"/>
      <c r="Q150" s="29"/>
      <c r="R150" s="29"/>
      <c r="S150" s="29"/>
      <c r="T150" s="29"/>
      <c r="W150" s="31"/>
      <c r="X150" s="31"/>
      <c r="Y150" s="31"/>
      <c r="Z150" s="31"/>
      <c r="AA150" s="31"/>
      <c r="AB150" s="31"/>
      <c r="AC150" s="31"/>
      <c r="AD150" s="31"/>
    </row>
    <row r="151" spans="2:30" ht="15" customHeight="1">
      <c r="B151" s="137" t="s">
        <v>439</v>
      </c>
      <c r="C151" s="152" t="s">
        <v>440</v>
      </c>
      <c r="D151" s="152">
        <v>547.68799999999999</v>
      </c>
      <c r="E151" s="152">
        <v>35.56</v>
      </c>
      <c r="F151" s="215">
        <f t="shared" si="8"/>
        <v>19475.78528</v>
      </c>
      <c r="G151" s="216">
        <f t="shared" si="9"/>
        <v>6.1154660409425566E-4</v>
      </c>
      <c r="H151" s="217">
        <v>3.1777277840269964E-2</v>
      </c>
      <c r="I151" s="175">
        <f t="shared" si="10"/>
        <v>1.9433286350576739E-5</v>
      </c>
      <c r="J151" s="218">
        <v>6.59E-2</v>
      </c>
      <c r="K151" s="175">
        <f t="shared" si="11"/>
        <v>4.0300921209811447E-5</v>
      </c>
      <c r="M151" s="29"/>
      <c r="N151" s="29"/>
      <c r="O151" s="29"/>
      <c r="P151" s="29"/>
      <c r="Q151" s="29"/>
      <c r="R151" s="29"/>
      <c r="S151" s="29"/>
      <c r="T151" s="29"/>
      <c r="W151" s="31"/>
      <c r="X151" s="31"/>
      <c r="Y151" s="31"/>
      <c r="Z151" s="31"/>
      <c r="AA151" s="31"/>
      <c r="AB151" s="31"/>
      <c r="AC151" s="31"/>
      <c r="AD151" s="31"/>
    </row>
    <row r="152" spans="2:30" ht="15" customHeight="1">
      <c r="B152" s="137" t="s">
        <v>80</v>
      </c>
      <c r="C152" s="152" t="s">
        <v>81</v>
      </c>
      <c r="D152" s="152">
        <v>216.8</v>
      </c>
      <c r="E152" s="152">
        <v>234.69</v>
      </c>
      <c r="F152" s="215">
        <f t="shared" si="8"/>
        <v>50880.792000000001</v>
      </c>
      <c r="G152" s="216">
        <f t="shared" si="9"/>
        <v>1.5976750161226963E-3</v>
      </c>
      <c r="H152" s="217">
        <v>1.02262559120542E-2</v>
      </c>
      <c r="I152" s="175">
        <f t="shared" si="10"/>
        <v>1.633823357916601E-5</v>
      </c>
      <c r="J152" s="218">
        <v>0.12315</v>
      </c>
      <c r="K152" s="175">
        <f t="shared" si="11"/>
        <v>1.9675367823551005E-4</v>
      </c>
      <c r="M152" s="29"/>
      <c r="N152" s="29"/>
      <c r="O152" s="29"/>
      <c r="P152" s="29"/>
      <c r="Q152" s="29"/>
      <c r="R152" s="29"/>
      <c r="S152" s="29"/>
      <c r="T152" s="29"/>
      <c r="W152" s="31"/>
      <c r="X152" s="31"/>
      <c r="Y152" s="31"/>
      <c r="Z152" s="31"/>
      <c r="AA152" s="31"/>
      <c r="AB152" s="31"/>
      <c r="AC152" s="31"/>
      <c r="AD152" s="31"/>
    </row>
    <row r="153" spans="2:30" ht="15" customHeight="1">
      <c r="B153" s="137" t="s">
        <v>570</v>
      </c>
      <c r="C153" s="152" t="s">
        <v>571</v>
      </c>
      <c r="D153" s="152">
        <v>1341.3589999999999</v>
      </c>
      <c r="E153" s="152">
        <v>71.94</v>
      </c>
      <c r="F153" s="215">
        <f t="shared" si="8"/>
        <v>96497.36645999999</v>
      </c>
      <c r="G153" s="216">
        <f t="shared" si="9"/>
        <v>3.0300517239350011E-3</v>
      </c>
      <c r="H153" s="217">
        <v>2.363080344731721E-2</v>
      </c>
      <c r="I153" s="175">
        <f t="shared" si="10"/>
        <v>7.1602556723512678E-5</v>
      </c>
      <c r="J153" s="218">
        <v>8.5500000000000007E-2</v>
      </c>
      <c r="K153" s="175">
        <f t="shared" si="11"/>
        <v>2.5906942239644259E-4</v>
      </c>
      <c r="M153" s="29"/>
      <c r="N153" s="29"/>
      <c r="O153" s="29"/>
      <c r="P153" s="29"/>
      <c r="Q153" s="29"/>
      <c r="R153" s="29"/>
      <c r="S153" s="29"/>
      <c r="T153" s="29"/>
      <c r="W153" s="31"/>
      <c r="X153" s="31"/>
      <c r="Y153" s="31"/>
      <c r="Z153" s="31"/>
      <c r="AA153" s="31"/>
      <c r="AB153" s="31"/>
      <c r="AC153" s="31"/>
      <c r="AD153" s="31"/>
    </row>
    <row r="154" spans="2:30" ht="15" customHeight="1">
      <c r="B154" s="137" t="s">
        <v>236</v>
      </c>
      <c r="C154" s="152" t="s">
        <v>11</v>
      </c>
      <c r="D154" s="152">
        <v>633.03200000000004</v>
      </c>
      <c r="E154" s="152">
        <v>29.14</v>
      </c>
      <c r="F154" s="215">
        <f t="shared" si="8"/>
        <v>18446.552480000002</v>
      </c>
      <c r="G154" s="216">
        <f t="shared" si="9"/>
        <v>5.7922832708445587E-4</v>
      </c>
      <c r="H154" s="217">
        <v>2.7453671928620454E-2</v>
      </c>
      <c r="I154" s="175">
        <f t="shared" si="10"/>
        <v>1.5901944463540313E-5</v>
      </c>
      <c r="J154" s="218">
        <v>7.9500000000000001E-2</v>
      </c>
      <c r="K154" s="175">
        <f t="shared" si="11"/>
        <v>4.604865200321424E-5</v>
      </c>
      <c r="M154" s="29"/>
      <c r="N154" s="29"/>
      <c r="O154" s="29"/>
      <c r="P154" s="29"/>
      <c r="Q154" s="29"/>
      <c r="R154" s="29"/>
      <c r="S154" s="29"/>
      <c r="T154" s="29"/>
      <c r="W154" s="31"/>
      <c r="X154" s="31"/>
      <c r="Y154" s="31"/>
      <c r="Z154" s="31"/>
      <c r="AA154" s="31"/>
      <c r="AB154" s="31"/>
      <c r="AC154" s="31"/>
      <c r="AD154" s="31"/>
    </row>
    <row r="155" spans="2:30" ht="15" customHeight="1">
      <c r="B155" s="137" t="s">
        <v>447</v>
      </c>
      <c r="C155" s="152" t="s">
        <v>448</v>
      </c>
      <c r="D155" s="152">
        <v>120.501</v>
      </c>
      <c r="E155" s="152">
        <v>302.08999999999997</v>
      </c>
      <c r="F155" s="215">
        <f t="shared" si="8"/>
        <v>36402.147089999999</v>
      </c>
      <c r="G155" s="216" t="str">
        <f t="shared" si="9"/>
        <v/>
      </c>
      <c r="H155" s="217">
        <v>1.1718362077526566E-2</v>
      </c>
      <c r="I155" s="175" t="str">
        <f t="shared" si="10"/>
        <v/>
      </c>
      <c r="J155" s="218">
        <v>-6.1500000000000006E-2</v>
      </c>
      <c r="K155" s="175" t="str">
        <f t="shared" si="11"/>
        <v/>
      </c>
      <c r="M155" s="29"/>
      <c r="N155" s="29"/>
      <c r="O155" s="29"/>
      <c r="P155" s="29"/>
      <c r="Q155" s="29"/>
      <c r="R155" s="29"/>
      <c r="S155" s="29"/>
      <c r="T155" s="29"/>
      <c r="W155" s="31"/>
      <c r="X155" s="31"/>
      <c r="Y155" s="31"/>
      <c r="Z155" s="31"/>
      <c r="AA155" s="31"/>
      <c r="AB155" s="31"/>
      <c r="AC155" s="31"/>
      <c r="AD155" s="31"/>
    </row>
    <row r="156" spans="2:30" ht="15" customHeight="1">
      <c r="B156" s="137" t="s">
        <v>909</v>
      </c>
      <c r="C156" s="152" t="s">
        <v>910</v>
      </c>
      <c r="D156" s="152">
        <v>102.236</v>
      </c>
      <c r="E156" s="152">
        <v>251.14</v>
      </c>
      <c r="F156" s="215">
        <f t="shared" si="8"/>
        <v>25675.549039999998</v>
      </c>
      <c r="G156" s="216">
        <f t="shared" si="9"/>
        <v>8.0622139738786055E-4</v>
      </c>
      <c r="H156" s="217">
        <v>1.401608664489926E-2</v>
      </c>
      <c r="I156" s="175">
        <f t="shared" si="10"/>
        <v>1.1300068960760012E-5</v>
      </c>
      <c r="J156" s="218">
        <v>0.12369999999999999</v>
      </c>
      <c r="K156" s="175">
        <f t="shared" si="11"/>
        <v>9.972958685687834E-5</v>
      </c>
      <c r="M156" s="29"/>
      <c r="N156" s="29"/>
      <c r="O156" s="29"/>
      <c r="P156" s="29"/>
      <c r="Q156" s="29"/>
      <c r="R156" s="29"/>
      <c r="S156" s="29"/>
      <c r="T156" s="29"/>
      <c r="W156" s="31"/>
      <c r="X156" s="31"/>
      <c r="Y156" s="31"/>
      <c r="Z156" s="31"/>
      <c r="AA156" s="31"/>
      <c r="AB156" s="31"/>
      <c r="AC156" s="31"/>
      <c r="AD156" s="31"/>
    </row>
    <row r="157" spans="2:30" ht="15" customHeight="1">
      <c r="B157" s="137" t="s">
        <v>483</v>
      </c>
      <c r="C157" s="152" t="s">
        <v>484</v>
      </c>
      <c r="D157" s="152">
        <v>298.745</v>
      </c>
      <c r="E157" s="152">
        <v>244.11</v>
      </c>
      <c r="F157" s="215">
        <f t="shared" si="8"/>
        <v>72926.641950000005</v>
      </c>
      <c r="G157" s="216">
        <f t="shared" si="9"/>
        <v>2.2899225675032803E-3</v>
      </c>
      <c r="H157" s="217">
        <v>2.2940477653516856E-2</v>
      </c>
      <c r="I157" s="175">
        <f t="shared" si="10"/>
        <v>5.2531917488092948E-5</v>
      </c>
      <c r="J157" s="218">
        <v>7.2700000000000001E-2</v>
      </c>
      <c r="K157" s="175">
        <f t="shared" si="11"/>
        <v>1.6647737065748848E-4</v>
      </c>
      <c r="M157" s="29"/>
      <c r="N157" s="29"/>
      <c r="O157" s="29"/>
      <c r="P157" s="29"/>
      <c r="Q157" s="29"/>
      <c r="R157" s="29"/>
      <c r="S157" s="29"/>
      <c r="T157" s="29"/>
      <c r="W157" s="31"/>
      <c r="X157" s="31"/>
      <c r="Y157" s="31"/>
      <c r="Z157" s="31"/>
      <c r="AA157" s="31"/>
      <c r="AB157" s="31"/>
      <c r="AC157" s="31"/>
      <c r="AD157" s="31"/>
    </row>
    <row r="158" spans="2:30" ht="15" customHeight="1">
      <c r="B158" s="137" t="s">
        <v>201</v>
      </c>
      <c r="C158" s="152" t="s">
        <v>202</v>
      </c>
      <c r="D158" s="152">
        <v>134.36799999999999</v>
      </c>
      <c r="E158" s="152">
        <v>241.86</v>
      </c>
      <c r="F158" s="215">
        <f t="shared" si="8"/>
        <v>32498.244480000001</v>
      </c>
      <c r="G158" s="216">
        <f t="shared" si="9"/>
        <v>1.0204564676104752E-3</v>
      </c>
      <c r="H158" s="217">
        <v>1.0253865872818986E-2</v>
      </c>
      <c r="I158" s="175">
        <f t="shared" si="10"/>
        <v>1.0463623747928465E-5</v>
      </c>
      <c r="J158" s="218">
        <v>8.929999999999999E-2</v>
      </c>
      <c r="K158" s="175">
        <f t="shared" si="11"/>
        <v>9.1126762557615422E-5</v>
      </c>
      <c r="M158" s="29"/>
      <c r="N158" s="29"/>
      <c r="O158" s="29"/>
      <c r="P158" s="29"/>
      <c r="Q158" s="29"/>
      <c r="R158" s="29"/>
      <c r="S158" s="29"/>
      <c r="T158" s="29"/>
      <c r="W158" s="31"/>
      <c r="X158" s="31"/>
      <c r="Y158" s="31"/>
      <c r="Z158" s="31"/>
      <c r="AA158" s="31"/>
      <c r="AB158" s="31"/>
      <c r="AC158" s="31"/>
      <c r="AD158" s="31"/>
    </row>
    <row r="159" spans="2:30" ht="15" customHeight="1">
      <c r="B159" s="137" t="s">
        <v>838</v>
      </c>
      <c r="C159" s="152" t="s">
        <v>839</v>
      </c>
      <c r="D159" s="152">
        <v>226.352</v>
      </c>
      <c r="E159" s="152">
        <v>317.33999999999997</v>
      </c>
      <c r="F159" s="215">
        <f t="shared" si="8"/>
        <v>71830.543680000002</v>
      </c>
      <c r="G159" s="216">
        <f t="shared" si="9"/>
        <v>2.2555046908870058E-3</v>
      </c>
      <c r="H159" s="217">
        <v>1.0588012856872756E-2</v>
      </c>
      <c r="I159" s="175">
        <f t="shared" si="10"/>
        <v>2.388131266584843E-5</v>
      </c>
      <c r="J159" s="218">
        <v>0.13464999999999999</v>
      </c>
      <c r="K159" s="175">
        <f t="shared" si="11"/>
        <v>3.0370370662793531E-4</v>
      </c>
      <c r="M159" s="29"/>
      <c r="N159" s="29"/>
      <c r="O159" s="29"/>
      <c r="P159" s="29"/>
      <c r="Q159" s="29"/>
      <c r="R159" s="29"/>
      <c r="S159" s="29"/>
      <c r="T159" s="29"/>
      <c r="W159" s="31"/>
      <c r="X159" s="31"/>
      <c r="Y159" s="31"/>
      <c r="Z159" s="31"/>
      <c r="AA159" s="31"/>
      <c r="AB159" s="31"/>
      <c r="AC159" s="31"/>
      <c r="AD159" s="31"/>
    </row>
    <row r="160" spans="2:30" ht="15" customHeight="1">
      <c r="B160" s="137" t="s">
        <v>471</v>
      </c>
      <c r="C160" s="152" t="s">
        <v>472</v>
      </c>
      <c r="D160" s="152">
        <v>377.42399999999998</v>
      </c>
      <c r="E160" s="152">
        <v>30.44</v>
      </c>
      <c r="F160" s="215">
        <f t="shared" si="8"/>
        <v>11488.78656</v>
      </c>
      <c r="G160" s="216">
        <f t="shared" si="9"/>
        <v>3.6075199561512753E-4</v>
      </c>
      <c r="H160" s="217">
        <v>4.3363994743758211E-2</v>
      </c>
      <c r="I160" s="175">
        <f t="shared" si="10"/>
        <v>1.5643647641654677E-5</v>
      </c>
      <c r="J160" s="218">
        <v>4.9400000000000006E-2</v>
      </c>
      <c r="K160" s="175">
        <f t="shared" si="11"/>
        <v>1.7821148583387304E-5</v>
      </c>
      <c r="M160" s="29"/>
      <c r="N160" s="29"/>
      <c r="O160" s="29"/>
      <c r="P160" s="29"/>
      <c r="Q160" s="29"/>
      <c r="R160" s="29"/>
      <c r="S160" s="29"/>
      <c r="T160" s="29"/>
      <c r="W160" s="31"/>
      <c r="X160" s="31"/>
      <c r="Y160" s="31"/>
      <c r="Z160" s="31"/>
      <c r="AA160" s="31"/>
      <c r="AB160" s="31"/>
      <c r="AC160" s="31"/>
      <c r="AD160" s="31"/>
    </row>
    <row r="161" spans="2:30" ht="15" customHeight="1">
      <c r="B161" s="137" t="s">
        <v>459</v>
      </c>
      <c r="C161" s="152" t="s">
        <v>460</v>
      </c>
      <c r="D161" s="152">
        <v>255.31899999999999</v>
      </c>
      <c r="E161" s="152">
        <v>84.65</v>
      </c>
      <c r="F161" s="215">
        <f t="shared" si="8"/>
        <v>21612.753349999999</v>
      </c>
      <c r="G161" s="216" t="str">
        <f t="shared" si="9"/>
        <v/>
      </c>
      <c r="H161" s="217">
        <v>1.8901358535144713E-2</v>
      </c>
      <c r="I161" s="175" t="str">
        <f t="shared" si="10"/>
        <v/>
      </c>
      <c r="J161" s="218">
        <v>-1.9699999999999999E-2</v>
      </c>
      <c r="K161" s="175" t="str">
        <f t="shared" si="11"/>
        <v/>
      </c>
      <c r="M161" s="29"/>
      <c r="N161" s="29"/>
      <c r="O161" s="29"/>
      <c r="P161" s="29"/>
      <c r="Q161" s="29"/>
      <c r="R161" s="29"/>
      <c r="S161" s="29"/>
      <c r="T161" s="29"/>
      <c r="W161" s="31"/>
      <c r="X161" s="31"/>
      <c r="Y161" s="31"/>
      <c r="Z161" s="31"/>
      <c r="AA161" s="31"/>
      <c r="AB161" s="31"/>
      <c r="AC161" s="31"/>
      <c r="AD161" s="31"/>
    </row>
    <row r="162" spans="2:30" ht="15" customHeight="1">
      <c r="B162" s="137" t="s">
        <v>398</v>
      </c>
      <c r="C162" s="152" t="s">
        <v>399</v>
      </c>
      <c r="D162" s="152">
        <v>60.268999999999998</v>
      </c>
      <c r="E162" s="152">
        <v>135.96</v>
      </c>
      <c r="F162" s="215">
        <f t="shared" si="8"/>
        <v>8194.1732400000001</v>
      </c>
      <c r="G162" s="216">
        <f t="shared" si="9"/>
        <v>2.5729996229872297E-4</v>
      </c>
      <c r="H162" s="217" t="s">
        <v>6</v>
      </c>
      <c r="I162" s="175" t="str">
        <f t="shared" si="10"/>
        <v/>
      </c>
      <c r="J162" s="218">
        <v>0.06</v>
      </c>
      <c r="K162" s="175">
        <f t="shared" si="11"/>
        <v>1.5437997737923376E-5</v>
      </c>
      <c r="M162" s="29"/>
      <c r="N162" s="29"/>
      <c r="O162" s="29"/>
      <c r="P162" s="29"/>
      <c r="Q162" s="29"/>
      <c r="R162" s="29"/>
      <c r="S162" s="29"/>
      <c r="T162" s="29"/>
      <c r="W162" s="31"/>
      <c r="X162" s="31"/>
      <c r="Y162" s="31"/>
      <c r="Z162" s="31"/>
      <c r="AA162" s="31"/>
      <c r="AB162" s="31"/>
      <c r="AC162" s="31"/>
      <c r="AD162" s="31"/>
    </row>
    <row r="163" spans="2:30" ht="15" customHeight="1">
      <c r="B163" s="137" t="s">
        <v>658</v>
      </c>
      <c r="C163" s="152" t="s">
        <v>659</v>
      </c>
      <c r="D163" s="152">
        <v>255.684</v>
      </c>
      <c r="E163" s="152">
        <v>256.19</v>
      </c>
      <c r="F163" s="215">
        <f t="shared" si="8"/>
        <v>65503.683960000002</v>
      </c>
      <c r="G163" s="216">
        <f t="shared" si="9"/>
        <v>2.0568390391189077E-3</v>
      </c>
      <c r="H163" s="217">
        <v>1.5831999687731763E-2</v>
      </c>
      <c r="I163" s="175">
        <f t="shared" si="10"/>
        <v>3.256387502504505E-5</v>
      </c>
      <c r="J163" s="218">
        <v>0.2</v>
      </c>
      <c r="K163" s="175">
        <f t="shared" si="11"/>
        <v>4.1136780782378155E-4</v>
      </c>
      <c r="M163" s="29"/>
      <c r="N163" s="29"/>
      <c r="O163" s="29"/>
      <c r="P163" s="29"/>
      <c r="Q163" s="29"/>
      <c r="R163" s="29"/>
      <c r="S163" s="29"/>
      <c r="T163" s="29"/>
      <c r="W163" s="31"/>
      <c r="X163" s="31"/>
      <c r="Y163" s="31"/>
      <c r="Z163" s="31"/>
      <c r="AA163" s="31"/>
      <c r="AB163" s="31"/>
      <c r="AC163" s="31"/>
      <c r="AD163" s="31"/>
    </row>
    <row r="164" spans="2:30" ht="15" customHeight="1">
      <c r="B164" s="137" t="s">
        <v>1146</v>
      </c>
      <c r="C164" s="152" t="s">
        <v>500</v>
      </c>
      <c r="D164" s="152">
        <v>340.678</v>
      </c>
      <c r="E164" s="152">
        <v>57.86</v>
      </c>
      <c r="F164" s="215">
        <f t="shared" si="8"/>
        <v>19711.629079999999</v>
      </c>
      <c r="G164" s="216">
        <f t="shared" si="9"/>
        <v>6.1895218353113699E-4</v>
      </c>
      <c r="H164" s="217">
        <v>3.871413757345317E-2</v>
      </c>
      <c r="I164" s="175">
        <f t="shared" si="10"/>
        <v>2.3962199984613673E-5</v>
      </c>
      <c r="J164" s="218">
        <v>8.4149999999999989E-2</v>
      </c>
      <c r="K164" s="175">
        <f t="shared" si="11"/>
        <v>5.2084826244145169E-5</v>
      </c>
      <c r="M164" s="29"/>
      <c r="N164" s="29"/>
      <c r="O164" s="29"/>
      <c r="P164" s="29"/>
      <c r="Q164" s="29"/>
      <c r="R164" s="29"/>
      <c r="S164" s="29"/>
      <c r="T164" s="29"/>
      <c r="W164" s="31"/>
      <c r="X164" s="31"/>
      <c r="Y164" s="31"/>
      <c r="Z164" s="31"/>
      <c r="AA164" s="31"/>
      <c r="AB164" s="31"/>
      <c r="AC164" s="31"/>
      <c r="AD164" s="31"/>
    </row>
    <row r="165" spans="2:30" ht="15" customHeight="1">
      <c r="B165" s="137" t="s">
        <v>168</v>
      </c>
      <c r="C165" s="152" t="s">
        <v>169</v>
      </c>
      <c r="D165" s="152">
        <v>117.77200000000001</v>
      </c>
      <c r="E165" s="152">
        <v>193.41</v>
      </c>
      <c r="F165" s="215">
        <f t="shared" si="8"/>
        <v>22778.282520000001</v>
      </c>
      <c r="G165" s="216" t="str">
        <f t="shared" si="9"/>
        <v/>
      </c>
      <c r="H165" s="217">
        <v>1.6545163124967687E-2</v>
      </c>
      <c r="I165" s="175" t="str">
        <f t="shared" si="10"/>
        <v/>
      </c>
      <c r="J165" s="218" t="s">
        <v>6</v>
      </c>
      <c r="K165" s="175" t="str">
        <f t="shared" si="11"/>
        <v/>
      </c>
      <c r="M165" s="29"/>
      <c r="N165" s="29"/>
      <c r="O165" s="29"/>
      <c r="P165" s="29"/>
      <c r="Q165" s="29"/>
      <c r="R165" s="29"/>
      <c r="S165" s="29"/>
      <c r="T165" s="29"/>
      <c r="W165" s="31"/>
      <c r="X165" s="31"/>
      <c r="Y165" s="31"/>
      <c r="Z165" s="31"/>
      <c r="AA165" s="31"/>
      <c r="AB165" s="31"/>
      <c r="AC165" s="31"/>
      <c r="AD165" s="31"/>
    </row>
    <row r="166" spans="2:30" ht="15" customHeight="1">
      <c r="B166" s="137" t="s">
        <v>511</v>
      </c>
      <c r="C166" s="152" t="s">
        <v>512</v>
      </c>
      <c r="D166" s="152">
        <v>336.709</v>
      </c>
      <c r="E166" s="152">
        <v>136.53</v>
      </c>
      <c r="F166" s="215">
        <f t="shared" si="8"/>
        <v>45970.87977</v>
      </c>
      <c r="G166" s="216">
        <f t="shared" si="9"/>
        <v>1.4435020209140864E-3</v>
      </c>
      <c r="H166" s="217">
        <v>3.5743060133304035E-2</v>
      </c>
      <c r="I166" s="175">
        <f t="shared" si="10"/>
        <v>5.1595179536078085E-5</v>
      </c>
      <c r="J166" s="218">
        <v>7.7149999999999996E-2</v>
      </c>
      <c r="K166" s="175">
        <f t="shared" si="11"/>
        <v>1.1136618091352176E-4</v>
      </c>
      <c r="M166" s="29"/>
      <c r="N166" s="29"/>
      <c r="O166" s="29"/>
      <c r="P166" s="29"/>
      <c r="Q166" s="29"/>
      <c r="R166" s="29"/>
      <c r="S166" s="29"/>
      <c r="T166" s="29"/>
      <c r="W166" s="31"/>
      <c r="X166" s="31"/>
      <c r="Y166" s="31"/>
      <c r="Z166" s="31"/>
      <c r="AA166" s="31"/>
      <c r="AB166" s="31"/>
      <c r="AC166" s="31"/>
      <c r="AD166" s="31"/>
    </row>
    <row r="167" spans="2:30" ht="15" customHeight="1">
      <c r="B167" s="137" t="s">
        <v>507</v>
      </c>
      <c r="C167" s="152" t="s">
        <v>508</v>
      </c>
      <c r="D167" s="152">
        <v>674.13300000000004</v>
      </c>
      <c r="E167" s="152">
        <v>18.63</v>
      </c>
      <c r="F167" s="215">
        <f t="shared" si="8"/>
        <v>12559.09779</v>
      </c>
      <c r="G167" s="216">
        <f t="shared" si="9"/>
        <v>3.9436014997810509E-4</v>
      </c>
      <c r="H167" s="217">
        <v>5.1529790660225443E-2</v>
      </c>
      <c r="I167" s="175">
        <f t="shared" si="10"/>
        <v>2.0321295973106864E-5</v>
      </c>
      <c r="J167" s="218">
        <v>2.7999999999999997E-2</v>
      </c>
      <c r="K167" s="175">
        <f t="shared" si="11"/>
        <v>1.1042084199386941E-5</v>
      </c>
      <c r="M167" s="29"/>
      <c r="N167" s="29"/>
      <c r="O167" s="29"/>
      <c r="P167" s="29"/>
      <c r="Q167" s="29"/>
      <c r="R167" s="29"/>
      <c r="S167" s="29"/>
      <c r="T167" s="29"/>
      <c r="V167" s="31"/>
      <c r="W167" s="31"/>
      <c r="X167" s="31"/>
      <c r="Y167" s="31"/>
      <c r="Z167" s="31"/>
      <c r="AA167" s="31"/>
      <c r="AB167" s="31"/>
      <c r="AC167" s="31"/>
      <c r="AD167" s="31"/>
    </row>
    <row r="168" spans="2:30" ht="15" customHeight="1">
      <c r="B168" s="137" t="s">
        <v>668</v>
      </c>
      <c r="C168" s="152" t="s">
        <v>669</v>
      </c>
      <c r="D168" s="152">
        <v>2748.5140000000001</v>
      </c>
      <c r="E168" s="152">
        <v>113.75</v>
      </c>
      <c r="F168" s="215">
        <f t="shared" si="8"/>
        <v>312643.46750000003</v>
      </c>
      <c r="G168" s="216">
        <f t="shared" si="9"/>
        <v>9.8171163880215982E-3</v>
      </c>
      <c r="H168" s="217">
        <v>1.4065934065934066E-2</v>
      </c>
      <c r="I168" s="175">
        <f t="shared" si="10"/>
        <v>1.3808691183151258E-4</v>
      </c>
      <c r="J168" s="218">
        <v>0.14300000000000002</v>
      </c>
      <c r="K168" s="175">
        <f t="shared" si="11"/>
        <v>1.4038476434870887E-3</v>
      </c>
      <c r="M168" s="29"/>
      <c r="N168" s="29"/>
      <c r="O168" s="29"/>
      <c r="P168" s="29"/>
      <c r="Q168" s="29"/>
      <c r="R168" s="29"/>
      <c r="S168" s="29"/>
      <c r="T168" s="29"/>
      <c r="W168" s="31"/>
      <c r="X168" s="31"/>
      <c r="Y168" s="31"/>
      <c r="Z168" s="31"/>
      <c r="AA168" s="31"/>
      <c r="AB168" s="31"/>
      <c r="AC168" s="31"/>
      <c r="AD168" s="31"/>
    </row>
    <row r="169" spans="2:30" ht="15" customHeight="1">
      <c r="B169" s="137" t="s">
        <v>519</v>
      </c>
      <c r="C169" s="152" t="s">
        <v>520</v>
      </c>
      <c r="D169" s="152">
        <v>721.68799999999999</v>
      </c>
      <c r="E169" s="152">
        <v>55.38</v>
      </c>
      <c r="F169" s="215">
        <f t="shared" si="8"/>
        <v>39967.081440000002</v>
      </c>
      <c r="G169" s="216">
        <f t="shared" si="9"/>
        <v>1.2549806120162028E-3</v>
      </c>
      <c r="H169" s="217">
        <v>2.0946189960274465E-2</v>
      </c>
      <c r="I169" s="175">
        <f t="shared" si="10"/>
        <v>2.6287062295752891E-5</v>
      </c>
      <c r="J169" s="218">
        <v>4.7599999999999996E-2</v>
      </c>
      <c r="K169" s="175">
        <f t="shared" si="11"/>
        <v>5.9737077131971248E-5</v>
      </c>
      <c r="M169" s="29"/>
      <c r="N169" s="29"/>
      <c r="O169" s="29"/>
      <c r="P169" s="29"/>
      <c r="Q169" s="29"/>
      <c r="R169" s="29"/>
      <c r="S169" s="29"/>
      <c r="T169" s="29"/>
      <c r="W169" s="31"/>
      <c r="X169" s="31"/>
      <c r="Y169" s="31"/>
      <c r="Z169" s="31"/>
      <c r="AA169" s="31"/>
      <c r="AB169" s="31"/>
      <c r="AC169" s="31"/>
      <c r="AD169" s="31"/>
    </row>
    <row r="170" spans="2:30" ht="15" customHeight="1">
      <c r="B170" s="137" t="s">
        <v>525</v>
      </c>
      <c r="C170" s="152" t="s">
        <v>526</v>
      </c>
      <c r="D170" s="152">
        <v>245.036</v>
      </c>
      <c r="E170" s="152">
        <v>151.62</v>
      </c>
      <c r="F170" s="215">
        <f t="shared" si="8"/>
        <v>37152.358319999999</v>
      </c>
      <c r="G170" s="216">
        <f t="shared" si="9"/>
        <v>1.1665973021391292E-3</v>
      </c>
      <c r="H170" s="217">
        <v>1.3190871916633689E-2</v>
      </c>
      <c r="I170" s="175">
        <f t="shared" si="10"/>
        <v>1.5388435590807665E-5</v>
      </c>
      <c r="J170" s="218">
        <v>8.8200000000000001E-2</v>
      </c>
      <c r="K170" s="175">
        <f t="shared" si="11"/>
        <v>1.028938820486712E-4</v>
      </c>
      <c r="M170" s="29"/>
      <c r="N170" s="29"/>
      <c r="O170" s="29"/>
      <c r="P170" s="29"/>
      <c r="Q170" s="29"/>
      <c r="R170" s="29"/>
      <c r="S170" s="29"/>
      <c r="T170" s="29"/>
      <c r="W170" s="31"/>
      <c r="X170" s="31"/>
      <c r="Y170" s="31"/>
      <c r="Z170" s="31"/>
      <c r="AA170" s="31"/>
      <c r="AB170" s="31"/>
      <c r="AC170" s="31"/>
      <c r="AD170" s="31"/>
    </row>
    <row r="171" spans="2:30" ht="15" customHeight="1">
      <c r="B171" s="137" t="s">
        <v>535</v>
      </c>
      <c r="C171" s="152" t="s">
        <v>536</v>
      </c>
      <c r="D171" s="152">
        <v>950.40499999999997</v>
      </c>
      <c r="E171" s="152">
        <v>781.1</v>
      </c>
      <c r="F171" s="215">
        <f t="shared" si="8"/>
        <v>742361.34550000005</v>
      </c>
      <c r="G171" s="216" t="str">
        <f t="shared" si="9"/>
        <v/>
      </c>
      <c r="H171" s="217">
        <v>6.6572781974139038E-3</v>
      </c>
      <c r="I171" s="175" t="str">
        <f t="shared" si="10"/>
        <v/>
      </c>
      <c r="J171" s="218">
        <v>0.40630000000000005</v>
      </c>
      <c r="K171" s="175" t="str">
        <f t="shared" si="11"/>
        <v/>
      </c>
      <c r="M171" s="29"/>
      <c r="N171" s="29"/>
      <c r="O171" s="29"/>
      <c r="P171" s="29"/>
      <c r="Q171" s="29"/>
      <c r="R171" s="29"/>
      <c r="S171" s="29"/>
      <c r="T171" s="29"/>
      <c r="W171" s="31"/>
      <c r="X171" s="31"/>
      <c r="Y171" s="31"/>
      <c r="Z171" s="31"/>
      <c r="AA171" s="31"/>
      <c r="AB171" s="31"/>
      <c r="AC171" s="31"/>
      <c r="AD171" s="31"/>
    </row>
    <row r="172" spans="2:30" ht="15" customHeight="1">
      <c r="B172" s="137" t="s">
        <v>144</v>
      </c>
      <c r="C172" s="152" t="s">
        <v>145</v>
      </c>
      <c r="D172" s="152">
        <v>224.89699999999999</v>
      </c>
      <c r="E172" s="152">
        <v>45.42</v>
      </c>
      <c r="F172" s="215">
        <f t="shared" si="8"/>
        <v>10214.821739999999</v>
      </c>
      <c r="G172" s="216">
        <f t="shared" si="9"/>
        <v>3.2074904589034242E-4</v>
      </c>
      <c r="H172" s="217">
        <v>1.7613386173491855E-2</v>
      </c>
      <c r="I172" s="175">
        <f t="shared" si="10"/>
        <v>5.6494768100456612E-6</v>
      </c>
      <c r="J172" s="218">
        <v>0.13650000000000001</v>
      </c>
      <c r="K172" s="175">
        <f t="shared" si="11"/>
        <v>4.3782244764031744E-5</v>
      </c>
      <c r="M172" s="29"/>
      <c r="N172" s="29"/>
      <c r="O172" s="29"/>
      <c r="P172" s="29"/>
      <c r="Q172" s="29"/>
      <c r="R172" s="29"/>
      <c r="S172" s="29"/>
      <c r="T172" s="29"/>
      <c r="W172" s="31"/>
      <c r="X172" s="31"/>
      <c r="Y172" s="31"/>
      <c r="Z172" s="31"/>
      <c r="AA172" s="31"/>
      <c r="AB172" s="31"/>
      <c r="AC172" s="31"/>
      <c r="AD172" s="31"/>
    </row>
    <row r="173" spans="2:30" ht="15" customHeight="1">
      <c r="B173" s="137" t="s">
        <v>214</v>
      </c>
      <c r="C173" s="152" t="s">
        <v>215</v>
      </c>
      <c r="D173" s="152">
        <v>144.386</v>
      </c>
      <c r="E173" s="152">
        <v>255.94</v>
      </c>
      <c r="F173" s="215">
        <f t="shared" si="8"/>
        <v>36954.152839999995</v>
      </c>
      <c r="G173" s="216">
        <f t="shared" si="9"/>
        <v>1.1603735793744637E-3</v>
      </c>
      <c r="H173" s="217" t="s">
        <v>6</v>
      </c>
      <c r="I173" s="175" t="str">
        <f t="shared" si="10"/>
        <v/>
      </c>
      <c r="J173" s="218">
        <v>5.885E-2</v>
      </c>
      <c r="K173" s="175">
        <f t="shared" si="11"/>
        <v>6.8287985146187193E-5</v>
      </c>
      <c r="M173" s="29"/>
      <c r="N173" s="29"/>
      <c r="O173" s="29"/>
      <c r="P173" s="29"/>
      <c r="Q173" s="29"/>
      <c r="R173" s="29"/>
      <c r="S173" s="29"/>
      <c r="T173" s="29"/>
      <c r="W173" s="31"/>
      <c r="X173" s="31"/>
      <c r="Y173" s="31"/>
      <c r="Z173" s="31"/>
      <c r="AA173" s="31"/>
      <c r="AB173" s="31"/>
      <c r="AC173" s="31"/>
      <c r="AD173" s="31"/>
    </row>
    <row r="174" spans="2:30" ht="15" customHeight="1">
      <c r="B174" s="137" t="s">
        <v>521</v>
      </c>
      <c r="C174" s="152" t="s">
        <v>522</v>
      </c>
      <c r="D174" s="152">
        <v>222.072</v>
      </c>
      <c r="E174" s="152">
        <v>75.150000000000006</v>
      </c>
      <c r="F174" s="215">
        <f t="shared" si="8"/>
        <v>16688.710800000001</v>
      </c>
      <c r="G174" s="216" t="str">
        <f t="shared" si="9"/>
        <v/>
      </c>
      <c r="H174" s="217">
        <v>3.3266799733865601E-3</v>
      </c>
      <c r="I174" s="175" t="str">
        <f t="shared" si="10"/>
        <v/>
      </c>
      <c r="J174" s="218" t="s">
        <v>6</v>
      </c>
      <c r="K174" s="175" t="str">
        <f t="shared" si="11"/>
        <v/>
      </c>
      <c r="M174" s="29"/>
      <c r="N174" s="29"/>
      <c r="O174" s="29"/>
      <c r="P174" s="29"/>
      <c r="Q174" s="29"/>
      <c r="R174" s="29"/>
      <c r="S174" s="29"/>
      <c r="T174" s="29"/>
      <c r="W174" s="31"/>
      <c r="X174" s="31"/>
      <c r="Y174" s="31"/>
      <c r="Z174" s="31"/>
      <c r="AA174" s="31"/>
      <c r="AB174" s="31"/>
      <c r="AC174" s="31"/>
      <c r="AD174" s="31"/>
    </row>
    <row r="175" spans="2:30" ht="15" customHeight="1">
      <c r="B175" s="137" t="s">
        <v>540</v>
      </c>
      <c r="C175" s="152" t="s">
        <v>541</v>
      </c>
      <c r="D175" s="152">
        <v>572.19200000000001</v>
      </c>
      <c r="E175" s="152">
        <v>227.99</v>
      </c>
      <c r="F175" s="215">
        <f t="shared" si="8"/>
        <v>130454.05408</v>
      </c>
      <c r="G175" s="216">
        <f t="shared" si="9"/>
        <v>4.0963038263149495E-3</v>
      </c>
      <c r="H175" s="217">
        <v>1.9299092065441469E-2</v>
      </c>
      <c r="I175" s="175">
        <f t="shared" si="10"/>
        <v>7.9054944672072371E-5</v>
      </c>
      <c r="J175" s="218">
        <v>2.1150000000000002E-2</v>
      </c>
      <c r="K175" s="175">
        <f t="shared" si="11"/>
        <v>8.6636825926561195E-5</v>
      </c>
      <c r="M175" s="29"/>
      <c r="N175" s="29"/>
      <c r="O175" s="29"/>
      <c r="P175" s="29"/>
      <c r="Q175" s="29"/>
      <c r="R175" s="29"/>
      <c r="S175" s="29"/>
      <c r="T175" s="29"/>
      <c r="W175" s="31"/>
      <c r="X175" s="31"/>
      <c r="Y175" s="31"/>
      <c r="Z175" s="31"/>
      <c r="AA175" s="31"/>
      <c r="AB175" s="31"/>
      <c r="AC175" s="31"/>
      <c r="AD175" s="31"/>
    </row>
    <row r="176" spans="2:30" ht="15" customHeight="1">
      <c r="B176" s="137" t="s">
        <v>1147</v>
      </c>
      <c r="C176" s="152" t="s">
        <v>1148</v>
      </c>
      <c r="D176" s="152">
        <v>53.683</v>
      </c>
      <c r="E176" s="152">
        <v>370.52</v>
      </c>
      <c r="F176" s="215">
        <f t="shared" si="8"/>
        <v>19890.62516</v>
      </c>
      <c r="G176" s="216">
        <f t="shared" si="9"/>
        <v>6.2457272428451008E-4</v>
      </c>
      <c r="H176" s="217">
        <v>1.3170679045665552E-2</v>
      </c>
      <c r="I176" s="175">
        <f t="shared" si="10"/>
        <v>8.2260468922282448E-6</v>
      </c>
      <c r="J176" s="218">
        <v>0.18</v>
      </c>
      <c r="K176" s="175">
        <f t="shared" si="11"/>
        <v>1.1242309037121181E-4</v>
      </c>
      <c r="M176" s="29"/>
      <c r="N176" s="29"/>
      <c r="O176" s="29"/>
      <c r="P176" s="29"/>
      <c r="Q176" s="29"/>
      <c r="R176" s="29"/>
      <c r="S176" s="29"/>
      <c r="T176" s="29"/>
      <c r="W176" s="31"/>
      <c r="X176" s="31"/>
      <c r="Y176" s="31"/>
      <c r="Z176" s="31"/>
      <c r="AA176" s="31"/>
      <c r="AB176" s="31"/>
      <c r="AC176" s="31"/>
      <c r="AD176" s="31"/>
    </row>
    <row r="177" spans="2:30" ht="15" customHeight="1">
      <c r="B177" s="137" t="s">
        <v>457</v>
      </c>
      <c r="C177" s="152" t="s">
        <v>458</v>
      </c>
      <c r="D177" s="152">
        <v>75.694999999999993</v>
      </c>
      <c r="E177" s="152">
        <v>220.46</v>
      </c>
      <c r="F177" s="215">
        <f t="shared" si="8"/>
        <v>16687.719699999998</v>
      </c>
      <c r="G177" s="216" t="str">
        <f t="shared" si="9"/>
        <v/>
      </c>
      <c r="H177" s="217">
        <v>1.1612083824730109E-2</v>
      </c>
      <c r="I177" s="175" t="str">
        <f t="shared" si="10"/>
        <v/>
      </c>
      <c r="J177" s="218" t="s">
        <v>6</v>
      </c>
      <c r="K177" s="175" t="str">
        <f t="shared" si="11"/>
        <v/>
      </c>
      <c r="M177" s="29"/>
      <c r="N177" s="29"/>
      <c r="O177" s="29"/>
      <c r="P177" s="29"/>
      <c r="Q177" s="29"/>
      <c r="R177" s="29"/>
      <c r="S177" s="29"/>
      <c r="T177" s="29"/>
      <c r="W177" s="31"/>
      <c r="X177" s="31"/>
      <c r="Y177" s="31"/>
      <c r="Z177" s="31"/>
      <c r="AA177" s="31"/>
      <c r="AB177" s="31"/>
      <c r="AC177" s="31"/>
      <c r="AD177" s="31"/>
    </row>
    <row r="178" spans="2:30" ht="15" customHeight="1">
      <c r="B178" s="137" t="s">
        <v>586</v>
      </c>
      <c r="C178" s="152" t="s">
        <v>587</v>
      </c>
      <c r="D178" s="152">
        <v>492.72399999999999</v>
      </c>
      <c r="E178" s="152">
        <v>199.43</v>
      </c>
      <c r="F178" s="215">
        <f t="shared" si="8"/>
        <v>98263.947320000007</v>
      </c>
      <c r="G178" s="216">
        <f t="shared" si="9"/>
        <v>3.0855229930139608E-3</v>
      </c>
      <c r="H178" s="217">
        <v>1.4240585669157096E-2</v>
      </c>
      <c r="I178" s="175">
        <f t="shared" si="10"/>
        <v>4.3939654516169318E-5</v>
      </c>
      <c r="J178" s="218">
        <v>6.9000000000000006E-2</v>
      </c>
      <c r="K178" s="175">
        <f t="shared" si="11"/>
        <v>2.1290108651796333E-4</v>
      </c>
      <c r="M178" s="29"/>
      <c r="N178" s="29"/>
      <c r="O178" s="29"/>
      <c r="P178" s="29"/>
      <c r="Q178" s="29"/>
      <c r="R178" s="29"/>
      <c r="S178" s="29"/>
      <c r="T178" s="29"/>
      <c r="W178" s="31"/>
      <c r="X178" s="31"/>
      <c r="Y178" s="31"/>
      <c r="Z178" s="31"/>
      <c r="AA178" s="31"/>
      <c r="AB178" s="31"/>
      <c r="AC178" s="31"/>
      <c r="AD178" s="31"/>
    </row>
    <row r="179" spans="2:30" ht="15" customHeight="1">
      <c r="B179" s="137" t="s">
        <v>560</v>
      </c>
      <c r="C179" s="152" t="s">
        <v>561</v>
      </c>
      <c r="D179" s="152">
        <v>220.244</v>
      </c>
      <c r="E179" s="152">
        <v>68.45</v>
      </c>
      <c r="F179" s="215">
        <f t="shared" si="8"/>
        <v>15075.701800000001</v>
      </c>
      <c r="G179" s="216">
        <f t="shared" si="9"/>
        <v>4.7338241347296561E-4</v>
      </c>
      <c r="H179" s="217">
        <v>1.6946676406135865E-2</v>
      </c>
      <c r="I179" s="175">
        <f t="shared" si="10"/>
        <v>8.0222585774819586E-6</v>
      </c>
      <c r="J179" s="218">
        <v>8.6349999999999996E-2</v>
      </c>
      <c r="K179" s="175">
        <f t="shared" si="11"/>
        <v>4.0876571403390579E-5</v>
      </c>
      <c r="M179" s="29"/>
      <c r="N179" s="29"/>
      <c r="O179" s="29"/>
      <c r="P179" s="29"/>
      <c r="Q179" s="29"/>
      <c r="R179" s="29"/>
      <c r="S179" s="29"/>
      <c r="T179" s="29"/>
      <c r="W179" s="31"/>
      <c r="X179" s="31"/>
      <c r="Y179" s="31"/>
      <c r="Z179" s="31"/>
      <c r="AA179" s="31"/>
      <c r="AB179" s="31"/>
      <c r="AC179" s="31"/>
      <c r="AD179" s="31"/>
    </row>
    <row r="180" spans="2:30" ht="15" customHeight="1">
      <c r="B180" s="137" t="s">
        <v>778</v>
      </c>
      <c r="C180" s="152" t="s">
        <v>779</v>
      </c>
      <c r="D180" s="152">
        <v>320.25700000000001</v>
      </c>
      <c r="E180" s="152">
        <v>415.83</v>
      </c>
      <c r="F180" s="215">
        <f t="shared" si="8"/>
        <v>133172.46831</v>
      </c>
      <c r="G180" s="216">
        <f t="shared" si="9"/>
        <v>4.1816630026961553E-3</v>
      </c>
      <c r="H180" s="217">
        <v>8.7535771829834307E-3</v>
      </c>
      <c r="I180" s="175">
        <f t="shared" si="10"/>
        <v>3.6604509847327047E-5</v>
      </c>
      <c r="J180" s="218">
        <v>0.1293</v>
      </c>
      <c r="K180" s="175">
        <f t="shared" si="11"/>
        <v>5.4068902624861289E-4</v>
      </c>
      <c r="M180" s="29"/>
      <c r="N180" s="29"/>
      <c r="O180" s="29"/>
      <c r="P180" s="29"/>
      <c r="Q180" s="29"/>
      <c r="R180" s="29"/>
      <c r="S180" s="29"/>
      <c r="T180" s="29"/>
      <c r="W180" s="31"/>
      <c r="X180" s="31"/>
      <c r="Y180" s="31"/>
      <c r="Z180" s="31"/>
      <c r="AA180" s="31"/>
      <c r="AB180" s="31"/>
      <c r="AC180" s="31"/>
      <c r="AD180" s="31"/>
    </row>
    <row r="181" spans="2:30" ht="15" customHeight="1">
      <c r="B181" s="137" t="s">
        <v>572</v>
      </c>
      <c r="C181" s="152" t="s">
        <v>573</v>
      </c>
      <c r="D181" s="152">
        <v>1327.8230000000001</v>
      </c>
      <c r="E181" s="152">
        <v>80.239999999999995</v>
      </c>
      <c r="F181" s="215">
        <f t="shared" si="8"/>
        <v>106544.51751999999</v>
      </c>
      <c r="G181" s="216">
        <f t="shared" si="9"/>
        <v>3.3455358506713278E-3</v>
      </c>
      <c r="H181" s="217">
        <v>3.4396809571286144E-2</v>
      </c>
      <c r="I181" s="175">
        <f t="shared" si="10"/>
        <v>1.1507575956945247E-4</v>
      </c>
      <c r="J181" s="218">
        <v>3.8249999999999999E-2</v>
      </c>
      <c r="K181" s="175">
        <f t="shared" si="11"/>
        <v>1.2796674628817828E-4</v>
      </c>
      <c r="M181" s="29"/>
      <c r="N181" s="29"/>
      <c r="O181" s="29"/>
      <c r="P181" s="29"/>
      <c r="Q181" s="29"/>
      <c r="R181" s="29"/>
      <c r="S181" s="29"/>
      <c r="T181" s="29"/>
      <c r="W181" s="31"/>
      <c r="X181" s="31"/>
      <c r="Y181" s="31"/>
      <c r="Z181" s="31"/>
      <c r="AA181" s="31"/>
      <c r="AB181" s="31"/>
      <c r="AC181" s="31"/>
      <c r="AD181" s="31"/>
    </row>
    <row r="182" spans="2:30" ht="15" customHeight="1">
      <c r="B182" s="137" t="s">
        <v>880</v>
      </c>
      <c r="C182" s="152" t="s">
        <v>881</v>
      </c>
      <c r="D182" s="152">
        <v>1187.569</v>
      </c>
      <c r="E182" s="152">
        <v>11.57</v>
      </c>
      <c r="F182" s="215">
        <f t="shared" si="8"/>
        <v>13740.17333</v>
      </c>
      <c r="G182" s="216" t="str">
        <f t="shared" si="9"/>
        <v/>
      </c>
      <c r="H182" s="217">
        <v>4.1486603284356091E-2</v>
      </c>
      <c r="I182" s="175" t="str">
        <f t="shared" si="10"/>
        <v/>
      </c>
      <c r="J182" s="218">
        <v>-1.6899999999999998E-2</v>
      </c>
      <c r="K182" s="175" t="str">
        <f t="shared" si="11"/>
        <v/>
      </c>
      <c r="M182" s="29"/>
      <c r="N182" s="29"/>
      <c r="O182" s="29"/>
      <c r="P182" s="29"/>
      <c r="Q182" s="29"/>
      <c r="R182" s="29"/>
      <c r="S182" s="29"/>
      <c r="T182" s="29"/>
      <c r="W182" s="31"/>
      <c r="X182" s="31"/>
      <c r="Y182" s="31"/>
      <c r="Z182" s="31"/>
      <c r="AA182" s="31"/>
      <c r="AB182" s="31"/>
      <c r="AC182" s="31"/>
      <c r="AD182" s="31"/>
    </row>
    <row r="183" spans="2:30" ht="15" customHeight="1">
      <c r="B183" s="137" t="s">
        <v>265</v>
      </c>
      <c r="C183" s="152" t="s">
        <v>266</v>
      </c>
      <c r="D183" s="152">
        <v>1260.48</v>
      </c>
      <c r="E183" s="152">
        <v>67.709999999999994</v>
      </c>
      <c r="F183" s="215">
        <f t="shared" si="8"/>
        <v>85347.1008</v>
      </c>
      <c r="G183" s="216">
        <f t="shared" si="9"/>
        <v>2.6799294053179317E-3</v>
      </c>
      <c r="H183" s="217">
        <v>3.9285186826170437E-2</v>
      </c>
      <c r="I183" s="175">
        <f t="shared" si="10"/>
        <v>1.0528152736886278E-4</v>
      </c>
      <c r="J183" s="218">
        <v>7.6200000000000004E-2</v>
      </c>
      <c r="K183" s="175">
        <f t="shared" si="11"/>
        <v>2.0421062068522641E-4</v>
      </c>
      <c r="M183" s="29"/>
      <c r="N183" s="29"/>
      <c r="O183" s="29"/>
      <c r="P183" s="29"/>
      <c r="Q183" s="29"/>
      <c r="R183" s="29"/>
      <c r="S183" s="29"/>
      <c r="T183" s="29"/>
      <c r="W183" s="31"/>
      <c r="X183" s="31"/>
      <c r="Y183" s="31"/>
      <c r="Z183" s="31"/>
      <c r="AA183" s="31"/>
      <c r="AB183" s="31"/>
      <c r="AC183" s="31"/>
      <c r="AD183" s="31"/>
    </row>
    <row r="184" spans="2:30" ht="15" customHeight="1">
      <c r="B184" s="137" t="s">
        <v>274</v>
      </c>
      <c r="C184" s="152" t="s">
        <v>275</v>
      </c>
      <c r="D184" s="152">
        <v>417.58300000000003</v>
      </c>
      <c r="E184" s="152">
        <v>72.5</v>
      </c>
      <c r="F184" s="215">
        <f t="shared" si="8"/>
        <v>30274.767500000002</v>
      </c>
      <c r="G184" s="216">
        <f t="shared" si="9"/>
        <v>9.5063849740533487E-4</v>
      </c>
      <c r="H184" s="217">
        <v>2.0965517241379312E-2</v>
      </c>
      <c r="I184" s="175">
        <f t="shared" si="10"/>
        <v>1.9930627807670471E-5</v>
      </c>
      <c r="J184" s="218">
        <v>6.7199999999999996E-2</v>
      </c>
      <c r="K184" s="175">
        <f t="shared" si="11"/>
        <v>6.3882907025638498E-5</v>
      </c>
      <c r="M184" s="29"/>
      <c r="N184" s="29"/>
      <c r="O184" s="29"/>
      <c r="P184" s="29"/>
      <c r="Q184" s="29"/>
      <c r="R184" s="29"/>
      <c r="S184" s="29"/>
      <c r="T184" s="29"/>
      <c r="W184" s="31"/>
      <c r="X184" s="31"/>
      <c r="Y184" s="31"/>
      <c r="Z184" s="31"/>
      <c r="AA184" s="31"/>
      <c r="AB184" s="31"/>
      <c r="AC184" s="31"/>
      <c r="AD184" s="31"/>
    </row>
    <row r="185" spans="2:30" ht="15" customHeight="1">
      <c r="B185" s="137" t="s">
        <v>622</v>
      </c>
      <c r="C185" s="152" t="s">
        <v>623</v>
      </c>
      <c r="D185" s="152">
        <v>1107.3679999999999</v>
      </c>
      <c r="E185" s="152">
        <v>112.96</v>
      </c>
      <c r="F185" s="215">
        <f t="shared" si="8"/>
        <v>125088.28927999998</v>
      </c>
      <c r="G185" s="216" t="str">
        <f t="shared" si="9"/>
        <v/>
      </c>
      <c r="H185" s="217">
        <v>4.0722379603399441E-3</v>
      </c>
      <c r="I185" s="175" t="str">
        <f t="shared" si="10"/>
        <v/>
      </c>
      <c r="J185" s="218">
        <v>-0.04</v>
      </c>
      <c r="K185" s="175" t="str">
        <f t="shared" si="11"/>
        <v/>
      </c>
      <c r="M185" s="29"/>
      <c r="N185" s="29"/>
      <c r="O185" s="29"/>
      <c r="P185" s="29"/>
      <c r="Q185" s="29"/>
      <c r="R185" s="29"/>
      <c r="S185" s="29"/>
      <c r="T185" s="29"/>
      <c r="W185" s="31"/>
      <c r="X185" s="31"/>
      <c r="Y185" s="31"/>
      <c r="Z185" s="31"/>
      <c r="AA185" s="31"/>
      <c r="AB185" s="31"/>
      <c r="AC185" s="31"/>
      <c r="AD185" s="31"/>
    </row>
    <row r="186" spans="2:30" ht="15" customHeight="1">
      <c r="B186" s="137" t="s">
        <v>614</v>
      </c>
      <c r="C186" s="152" t="s">
        <v>615</v>
      </c>
      <c r="D186" s="152">
        <v>166.12299999999999</v>
      </c>
      <c r="E186" s="152">
        <v>339.15</v>
      </c>
      <c r="F186" s="215">
        <f t="shared" si="8"/>
        <v>56340.61544999999</v>
      </c>
      <c r="G186" s="216">
        <f t="shared" si="9"/>
        <v>1.7691154197725808E-3</v>
      </c>
      <c r="H186" s="217">
        <v>1.1558307533539732E-2</v>
      </c>
      <c r="I186" s="175">
        <f t="shared" si="10"/>
        <v>2.0447980084058726E-5</v>
      </c>
      <c r="J186" s="218">
        <v>8.8499999999999995E-2</v>
      </c>
      <c r="K186" s="175">
        <f t="shared" si="11"/>
        <v>1.565667146498734E-4</v>
      </c>
      <c r="M186" s="29"/>
      <c r="N186" s="29"/>
      <c r="O186" s="29"/>
      <c r="P186" s="29"/>
      <c r="Q186" s="29"/>
      <c r="R186" s="29"/>
      <c r="S186" s="29"/>
      <c r="T186" s="29"/>
      <c r="W186" s="31"/>
      <c r="X186" s="31"/>
      <c r="Y186" s="31"/>
      <c r="Z186" s="31"/>
      <c r="AA186" s="31"/>
      <c r="AB186" s="31"/>
      <c r="AC186" s="31"/>
      <c r="AD186" s="31"/>
    </row>
    <row r="187" spans="2:30" ht="15" customHeight="1">
      <c r="B187" s="137" t="s">
        <v>192</v>
      </c>
      <c r="C187" s="152" t="s">
        <v>193</v>
      </c>
      <c r="D187" s="152">
        <v>105.58199999999999</v>
      </c>
      <c r="E187" s="152">
        <v>181.15</v>
      </c>
      <c r="F187" s="215">
        <f t="shared" si="8"/>
        <v>19126.1793</v>
      </c>
      <c r="G187" s="216">
        <f t="shared" si="9"/>
        <v>6.0056885163055406E-4</v>
      </c>
      <c r="H187" s="217">
        <v>1.2144631520839085E-2</v>
      </c>
      <c r="I187" s="175">
        <f t="shared" si="10"/>
        <v>7.2936874059465586E-6</v>
      </c>
      <c r="J187" s="218">
        <v>0.14279999999999998</v>
      </c>
      <c r="K187" s="175">
        <f t="shared" si="11"/>
        <v>8.5761232012843109E-5</v>
      </c>
      <c r="M187" s="29"/>
      <c r="N187" s="29"/>
      <c r="O187" s="29"/>
      <c r="P187" s="29"/>
      <c r="Q187" s="29"/>
      <c r="R187" s="29"/>
      <c r="S187" s="29"/>
      <c r="T187" s="29"/>
      <c r="W187" s="31"/>
      <c r="X187" s="31"/>
      <c r="Y187" s="31"/>
      <c r="Z187" s="31"/>
      <c r="AA187" s="31"/>
      <c r="AB187" s="31"/>
      <c r="AC187" s="31"/>
      <c r="AD187" s="31"/>
    </row>
    <row r="188" spans="2:30" ht="15" customHeight="1">
      <c r="B188" s="137" t="s">
        <v>527</v>
      </c>
      <c r="C188" s="152" t="s">
        <v>528</v>
      </c>
      <c r="D188" s="152">
        <v>84.293999999999997</v>
      </c>
      <c r="E188" s="152">
        <v>201.37</v>
      </c>
      <c r="F188" s="215">
        <f t="shared" si="8"/>
        <v>16974.282780000001</v>
      </c>
      <c r="G188" s="216">
        <f t="shared" si="9"/>
        <v>5.3299853339955296E-4</v>
      </c>
      <c r="H188" s="217">
        <v>1.4302031087053682E-2</v>
      </c>
      <c r="I188" s="175">
        <f t="shared" si="10"/>
        <v>7.6229615940344267E-6</v>
      </c>
      <c r="J188" s="218">
        <v>9.4600000000000004E-2</v>
      </c>
      <c r="K188" s="175">
        <f t="shared" si="11"/>
        <v>5.0421661259597714E-5</v>
      </c>
      <c r="M188" s="29"/>
      <c r="N188" s="29"/>
      <c r="O188" s="29"/>
      <c r="P188" s="29"/>
      <c r="Q188" s="29"/>
      <c r="R188" s="29"/>
      <c r="S188" s="29"/>
      <c r="T188" s="29"/>
      <c r="W188" s="31"/>
      <c r="X188" s="31"/>
      <c r="Y188" s="31"/>
      <c r="Z188" s="31"/>
      <c r="AA188" s="31"/>
      <c r="AB188" s="31"/>
      <c r="AC188" s="31"/>
      <c r="AD188" s="31"/>
    </row>
    <row r="189" spans="2:30" ht="15" customHeight="1">
      <c r="B189" s="137" t="s">
        <v>629</v>
      </c>
      <c r="C189" s="152" t="s">
        <v>630</v>
      </c>
      <c r="D189" s="152">
        <v>1153.1400000000001</v>
      </c>
      <c r="E189" s="152">
        <v>40.64</v>
      </c>
      <c r="F189" s="215">
        <f t="shared" si="8"/>
        <v>46863.609600000003</v>
      </c>
      <c r="G189" s="216">
        <f t="shared" si="9"/>
        <v>1.4715340559802558E-3</v>
      </c>
      <c r="H189" s="217">
        <v>2.4606299212598423E-2</v>
      </c>
      <c r="I189" s="175">
        <f t="shared" si="10"/>
        <v>3.6209007282978736E-5</v>
      </c>
      <c r="J189" s="218">
        <v>0.18149999999999999</v>
      </c>
      <c r="K189" s="175">
        <f t="shared" si="11"/>
        <v>2.6708343116041644E-4</v>
      </c>
      <c r="M189" s="29"/>
      <c r="N189" s="29"/>
      <c r="O189" s="29"/>
      <c r="P189" s="29"/>
      <c r="Q189" s="29"/>
      <c r="R189" s="29"/>
      <c r="S189" s="29"/>
      <c r="T189" s="29"/>
      <c r="W189" s="31"/>
      <c r="X189" s="31"/>
      <c r="Y189" s="31"/>
      <c r="Z189" s="31"/>
      <c r="AA189" s="31"/>
      <c r="AB189" s="31"/>
      <c r="AC189" s="31"/>
      <c r="AD189" s="31"/>
    </row>
    <row r="190" spans="2:30" ht="15" customHeight="1">
      <c r="B190" s="137" t="s">
        <v>635</v>
      </c>
      <c r="C190" s="152" t="s">
        <v>636</v>
      </c>
      <c r="D190" s="152">
        <v>1211.462</v>
      </c>
      <c r="E190" s="152">
        <v>92.26</v>
      </c>
      <c r="F190" s="215">
        <f t="shared" si="8"/>
        <v>111769.48412000001</v>
      </c>
      <c r="G190" s="216">
        <f t="shared" si="9"/>
        <v>3.5096016654663407E-3</v>
      </c>
      <c r="H190" s="217">
        <v>1.6041621504443961E-2</v>
      </c>
      <c r="I190" s="175">
        <f t="shared" si="10"/>
        <v>5.6299701548777192E-5</v>
      </c>
      <c r="J190" s="218">
        <v>0.10845</v>
      </c>
      <c r="K190" s="175">
        <f t="shared" si="11"/>
        <v>3.8061630061982468E-4</v>
      </c>
      <c r="M190" s="29"/>
      <c r="N190" s="29"/>
      <c r="O190" s="29"/>
      <c r="P190" s="29"/>
      <c r="Q190" s="29"/>
      <c r="R190" s="29"/>
      <c r="S190" s="29"/>
      <c r="T190" s="29"/>
      <c r="W190" s="31"/>
      <c r="X190" s="31"/>
      <c r="Y190" s="31"/>
      <c r="Z190" s="31"/>
      <c r="AA190" s="31"/>
      <c r="AB190" s="31"/>
      <c r="AC190" s="31"/>
      <c r="AD190" s="31"/>
    </row>
    <row r="191" spans="2:30" ht="15" customHeight="1">
      <c r="B191" s="137" t="s">
        <v>634</v>
      </c>
      <c r="C191" s="152" t="s">
        <v>7</v>
      </c>
      <c r="D191" s="152">
        <v>448.18799999999999</v>
      </c>
      <c r="E191" s="152">
        <v>27.86</v>
      </c>
      <c r="F191" s="215">
        <f t="shared" si="8"/>
        <v>12486.517679999999</v>
      </c>
      <c r="G191" s="216">
        <f t="shared" si="9"/>
        <v>3.9208110863742709E-4</v>
      </c>
      <c r="H191" s="217">
        <v>3.804737975592247E-2</v>
      </c>
      <c r="I191" s="175">
        <f t="shared" si="10"/>
        <v>1.4917658835451282E-5</v>
      </c>
      <c r="J191" s="218">
        <v>7.0000000000000007E-2</v>
      </c>
      <c r="K191" s="175">
        <f t="shared" si="11"/>
        <v>2.7445677604619898E-5</v>
      </c>
      <c r="M191" s="29"/>
      <c r="N191" s="29"/>
      <c r="O191" s="29"/>
      <c r="P191" s="29"/>
      <c r="Q191" s="29"/>
      <c r="R191" s="29"/>
      <c r="S191" s="29"/>
      <c r="T191" s="29"/>
      <c r="W191" s="31"/>
      <c r="X191" s="31"/>
      <c r="Y191" s="31"/>
      <c r="Z191" s="31"/>
      <c r="AA191" s="31"/>
      <c r="AB191" s="31"/>
      <c r="AC191" s="31"/>
      <c r="AD191" s="31"/>
    </row>
    <row r="192" spans="2:30" ht="15" customHeight="1">
      <c r="B192" s="137" t="s">
        <v>643</v>
      </c>
      <c r="C192" s="152" t="s">
        <v>644</v>
      </c>
      <c r="D192" s="152">
        <v>225.91399999999999</v>
      </c>
      <c r="E192" s="152">
        <v>230.32</v>
      </c>
      <c r="F192" s="215">
        <f t="shared" si="8"/>
        <v>52032.512479999998</v>
      </c>
      <c r="G192" s="216" t="str">
        <f t="shared" si="9"/>
        <v/>
      </c>
      <c r="H192" s="217">
        <v>2.3445640847516502E-2</v>
      </c>
      <c r="I192" s="175" t="str">
        <f t="shared" si="10"/>
        <v/>
      </c>
      <c r="J192" s="218" t="s">
        <v>6</v>
      </c>
      <c r="K192" s="175" t="str">
        <f t="shared" si="11"/>
        <v/>
      </c>
      <c r="M192" s="29"/>
      <c r="N192" s="29"/>
      <c r="O192" s="29"/>
      <c r="P192" s="29"/>
      <c r="Q192" s="29"/>
      <c r="R192" s="29"/>
      <c r="S192" s="29"/>
      <c r="T192" s="29"/>
      <c r="W192" s="31"/>
      <c r="X192" s="31"/>
      <c r="Y192" s="31"/>
      <c r="Z192" s="31"/>
      <c r="AA192" s="31"/>
      <c r="AB192" s="31"/>
      <c r="AC192" s="31"/>
      <c r="AD192" s="31"/>
    </row>
    <row r="193" spans="2:30" ht="15" customHeight="1">
      <c r="B193" s="137" t="s">
        <v>690</v>
      </c>
      <c r="C193" s="152" t="s">
        <v>691</v>
      </c>
      <c r="D193" s="152">
        <v>235.15</v>
      </c>
      <c r="E193" s="152">
        <v>79.14</v>
      </c>
      <c r="F193" s="215">
        <f t="shared" si="8"/>
        <v>18609.771000000001</v>
      </c>
      <c r="G193" s="216">
        <f t="shared" si="9"/>
        <v>5.8435344682654876E-4</v>
      </c>
      <c r="H193" s="217">
        <v>3.5885772049532472E-2</v>
      </c>
      <c r="I193" s="175">
        <f t="shared" si="10"/>
        <v>2.0969974589176124E-5</v>
      </c>
      <c r="J193" s="218">
        <v>0.11789999999999999</v>
      </c>
      <c r="K193" s="175">
        <f t="shared" si="11"/>
        <v>6.8895271380850094E-5</v>
      </c>
      <c r="M193" s="29"/>
      <c r="N193" s="29"/>
      <c r="O193" s="29"/>
      <c r="P193" s="29"/>
      <c r="Q193" s="29"/>
      <c r="R193" s="29"/>
      <c r="S193" s="29"/>
      <c r="T193" s="29"/>
      <c r="W193" s="31"/>
      <c r="X193" s="31"/>
      <c r="Y193" s="31"/>
      <c r="Z193" s="31"/>
      <c r="AA193" s="31"/>
      <c r="AB193" s="31"/>
      <c r="AC193" s="31"/>
      <c r="AD193" s="31"/>
    </row>
    <row r="194" spans="2:30" ht="15" customHeight="1">
      <c r="B194" s="137" t="s">
        <v>20</v>
      </c>
      <c r="C194" s="152" t="s">
        <v>21</v>
      </c>
      <c r="D194" s="152">
        <v>350.72699999999998</v>
      </c>
      <c r="E194" s="152">
        <v>60.62</v>
      </c>
      <c r="F194" s="215">
        <f t="shared" si="8"/>
        <v>21261.070739999999</v>
      </c>
      <c r="G194" s="216" t="str">
        <f t="shared" si="9"/>
        <v/>
      </c>
      <c r="H194" s="217">
        <v>4.7179148795776969E-2</v>
      </c>
      <c r="I194" s="175" t="str">
        <f t="shared" si="10"/>
        <v/>
      </c>
      <c r="J194" s="218" t="s">
        <v>6</v>
      </c>
      <c r="K194" s="175" t="str">
        <f t="shared" si="11"/>
        <v/>
      </c>
      <c r="M194" s="29"/>
      <c r="N194" s="29"/>
      <c r="O194" s="29"/>
      <c r="P194" s="29"/>
      <c r="Q194" s="29"/>
      <c r="R194" s="29"/>
      <c r="S194" s="29"/>
      <c r="T194" s="29"/>
      <c r="W194" s="31"/>
      <c r="X194" s="31"/>
      <c r="Y194" s="31"/>
      <c r="Z194" s="31"/>
      <c r="AA194" s="31"/>
      <c r="AB194" s="31"/>
      <c r="AC194" s="31"/>
      <c r="AD194" s="31"/>
    </row>
    <row r="195" spans="2:30" ht="15" customHeight="1">
      <c r="B195" s="137" t="s">
        <v>637</v>
      </c>
      <c r="C195" s="152" t="s">
        <v>638</v>
      </c>
      <c r="D195" s="152">
        <v>147.99</v>
      </c>
      <c r="E195" s="152">
        <v>485.03</v>
      </c>
      <c r="F195" s="215">
        <f t="shared" si="8"/>
        <v>71779.589699999997</v>
      </c>
      <c r="G195" s="216">
        <f t="shared" si="9"/>
        <v>2.2539047177415794E-3</v>
      </c>
      <c r="H195" s="217">
        <v>1.542172649114488E-2</v>
      </c>
      <c r="I195" s="175">
        <f t="shared" si="10"/>
        <v>3.475910209411174E-5</v>
      </c>
      <c r="J195" s="218">
        <v>0.18925</v>
      </c>
      <c r="K195" s="175">
        <f t="shared" si="11"/>
        <v>4.265514678325939E-4</v>
      </c>
      <c r="M195" s="29"/>
      <c r="N195" s="29"/>
      <c r="O195" s="29"/>
      <c r="P195" s="29"/>
      <c r="Q195" s="29"/>
      <c r="R195" s="29"/>
      <c r="S195" s="29"/>
      <c r="T195" s="29"/>
      <c r="W195" s="31"/>
      <c r="X195" s="31"/>
      <c r="Y195" s="31"/>
      <c r="Z195" s="31"/>
      <c r="AA195" s="31"/>
      <c r="AB195" s="31"/>
      <c r="AC195" s="31"/>
      <c r="AD195" s="31"/>
    </row>
    <row r="196" spans="2:30" ht="15" customHeight="1">
      <c r="B196" s="137" t="s">
        <v>895</v>
      </c>
      <c r="C196" s="152" t="s">
        <v>896</v>
      </c>
      <c r="D196" s="152">
        <v>3501.7</v>
      </c>
      <c r="E196" s="152">
        <v>59.32</v>
      </c>
      <c r="F196" s="215">
        <f t="shared" si="8"/>
        <v>207720.84399999998</v>
      </c>
      <c r="G196" s="216">
        <f t="shared" si="9"/>
        <v>6.5225085880487093E-3</v>
      </c>
      <c r="H196" s="217">
        <v>2.3600809170600132E-2</v>
      </c>
      <c r="I196" s="175">
        <f t="shared" si="10"/>
        <v>1.539364805001381E-4</v>
      </c>
      <c r="J196" s="218">
        <v>0.1341</v>
      </c>
      <c r="K196" s="175">
        <f t="shared" si="11"/>
        <v>8.7466840165733196E-4</v>
      </c>
      <c r="M196" s="29"/>
      <c r="N196" s="29"/>
      <c r="O196" s="29"/>
      <c r="P196" s="29"/>
      <c r="Q196" s="29"/>
      <c r="R196" s="29"/>
      <c r="S196" s="29"/>
      <c r="T196" s="29"/>
      <c r="W196" s="31"/>
      <c r="X196" s="31"/>
      <c r="Y196" s="31"/>
      <c r="Z196" s="31"/>
      <c r="AA196" s="31"/>
      <c r="AB196" s="31"/>
      <c r="AC196" s="31"/>
      <c r="AD196" s="31"/>
    </row>
    <row r="197" spans="2:30" ht="15" customHeight="1">
      <c r="B197" s="137" t="s">
        <v>649</v>
      </c>
      <c r="C197" s="152" t="s">
        <v>650</v>
      </c>
      <c r="D197" s="152">
        <v>239.98</v>
      </c>
      <c r="E197" s="152">
        <v>168.53</v>
      </c>
      <c r="F197" s="215">
        <f t="shared" si="8"/>
        <v>40443.829399999995</v>
      </c>
      <c r="G197" s="216">
        <f t="shared" si="9"/>
        <v>1.2699506679988112E-3</v>
      </c>
      <c r="H197" s="217">
        <v>1.2816709191241915E-2</v>
      </c>
      <c r="I197" s="175">
        <f t="shared" si="10"/>
        <v>1.6276588398964173E-5</v>
      </c>
      <c r="J197" s="218">
        <v>8.3000000000000001E-3</v>
      </c>
      <c r="K197" s="175">
        <f t="shared" si="11"/>
        <v>1.0540590544390133E-5</v>
      </c>
      <c r="M197" s="29"/>
      <c r="N197" s="29"/>
      <c r="O197" s="29"/>
      <c r="P197" s="29"/>
      <c r="Q197" s="29"/>
      <c r="R197" s="29"/>
      <c r="S197" s="29"/>
      <c r="T197" s="29"/>
      <c r="W197" s="31"/>
      <c r="X197" s="31"/>
      <c r="Y197" s="31"/>
      <c r="Z197" s="31"/>
      <c r="AA197" s="31"/>
      <c r="AB197" s="31"/>
      <c r="AC197" s="31"/>
      <c r="AD197" s="31"/>
    </row>
    <row r="198" spans="2:30" ht="15" customHeight="1">
      <c r="B198" s="137" t="s">
        <v>674</v>
      </c>
      <c r="C198" s="152" t="s">
        <v>675</v>
      </c>
      <c r="D198" s="152">
        <v>879.49900000000002</v>
      </c>
      <c r="E198" s="152">
        <v>66.14</v>
      </c>
      <c r="F198" s="215">
        <f t="shared" si="8"/>
        <v>58170.063860000002</v>
      </c>
      <c r="G198" s="216">
        <f t="shared" si="9"/>
        <v>1.8265607523441022E-3</v>
      </c>
      <c r="H198" s="217">
        <v>1.3305110371938312E-2</v>
      </c>
      <c r="I198" s="175">
        <f t="shared" si="10"/>
        <v>2.430259241098896E-5</v>
      </c>
      <c r="J198" s="218">
        <v>0.2</v>
      </c>
      <c r="K198" s="175">
        <f t="shared" si="11"/>
        <v>3.6531215046882047E-4</v>
      </c>
      <c r="M198" s="29"/>
      <c r="N198" s="29"/>
      <c r="O198" s="29"/>
      <c r="P198" s="29"/>
      <c r="Q198" s="29"/>
      <c r="R198" s="29"/>
      <c r="S198" s="29"/>
      <c r="T198" s="29"/>
      <c r="W198" s="31"/>
      <c r="X198" s="31"/>
      <c r="Y198" s="31"/>
      <c r="Z198" s="31"/>
      <c r="AA198" s="31"/>
      <c r="AB198" s="31"/>
      <c r="AC198" s="31"/>
      <c r="AD198" s="31"/>
    </row>
    <row r="199" spans="2:30" ht="15" customHeight="1">
      <c r="B199" s="137" t="s">
        <v>666</v>
      </c>
      <c r="C199" s="152" t="s">
        <v>667</v>
      </c>
      <c r="D199" s="152">
        <v>195.834</v>
      </c>
      <c r="E199" s="152">
        <v>92.84</v>
      </c>
      <c r="F199" s="215">
        <f t="shared" si="8"/>
        <v>18181.22856</v>
      </c>
      <c r="G199" s="216">
        <f t="shared" si="9"/>
        <v>5.7089706136509086E-4</v>
      </c>
      <c r="H199" s="217">
        <v>3.0159414045669967E-2</v>
      </c>
      <c r="I199" s="175">
        <f t="shared" si="10"/>
        <v>1.7217920851166029E-5</v>
      </c>
      <c r="J199" s="218">
        <v>7.4550000000000005E-2</v>
      </c>
      <c r="K199" s="175">
        <f t="shared" si="11"/>
        <v>4.2560375924767524E-5</v>
      </c>
      <c r="M199" s="29"/>
      <c r="N199" s="29"/>
      <c r="O199" s="29"/>
      <c r="P199" s="29"/>
      <c r="Q199" s="29"/>
      <c r="R199" s="29"/>
      <c r="S199" s="29"/>
      <c r="T199" s="29"/>
      <c r="W199" s="31"/>
      <c r="X199" s="31"/>
      <c r="Y199" s="31"/>
      <c r="Z199" s="31"/>
      <c r="AA199" s="31"/>
      <c r="AB199" s="31"/>
      <c r="AC199" s="31"/>
      <c r="AD199" s="31"/>
    </row>
    <row r="200" spans="2:30" ht="15" customHeight="1">
      <c r="B200" s="137" t="s">
        <v>664</v>
      </c>
      <c r="C200" s="152" t="s">
        <v>665</v>
      </c>
      <c r="D200" s="152">
        <v>583.64</v>
      </c>
      <c r="E200" s="152">
        <v>79.12</v>
      </c>
      <c r="F200" s="215">
        <f t="shared" si="8"/>
        <v>46177.596799999999</v>
      </c>
      <c r="G200" s="216">
        <f t="shared" si="9"/>
        <v>1.4499930093845113E-3</v>
      </c>
      <c r="H200" s="217">
        <v>5.0050556117290187E-2</v>
      </c>
      <c r="I200" s="175">
        <f t="shared" si="10"/>
        <v>7.2572956485877964E-5</v>
      </c>
      <c r="J200" s="218">
        <v>1.5600000000000001E-2</v>
      </c>
      <c r="K200" s="175">
        <f t="shared" si="11"/>
        <v>2.2619890946398378E-5</v>
      </c>
      <c r="M200" s="29"/>
      <c r="N200" s="29"/>
      <c r="O200" s="29"/>
      <c r="P200" s="29"/>
      <c r="Q200" s="29"/>
      <c r="R200" s="29"/>
      <c r="S200" s="29"/>
      <c r="T200" s="29"/>
      <c r="W200" s="31"/>
      <c r="X200" s="31"/>
      <c r="Y200" s="31"/>
      <c r="Z200" s="31"/>
      <c r="AA200" s="31"/>
      <c r="AB200" s="31"/>
      <c r="AC200" s="31"/>
      <c r="AD200" s="31"/>
    </row>
    <row r="201" spans="2:30" ht="15" customHeight="1">
      <c r="B201" s="137" t="s">
        <v>743</v>
      </c>
      <c r="C201" s="152" t="s">
        <v>744</v>
      </c>
      <c r="D201" s="152">
        <v>207.3</v>
      </c>
      <c r="E201" s="152">
        <v>122</v>
      </c>
      <c r="F201" s="215">
        <f t="shared" si="8"/>
        <v>25290.600000000002</v>
      </c>
      <c r="G201" s="216">
        <f t="shared" si="9"/>
        <v>7.9413386023457859E-4</v>
      </c>
      <c r="H201" s="217">
        <v>1.4754098360655738E-2</v>
      </c>
      <c r="I201" s="175">
        <f t="shared" si="10"/>
        <v>1.1716729085428209E-5</v>
      </c>
      <c r="J201" s="218">
        <v>0.15380000000000002</v>
      </c>
      <c r="K201" s="175">
        <f t="shared" si="11"/>
        <v>1.2213778770407821E-4</v>
      </c>
      <c r="M201" s="29"/>
      <c r="N201" s="29"/>
      <c r="O201" s="29"/>
      <c r="P201" s="29"/>
      <c r="Q201" s="29"/>
      <c r="R201" s="29"/>
      <c r="S201" s="29"/>
      <c r="T201" s="29"/>
      <c r="W201" s="31"/>
      <c r="X201" s="31"/>
      <c r="Y201" s="31"/>
      <c r="Z201" s="31"/>
      <c r="AA201" s="31"/>
      <c r="AB201" s="31"/>
      <c r="AC201" s="31"/>
      <c r="AD201" s="31"/>
    </row>
    <row r="202" spans="2:30" ht="15" customHeight="1">
      <c r="B202" s="137" t="s">
        <v>1002</v>
      </c>
      <c r="C202" s="152" t="s">
        <v>1003</v>
      </c>
      <c r="D202" s="152">
        <v>2133.5079999999998</v>
      </c>
      <c r="E202" s="152">
        <v>17.11</v>
      </c>
      <c r="F202" s="215">
        <f t="shared" si="8"/>
        <v>36504.321879999996</v>
      </c>
      <c r="G202" s="216">
        <f t="shared" si="9"/>
        <v>1.1462487267921671E-3</v>
      </c>
      <c r="H202" s="217">
        <v>2.3378141437755701E-3</v>
      </c>
      <c r="I202" s="175">
        <f t="shared" si="10"/>
        <v>2.6797164857794676E-6</v>
      </c>
      <c r="J202" s="218">
        <v>0.10099999999999999</v>
      </c>
      <c r="K202" s="175">
        <f t="shared" si="11"/>
        <v>1.1577112140600888E-4</v>
      </c>
      <c r="M202" s="29"/>
      <c r="N202" s="29"/>
      <c r="O202" s="29"/>
      <c r="P202" s="29"/>
      <c r="Q202" s="29"/>
      <c r="R202" s="29"/>
      <c r="S202" s="29"/>
      <c r="T202" s="29"/>
      <c r="W202" s="31"/>
      <c r="X202" s="31"/>
      <c r="Y202" s="31"/>
      <c r="Z202" s="31"/>
      <c r="AA202" s="31"/>
      <c r="AB202" s="31"/>
      <c r="AC202" s="31"/>
      <c r="AD202" s="31"/>
    </row>
    <row r="203" spans="2:30" ht="15" customHeight="1">
      <c r="B203" s="137" t="s">
        <v>696</v>
      </c>
      <c r="C203" s="152" t="s">
        <v>697</v>
      </c>
      <c r="D203" s="152">
        <v>128.411</v>
      </c>
      <c r="E203" s="152">
        <v>544.91</v>
      </c>
      <c r="F203" s="215">
        <f t="shared" si="8"/>
        <v>69972.438009999998</v>
      </c>
      <c r="G203" s="216">
        <f t="shared" si="9"/>
        <v>2.1971595101304853E-3</v>
      </c>
      <c r="H203" s="217">
        <v>1.1965278669872089E-2</v>
      </c>
      <c r="I203" s="175">
        <f t="shared" si="10"/>
        <v>2.6289625820870906E-5</v>
      </c>
      <c r="J203" s="218">
        <v>0.1628</v>
      </c>
      <c r="K203" s="175">
        <f t="shared" si="11"/>
        <v>3.5769756824924299E-4</v>
      </c>
      <c r="M203" s="29"/>
      <c r="N203" s="29"/>
      <c r="O203" s="29"/>
      <c r="P203" s="29"/>
      <c r="Q203" s="29"/>
      <c r="R203" s="29"/>
      <c r="S203" s="29"/>
      <c r="T203" s="29"/>
      <c r="W203" s="31"/>
      <c r="X203" s="31"/>
      <c r="Y203" s="31"/>
      <c r="Z203" s="31"/>
      <c r="AA203" s="31"/>
      <c r="AB203" s="31"/>
      <c r="AC203" s="31"/>
      <c r="AD203" s="31"/>
    </row>
    <row r="204" spans="2:30" ht="15" customHeight="1">
      <c r="B204" s="137" t="s">
        <v>751</v>
      </c>
      <c r="C204" s="152" t="s">
        <v>752</v>
      </c>
      <c r="D204" s="152">
        <v>484.23</v>
      </c>
      <c r="E204" s="152">
        <v>44.56</v>
      </c>
      <c r="F204" s="215">
        <f t="shared" si="8"/>
        <v>21577.288800000002</v>
      </c>
      <c r="G204" s="216">
        <f t="shared" si="9"/>
        <v>6.7753456415191175E-4</v>
      </c>
      <c r="H204" s="217">
        <v>1.3464991023339317E-2</v>
      </c>
      <c r="I204" s="175">
        <f t="shared" si="10"/>
        <v>9.1229968243076086E-6</v>
      </c>
      <c r="J204" s="218">
        <v>0.13019999999999998</v>
      </c>
      <c r="K204" s="175">
        <f t="shared" si="11"/>
        <v>8.8215000252578891E-5</v>
      </c>
      <c r="M204" s="29"/>
      <c r="N204" s="29"/>
      <c r="O204" s="29"/>
      <c r="P204" s="29"/>
      <c r="Q204" s="29"/>
      <c r="R204" s="29"/>
      <c r="S204" s="29"/>
      <c r="T204" s="29"/>
      <c r="W204" s="31"/>
      <c r="X204" s="31"/>
      <c r="Y204" s="31"/>
      <c r="Z204" s="31"/>
      <c r="AA204" s="31"/>
      <c r="AB204" s="31"/>
      <c r="AC204" s="31"/>
      <c r="AD204" s="31"/>
    </row>
    <row r="205" spans="2:30" ht="15" customHeight="1">
      <c r="B205" s="137" t="s">
        <v>715</v>
      </c>
      <c r="C205" s="152" t="s">
        <v>27</v>
      </c>
      <c r="D205" s="152">
        <v>737.12400000000002</v>
      </c>
      <c r="E205" s="152">
        <v>27.46</v>
      </c>
      <c r="F205" s="215">
        <f t="shared" si="8"/>
        <v>20241.425040000002</v>
      </c>
      <c r="G205" s="216">
        <f t="shared" si="9"/>
        <v>6.3558796563403244E-4</v>
      </c>
      <c r="H205" s="217">
        <v>3.7509104151493083E-2</v>
      </c>
      <c r="I205" s="175">
        <f t="shared" si="10"/>
        <v>2.3840335200402529E-5</v>
      </c>
      <c r="J205" s="218">
        <v>7.22E-2</v>
      </c>
      <c r="K205" s="175">
        <f t="shared" si="11"/>
        <v>4.5889451118777141E-5</v>
      </c>
      <c r="M205" s="29"/>
      <c r="N205" s="29"/>
      <c r="O205" s="29"/>
      <c r="P205" s="29"/>
      <c r="Q205" s="29"/>
      <c r="R205" s="29"/>
      <c r="S205" s="29"/>
      <c r="T205" s="29"/>
      <c r="W205" s="31"/>
      <c r="X205" s="31"/>
      <c r="Y205" s="31"/>
      <c r="Z205" s="31"/>
      <c r="AA205" s="31"/>
      <c r="AB205" s="31"/>
      <c r="AC205" s="31"/>
      <c r="AD205" s="31"/>
    </row>
    <row r="206" spans="2:30" ht="15" customHeight="1">
      <c r="B206" s="137" t="s">
        <v>241</v>
      </c>
      <c r="C206" s="152" t="s">
        <v>242</v>
      </c>
      <c r="D206" s="152">
        <v>1171.1010000000001</v>
      </c>
      <c r="E206" s="152">
        <v>125.62</v>
      </c>
      <c r="F206" s="215">
        <f t="shared" si="8"/>
        <v>147113.70762000003</v>
      </c>
      <c r="G206" s="216" t="str">
        <f t="shared" si="9"/>
        <v/>
      </c>
      <c r="H206" s="217">
        <v>2.4836809425250756E-2</v>
      </c>
      <c r="I206" s="175" t="str">
        <f t="shared" si="10"/>
        <v/>
      </c>
      <c r="J206" s="218" t="s">
        <v>6</v>
      </c>
      <c r="K206" s="175" t="str">
        <f t="shared" si="11"/>
        <v/>
      </c>
      <c r="M206" s="29"/>
      <c r="N206" s="29"/>
      <c r="O206" s="29"/>
      <c r="P206" s="29"/>
      <c r="Q206" s="29"/>
      <c r="R206" s="29"/>
      <c r="S206" s="29"/>
      <c r="T206" s="29"/>
      <c r="W206" s="31"/>
      <c r="X206" s="31"/>
      <c r="Y206" s="31"/>
      <c r="Z206" s="31"/>
      <c r="AA206" s="31"/>
      <c r="AB206" s="31"/>
      <c r="AC206" s="31"/>
      <c r="AD206" s="31"/>
    </row>
    <row r="207" spans="2:30" ht="15" customHeight="1">
      <c r="B207" s="137" t="s">
        <v>698</v>
      </c>
      <c r="C207" s="152" t="s">
        <v>699</v>
      </c>
      <c r="D207" s="152">
        <v>210.34200000000001</v>
      </c>
      <c r="E207" s="152">
        <v>111.42</v>
      </c>
      <c r="F207" s="215">
        <f t="shared" si="8"/>
        <v>23436.305640000002</v>
      </c>
      <c r="G207" s="216">
        <f t="shared" si="9"/>
        <v>7.3590835597141333E-4</v>
      </c>
      <c r="H207" s="217">
        <v>7.1800394902171967E-3</v>
      </c>
      <c r="I207" s="175">
        <f t="shared" si="10"/>
        <v>5.2838510570555621E-6</v>
      </c>
      <c r="J207" s="218">
        <v>7.644999999999999E-2</v>
      </c>
      <c r="K207" s="175">
        <f t="shared" si="11"/>
        <v>5.626019381401454E-5</v>
      </c>
      <c r="M207" s="29"/>
      <c r="N207" s="29"/>
      <c r="O207" s="29"/>
      <c r="P207" s="29"/>
      <c r="Q207" s="29"/>
      <c r="R207" s="29"/>
      <c r="S207" s="29"/>
      <c r="T207" s="29"/>
      <c r="W207" s="31"/>
      <c r="X207" s="31"/>
      <c r="Y207" s="31"/>
      <c r="Z207" s="31"/>
      <c r="AA207" s="31"/>
      <c r="AB207" s="31"/>
      <c r="AC207" s="31"/>
      <c r="AD207" s="31"/>
    </row>
    <row r="208" spans="2:30" ht="15" customHeight="1">
      <c r="B208" s="137" t="s">
        <v>710</v>
      </c>
      <c r="C208" s="152" t="s">
        <v>26</v>
      </c>
      <c r="D208" s="152">
        <v>113.557</v>
      </c>
      <c r="E208" s="152">
        <v>73.650000000000006</v>
      </c>
      <c r="F208" s="215">
        <f t="shared" ref="F208:F271" si="12">IFERROR(D208*E208, "")</f>
        <v>8363.4730500000005</v>
      </c>
      <c r="G208" s="216">
        <f t="shared" ref="G208:G271" si="13">IF(AND(ISNUMBER($J208)), IF(AND($J208&lt;=20%,$J208&gt;0%), $F208/SUMIFS($F$15:$F$517,$J$15:$J$517, "&gt;"&amp;0%,$J$15:$J$517, "&lt;="&amp;20%),""),"")</f>
        <v>2.6261603671579026E-4</v>
      </c>
      <c r="H208" s="217">
        <v>4.7793618465716219E-2</v>
      </c>
      <c r="I208" s="175">
        <f t="shared" ref="I208:I271" si="14">IFERROR(G208*H208, "")</f>
        <v>1.2551370661773002E-5</v>
      </c>
      <c r="J208" s="218">
        <v>7.2750000000000009E-2</v>
      </c>
      <c r="K208" s="175">
        <f t="shared" ref="K208:K271" si="15">IFERROR(G208*J208, "")</f>
        <v>1.9105316671073743E-5</v>
      </c>
      <c r="M208" s="29"/>
      <c r="N208" s="29"/>
      <c r="O208" s="29"/>
      <c r="P208" s="29"/>
      <c r="Q208" s="29"/>
      <c r="R208" s="29"/>
      <c r="S208" s="29"/>
      <c r="T208" s="29"/>
      <c r="W208" s="31"/>
      <c r="X208" s="31"/>
      <c r="Y208" s="31"/>
      <c r="Z208" s="31"/>
      <c r="AA208" s="31"/>
      <c r="AB208" s="31"/>
      <c r="AC208" s="31"/>
      <c r="AD208" s="31"/>
    </row>
    <row r="209" spans="2:30" ht="15" customHeight="1">
      <c r="B209" s="137" t="s">
        <v>706</v>
      </c>
      <c r="C209" s="152" t="s">
        <v>707</v>
      </c>
      <c r="D209" s="152">
        <v>397.84500000000003</v>
      </c>
      <c r="E209" s="152">
        <v>153.26</v>
      </c>
      <c r="F209" s="215">
        <f t="shared" si="12"/>
        <v>60973.724699999999</v>
      </c>
      <c r="G209" s="216">
        <f t="shared" si="13"/>
        <v>1.9145967026836638E-3</v>
      </c>
      <c r="H209" s="217">
        <v>4.0454130236199926E-2</v>
      </c>
      <c r="I209" s="175">
        <f t="shared" si="14"/>
        <v>7.7453344360163884E-5</v>
      </c>
      <c r="J209" s="218">
        <v>0.1532</v>
      </c>
      <c r="K209" s="175">
        <f t="shared" si="15"/>
        <v>2.9331621485113732E-4</v>
      </c>
      <c r="M209" s="29"/>
      <c r="N209" s="29"/>
      <c r="O209" s="29"/>
      <c r="P209" s="29"/>
      <c r="Q209" s="29"/>
      <c r="R209" s="29"/>
      <c r="S209" s="29"/>
      <c r="T209" s="29"/>
      <c r="W209" s="31"/>
      <c r="X209" s="31"/>
      <c r="Y209" s="31"/>
      <c r="Z209" s="31"/>
      <c r="AA209" s="31"/>
      <c r="AB209" s="31"/>
      <c r="AC209" s="31"/>
      <c r="AD209" s="31"/>
    </row>
    <row r="210" spans="2:30" ht="15" customHeight="1">
      <c r="B210" s="137" t="s">
        <v>713</v>
      </c>
      <c r="C210" s="152" t="s">
        <v>714</v>
      </c>
      <c r="D210" s="152">
        <v>235.36099999999999</v>
      </c>
      <c r="E210" s="152">
        <v>129</v>
      </c>
      <c r="F210" s="215">
        <f t="shared" si="12"/>
        <v>30361.569</v>
      </c>
      <c r="G210" s="216">
        <f t="shared" si="13"/>
        <v>9.5336409546426394E-4</v>
      </c>
      <c r="H210" s="217">
        <v>2.0155038759689922E-2</v>
      </c>
      <c r="I210" s="175">
        <f t="shared" si="14"/>
        <v>1.9215090296178962E-5</v>
      </c>
      <c r="J210" s="218">
        <v>7.8200000000000006E-2</v>
      </c>
      <c r="K210" s="175">
        <f t="shared" si="15"/>
        <v>7.455307226530545E-5</v>
      </c>
      <c r="M210" s="29"/>
      <c r="N210" s="29"/>
      <c r="O210" s="29"/>
      <c r="P210" s="29"/>
      <c r="Q210" s="29"/>
      <c r="R210" s="29"/>
      <c r="S210" s="29"/>
      <c r="T210" s="29"/>
      <c r="W210" s="31"/>
      <c r="X210" s="31"/>
      <c r="Y210" s="31"/>
      <c r="Z210" s="31"/>
      <c r="AA210" s="31"/>
      <c r="AB210" s="31"/>
      <c r="AC210" s="31"/>
      <c r="AD210" s="31"/>
    </row>
    <row r="211" spans="2:30" ht="15" customHeight="1">
      <c r="B211" s="137" t="s">
        <v>694</v>
      </c>
      <c r="C211" s="152" t="s">
        <v>695</v>
      </c>
      <c r="D211" s="152">
        <v>585.70000000000005</v>
      </c>
      <c r="E211" s="152">
        <v>208.25</v>
      </c>
      <c r="F211" s="215">
        <f t="shared" si="12"/>
        <v>121972.02500000001</v>
      </c>
      <c r="G211" s="216" t="str">
        <f t="shared" si="13"/>
        <v/>
      </c>
      <c r="H211" s="217">
        <v>1.9207683073229293E-3</v>
      </c>
      <c r="I211" s="175" t="str">
        <f t="shared" si="14"/>
        <v/>
      </c>
      <c r="J211" s="218">
        <v>0.32484999999999997</v>
      </c>
      <c r="K211" s="175" t="str">
        <f t="shared" si="15"/>
        <v/>
      </c>
      <c r="M211" s="29"/>
      <c r="N211" s="29"/>
      <c r="O211" s="29"/>
      <c r="P211" s="29"/>
      <c r="Q211" s="29"/>
      <c r="R211" s="29"/>
      <c r="S211" s="29"/>
      <c r="T211" s="29"/>
      <c r="W211" s="31"/>
      <c r="X211" s="31"/>
      <c r="Y211" s="31"/>
      <c r="Z211" s="31"/>
      <c r="AA211" s="31"/>
      <c r="AB211" s="31"/>
      <c r="AC211" s="31"/>
      <c r="AD211" s="31"/>
    </row>
    <row r="212" spans="2:30" ht="15" customHeight="1">
      <c r="B212" s="137" t="s">
        <v>1149</v>
      </c>
      <c r="C212" s="152" t="s">
        <v>1150</v>
      </c>
      <c r="D212" s="152">
        <v>246.84700000000001</v>
      </c>
      <c r="E212" s="152">
        <v>93.68</v>
      </c>
      <c r="F212" s="215">
        <f t="shared" si="12"/>
        <v>23124.626960000001</v>
      </c>
      <c r="G212" s="216" t="str">
        <f t="shared" si="13"/>
        <v/>
      </c>
      <c r="H212" s="217">
        <v>3.8428693424423566E-3</v>
      </c>
      <c r="I212" s="175" t="str">
        <f t="shared" si="14"/>
        <v/>
      </c>
      <c r="J212" s="218" t="s">
        <v>6</v>
      </c>
      <c r="K212" s="175" t="str">
        <f t="shared" si="15"/>
        <v/>
      </c>
      <c r="M212" s="29"/>
      <c r="N212" s="29"/>
      <c r="O212" s="29"/>
      <c r="P212" s="29"/>
      <c r="Q212" s="29"/>
      <c r="R212" s="29"/>
      <c r="S212" s="29"/>
      <c r="T212" s="29"/>
      <c r="W212" s="31"/>
      <c r="X212" s="31"/>
      <c r="Y212" s="31"/>
      <c r="Z212" s="31"/>
      <c r="AA212" s="31"/>
      <c r="AB212" s="31"/>
      <c r="AC212" s="31"/>
      <c r="AD212" s="31"/>
    </row>
    <row r="213" spans="2:30" ht="15" customHeight="1">
      <c r="B213" s="137" t="s">
        <v>685</v>
      </c>
      <c r="C213" s="152" t="s">
        <v>28</v>
      </c>
      <c r="D213" s="152">
        <v>498.58699999999999</v>
      </c>
      <c r="E213" s="152">
        <v>69.08</v>
      </c>
      <c r="F213" s="215">
        <f t="shared" si="12"/>
        <v>34442.38996</v>
      </c>
      <c r="G213" s="216">
        <f t="shared" si="13"/>
        <v>1.0815033290882577E-3</v>
      </c>
      <c r="H213" s="217">
        <v>3.4742327735958312E-2</v>
      </c>
      <c r="I213" s="175">
        <f t="shared" si="14"/>
        <v>3.7573943106714226E-5</v>
      </c>
      <c r="J213" s="218">
        <v>6.2800000000000009E-2</v>
      </c>
      <c r="K213" s="175">
        <f t="shared" si="15"/>
        <v>6.7918409066742593E-5</v>
      </c>
      <c r="M213" s="29"/>
      <c r="N213" s="29"/>
      <c r="O213" s="29"/>
      <c r="P213" s="29"/>
      <c r="Q213" s="29"/>
      <c r="R213" s="29"/>
      <c r="S213" s="29"/>
      <c r="T213" s="29"/>
      <c r="W213" s="31"/>
      <c r="X213" s="31"/>
      <c r="Y213" s="31"/>
      <c r="Z213" s="31"/>
      <c r="AA213" s="31"/>
      <c r="AB213" s="31"/>
      <c r="AC213" s="31"/>
      <c r="AD213" s="31"/>
    </row>
    <row r="214" spans="2:30" ht="15" customHeight="1">
      <c r="B214" s="137" t="s">
        <v>1117</v>
      </c>
      <c r="C214" s="152" t="s">
        <v>742</v>
      </c>
      <c r="D214" s="152">
        <v>105.117</v>
      </c>
      <c r="E214" s="152">
        <v>69.14</v>
      </c>
      <c r="F214" s="215">
        <f t="shared" si="12"/>
        <v>7267.7893800000002</v>
      </c>
      <c r="G214" s="216">
        <f t="shared" si="13"/>
        <v>2.2821117868738878E-4</v>
      </c>
      <c r="H214" s="217">
        <v>3.0662424067110214E-2</v>
      </c>
      <c r="I214" s="175">
        <f t="shared" si="14"/>
        <v>6.9975079377677793E-6</v>
      </c>
      <c r="J214" s="218">
        <v>7.1500000000000008E-2</v>
      </c>
      <c r="K214" s="175">
        <f t="shared" si="15"/>
        <v>1.63170992761483E-5</v>
      </c>
      <c r="M214" s="29"/>
      <c r="N214" s="29"/>
      <c r="O214" s="29"/>
      <c r="P214" s="29"/>
      <c r="Q214" s="29"/>
      <c r="R214" s="29"/>
      <c r="S214" s="29"/>
      <c r="T214" s="29"/>
      <c r="W214" s="31"/>
      <c r="X214" s="31"/>
      <c r="Y214" s="31"/>
      <c r="Z214" s="31"/>
      <c r="AA214" s="31"/>
      <c r="AB214" s="31"/>
      <c r="AC214" s="31"/>
      <c r="AD214" s="31"/>
    </row>
    <row r="215" spans="2:30" ht="15" customHeight="1">
      <c r="B215" s="137" t="s">
        <v>239</v>
      </c>
      <c r="C215" s="152" t="s">
        <v>240</v>
      </c>
      <c r="D215" s="152">
        <v>198.756</v>
      </c>
      <c r="E215" s="152">
        <v>89.06</v>
      </c>
      <c r="F215" s="215">
        <f t="shared" si="12"/>
        <v>17701.209360000001</v>
      </c>
      <c r="G215" s="216">
        <f t="shared" si="13"/>
        <v>5.5582428727975035E-4</v>
      </c>
      <c r="H215" s="217" t="s">
        <v>6</v>
      </c>
      <c r="I215" s="175" t="str">
        <f t="shared" si="14"/>
        <v/>
      </c>
      <c r="J215" s="218">
        <v>0.11765</v>
      </c>
      <c r="K215" s="175">
        <f t="shared" si="15"/>
        <v>6.539272739846263E-5</v>
      </c>
      <c r="M215" s="29"/>
      <c r="N215" s="29"/>
      <c r="O215" s="29"/>
      <c r="P215" s="29"/>
      <c r="Q215" s="29"/>
      <c r="R215" s="29"/>
      <c r="S215" s="29"/>
      <c r="T215" s="29"/>
      <c r="W215" s="31"/>
      <c r="X215" s="31"/>
      <c r="Y215" s="31"/>
      <c r="Z215" s="31"/>
      <c r="AA215" s="31"/>
      <c r="AB215" s="31"/>
      <c r="AC215" s="31"/>
      <c r="AD215" s="31"/>
    </row>
    <row r="216" spans="2:30" ht="15" customHeight="1">
      <c r="B216" s="137" t="s">
        <v>17</v>
      </c>
      <c r="C216" s="152" t="s">
        <v>18</v>
      </c>
      <c r="D216" s="152">
        <v>383.92500000000001</v>
      </c>
      <c r="E216" s="152">
        <v>71.06</v>
      </c>
      <c r="F216" s="215">
        <f t="shared" si="12"/>
        <v>27281.710500000001</v>
      </c>
      <c r="G216" s="216">
        <f t="shared" si="13"/>
        <v>8.5665544009107079E-4</v>
      </c>
      <c r="H216" s="217">
        <v>4.3906557838446381E-2</v>
      </c>
      <c r="I216" s="175">
        <f t="shared" si="14"/>
        <v>3.7612791627978337E-5</v>
      </c>
      <c r="J216" s="218">
        <v>7.8E-2</v>
      </c>
      <c r="K216" s="175">
        <f t="shared" si="15"/>
        <v>6.6819124327103515E-5</v>
      </c>
      <c r="M216" s="29"/>
      <c r="N216" s="29"/>
      <c r="O216" s="29"/>
      <c r="P216" s="29"/>
      <c r="Q216" s="29"/>
      <c r="R216" s="29"/>
      <c r="S216" s="29"/>
      <c r="T216" s="29"/>
      <c r="W216" s="31"/>
      <c r="X216" s="31"/>
      <c r="Y216" s="31"/>
      <c r="Z216" s="31"/>
      <c r="AA216" s="31"/>
      <c r="AB216" s="31"/>
      <c r="AC216" s="31"/>
      <c r="AD216" s="31"/>
    </row>
    <row r="217" spans="2:30" ht="15" customHeight="1">
      <c r="B217" s="137" t="s">
        <v>1072</v>
      </c>
      <c r="C217" s="152" t="s">
        <v>770</v>
      </c>
      <c r="D217" s="152">
        <v>1429.338</v>
      </c>
      <c r="E217" s="152">
        <v>47.48</v>
      </c>
      <c r="F217" s="215">
        <f t="shared" si="12"/>
        <v>67864.968239999987</v>
      </c>
      <c r="G217" s="216">
        <f t="shared" si="13"/>
        <v>2.130984207694885E-3</v>
      </c>
      <c r="H217" s="217">
        <v>2.3167649536647014E-2</v>
      </c>
      <c r="I217" s="175">
        <f t="shared" si="14"/>
        <v>4.9369895292004508E-5</v>
      </c>
      <c r="J217" s="218">
        <v>0.14810000000000001</v>
      </c>
      <c r="K217" s="175">
        <f t="shared" si="15"/>
        <v>3.1559876115961249E-4</v>
      </c>
      <c r="M217" s="29"/>
      <c r="N217" s="29"/>
      <c r="O217" s="29"/>
      <c r="P217" s="29"/>
      <c r="Q217" s="29"/>
      <c r="R217" s="29"/>
      <c r="S217" s="29"/>
      <c r="T217" s="29"/>
      <c r="W217" s="31"/>
      <c r="X217" s="31"/>
      <c r="Y217" s="31"/>
      <c r="Z217" s="31"/>
      <c r="AA217" s="31"/>
      <c r="AB217" s="31"/>
      <c r="AC217" s="31"/>
      <c r="AD217" s="31"/>
    </row>
    <row r="218" spans="2:30" ht="15" customHeight="1">
      <c r="B218" s="137" t="s">
        <v>764</v>
      </c>
      <c r="C218" s="152" t="s">
        <v>765</v>
      </c>
      <c r="D218" s="152">
        <v>1773.4749999999999</v>
      </c>
      <c r="E218" s="152">
        <v>73.95</v>
      </c>
      <c r="F218" s="215">
        <f t="shared" si="12"/>
        <v>131148.47625000001</v>
      </c>
      <c r="G218" s="216">
        <f t="shared" si="13"/>
        <v>4.1181089301280099E-3</v>
      </c>
      <c r="H218" s="217">
        <v>1.3522650439486139E-2</v>
      </c>
      <c r="I218" s="175">
        <f t="shared" si="14"/>
        <v>5.5687747533847327E-5</v>
      </c>
      <c r="J218" s="218">
        <v>0.14199999999999999</v>
      </c>
      <c r="K218" s="175">
        <f t="shared" si="15"/>
        <v>5.8477146807817734E-4</v>
      </c>
      <c r="M218" s="29"/>
      <c r="N218" s="29"/>
      <c r="O218" s="29"/>
      <c r="P218" s="29"/>
      <c r="Q218" s="29"/>
      <c r="R218" s="29"/>
      <c r="S218" s="29"/>
      <c r="T218" s="29"/>
      <c r="W218" s="31"/>
      <c r="X218" s="31"/>
      <c r="Y218" s="31"/>
      <c r="Z218" s="31"/>
      <c r="AA218" s="31"/>
      <c r="AB218" s="31"/>
      <c r="AC218" s="31"/>
      <c r="AD218" s="31"/>
    </row>
    <row r="219" spans="2:30" ht="15" customHeight="1">
      <c r="B219" s="137" t="s">
        <v>766</v>
      </c>
      <c r="C219" s="152" t="s">
        <v>767</v>
      </c>
      <c r="D219" s="152">
        <v>253.54900000000001</v>
      </c>
      <c r="E219" s="152">
        <v>299.61</v>
      </c>
      <c r="F219" s="215">
        <f t="shared" si="12"/>
        <v>75965.815890000013</v>
      </c>
      <c r="G219" s="216">
        <f t="shared" si="13"/>
        <v>2.3853537131817747E-3</v>
      </c>
      <c r="H219" s="217">
        <v>9.5457427989719956E-3</v>
      </c>
      <c r="I219" s="175">
        <f t="shared" si="14"/>
        <v>2.2769973030606038E-5</v>
      </c>
      <c r="J219" s="218">
        <v>9.5600000000000004E-2</v>
      </c>
      <c r="K219" s="175">
        <f t="shared" si="15"/>
        <v>2.2803981498017767E-4</v>
      </c>
      <c r="M219" s="29"/>
      <c r="N219" s="29"/>
      <c r="O219" s="29"/>
      <c r="P219" s="29"/>
      <c r="Q219" s="29"/>
      <c r="R219" s="29"/>
      <c r="S219" s="29"/>
      <c r="T219" s="29"/>
      <c r="W219" s="31"/>
      <c r="X219" s="31"/>
      <c r="Y219" s="31"/>
      <c r="Z219" s="31"/>
      <c r="AA219" s="31"/>
      <c r="AB219" s="31"/>
      <c r="AC219" s="31"/>
      <c r="AD219" s="31"/>
    </row>
    <row r="220" spans="2:30" ht="15" customHeight="1">
      <c r="B220" s="137" t="s">
        <v>907</v>
      </c>
      <c r="C220" s="152" t="s">
        <v>908</v>
      </c>
      <c r="D220" s="152">
        <v>72.843000000000004</v>
      </c>
      <c r="E220" s="152">
        <v>357.48</v>
      </c>
      <c r="F220" s="215">
        <f t="shared" si="12"/>
        <v>26039.915640000003</v>
      </c>
      <c r="G220" s="216">
        <f t="shared" si="13"/>
        <v>8.176626385841371E-4</v>
      </c>
      <c r="H220" s="217">
        <v>2.2378874342620565E-3</v>
      </c>
      <c r="I220" s="175">
        <f t="shared" si="14"/>
        <v>1.8298369443529978E-6</v>
      </c>
      <c r="J220" s="218">
        <v>7.7199999999999991E-2</v>
      </c>
      <c r="K220" s="175">
        <f t="shared" si="15"/>
        <v>6.3123555698695378E-5</v>
      </c>
      <c r="M220" s="29"/>
      <c r="N220" s="29"/>
      <c r="O220" s="29"/>
      <c r="P220" s="29"/>
      <c r="Q220" s="29"/>
      <c r="R220" s="29"/>
      <c r="S220" s="29"/>
      <c r="T220" s="29"/>
      <c r="W220" s="31"/>
      <c r="X220" s="31"/>
      <c r="Y220" s="31"/>
      <c r="Z220" s="31"/>
      <c r="AA220" s="31"/>
      <c r="AB220" s="31"/>
      <c r="AC220" s="31"/>
      <c r="AD220" s="31"/>
    </row>
    <row r="221" spans="2:30" ht="15" customHeight="1">
      <c r="B221" s="137" t="s">
        <v>768</v>
      </c>
      <c r="C221" s="152" t="s">
        <v>769</v>
      </c>
      <c r="D221" s="152">
        <v>106.176</v>
      </c>
      <c r="E221" s="152">
        <v>114.85</v>
      </c>
      <c r="F221" s="215">
        <f t="shared" si="12"/>
        <v>12194.313599999999</v>
      </c>
      <c r="G221" s="216">
        <f t="shared" si="13"/>
        <v>3.8290579630688952E-4</v>
      </c>
      <c r="H221" s="217">
        <v>3.6917718763604702E-2</v>
      </c>
      <c r="I221" s="175">
        <f t="shared" si="14"/>
        <v>1.4136008501011855E-5</v>
      </c>
      <c r="J221" s="218">
        <v>7.0349999999999996E-2</v>
      </c>
      <c r="K221" s="175">
        <f t="shared" si="15"/>
        <v>2.6937422770189675E-5</v>
      </c>
      <c r="M221" s="29"/>
      <c r="N221" s="29"/>
      <c r="O221" s="29"/>
      <c r="P221" s="29"/>
      <c r="Q221" s="29"/>
      <c r="R221" s="29"/>
      <c r="S221" s="29"/>
      <c r="T221" s="29"/>
      <c r="W221" s="31"/>
      <c r="X221" s="31"/>
      <c r="Y221" s="31"/>
      <c r="Z221" s="31"/>
      <c r="AA221" s="31"/>
      <c r="AB221" s="31"/>
      <c r="AC221" s="31"/>
      <c r="AD221" s="31"/>
    </row>
    <row r="222" spans="2:30" ht="15" customHeight="1">
      <c r="B222" s="137" t="s">
        <v>771</v>
      </c>
      <c r="C222" s="152" t="s">
        <v>772</v>
      </c>
      <c r="D222" s="152">
        <v>52.719000000000001</v>
      </c>
      <c r="E222" s="152">
        <v>267.95999999999998</v>
      </c>
      <c r="F222" s="215">
        <f t="shared" si="12"/>
        <v>14126.58324</v>
      </c>
      <c r="G222" s="216">
        <f t="shared" si="13"/>
        <v>4.435797521729931E-4</v>
      </c>
      <c r="H222" s="217">
        <v>2.77653381101657E-2</v>
      </c>
      <c r="I222" s="175">
        <f t="shared" si="14"/>
        <v>1.2316141797906662E-5</v>
      </c>
      <c r="J222" s="218">
        <v>3.8300000000000001E-2</v>
      </c>
      <c r="K222" s="175">
        <f t="shared" si="15"/>
        <v>1.6989104508225637E-5</v>
      </c>
      <c r="M222" s="29"/>
      <c r="N222" s="29"/>
      <c r="O222" s="29"/>
      <c r="P222" s="29"/>
      <c r="Q222" s="29"/>
      <c r="R222" s="29"/>
      <c r="S222" s="29"/>
      <c r="T222" s="29"/>
      <c r="W222" s="31"/>
      <c r="X222" s="31"/>
      <c r="Y222" s="31"/>
      <c r="Z222" s="31"/>
      <c r="AA222" s="31"/>
      <c r="AB222" s="31"/>
      <c r="AC222" s="31"/>
      <c r="AD222" s="31"/>
    </row>
    <row r="223" spans="2:30" ht="15" customHeight="1">
      <c r="B223" s="137" t="s">
        <v>98</v>
      </c>
      <c r="C223" s="152" t="s">
        <v>99</v>
      </c>
      <c r="D223" s="152">
        <v>231.21100000000001</v>
      </c>
      <c r="E223" s="152">
        <v>174.66</v>
      </c>
      <c r="F223" s="215">
        <f t="shared" si="12"/>
        <v>40383.313260000003</v>
      </c>
      <c r="G223" s="216">
        <f t="shared" si="13"/>
        <v>1.2680504396189115E-3</v>
      </c>
      <c r="H223" s="217">
        <v>6.4124584907820914E-3</v>
      </c>
      <c r="I223" s="175">
        <f t="shared" si="14"/>
        <v>8.1313208082742537E-6</v>
      </c>
      <c r="J223" s="218">
        <v>7.5600000000000001E-2</v>
      </c>
      <c r="K223" s="175">
        <f t="shared" si="15"/>
        <v>9.5864613235189708E-5</v>
      </c>
      <c r="M223" s="29"/>
      <c r="N223" s="29"/>
      <c r="O223" s="29"/>
      <c r="P223" s="29"/>
      <c r="Q223" s="29"/>
      <c r="R223" s="29"/>
      <c r="S223" s="29"/>
      <c r="T223" s="29"/>
      <c r="W223" s="31"/>
      <c r="X223" s="31"/>
      <c r="Y223" s="31"/>
      <c r="Z223" s="31"/>
      <c r="AA223" s="31"/>
      <c r="AB223" s="31"/>
      <c r="AC223" s="31"/>
      <c r="AD223" s="31"/>
    </row>
    <row r="224" spans="2:30" ht="15" customHeight="1">
      <c r="B224" s="137" t="s">
        <v>1217</v>
      </c>
      <c r="C224" s="152" t="s">
        <v>1218</v>
      </c>
      <c r="D224" s="152">
        <v>2081.5439999999999</v>
      </c>
      <c r="E224" s="152">
        <v>66.27</v>
      </c>
      <c r="F224" s="215">
        <f t="shared" si="12"/>
        <v>137943.92087999999</v>
      </c>
      <c r="G224" s="216" t="str">
        <f t="shared" si="13"/>
        <v/>
      </c>
      <c r="H224" s="217" t="s">
        <v>6</v>
      </c>
      <c r="I224" s="175" t="str">
        <f t="shared" si="14"/>
        <v/>
      </c>
      <c r="J224" s="218">
        <v>0.51749999999999996</v>
      </c>
      <c r="K224" s="175" t="str">
        <f t="shared" si="15"/>
        <v/>
      </c>
      <c r="M224" s="29"/>
      <c r="N224" s="29"/>
      <c r="O224" s="29"/>
      <c r="P224" s="29"/>
      <c r="Q224" s="29"/>
      <c r="R224" s="29"/>
      <c r="S224" s="29"/>
      <c r="T224" s="29"/>
      <c r="W224" s="31"/>
      <c r="X224" s="31"/>
      <c r="Y224" s="31"/>
      <c r="Z224" s="31"/>
      <c r="AA224" s="31"/>
      <c r="AB224" s="31"/>
      <c r="AC224" s="31"/>
      <c r="AD224" s="31"/>
    </row>
    <row r="225" spans="2:30" ht="15" customHeight="1">
      <c r="B225" s="137" t="s">
        <v>775</v>
      </c>
      <c r="C225" s="152" t="s">
        <v>30</v>
      </c>
      <c r="D225" s="152">
        <v>1094.633</v>
      </c>
      <c r="E225" s="152">
        <v>73.5</v>
      </c>
      <c r="F225" s="215">
        <f t="shared" si="12"/>
        <v>80455.525500000003</v>
      </c>
      <c r="G225" s="216">
        <f t="shared" si="13"/>
        <v>2.5263321962514362E-3</v>
      </c>
      <c r="H225" s="217">
        <v>3.9183673469387753E-2</v>
      </c>
      <c r="I225" s="175">
        <f t="shared" si="14"/>
        <v>9.8990975853117496E-5</v>
      </c>
      <c r="J225" s="218">
        <v>7.0999999999999994E-2</v>
      </c>
      <c r="K225" s="175">
        <f t="shared" si="15"/>
        <v>1.7936958593385194E-4</v>
      </c>
      <c r="M225" s="29"/>
      <c r="N225" s="29"/>
      <c r="O225" s="29"/>
      <c r="P225" s="29"/>
      <c r="Q225" s="29"/>
      <c r="R225" s="29"/>
      <c r="S225" s="29"/>
      <c r="T225" s="29"/>
      <c r="W225" s="31"/>
      <c r="X225" s="31"/>
      <c r="Y225" s="31"/>
      <c r="Z225" s="31"/>
      <c r="AA225" s="31"/>
      <c r="AB225" s="31"/>
      <c r="AC225" s="31"/>
      <c r="AD225" s="31"/>
    </row>
    <row r="226" spans="2:30" ht="15" customHeight="1">
      <c r="B226" s="137" t="s">
        <v>812</v>
      </c>
      <c r="C226" s="152" t="s">
        <v>813</v>
      </c>
      <c r="D226" s="152">
        <v>1338.096</v>
      </c>
      <c r="E226" s="152">
        <v>37.549999999999997</v>
      </c>
      <c r="F226" s="215">
        <f t="shared" si="12"/>
        <v>50245.504799999995</v>
      </c>
      <c r="G226" s="216">
        <f t="shared" si="13"/>
        <v>1.5777267714589232E-3</v>
      </c>
      <c r="H226" s="217">
        <v>5.5392809587217047E-2</v>
      </c>
      <c r="I226" s="175">
        <f t="shared" si="14"/>
        <v>8.7394718632078836E-5</v>
      </c>
      <c r="J226" s="218">
        <v>0.10295</v>
      </c>
      <c r="K226" s="175">
        <f t="shared" si="15"/>
        <v>1.6242697112169615E-4</v>
      </c>
      <c r="M226" s="29"/>
      <c r="N226" s="29"/>
      <c r="O226" s="29"/>
      <c r="P226" s="29"/>
      <c r="Q226" s="29"/>
      <c r="R226" s="29"/>
      <c r="S226" s="29"/>
      <c r="T226" s="29"/>
      <c r="W226" s="31"/>
      <c r="X226" s="31"/>
      <c r="Y226" s="31"/>
      <c r="Z226" s="31"/>
      <c r="AA226" s="31"/>
      <c r="AB226" s="31"/>
      <c r="AC226" s="31"/>
      <c r="AD226" s="31"/>
    </row>
    <row r="227" spans="2:30" ht="15" customHeight="1">
      <c r="B227" s="137" t="s">
        <v>544</v>
      </c>
      <c r="C227" s="152" t="s">
        <v>545</v>
      </c>
      <c r="D227" s="152">
        <v>598.45600000000002</v>
      </c>
      <c r="E227" s="152">
        <v>25.94</v>
      </c>
      <c r="F227" s="215">
        <f t="shared" si="12"/>
        <v>15523.948640000001</v>
      </c>
      <c r="G227" s="216" t="str">
        <f t="shared" si="13"/>
        <v/>
      </c>
      <c r="H227" s="217">
        <v>2.7756360832690823E-2</v>
      </c>
      <c r="I227" s="175" t="str">
        <f t="shared" si="14"/>
        <v/>
      </c>
      <c r="J227" s="218">
        <v>0.21329999999999999</v>
      </c>
      <c r="K227" s="175" t="str">
        <f t="shared" si="15"/>
        <v/>
      </c>
      <c r="M227" s="29"/>
      <c r="N227" s="29"/>
      <c r="O227" s="29"/>
      <c r="P227" s="29"/>
      <c r="Q227" s="29"/>
      <c r="R227" s="29"/>
      <c r="S227" s="29"/>
      <c r="T227" s="29"/>
      <c r="W227" s="31"/>
      <c r="X227" s="31"/>
      <c r="Y227" s="31"/>
      <c r="Z227" s="31"/>
      <c r="AA227" s="31"/>
      <c r="AB227" s="31"/>
      <c r="AC227" s="31"/>
      <c r="AD227" s="31"/>
    </row>
    <row r="228" spans="2:30" ht="15" customHeight="1">
      <c r="B228" s="137" t="s">
        <v>903</v>
      </c>
      <c r="C228" s="152" t="s">
        <v>904</v>
      </c>
      <c r="D228" s="152">
        <v>256.54899999999998</v>
      </c>
      <c r="E228" s="152">
        <v>76.97</v>
      </c>
      <c r="F228" s="215">
        <f t="shared" si="12"/>
        <v>19746.576529999998</v>
      </c>
      <c r="G228" s="216">
        <f t="shared" si="13"/>
        <v>6.2004954592561777E-4</v>
      </c>
      <c r="H228" s="217">
        <v>5.7165129271144607E-3</v>
      </c>
      <c r="I228" s="175">
        <f t="shared" si="14"/>
        <v>3.5445212447352454E-6</v>
      </c>
      <c r="J228" s="218">
        <v>0.115</v>
      </c>
      <c r="K228" s="175">
        <f t="shared" si="15"/>
        <v>7.130569778144605E-5</v>
      </c>
      <c r="M228" s="29"/>
      <c r="N228" s="29"/>
      <c r="O228" s="29"/>
      <c r="P228" s="29"/>
      <c r="Q228" s="29"/>
      <c r="R228" s="29"/>
      <c r="S228" s="29"/>
      <c r="T228" s="29"/>
      <c r="W228" s="31"/>
      <c r="X228" s="31"/>
      <c r="Y228" s="31"/>
      <c r="Z228" s="31"/>
      <c r="AA228" s="31"/>
      <c r="AB228" s="31"/>
      <c r="AC228" s="31"/>
      <c r="AD228" s="31"/>
    </row>
    <row r="229" spans="2:30" ht="15" customHeight="1">
      <c r="B229" s="137" t="s">
        <v>788</v>
      </c>
      <c r="C229" s="152" t="s">
        <v>789</v>
      </c>
      <c r="D229" s="152">
        <v>153.80199999999999</v>
      </c>
      <c r="E229" s="152">
        <v>91.4</v>
      </c>
      <c r="F229" s="215">
        <f t="shared" si="12"/>
        <v>14057.5028</v>
      </c>
      <c r="G229" s="216">
        <f t="shared" si="13"/>
        <v>4.4141060171851978E-4</v>
      </c>
      <c r="H229" s="217">
        <v>3.5448577680525166E-2</v>
      </c>
      <c r="I229" s="175">
        <f t="shared" si="14"/>
        <v>1.5647378004026305E-5</v>
      </c>
      <c r="J229" s="218">
        <v>0.1</v>
      </c>
      <c r="K229" s="175">
        <f t="shared" si="15"/>
        <v>4.4141060171851981E-5</v>
      </c>
      <c r="M229" s="29"/>
      <c r="N229" s="29"/>
      <c r="O229" s="29"/>
      <c r="P229" s="29"/>
      <c r="Q229" s="29"/>
      <c r="R229" s="29"/>
      <c r="S229" s="29"/>
      <c r="T229" s="29"/>
      <c r="W229" s="31"/>
      <c r="X229" s="31"/>
      <c r="Y229" s="31"/>
      <c r="Z229" s="31"/>
      <c r="AA229" s="31"/>
      <c r="AB229" s="31"/>
      <c r="AC229" s="31"/>
      <c r="AD229" s="31"/>
    </row>
    <row r="230" spans="2:30" ht="15" customHeight="1">
      <c r="B230" s="137" t="s">
        <v>718</v>
      </c>
      <c r="C230" s="152" t="s">
        <v>719</v>
      </c>
      <c r="D230" s="152">
        <v>175.82900000000001</v>
      </c>
      <c r="E230" s="152">
        <v>259.45</v>
      </c>
      <c r="F230" s="215">
        <f t="shared" si="12"/>
        <v>45618.834049999998</v>
      </c>
      <c r="G230" s="216">
        <f t="shared" si="13"/>
        <v>1.4324476597442183E-3</v>
      </c>
      <c r="H230" s="217">
        <v>4.6251686259394874E-2</v>
      </c>
      <c r="I230" s="175">
        <f t="shared" si="14"/>
        <v>6.6253119741494014E-5</v>
      </c>
      <c r="J230" s="218">
        <v>3.5049999999999998E-2</v>
      </c>
      <c r="K230" s="175">
        <f t="shared" si="15"/>
        <v>5.0207290474034849E-5</v>
      </c>
      <c r="M230" s="29"/>
      <c r="N230" s="29"/>
      <c r="O230" s="29"/>
      <c r="P230" s="29"/>
      <c r="Q230" s="29"/>
      <c r="R230" s="29"/>
      <c r="S230" s="29"/>
      <c r="T230" s="29"/>
      <c r="W230" s="31"/>
      <c r="X230" s="31"/>
      <c r="Y230" s="31"/>
      <c r="Z230" s="31"/>
      <c r="AA230" s="31"/>
      <c r="AB230" s="31"/>
      <c r="AC230" s="31"/>
      <c r="AD230" s="31"/>
    </row>
    <row r="231" spans="2:30" ht="15" customHeight="1">
      <c r="B231" s="137" t="s">
        <v>108</v>
      </c>
      <c r="C231" s="152" t="s">
        <v>109</v>
      </c>
      <c r="D231" s="152">
        <v>312.63400000000001</v>
      </c>
      <c r="E231" s="152">
        <v>256.56</v>
      </c>
      <c r="F231" s="215">
        <f t="shared" si="12"/>
        <v>80209.37904</v>
      </c>
      <c r="G231" s="216">
        <f t="shared" si="13"/>
        <v>2.5186031096159716E-3</v>
      </c>
      <c r="H231" s="217" t="s">
        <v>6</v>
      </c>
      <c r="I231" s="175" t="str">
        <f t="shared" si="14"/>
        <v/>
      </c>
      <c r="J231" s="218">
        <v>0.15664999999999998</v>
      </c>
      <c r="K231" s="175">
        <f t="shared" si="15"/>
        <v>3.9453917712134191E-4</v>
      </c>
      <c r="M231" s="29"/>
      <c r="N231" s="29"/>
      <c r="O231" s="29"/>
      <c r="P231" s="29"/>
      <c r="Q231" s="29"/>
      <c r="R231" s="29"/>
      <c r="S231" s="29"/>
      <c r="T231" s="29"/>
      <c r="W231" s="31"/>
      <c r="X231" s="31"/>
      <c r="Y231" s="31"/>
      <c r="Z231" s="31"/>
      <c r="AA231" s="31"/>
      <c r="AB231" s="31"/>
      <c r="AC231" s="31"/>
      <c r="AD231" s="31"/>
    </row>
    <row r="232" spans="2:30" ht="15" customHeight="1">
      <c r="B232" s="137" t="s">
        <v>796</v>
      </c>
      <c r="C232" s="152" t="s">
        <v>797</v>
      </c>
      <c r="D232" s="152">
        <v>497.83</v>
      </c>
      <c r="E232" s="152">
        <v>74.319999999999993</v>
      </c>
      <c r="F232" s="215">
        <f t="shared" si="12"/>
        <v>36998.725599999998</v>
      </c>
      <c r="G232" s="216">
        <f t="shared" si="13"/>
        <v>1.1617731799359414E-3</v>
      </c>
      <c r="H232" s="217">
        <v>2.7448869752421962E-2</v>
      </c>
      <c r="I232" s="175">
        <f t="shared" si="14"/>
        <v>3.1889360697918744E-5</v>
      </c>
      <c r="J232" s="218">
        <v>0.14000000000000001</v>
      </c>
      <c r="K232" s="175">
        <f t="shared" si="15"/>
        <v>1.626482451910318E-4</v>
      </c>
      <c r="M232" s="29"/>
      <c r="N232" s="29"/>
      <c r="O232" s="29"/>
      <c r="P232" s="29"/>
      <c r="Q232" s="29"/>
      <c r="R232" s="29"/>
      <c r="S232" s="29"/>
      <c r="T232" s="29"/>
      <c r="W232" s="31"/>
      <c r="X232" s="31"/>
      <c r="Y232" s="31"/>
      <c r="Z232" s="31"/>
      <c r="AA232" s="31"/>
      <c r="AB232" s="31"/>
      <c r="AC232" s="31"/>
      <c r="AD232" s="31"/>
    </row>
    <row r="233" spans="2:30" ht="15" customHeight="1">
      <c r="B233" s="137" t="s">
        <v>263</v>
      </c>
      <c r="C233" s="152" t="s">
        <v>264</v>
      </c>
      <c r="D233" s="152">
        <v>687.79700000000003</v>
      </c>
      <c r="E233" s="152">
        <v>54.13</v>
      </c>
      <c r="F233" s="215">
        <f t="shared" si="12"/>
        <v>37230.451610000004</v>
      </c>
      <c r="G233" s="216">
        <f t="shared" si="13"/>
        <v>1.1690494592981576E-3</v>
      </c>
      <c r="H233" s="217">
        <v>1.1823388139663773E-2</v>
      </c>
      <c r="I233" s="175">
        <f t="shared" si="14"/>
        <v>1.3822125511746183E-5</v>
      </c>
      <c r="J233" s="218">
        <v>0.1366</v>
      </c>
      <c r="K233" s="175">
        <f t="shared" si="15"/>
        <v>1.5969215614012832E-4</v>
      </c>
      <c r="M233" s="29"/>
      <c r="N233" s="29"/>
      <c r="O233" s="29"/>
      <c r="P233" s="29"/>
      <c r="Q233" s="29"/>
      <c r="R233" s="29"/>
      <c r="S233" s="29"/>
      <c r="T233" s="29"/>
      <c r="W233" s="31"/>
      <c r="X233" s="31"/>
      <c r="Y233" s="31"/>
      <c r="Z233" s="31"/>
      <c r="AA233" s="31"/>
      <c r="AB233" s="31"/>
      <c r="AC233" s="31"/>
      <c r="AD233" s="31"/>
    </row>
    <row r="234" spans="2:30" ht="15" customHeight="1">
      <c r="B234" s="137" t="s">
        <v>842</v>
      </c>
      <c r="C234" s="152" t="s">
        <v>843</v>
      </c>
      <c r="D234" s="152">
        <v>910.48199999999997</v>
      </c>
      <c r="E234" s="152">
        <v>176.42</v>
      </c>
      <c r="F234" s="215">
        <f t="shared" si="12"/>
        <v>160627.23443999997</v>
      </c>
      <c r="G234" s="216">
        <f t="shared" si="13"/>
        <v>5.0437524512918566E-3</v>
      </c>
      <c r="H234" s="217">
        <v>2.9475116199977329E-2</v>
      </c>
      <c r="I234" s="175">
        <f t="shared" si="14"/>
        <v>1.4866518958574798E-4</v>
      </c>
      <c r="J234" s="218">
        <v>0.1</v>
      </c>
      <c r="K234" s="175">
        <f t="shared" si="15"/>
        <v>5.0437524512918566E-4</v>
      </c>
      <c r="M234" s="29"/>
      <c r="N234" s="29"/>
      <c r="O234" s="29"/>
      <c r="P234" s="29"/>
      <c r="Q234" s="29"/>
      <c r="R234" s="29"/>
      <c r="S234" s="29"/>
      <c r="T234" s="29"/>
      <c r="W234" s="31"/>
      <c r="X234" s="31"/>
      <c r="Y234" s="31"/>
      <c r="Z234" s="31"/>
      <c r="AA234" s="31"/>
      <c r="AB234" s="31"/>
      <c r="AC234" s="31"/>
      <c r="AD234" s="31"/>
    </row>
    <row r="235" spans="2:30" ht="15" customHeight="1">
      <c r="B235" s="137" t="s">
        <v>844</v>
      </c>
      <c r="C235" s="152" t="s">
        <v>845</v>
      </c>
      <c r="D235" s="152">
        <v>190.69900000000001</v>
      </c>
      <c r="E235" s="152">
        <v>84.59</v>
      </c>
      <c r="F235" s="215">
        <f t="shared" si="12"/>
        <v>16131.228410000002</v>
      </c>
      <c r="G235" s="216">
        <f t="shared" si="13"/>
        <v>5.065263254948085E-4</v>
      </c>
      <c r="H235" s="217">
        <v>9.4573826693462577E-4</v>
      </c>
      <c r="I235" s="175">
        <f t="shared" si="14"/>
        <v>4.7904132923022439E-7</v>
      </c>
      <c r="J235" s="218">
        <v>0.1012</v>
      </c>
      <c r="K235" s="175">
        <f t="shared" si="15"/>
        <v>5.1260464140074621E-5</v>
      </c>
      <c r="M235" s="29"/>
      <c r="N235" s="29"/>
      <c r="O235" s="29"/>
      <c r="P235" s="29"/>
      <c r="Q235" s="29"/>
      <c r="R235" s="29"/>
      <c r="S235" s="29"/>
      <c r="T235" s="29"/>
      <c r="W235" s="31"/>
      <c r="X235" s="31"/>
      <c r="Y235" s="31"/>
      <c r="Z235" s="31"/>
      <c r="AA235" s="31"/>
      <c r="AB235" s="31"/>
      <c r="AC235" s="31"/>
      <c r="AD235" s="31"/>
    </row>
    <row r="236" spans="2:30" ht="15" customHeight="1">
      <c r="B236" s="137" t="s">
        <v>820</v>
      </c>
      <c r="C236" s="152" t="s">
        <v>821</v>
      </c>
      <c r="D236" s="152">
        <v>381.31200000000001</v>
      </c>
      <c r="E236" s="152">
        <v>568.72</v>
      </c>
      <c r="F236" s="215">
        <f t="shared" si="12"/>
        <v>216859.76064000002</v>
      </c>
      <c r="G236" s="216" t="str">
        <f t="shared" si="13"/>
        <v/>
      </c>
      <c r="H236" s="217">
        <v>2.7430018286678857E-3</v>
      </c>
      <c r="I236" s="175" t="str">
        <f t="shared" si="14"/>
        <v/>
      </c>
      <c r="J236" s="218" t="s">
        <v>6</v>
      </c>
      <c r="K236" s="175" t="str">
        <f t="shared" si="15"/>
        <v/>
      </c>
      <c r="M236" s="29"/>
      <c r="N236" s="29"/>
      <c r="O236" s="29"/>
      <c r="P236" s="29"/>
      <c r="Q236" s="29"/>
      <c r="R236" s="29"/>
      <c r="S236" s="29"/>
      <c r="T236" s="29"/>
      <c r="W236" s="31"/>
      <c r="X236" s="31"/>
      <c r="Y236" s="31"/>
      <c r="Z236" s="31"/>
      <c r="AA236" s="31"/>
      <c r="AB236" s="31"/>
      <c r="AC236" s="31"/>
      <c r="AD236" s="31"/>
    </row>
    <row r="237" spans="2:30" ht="15" customHeight="1">
      <c r="B237" s="137" t="s">
        <v>818</v>
      </c>
      <c r="C237" s="152" t="s">
        <v>819</v>
      </c>
      <c r="D237" s="152">
        <v>1132.9739999999999</v>
      </c>
      <c r="E237" s="152">
        <v>94.09</v>
      </c>
      <c r="F237" s="215">
        <f t="shared" si="12"/>
        <v>106601.52365999999</v>
      </c>
      <c r="G237" s="216">
        <f t="shared" si="13"/>
        <v>3.3473258637993384E-3</v>
      </c>
      <c r="H237" s="217">
        <v>1.5942183016261026E-2</v>
      </c>
      <c r="I237" s="175">
        <f t="shared" si="14"/>
        <v>5.3363681535753083E-5</v>
      </c>
      <c r="J237" s="218">
        <v>0.1</v>
      </c>
      <c r="K237" s="175">
        <f t="shared" si="15"/>
        <v>3.3473258637993389E-4</v>
      </c>
      <c r="M237" s="29"/>
      <c r="N237" s="29"/>
      <c r="O237" s="29"/>
      <c r="P237" s="29"/>
      <c r="Q237" s="29"/>
      <c r="R237" s="29"/>
      <c r="S237" s="29"/>
      <c r="T237" s="29"/>
      <c r="W237" s="31"/>
      <c r="X237" s="31"/>
      <c r="Y237" s="31"/>
      <c r="Z237" s="31"/>
      <c r="AA237" s="31"/>
      <c r="AB237" s="31"/>
      <c r="AC237" s="31"/>
      <c r="AD237" s="31"/>
    </row>
    <row r="238" spans="2:30" ht="15" customHeight="1">
      <c r="B238" s="137" t="s">
        <v>392</v>
      </c>
      <c r="C238" s="152" t="s">
        <v>393</v>
      </c>
      <c r="D238" s="152">
        <v>94.037000000000006</v>
      </c>
      <c r="E238" s="152">
        <v>76.17</v>
      </c>
      <c r="F238" s="215">
        <f t="shared" si="12"/>
        <v>7162.7982900000006</v>
      </c>
      <c r="G238" s="216">
        <f t="shared" si="13"/>
        <v>2.2491442101489639E-4</v>
      </c>
      <c r="H238" s="217">
        <v>1.260338716029933E-2</v>
      </c>
      <c r="I238" s="175">
        <f t="shared" si="14"/>
        <v>2.834683525985303E-6</v>
      </c>
      <c r="J238" s="218">
        <v>7.0000000000000007E-2</v>
      </c>
      <c r="K238" s="175">
        <f t="shared" si="15"/>
        <v>1.5744009471042749E-5</v>
      </c>
      <c r="M238" s="29"/>
      <c r="N238" s="29"/>
      <c r="O238" s="29"/>
      <c r="P238" s="29"/>
      <c r="Q238" s="29"/>
      <c r="R238" s="29"/>
      <c r="S238" s="29"/>
      <c r="T238" s="29"/>
      <c r="W238" s="31"/>
      <c r="X238" s="31"/>
      <c r="Y238" s="31"/>
      <c r="Z238" s="31"/>
      <c r="AA238" s="31"/>
      <c r="AB238" s="31"/>
      <c r="AC238" s="31"/>
      <c r="AD238" s="31"/>
    </row>
    <row r="239" spans="2:30" ht="15" customHeight="1">
      <c r="B239" s="137" t="s">
        <v>490</v>
      </c>
      <c r="C239" s="152" t="s">
        <v>491</v>
      </c>
      <c r="D239" s="152">
        <v>681.47699999999998</v>
      </c>
      <c r="E239" s="152">
        <v>65.069999999999993</v>
      </c>
      <c r="F239" s="215">
        <f t="shared" si="12"/>
        <v>44343.708389999993</v>
      </c>
      <c r="G239" s="216">
        <f t="shared" si="13"/>
        <v>1.3924082592294039E-3</v>
      </c>
      <c r="H239" s="217">
        <v>2.2744736437682499E-2</v>
      </c>
      <c r="I239" s="175">
        <f t="shared" si="14"/>
        <v>3.1669958869825084E-5</v>
      </c>
      <c r="J239" s="218">
        <v>9.7699999999999995E-2</v>
      </c>
      <c r="K239" s="175">
        <f t="shared" si="15"/>
        <v>1.3603828692671275E-4</v>
      </c>
      <c r="M239" s="29"/>
      <c r="N239" s="29"/>
      <c r="O239" s="29"/>
      <c r="P239" s="29"/>
      <c r="Q239" s="29"/>
      <c r="R239" s="29"/>
      <c r="S239" s="29"/>
      <c r="T239" s="29"/>
      <c r="W239" s="31"/>
      <c r="X239" s="31"/>
      <c r="Y239" s="31"/>
      <c r="Z239" s="31"/>
      <c r="AA239" s="31"/>
      <c r="AB239" s="31"/>
      <c r="AC239" s="31"/>
      <c r="AD239" s="31"/>
    </row>
    <row r="240" spans="2:30" ht="15" customHeight="1">
      <c r="B240" s="137" t="s">
        <v>854</v>
      </c>
      <c r="C240" s="152" t="s">
        <v>855</v>
      </c>
      <c r="D240" s="152">
        <v>47.935000000000002</v>
      </c>
      <c r="E240" s="152">
        <v>404.84</v>
      </c>
      <c r="F240" s="215">
        <f t="shared" si="12"/>
        <v>19406.005399999998</v>
      </c>
      <c r="G240" s="216">
        <f t="shared" si="13"/>
        <v>6.0935549097431753E-4</v>
      </c>
      <c r="H240" s="217" t="s">
        <v>6</v>
      </c>
      <c r="I240" s="175" t="str">
        <f t="shared" si="14"/>
        <v/>
      </c>
      <c r="J240" s="218">
        <v>6.9000000000000006E-2</v>
      </c>
      <c r="K240" s="175">
        <f t="shared" si="15"/>
        <v>4.2045528877227916E-5</v>
      </c>
      <c r="M240" s="29"/>
      <c r="N240" s="29"/>
      <c r="O240" s="29"/>
      <c r="P240" s="29"/>
      <c r="Q240" s="29"/>
      <c r="R240" s="29"/>
      <c r="S240" s="29"/>
      <c r="T240" s="29"/>
      <c r="W240" s="31"/>
      <c r="X240" s="31"/>
      <c r="Y240" s="31"/>
      <c r="Z240" s="31"/>
      <c r="AA240" s="31"/>
      <c r="AB240" s="31"/>
      <c r="AC240" s="31"/>
      <c r="AD240" s="31"/>
    </row>
    <row r="241" spans="2:30" ht="15" customHeight="1">
      <c r="B241" s="137" t="s">
        <v>858</v>
      </c>
      <c r="C241" s="152" t="s">
        <v>859</v>
      </c>
      <c r="D241" s="152">
        <v>610.12199999999996</v>
      </c>
      <c r="E241" s="152">
        <v>237.16</v>
      </c>
      <c r="F241" s="215">
        <f t="shared" si="12"/>
        <v>144696.53352</v>
      </c>
      <c r="G241" s="216">
        <f t="shared" si="13"/>
        <v>4.5435227605038903E-3</v>
      </c>
      <c r="H241" s="217">
        <v>2.192612582222972E-2</v>
      </c>
      <c r="I241" s="175">
        <f t="shared" si="14"/>
        <v>9.9621851722972804E-5</v>
      </c>
      <c r="J241" s="218">
        <v>0.11</v>
      </c>
      <c r="K241" s="175">
        <f t="shared" si="15"/>
        <v>4.9978750365542793E-4</v>
      </c>
      <c r="M241" s="29"/>
      <c r="N241" s="29"/>
      <c r="O241" s="29"/>
      <c r="P241" s="29"/>
      <c r="Q241" s="29"/>
      <c r="R241" s="29"/>
      <c r="S241" s="29"/>
      <c r="T241" s="29"/>
      <c r="W241" s="31"/>
      <c r="X241" s="31"/>
      <c r="Y241" s="31"/>
      <c r="Z241" s="31"/>
      <c r="AA241" s="31"/>
      <c r="AB241" s="31"/>
      <c r="AC241" s="31"/>
      <c r="AD241" s="31"/>
    </row>
    <row r="242" spans="2:30" ht="15" customHeight="1">
      <c r="B242" s="137" t="s">
        <v>503</v>
      </c>
      <c r="C242" s="152" t="s">
        <v>504</v>
      </c>
      <c r="D242" s="152">
        <v>174.55600000000001</v>
      </c>
      <c r="E242" s="152">
        <v>147.94</v>
      </c>
      <c r="F242" s="215">
        <f t="shared" si="12"/>
        <v>25823.814640000001</v>
      </c>
      <c r="G242" s="216" t="str">
        <f t="shared" si="13"/>
        <v/>
      </c>
      <c r="H242" s="217" t="s">
        <v>6</v>
      </c>
      <c r="I242" s="175" t="str">
        <f t="shared" si="14"/>
        <v/>
      </c>
      <c r="J242" s="218">
        <v>-9.8499999999999994E-3</v>
      </c>
      <c r="K242" s="175" t="str">
        <f t="shared" si="15"/>
        <v/>
      </c>
      <c r="M242" s="29"/>
      <c r="N242" s="29"/>
      <c r="O242" s="29"/>
      <c r="P242" s="29"/>
      <c r="Q242" s="29"/>
      <c r="R242" s="29"/>
      <c r="S242" s="29"/>
      <c r="T242" s="29"/>
      <c r="W242" s="31"/>
      <c r="X242" s="31"/>
      <c r="Y242" s="31"/>
      <c r="Z242" s="31"/>
      <c r="AA242" s="31"/>
      <c r="AB242" s="31"/>
      <c r="AC242" s="31"/>
      <c r="AD242" s="31"/>
    </row>
    <row r="243" spans="2:30" ht="15" customHeight="1">
      <c r="B243" s="137" t="s">
        <v>856</v>
      </c>
      <c r="C243" s="152" t="s">
        <v>857</v>
      </c>
      <c r="D243" s="152">
        <v>920.08</v>
      </c>
      <c r="E243" s="152">
        <v>483.7</v>
      </c>
      <c r="F243" s="215">
        <f t="shared" si="12"/>
        <v>445042.696</v>
      </c>
      <c r="G243" s="216">
        <f t="shared" si="13"/>
        <v>1.3974499384897315E-2</v>
      </c>
      <c r="H243" s="217">
        <v>1.5546826545379366E-2</v>
      </c>
      <c r="I243" s="175">
        <f t="shared" si="14"/>
        <v>2.172591179955092E-4</v>
      </c>
      <c r="J243" s="218">
        <v>0.11583</v>
      </c>
      <c r="K243" s="175">
        <f t="shared" si="15"/>
        <v>1.6186662637526559E-3</v>
      </c>
      <c r="M243" s="29"/>
      <c r="N243" s="29"/>
      <c r="O243" s="29"/>
      <c r="P243" s="29"/>
      <c r="Q243" s="29"/>
      <c r="R243" s="29"/>
      <c r="S243" s="29"/>
      <c r="T243" s="29"/>
      <c r="W243" s="31"/>
      <c r="X243" s="31"/>
      <c r="Y243" s="31"/>
      <c r="Z243" s="31"/>
      <c r="AA243" s="31"/>
      <c r="AB243" s="31"/>
      <c r="AC243" s="31"/>
      <c r="AD243" s="31"/>
    </row>
    <row r="244" spans="2:30" ht="15" customHeight="1">
      <c r="B244" s="137" t="s">
        <v>1151</v>
      </c>
      <c r="C244" s="152" t="s">
        <v>1152</v>
      </c>
      <c r="D244" s="152">
        <v>722.26300000000003</v>
      </c>
      <c r="E244" s="152">
        <v>116.61</v>
      </c>
      <c r="F244" s="215">
        <f t="shared" si="12"/>
        <v>84223.088430000003</v>
      </c>
      <c r="G244" s="216" t="str">
        <f t="shared" si="13"/>
        <v/>
      </c>
      <c r="H244" s="217">
        <v>2.8470971614784322E-2</v>
      </c>
      <c r="I244" s="175" t="str">
        <f t="shared" si="14"/>
        <v/>
      </c>
      <c r="J244" s="218">
        <v>0.23929999999999998</v>
      </c>
      <c r="K244" s="175" t="str">
        <f t="shared" si="15"/>
        <v/>
      </c>
      <c r="M244" s="29"/>
      <c r="N244" s="29"/>
      <c r="O244" s="29"/>
      <c r="P244" s="29"/>
      <c r="Q244" s="29"/>
      <c r="R244" s="29"/>
      <c r="S244" s="29"/>
      <c r="T244" s="29"/>
      <c r="W244" s="31"/>
      <c r="X244" s="31"/>
      <c r="Y244" s="31"/>
      <c r="Z244" s="31"/>
      <c r="AA244" s="31"/>
      <c r="AB244" s="31"/>
      <c r="AC244" s="31"/>
      <c r="AD244" s="31"/>
    </row>
    <row r="245" spans="2:30" ht="15" customHeight="1">
      <c r="B245" s="137" t="s">
        <v>606</v>
      </c>
      <c r="C245" s="152" t="s">
        <v>607</v>
      </c>
      <c r="D245" s="152">
        <v>571.47699999999998</v>
      </c>
      <c r="E245" s="152">
        <v>26.85</v>
      </c>
      <c r="F245" s="215">
        <f t="shared" si="12"/>
        <v>15344.157450000001</v>
      </c>
      <c r="G245" s="216">
        <f t="shared" si="13"/>
        <v>4.8181201663130443E-4</v>
      </c>
      <c r="H245" s="217">
        <v>1.6387337057728119E-2</v>
      </c>
      <c r="I245" s="175">
        <f t="shared" si="14"/>
        <v>7.8956159150008924E-6</v>
      </c>
      <c r="J245" s="218">
        <v>7.0000000000000007E-2</v>
      </c>
      <c r="K245" s="175">
        <f t="shared" si="15"/>
        <v>3.3726841164191315E-5</v>
      </c>
      <c r="M245" s="29"/>
      <c r="N245" s="29"/>
      <c r="O245" s="29"/>
      <c r="P245" s="29"/>
      <c r="Q245" s="29"/>
      <c r="R245" s="29"/>
      <c r="S245" s="29"/>
      <c r="T245" s="29"/>
      <c r="W245" s="31"/>
      <c r="X245" s="31"/>
      <c r="Y245" s="31"/>
      <c r="Z245" s="31"/>
      <c r="AA245" s="31"/>
      <c r="AB245" s="31"/>
      <c r="AC245" s="31"/>
      <c r="AD245" s="31"/>
    </row>
    <row r="246" spans="2:30" ht="15" customHeight="1">
      <c r="B246" s="137" t="s">
        <v>155</v>
      </c>
      <c r="C246" s="152" t="s">
        <v>156</v>
      </c>
      <c r="D246" s="152">
        <v>23.422999999999998</v>
      </c>
      <c r="E246" s="152">
        <v>269.75</v>
      </c>
      <c r="F246" s="215">
        <f t="shared" si="12"/>
        <v>6318.3542499999994</v>
      </c>
      <c r="G246" s="216" t="str">
        <f t="shared" si="13"/>
        <v/>
      </c>
      <c r="H246" s="217" t="s">
        <v>6</v>
      </c>
      <c r="I246" s="175" t="str">
        <f t="shared" si="14"/>
        <v/>
      </c>
      <c r="J246" s="218" t="s">
        <v>6</v>
      </c>
      <c r="K246" s="175" t="str">
        <f t="shared" si="15"/>
        <v/>
      </c>
      <c r="M246" s="29"/>
      <c r="N246" s="29"/>
      <c r="O246" s="29"/>
      <c r="P246" s="29"/>
      <c r="Q246" s="29"/>
      <c r="R246" s="29"/>
      <c r="S246" s="29"/>
      <c r="T246" s="29"/>
      <c r="W246" s="31"/>
      <c r="X246" s="31"/>
      <c r="Y246" s="31"/>
      <c r="Z246" s="31"/>
      <c r="AA246" s="31"/>
      <c r="AB246" s="31"/>
      <c r="AC246" s="31"/>
      <c r="AD246" s="31"/>
    </row>
    <row r="247" spans="2:30" ht="15" customHeight="1">
      <c r="B247" s="137" t="s">
        <v>878</v>
      </c>
      <c r="C247" s="152" t="s">
        <v>879</v>
      </c>
      <c r="D247" s="152">
        <v>404.04899999999998</v>
      </c>
      <c r="E247" s="152">
        <v>44.28</v>
      </c>
      <c r="F247" s="215">
        <f t="shared" si="12"/>
        <v>17891.289720000001</v>
      </c>
      <c r="G247" s="216">
        <f t="shared" si="13"/>
        <v>5.617928783784818E-4</v>
      </c>
      <c r="H247" s="217">
        <v>4.065040650406504E-2</v>
      </c>
      <c r="I247" s="175">
        <f t="shared" si="14"/>
        <v>2.2837108877174056E-5</v>
      </c>
      <c r="J247" s="218">
        <v>5.7800000000000004E-2</v>
      </c>
      <c r="K247" s="175">
        <f t="shared" si="15"/>
        <v>3.2471628370276251E-5</v>
      </c>
      <c r="M247" s="29"/>
      <c r="N247" s="29"/>
      <c r="O247" s="29"/>
      <c r="P247" s="29"/>
      <c r="Q247" s="29"/>
      <c r="R247" s="29"/>
      <c r="S247" s="29"/>
      <c r="T247" s="29"/>
      <c r="W247" s="31"/>
      <c r="X247" s="31"/>
      <c r="Y247" s="31"/>
      <c r="Z247" s="31"/>
      <c r="AA247" s="31"/>
      <c r="AB247" s="31"/>
      <c r="AC247" s="31"/>
      <c r="AD247" s="31"/>
    </row>
    <row r="248" spans="2:30" ht="15" customHeight="1">
      <c r="B248" s="137" t="s">
        <v>870</v>
      </c>
      <c r="C248" s="152" t="s">
        <v>871</v>
      </c>
      <c r="D248" s="152">
        <v>132.27199999999999</v>
      </c>
      <c r="E248" s="152">
        <v>257.63</v>
      </c>
      <c r="F248" s="215">
        <f t="shared" si="12"/>
        <v>34077.235359999999</v>
      </c>
      <c r="G248" s="216">
        <f t="shared" si="13"/>
        <v>1.0700373444109304E-3</v>
      </c>
      <c r="H248" s="217">
        <v>7.142025385242402E-3</v>
      </c>
      <c r="I248" s="175">
        <f t="shared" si="14"/>
        <v>7.6422338769402319E-6</v>
      </c>
      <c r="J248" s="218">
        <v>0.1578</v>
      </c>
      <c r="K248" s="175">
        <f t="shared" si="15"/>
        <v>1.688518929480448E-4</v>
      </c>
      <c r="M248" s="29"/>
      <c r="N248" s="29"/>
      <c r="O248" s="29"/>
      <c r="P248" s="29"/>
      <c r="Q248" s="29"/>
      <c r="R248" s="29"/>
      <c r="S248" s="29"/>
      <c r="T248" s="29"/>
      <c r="W248" s="31"/>
      <c r="X248" s="31"/>
      <c r="Y248" s="31"/>
      <c r="Z248" s="31"/>
      <c r="AA248" s="31"/>
      <c r="AB248" s="31"/>
      <c r="AC248" s="31"/>
      <c r="AD248" s="31"/>
    </row>
    <row r="249" spans="2:30" ht="15" customHeight="1">
      <c r="B249" s="137" t="s">
        <v>911</v>
      </c>
      <c r="C249" s="152" t="s">
        <v>912</v>
      </c>
      <c r="D249" s="152">
        <v>729.61699999999996</v>
      </c>
      <c r="E249" s="152">
        <v>30.17</v>
      </c>
      <c r="F249" s="215">
        <f t="shared" si="12"/>
        <v>22012.544890000001</v>
      </c>
      <c r="G249" s="216" t="str">
        <f t="shared" si="13"/>
        <v/>
      </c>
      <c r="H249" s="217">
        <v>2.6516407026847863E-2</v>
      </c>
      <c r="I249" s="175" t="str">
        <f t="shared" si="14"/>
        <v/>
      </c>
      <c r="J249" s="218" t="s">
        <v>6</v>
      </c>
      <c r="K249" s="175" t="str">
        <f t="shared" si="15"/>
        <v/>
      </c>
      <c r="M249" s="29"/>
      <c r="N249" s="29"/>
      <c r="O249" s="29"/>
      <c r="P249" s="29"/>
      <c r="Q249" s="29"/>
      <c r="R249" s="29"/>
      <c r="S249" s="29"/>
      <c r="T249" s="29"/>
      <c r="W249" s="31"/>
      <c r="X249" s="31"/>
      <c r="Y249" s="31"/>
      <c r="Z249" s="31"/>
      <c r="AA249" s="31"/>
      <c r="AB249" s="31"/>
      <c r="AC249" s="31"/>
      <c r="AD249" s="31"/>
    </row>
    <row r="250" spans="2:30" ht="15" customHeight="1">
      <c r="B250" s="137" t="s">
        <v>899</v>
      </c>
      <c r="C250" s="152" t="s">
        <v>900</v>
      </c>
      <c r="D250" s="152">
        <v>1218.425</v>
      </c>
      <c r="E250" s="152">
        <v>38.36</v>
      </c>
      <c r="F250" s="215">
        <f t="shared" si="12"/>
        <v>46738.782999999996</v>
      </c>
      <c r="G250" s="216">
        <f t="shared" si="13"/>
        <v>1.4676144562191602E-3</v>
      </c>
      <c r="H250" s="217">
        <v>4.9530761209593321E-2</v>
      </c>
      <c r="I250" s="175">
        <f t="shared" si="14"/>
        <v>7.2692061178738373E-5</v>
      </c>
      <c r="J250" s="218">
        <v>2.5000000000000001E-2</v>
      </c>
      <c r="K250" s="175">
        <f t="shared" si="15"/>
        <v>3.6690361405479006E-5</v>
      </c>
      <c r="M250" s="29"/>
      <c r="N250" s="29"/>
      <c r="O250" s="29"/>
      <c r="P250" s="29"/>
      <c r="Q250" s="29"/>
      <c r="R250" s="29"/>
      <c r="S250" s="29"/>
      <c r="T250" s="29"/>
      <c r="W250" s="31"/>
      <c r="X250" s="31"/>
      <c r="Y250" s="31"/>
      <c r="Z250" s="31"/>
      <c r="AA250" s="31"/>
      <c r="AB250" s="31"/>
      <c r="AC250" s="31"/>
      <c r="AD250" s="31"/>
    </row>
    <row r="251" spans="2:30" ht="15" customHeight="1">
      <c r="B251" s="137" t="s">
        <v>968</v>
      </c>
      <c r="C251" s="152" t="s">
        <v>205</v>
      </c>
      <c r="D251" s="152">
        <v>315.12099999999998</v>
      </c>
      <c r="E251" s="152">
        <v>185.94</v>
      </c>
      <c r="F251" s="215">
        <f t="shared" si="12"/>
        <v>58593.598739999994</v>
      </c>
      <c r="G251" s="216">
        <f t="shared" si="13"/>
        <v>1.8398598986355456E-3</v>
      </c>
      <c r="H251" s="217">
        <v>7.5830913197805737E-3</v>
      </c>
      <c r="I251" s="175">
        <f t="shared" si="14"/>
        <v>1.3951825626955572E-5</v>
      </c>
      <c r="J251" s="218">
        <v>0.09</v>
      </c>
      <c r="K251" s="175">
        <f t="shared" si="15"/>
        <v>1.655873908771991E-4</v>
      </c>
      <c r="M251" s="29"/>
      <c r="N251" s="29"/>
      <c r="O251" s="29"/>
      <c r="P251" s="29"/>
      <c r="Q251" s="29"/>
      <c r="R251" s="29"/>
      <c r="S251" s="29"/>
      <c r="T251" s="29"/>
      <c r="W251" s="31"/>
      <c r="X251" s="31"/>
      <c r="Y251" s="31"/>
      <c r="Z251" s="31"/>
      <c r="AA251" s="31"/>
      <c r="AB251" s="31"/>
      <c r="AC251" s="31"/>
      <c r="AD251" s="31"/>
    </row>
    <row r="252" spans="2:30" ht="15" customHeight="1">
      <c r="B252" s="137" t="s">
        <v>892</v>
      </c>
      <c r="C252" s="152" t="s">
        <v>31</v>
      </c>
      <c r="D252" s="152">
        <v>315.56200000000001</v>
      </c>
      <c r="E252" s="152">
        <v>82.64</v>
      </c>
      <c r="F252" s="215">
        <f t="shared" si="12"/>
        <v>26078.043680000002</v>
      </c>
      <c r="G252" s="216">
        <f t="shared" si="13"/>
        <v>8.1885987263901835E-4</v>
      </c>
      <c r="H252" s="217">
        <v>4.0416263310745403E-2</v>
      </c>
      <c r="I252" s="175">
        <f t="shared" si="14"/>
        <v>3.309525622718201E-5</v>
      </c>
      <c r="J252" s="218">
        <v>6.8499999999999991E-2</v>
      </c>
      <c r="K252" s="175">
        <f t="shared" si="15"/>
        <v>5.6091901275772752E-5</v>
      </c>
      <c r="M252" s="29"/>
      <c r="N252" s="29"/>
      <c r="O252" s="29"/>
      <c r="P252" s="29"/>
      <c r="Q252" s="29"/>
      <c r="R252" s="29"/>
      <c r="S252" s="29"/>
      <c r="T252" s="29"/>
      <c r="W252" s="31"/>
      <c r="X252" s="31"/>
      <c r="Y252" s="31"/>
      <c r="Z252" s="31"/>
      <c r="AA252" s="31"/>
      <c r="AB252" s="31"/>
      <c r="AC252" s="31"/>
      <c r="AD252" s="31"/>
    </row>
    <row r="253" spans="2:30" ht="15" customHeight="1">
      <c r="B253" s="137" t="s">
        <v>60</v>
      </c>
      <c r="C253" s="152" t="s">
        <v>61</v>
      </c>
      <c r="D253" s="152">
        <v>448</v>
      </c>
      <c r="E253" s="152">
        <v>462.83</v>
      </c>
      <c r="F253" s="215">
        <f t="shared" si="12"/>
        <v>207347.84</v>
      </c>
      <c r="G253" s="216">
        <f t="shared" si="13"/>
        <v>6.5107961294117878E-3</v>
      </c>
      <c r="H253" s="217" t="s">
        <v>6</v>
      </c>
      <c r="I253" s="175" t="str">
        <f t="shared" si="14"/>
        <v/>
      </c>
      <c r="J253" s="218">
        <v>0.16725000000000001</v>
      </c>
      <c r="K253" s="175">
        <f t="shared" si="15"/>
        <v>1.0889306526441216E-3</v>
      </c>
      <c r="M253" s="29"/>
      <c r="N253" s="29"/>
      <c r="O253" s="29"/>
      <c r="P253" s="29"/>
      <c r="Q253" s="29"/>
      <c r="R253" s="29"/>
      <c r="S253" s="29"/>
      <c r="T253" s="29"/>
      <c r="W253" s="31"/>
      <c r="X253" s="31"/>
      <c r="Y253" s="31"/>
      <c r="Z253" s="31"/>
      <c r="AA253" s="31"/>
      <c r="AB253" s="31"/>
      <c r="AC253" s="31"/>
      <c r="AD253" s="31"/>
    </row>
    <row r="254" spans="2:30" ht="15" customHeight="1">
      <c r="B254" s="137" t="s">
        <v>72</v>
      </c>
      <c r="C254" s="152" t="s">
        <v>73</v>
      </c>
      <c r="D254" s="152">
        <v>710.28700000000003</v>
      </c>
      <c r="E254" s="152">
        <v>17.899999999999999</v>
      </c>
      <c r="F254" s="215">
        <f t="shared" si="12"/>
        <v>12714.1373</v>
      </c>
      <c r="G254" s="216">
        <f t="shared" si="13"/>
        <v>3.9922844588904347E-4</v>
      </c>
      <c r="H254" s="217">
        <v>3.8547486033519554E-2</v>
      </c>
      <c r="I254" s="175">
        <f t="shared" si="14"/>
        <v>1.538925294209162E-5</v>
      </c>
      <c r="J254" s="218">
        <v>7.85E-2</v>
      </c>
      <c r="K254" s="175">
        <f t="shared" si="15"/>
        <v>3.1339433002289913E-5</v>
      </c>
      <c r="M254" s="29"/>
      <c r="N254" s="29"/>
      <c r="O254" s="29"/>
      <c r="P254" s="29"/>
      <c r="Q254" s="29"/>
      <c r="R254" s="29"/>
      <c r="S254" s="29"/>
      <c r="T254" s="29"/>
      <c r="W254" s="31"/>
      <c r="X254" s="31"/>
      <c r="Y254" s="31"/>
      <c r="Z254" s="31"/>
      <c r="AA254" s="31"/>
      <c r="AB254" s="31"/>
      <c r="AC254" s="31"/>
      <c r="AD254" s="31"/>
    </row>
    <row r="255" spans="2:30" ht="15" customHeight="1">
      <c r="B255" s="137" t="s">
        <v>346</v>
      </c>
      <c r="C255" s="152" t="s">
        <v>347</v>
      </c>
      <c r="D255" s="152">
        <v>143.899</v>
      </c>
      <c r="E255" s="152">
        <v>111.31</v>
      </c>
      <c r="F255" s="215">
        <f t="shared" si="12"/>
        <v>16017.39769</v>
      </c>
      <c r="G255" s="216">
        <f t="shared" si="13"/>
        <v>5.0295200028754243E-4</v>
      </c>
      <c r="H255" s="217">
        <v>1.2397807923816367E-2</v>
      </c>
      <c r="I255" s="175">
        <f t="shared" si="14"/>
        <v>6.2355022944641858E-6</v>
      </c>
      <c r="J255" s="218">
        <v>2.8500000000000001E-2</v>
      </c>
      <c r="K255" s="175">
        <f t="shared" si="15"/>
        <v>1.433413200819496E-5</v>
      </c>
      <c r="M255" s="29"/>
      <c r="N255" s="29"/>
      <c r="O255" s="29"/>
      <c r="P255" s="29"/>
      <c r="Q255" s="29"/>
      <c r="R255" s="29"/>
      <c r="S255" s="29"/>
      <c r="T255" s="29"/>
      <c r="W255" s="31"/>
      <c r="X255" s="31"/>
      <c r="Y255" s="31"/>
      <c r="Z255" s="31"/>
      <c r="AA255" s="31"/>
      <c r="AB255" s="31"/>
      <c r="AC255" s="31"/>
      <c r="AD255" s="31"/>
    </row>
    <row r="256" spans="2:30" ht="15" customHeight="1">
      <c r="B256" s="137" t="s">
        <v>100</v>
      </c>
      <c r="C256" s="152" t="s">
        <v>101</v>
      </c>
      <c r="D256" s="152">
        <v>536.37599999999998</v>
      </c>
      <c r="E256" s="152">
        <v>273.94</v>
      </c>
      <c r="F256" s="215">
        <f t="shared" si="12"/>
        <v>146934.84143999999</v>
      </c>
      <c r="G256" s="216">
        <f t="shared" si="13"/>
        <v>4.6138064275146858E-3</v>
      </c>
      <c r="H256" s="217">
        <v>3.2853909615244217E-2</v>
      </c>
      <c r="I256" s="175">
        <f t="shared" si="14"/>
        <v>1.5158157935180031E-4</v>
      </c>
      <c r="J256" s="218">
        <v>4.487E-2</v>
      </c>
      <c r="K256" s="175">
        <f t="shared" si="15"/>
        <v>2.0702149440258395E-4</v>
      </c>
      <c r="M256" s="29"/>
      <c r="N256" s="29"/>
      <c r="O256" s="29"/>
      <c r="P256" s="29"/>
      <c r="Q256" s="29"/>
      <c r="R256" s="29"/>
      <c r="S256" s="29"/>
      <c r="T256" s="29"/>
      <c r="W256" s="31"/>
      <c r="X256" s="31"/>
      <c r="Y256" s="31"/>
      <c r="Z256" s="31"/>
      <c r="AA256" s="31"/>
      <c r="AB256" s="31"/>
      <c r="AC256" s="31"/>
      <c r="AD256" s="31"/>
    </row>
    <row r="257" spans="2:30" ht="15" customHeight="1">
      <c r="B257" s="137" t="s">
        <v>52</v>
      </c>
      <c r="C257" s="152" t="s">
        <v>53</v>
      </c>
      <c r="D257" s="152">
        <v>15441.880999999999</v>
      </c>
      <c r="E257" s="152">
        <v>170.33</v>
      </c>
      <c r="F257" s="215">
        <f t="shared" si="12"/>
        <v>2630215.5907300003</v>
      </c>
      <c r="G257" s="216">
        <f t="shared" si="13"/>
        <v>8.2589707650889563E-2</v>
      </c>
      <c r="H257" s="217">
        <v>5.636118123642341E-3</v>
      </c>
      <c r="I257" s="175">
        <f t="shared" si="14"/>
        <v>4.6548534811750115E-4</v>
      </c>
      <c r="J257" s="218">
        <v>0.13</v>
      </c>
      <c r="K257" s="175">
        <f t="shared" si="15"/>
        <v>1.0736661994615643E-2</v>
      </c>
      <c r="M257" s="29"/>
      <c r="N257" s="29"/>
      <c r="O257" s="29"/>
      <c r="P257" s="29"/>
      <c r="Q257" s="29"/>
      <c r="R257" s="29"/>
      <c r="S257" s="29"/>
      <c r="T257" s="29"/>
      <c r="W257" s="31"/>
      <c r="X257" s="31"/>
      <c r="Y257" s="31"/>
      <c r="Z257" s="31"/>
      <c r="AA257" s="31"/>
      <c r="AB257" s="31"/>
      <c r="AC257" s="31"/>
      <c r="AD257" s="31"/>
    </row>
    <row r="258" spans="2:30" ht="15" customHeight="1">
      <c r="B258" s="137" t="s">
        <v>68</v>
      </c>
      <c r="C258" s="152" t="s">
        <v>69</v>
      </c>
      <c r="D258" s="152">
        <v>213.91499999999999</v>
      </c>
      <c r="E258" s="152">
        <v>212.85</v>
      </c>
      <c r="F258" s="215">
        <f t="shared" si="12"/>
        <v>45531.80775</v>
      </c>
      <c r="G258" s="216">
        <f t="shared" si="13"/>
        <v>1.4297150028851114E-3</v>
      </c>
      <c r="H258" s="217" t="s">
        <v>6</v>
      </c>
      <c r="I258" s="175" t="str">
        <f t="shared" si="14"/>
        <v/>
      </c>
      <c r="J258" s="218">
        <v>0.12755</v>
      </c>
      <c r="K258" s="175">
        <f t="shared" si="15"/>
        <v>1.8236014861799596E-4</v>
      </c>
      <c r="M258" s="29"/>
      <c r="N258" s="29"/>
      <c r="O258" s="29"/>
      <c r="P258" s="29"/>
      <c r="Q258" s="29"/>
      <c r="R258" s="29"/>
      <c r="S258" s="29"/>
      <c r="T258" s="29"/>
      <c r="W258" s="31"/>
      <c r="X258" s="31"/>
      <c r="Y258" s="31"/>
      <c r="Z258" s="31"/>
      <c r="AA258" s="31"/>
      <c r="AB258" s="31"/>
      <c r="AC258" s="31"/>
      <c r="AD258" s="31"/>
    </row>
    <row r="259" spans="2:30" ht="15" customHeight="1">
      <c r="B259" s="137" t="s">
        <v>255</v>
      </c>
      <c r="C259" s="152" t="s">
        <v>256</v>
      </c>
      <c r="D259" s="152">
        <v>101.46299999999999</v>
      </c>
      <c r="E259" s="152">
        <v>658.34</v>
      </c>
      <c r="F259" s="215">
        <f t="shared" si="12"/>
        <v>66797.151419999995</v>
      </c>
      <c r="G259" s="216">
        <f t="shared" si="13"/>
        <v>2.0974543786955731E-3</v>
      </c>
      <c r="H259" s="217">
        <v>8.2024485827991624E-3</v>
      </c>
      <c r="I259" s="175">
        <f t="shared" si="14"/>
        <v>1.7204261696017402E-5</v>
      </c>
      <c r="J259" s="218">
        <v>0.10830000000000001</v>
      </c>
      <c r="K259" s="175">
        <f t="shared" si="15"/>
        <v>2.2715430921273059E-4</v>
      </c>
      <c r="M259" s="29"/>
      <c r="N259" s="29"/>
      <c r="O259" s="29"/>
      <c r="P259" s="29"/>
      <c r="Q259" s="29"/>
      <c r="R259" s="29"/>
      <c r="S259" s="29"/>
      <c r="T259" s="29"/>
      <c r="W259" s="31"/>
      <c r="X259" s="31"/>
      <c r="Y259" s="31"/>
      <c r="Z259" s="31"/>
      <c r="AA259" s="31"/>
      <c r="AB259" s="31"/>
      <c r="AC259" s="31"/>
      <c r="AD259" s="31"/>
    </row>
    <row r="260" spans="2:30" ht="15" customHeight="1">
      <c r="B260" s="137" t="s">
        <v>225</v>
      </c>
      <c r="C260" s="152" t="s">
        <v>226</v>
      </c>
      <c r="D260" s="152">
        <v>3914.1819999999998</v>
      </c>
      <c r="E260" s="152">
        <v>38.11</v>
      </c>
      <c r="F260" s="215">
        <f t="shared" si="12"/>
        <v>149169.47602</v>
      </c>
      <c r="G260" s="216">
        <f t="shared" si="13"/>
        <v>4.6839747503393354E-3</v>
      </c>
      <c r="H260" s="217">
        <v>3.253739176069273E-2</v>
      </c>
      <c r="I260" s="175">
        <f t="shared" si="14"/>
        <v>1.5240432144898389E-4</v>
      </c>
      <c r="J260" s="218">
        <v>8.6649999999999991E-2</v>
      </c>
      <c r="K260" s="175">
        <f t="shared" si="15"/>
        <v>4.0586641211690338E-4</v>
      </c>
      <c r="M260" s="29"/>
      <c r="N260" s="29"/>
      <c r="O260" s="29"/>
      <c r="P260" s="29"/>
      <c r="Q260" s="29"/>
      <c r="R260" s="29"/>
      <c r="S260" s="29"/>
      <c r="T260" s="29"/>
      <c r="W260" s="31"/>
      <c r="X260" s="31"/>
      <c r="Y260" s="31"/>
      <c r="Z260" s="31"/>
      <c r="AA260" s="31"/>
      <c r="AB260" s="31"/>
      <c r="AC260" s="31"/>
      <c r="AD260" s="31"/>
    </row>
    <row r="261" spans="2:30" ht="15" customHeight="1">
      <c r="B261" s="137" t="s">
        <v>800</v>
      </c>
      <c r="C261" s="152" t="s">
        <v>801</v>
      </c>
      <c r="D261" s="152">
        <v>197.55099999999999</v>
      </c>
      <c r="E261" s="152">
        <v>57.26</v>
      </c>
      <c r="F261" s="215">
        <f t="shared" si="12"/>
        <v>11311.770259999999</v>
      </c>
      <c r="G261" s="216">
        <f t="shared" si="13"/>
        <v>3.5519362065986976E-4</v>
      </c>
      <c r="H261" s="217">
        <v>3.0736989172196999E-2</v>
      </c>
      <c r="I261" s="175">
        <f t="shared" si="14"/>
        <v>1.0917582472255865E-5</v>
      </c>
      <c r="J261" s="218">
        <v>4.6699999999999998E-2</v>
      </c>
      <c r="K261" s="175">
        <f t="shared" si="15"/>
        <v>1.6587542084815918E-5</v>
      </c>
      <c r="M261" s="29"/>
      <c r="N261" s="29"/>
      <c r="O261" s="29"/>
      <c r="P261" s="29"/>
      <c r="Q261" s="29"/>
      <c r="R261" s="29"/>
      <c r="S261" s="29"/>
      <c r="T261" s="29"/>
      <c r="W261" s="31"/>
      <c r="X261" s="31"/>
      <c r="Y261" s="31"/>
      <c r="Z261" s="31"/>
      <c r="AA261" s="31"/>
      <c r="AB261" s="31"/>
      <c r="AC261" s="31"/>
      <c r="AD261" s="31"/>
    </row>
    <row r="262" spans="2:30" ht="15" customHeight="1">
      <c r="B262" s="137" t="s">
        <v>509</v>
      </c>
      <c r="C262" s="152" t="s">
        <v>510</v>
      </c>
      <c r="D262" s="152">
        <v>134.63999999999999</v>
      </c>
      <c r="E262" s="152">
        <v>689.29</v>
      </c>
      <c r="F262" s="215">
        <f t="shared" si="12"/>
        <v>92806.005599999989</v>
      </c>
      <c r="G262" s="216">
        <f t="shared" si="13"/>
        <v>2.9141416763572201E-3</v>
      </c>
      <c r="H262" s="217">
        <v>8.4144554541629793E-3</v>
      </c>
      <c r="I262" s="175">
        <f t="shared" si="14"/>
        <v>2.4520915322827657E-5</v>
      </c>
      <c r="J262" s="218">
        <v>9.5399999999999985E-2</v>
      </c>
      <c r="K262" s="175">
        <f t="shared" si="15"/>
        <v>2.7800911592447874E-4</v>
      </c>
      <c r="M262" s="29"/>
      <c r="N262" s="29"/>
      <c r="O262" s="29"/>
      <c r="P262" s="29"/>
      <c r="Q262" s="29"/>
      <c r="R262" s="29"/>
      <c r="S262" s="29"/>
      <c r="T262" s="29"/>
      <c r="W262" s="31"/>
      <c r="X262" s="31"/>
      <c r="Y262" s="31"/>
      <c r="Z262" s="31"/>
      <c r="AA262" s="31"/>
      <c r="AB262" s="31"/>
      <c r="AC262" s="31"/>
      <c r="AD262" s="31"/>
    </row>
    <row r="263" spans="2:30" ht="15" customHeight="1">
      <c r="B263" s="137" t="s">
        <v>558</v>
      </c>
      <c r="C263" s="152" t="s">
        <v>559</v>
      </c>
      <c r="D263" s="152">
        <v>288.25900000000001</v>
      </c>
      <c r="E263" s="152">
        <v>236.13</v>
      </c>
      <c r="F263" s="215">
        <f t="shared" si="12"/>
        <v>68066.597670000003</v>
      </c>
      <c r="G263" s="216">
        <f t="shared" si="13"/>
        <v>2.137315443710749E-3</v>
      </c>
      <c r="H263" s="217">
        <v>8.8087070681404315E-3</v>
      </c>
      <c r="I263" s="175">
        <f t="shared" si="14"/>
        <v>1.8826985655860576E-5</v>
      </c>
      <c r="J263" s="218">
        <v>4.7400000000000005E-2</v>
      </c>
      <c r="K263" s="175">
        <f t="shared" si="15"/>
        <v>1.0130875203188951E-4</v>
      </c>
      <c r="M263" s="29"/>
      <c r="N263" s="29"/>
      <c r="O263" s="29"/>
      <c r="P263" s="29"/>
      <c r="Q263" s="29"/>
      <c r="R263" s="29"/>
      <c r="S263" s="29"/>
      <c r="T263" s="29"/>
      <c r="W263" s="31"/>
      <c r="X263" s="31"/>
      <c r="Y263" s="31"/>
      <c r="Z263" s="31"/>
      <c r="AA263" s="31"/>
      <c r="AB263" s="31"/>
      <c r="AC263" s="31"/>
      <c r="AD263" s="31"/>
    </row>
    <row r="264" spans="2:30" ht="15" customHeight="1">
      <c r="B264" s="137" t="s">
        <v>370</v>
      </c>
      <c r="C264" s="152" t="s">
        <v>1109</v>
      </c>
      <c r="D264" s="152">
        <v>585.10199999999998</v>
      </c>
      <c r="E264" s="152">
        <v>152.66999999999999</v>
      </c>
      <c r="F264" s="215">
        <f t="shared" si="12"/>
        <v>89327.522339999996</v>
      </c>
      <c r="G264" s="216">
        <f t="shared" si="13"/>
        <v>2.8049160613451145E-3</v>
      </c>
      <c r="H264" s="217" t="s">
        <v>6</v>
      </c>
      <c r="I264" s="175" t="str">
        <f t="shared" si="14"/>
        <v/>
      </c>
      <c r="J264" s="218">
        <v>0.1547</v>
      </c>
      <c r="K264" s="175">
        <f t="shared" si="15"/>
        <v>4.3392051469008923E-4</v>
      </c>
      <c r="M264" s="29"/>
      <c r="N264" s="29"/>
      <c r="O264" s="29"/>
      <c r="P264" s="29"/>
      <c r="Q264" s="29"/>
      <c r="R264" s="29"/>
      <c r="S264" s="29"/>
      <c r="T264" s="29"/>
      <c r="W264" s="31"/>
      <c r="X264" s="31"/>
      <c r="Y264" s="31"/>
      <c r="Z264" s="31"/>
      <c r="AA264" s="31"/>
      <c r="AB264" s="31"/>
      <c r="AC264" s="31"/>
      <c r="AD264" s="31"/>
    </row>
    <row r="265" spans="2:30" ht="15" customHeight="1">
      <c r="B265" s="137" t="s">
        <v>580</v>
      </c>
      <c r="C265" s="152" t="s">
        <v>581</v>
      </c>
      <c r="D265" s="152">
        <v>251.745</v>
      </c>
      <c r="E265" s="152">
        <v>76.06</v>
      </c>
      <c r="F265" s="215">
        <f t="shared" si="12"/>
        <v>19147.724700000002</v>
      </c>
      <c r="G265" s="216">
        <f t="shared" si="13"/>
        <v>6.0124538487501243E-4</v>
      </c>
      <c r="H265" s="217">
        <v>2.2087825400999208E-2</v>
      </c>
      <c r="I265" s="175">
        <f t="shared" si="14"/>
        <v>1.3280203084275845E-5</v>
      </c>
      <c r="J265" s="218">
        <v>5.96E-2</v>
      </c>
      <c r="K265" s="175">
        <f t="shared" si="15"/>
        <v>3.5834224938550739E-5</v>
      </c>
      <c r="M265" s="29"/>
      <c r="N265" s="29"/>
      <c r="O265" s="29"/>
      <c r="P265" s="29"/>
      <c r="Q265" s="29"/>
      <c r="R265" s="29"/>
      <c r="S265" s="29"/>
      <c r="T265" s="29"/>
      <c r="W265" s="31"/>
      <c r="X265" s="31"/>
      <c r="Y265" s="31"/>
      <c r="Z265" s="31"/>
      <c r="AA265" s="31"/>
      <c r="AB265" s="31"/>
      <c r="AC265" s="31"/>
      <c r="AD265" s="31"/>
    </row>
    <row r="266" spans="2:30" ht="15" customHeight="1">
      <c r="B266" s="137" t="s">
        <v>682</v>
      </c>
      <c r="C266" s="152" t="s">
        <v>683</v>
      </c>
      <c r="D266" s="152">
        <v>524.01099999999997</v>
      </c>
      <c r="E266" s="152">
        <v>106.11</v>
      </c>
      <c r="F266" s="215">
        <f t="shared" si="12"/>
        <v>55602.807209999999</v>
      </c>
      <c r="G266" s="216">
        <f t="shared" si="13"/>
        <v>1.7459479778872923E-3</v>
      </c>
      <c r="H266" s="217">
        <v>1.1309018942606729E-2</v>
      </c>
      <c r="I266" s="175">
        <f t="shared" si="14"/>
        <v>1.9744958754733302E-5</v>
      </c>
      <c r="J266" s="218">
        <v>0.12</v>
      </c>
      <c r="K266" s="175">
        <f t="shared" si="15"/>
        <v>2.0951375734647507E-4</v>
      </c>
      <c r="M266" s="29"/>
      <c r="N266" s="29"/>
      <c r="O266" s="29"/>
      <c r="P266" s="29"/>
      <c r="Q266" s="29"/>
      <c r="R266" s="29"/>
      <c r="S266" s="29"/>
      <c r="T266" s="29"/>
      <c r="W266" s="31"/>
      <c r="X266" s="31"/>
      <c r="Y266" s="31"/>
      <c r="Z266" s="31"/>
      <c r="AA266" s="31"/>
      <c r="AB266" s="31"/>
      <c r="AC266" s="31"/>
      <c r="AD266" s="31"/>
    </row>
    <row r="267" spans="2:30" ht="15" customHeight="1">
      <c r="B267" s="137" t="s">
        <v>243</v>
      </c>
      <c r="C267" s="152" t="s">
        <v>244</v>
      </c>
      <c r="D267" s="152">
        <v>443.50400000000002</v>
      </c>
      <c r="E267" s="152">
        <v>722.9</v>
      </c>
      <c r="F267" s="215">
        <f t="shared" si="12"/>
        <v>320609.0416</v>
      </c>
      <c r="G267" s="216">
        <f t="shared" si="13"/>
        <v>1.0067238255791344E-2</v>
      </c>
      <c r="H267" s="217">
        <v>6.4185917830958637E-3</v>
      </c>
      <c r="I267" s="175">
        <f t="shared" si="14"/>
        <v>6.4617492747090656E-5</v>
      </c>
      <c r="J267" s="218">
        <v>0.1016</v>
      </c>
      <c r="K267" s="175">
        <f t="shared" si="15"/>
        <v>1.0228314067884006E-3</v>
      </c>
      <c r="M267" s="29"/>
      <c r="N267" s="29"/>
      <c r="O267" s="29"/>
      <c r="P267" s="29"/>
      <c r="Q267" s="29"/>
      <c r="R267" s="29"/>
      <c r="S267" s="29"/>
      <c r="T267" s="29"/>
      <c r="W267" s="31"/>
      <c r="X267" s="31"/>
      <c r="Y267" s="31"/>
      <c r="Z267" s="31"/>
      <c r="AA267" s="31"/>
      <c r="AB267" s="31"/>
      <c r="AC267" s="31"/>
      <c r="AD267" s="31"/>
    </row>
    <row r="268" spans="2:30" ht="15" customHeight="1">
      <c r="B268" s="137" t="s">
        <v>794</v>
      </c>
      <c r="C268" s="152" t="s">
        <v>795</v>
      </c>
      <c r="D268" s="152">
        <v>380.47</v>
      </c>
      <c r="E268" s="152">
        <v>336.5</v>
      </c>
      <c r="F268" s="215">
        <f t="shared" si="12"/>
        <v>128028.15500000001</v>
      </c>
      <c r="G268" s="216">
        <f t="shared" si="13"/>
        <v>4.0201297299732302E-3</v>
      </c>
      <c r="H268" s="217">
        <v>9.5096582466567617E-3</v>
      </c>
      <c r="I268" s="175">
        <f t="shared" si="14"/>
        <v>3.8230059839269951E-5</v>
      </c>
      <c r="J268" s="218">
        <v>8.4449999999999997E-2</v>
      </c>
      <c r="K268" s="175">
        <f t="shared" si="15"/>
        <v>3.3949995569623927E-4</v>
      </c>
      <c r="M268" s="29"/>
      <c r="N268" s="29"/>
      <c r="O268" s="29"/>
      <c r="P268" s="29"/>
      <c r="Q268" s="29"/>
      <c r="R268" s="29"/>
      <c r="S268" s="29"/>
      <c r="T268" s="29"/>
      <c r="W268" s="31"/>
      <c r="X268" s="31"/>
      <c r="Y268" s="31"/>
      <c r="Z268" s="31"/>
      <c r="AA268" s="31"/>
      <c r="AB268" s="31"/>
      <c r="AC268" s="31"/>
      <c r="AD268" s="31"/>
    </row>
    <row r="269" spans="2:30" ht="15" customHeight="1">
      <c r="B269" s="137" t="s">
        <v>836</v>
      </c>
      <c r="C269" s="152" t="s">
        <v>837</v>
      </c>
      <c r="D269" s="152">
        <v>286.339</v>
      </c>
      <c r="E269" s="152">
        <v>60.65</v>
      </c>
      <c r="F269" s="215">
        <f t="shared" si="12"/>
        <v>17366.460350000001</v>
      </c>
      <c r="G269" s="216" t="str">
        <f t="shared" si="13"/>
        <v/>
      </c>
      <c r="H269" s="217">
        <v>3.2316570486397363E-2</v>
      </c>
      <c r="I269" s="175" t="str">
        <f t="shared" si="14"/>
        <v/>
      </c>
      <c r="J269" s="218">
        <v>0.53810000000000002</v>
      </c>
      <c r="K269" s="175" t="str">
        <f t="shared" si="15"/>
        <v/>
      </c>
      <c r="M269" s="29"/>
      <c r="N269" s="29"/>
      <c r="O269" s="29"/>
      <c r="P269" s="29"/>
      <c r="Q269" s="29"/>
      <c r="R269" s="29"/>
      <c r="S269" s="29"/>
      <c r="T269" s="29"/>
      <c r="W269" s="31"/>
      <c r="X269" s="31"/>
      <c r="Y269" s="31"/>
      <c r="Z269" s="31"/>
      <c r="AA269" s="31"/>
      <c r="AB269" s="31"/>
      <c r="AC269" s="31"/>
      <c r="AD269" s="31"/>
    </row>
    <row r="270" spans="2:30" ht="15" customHeight="1">
      <c r="B270" s="137" t="s">
        <v>548</v>
      </c>
      <c r="C270" s="152" t="s">
        <v>549</v>
      </c>
      <c r="D270" s="152">
        <v>144.39099999999999</v>
      </c>
      <c r="E270" s="152">
        <v>83.34</v>
      </c>
      <c r="F270" s="215">
        <f t="shared" si="12"/>
        <v>12033.54594</v>
      </c>
      <c r="G270" s="216">
        <f t="shared" si="13"/>
        <v>3.7785763444292902E-4</v>
      </c>
      <c r="H270" s="217">
        <v>1.7278617710583151E-2</v>
      </c>
      <c r="I270" s="175">
        <f t="shared" si="14"/>
        <v>6.5288576145646475E-6</v>
      </c>
      <c r="J270" s="218">
        <v>0.11560000000000001</v>
      </c>
      <c r="K270" s="175">
        <f t="shared" si="15"/>
        <v>4.3680342541602595E-5</v>
      </c>
      <c r="M270" s="29"/>
      <c r="N270" s="29"/>
      <c r="O270" s="29"/>
      <c r="P270" s="29"/>
      <c r="Q270" s="29"/>
      <c r="R270" s="29"/>
      <c r="S270" s="29"/>
      <c r="T270" s="29"/>
      <c r="W270" s="31"/>
      <c r="X270" s="31"/>
      <c r="Y270" s="31"/>
      <c r="Z270" s="31"/>
      <c r="AA270" s="31"/>
      <c r="AB270" s="31"/>
      <c r="AC270" s="31"/>
      <c r="AD270" s="31"/>
    </row>
    <row r="271" spans="2:30" ht="15" customHeight="1">
      <c r="B271" s="137" t="s">
        <v>92</v>
      </c>
      <c r="C271" s="152" t="s">
        <v>93</v>
      </c>
      <c r="D271" s="152">
        <v>830.89700000000005</v>
      </c>
      <c r="E271" s="152">
        <v>198.65</v>
      </c>
      <c r="F271" s="215">
        <f t="shared" si="12"/>
        <v>165057.68905000002</v>
      </c>
      <c r="G271" s="216">
        <f t="shared" si="13"/>
        <v>5.1828703062274219E-3</v>
      </c>
      <c r="H271" s="217">
        <v>8.0543669770953945E-3</v>
      </c>
      <c r="I271" s="175">
        <f t="shared" si="14"/>
        <v>4.1744739441046444E-5</v>
      </c>
      <c r="J271" s="218">
        <v>0.14230000000000001</v>
      </c>
      <c r="K271" s="175">
        <f t="shared" si="15"/>
        <v>7.3752244457616224E-4</v>
      </c>
      <c r="M271" s="29"/>
      <c r="N271" s="29"/>
      <c r="O271" s="29"/>
      <c r="P271" s="29"/>
      <c r="Q271" s="29"/>
      <c r="R271" s="29"/>
      <c r="S271" s="29"/>
      <c r="T271" s="29"/>
      <c r="W271" s="31"/>
      <c r="X271" s="31"/>
      <c r="Y271" s="31"/>
      <c r="Z271" s="31"/>
      <c r="AA271" s="31"/>
      <c r="AB271" s="31"/>
      <c r="AC271" s="31"/>
      <c r="AD271" s="31"/>
    </row>
    <row r="272" spans="2:30" ht="15" customHeight="1">
      <c r="B272" s="137" t="s">
        <v>50</v>
      </c>
      <c r="C272" s="152" t="s">
        <v>51</v>
      </c>
      <c r="D272" s="152">
        <v>653.54100000000005</v>
      </c>
      <c r="E272" s="152">
        <v>13.51</v>
      </c>
      <c r="F272" s="215">
        <f t="shared" ref="F272:F335" si="16">IFERROR(D272*E272, "")</f>
        <v>8829.3389100000004</v>
      </c>
      <c r="G272" s="216" t="str">
        <f t="shared" ref="G272:G335" si="17">IF(AND(ISNUMBER($J272)), IF(AND($J272&lt;=20%,$J272&gt;0%), $F272/SUMIFS($F$15:$F$517,$J$15:$J$517, "&gt;"&amp;0%,$J$15:$J$517, "&lt;="&amp;20%),""),"")</f>
        <v/>
      </c>
      <c r="H272" s="217" t="s">
        <v>6</v>
      </c>
      <c r="I272" s="175" t="str">
        <f t="shared" ref="I272:I335" si="18">IFERROR(G272*H272, "")</f>
        <v/>
      </c>
      <c r="J272" s="218">
        <v>-1.5300000000000001E-2</v>
      </c>
      <c r="K272" s="175" t="str">
        <f t="shared" ref="K272:K335" si="19">IFERROR(G272*J272, "")</f>
        <v/>
      </c>
      <c r="M272" s="29"/>
      <c r="N272" s="29"/>
      <c r="O272" s="29"/>
      <c r="P272" s="29"/>
      <c r="Q272" s="29"/>
      <c r="R272" s="29"/>
      <c r="S272" s="29"/>
      <c r="T272" s="29"/>
      <c r="W272" s="31"/>
      <c r="X272" s="31"/>
      <c r="Y272" s="31"/>
      <c r="Z272" s="31"/>
      <c r="AA272" s="31"/>
      <c r="AB272" s="31"/>
      <c r="AC272" s="31"/>
      <c r="AD272" s="31"/>
    </row>
    <row r="273" spans="2:30" ht="15" customHeight="1">
      <c r="B273" s="137" t="s">
        <v>184</v>
      </c>
      <c r="C273" s="152" t="s">
        <v>185</v>
      </c>
      <c r="D273" s="152">
        <v>243.233</v>
      </c>
      <c r="E273" s="152">
        <v>103.04</v>
      </c>
      <c r="F273" s="215">
        <f t="shared" si="16"/>
        <v>25062.728320000002</v>
      </c>
      <c r="G273" s="216">
        <f t="shared" si="17"/>
        <v>7.869786082090617E-4</v>
      </c>
      <c r="H273" s="217">
        <v>1.9433229813664597E-2</v>
      </c>
      <c r="I273" s="175">
        <f t="shared" si="18"/>
        <v>1.5293536151764608E-5</v>
      </c>
      <c r="J273" s="218">
        <v>0.1191</v>
      </c>
      <c r="K273" s="175">
        <f t="shared" si="19"/>
        <v>9.372915223769925E-5</v>
      </c>
      <c r="M273" s="29"/>
      <c r="N273" s="29"/>
      <c r="O273" s="29"/>
      <c r="P273" s="29"/>
      <c r="Q273" s="29"/>
      <c r="R273" s="29"/>
      <c r="S273" s="29"/>
      <c r="T273" s="29"/>
      <c r="W273" s="31"/>
      <c r="X273" s="31"/>
      <c r="Y273" s="31"/>
      <c r="Z273" s="31"/>
      <c r="AA273" s="31"/>
      <c r="AB273" s="31"/>
      <c r="AC273" s="31"/>
      <c r="AD273" s="31"/>
    </row>
    <row r="274" spans="2:30" ht="15" customHeight="1">
      <c r="B274" s="137" t="s">
        <v>217</v>
      </c>
      <c r="C274" s="152" t="s">
        <v>218</v>
      </c>
      <c r="D274" s="152">
        <v>156.55799999999999</v>
      </c>
      <c r="E274" s="152">
        <v>115.69</v>
      </c>
      <c r="F274" s="215">
        <f t="shared" si="16"/>
        <v>18112.195019999999</v>
      </c>
      <c r="G274" s="216">
        <f t="shared" si="17"/>
        <v>5.6872938358734507E-4</v>
      </c>
      <c r="H274" s="217">
        <v>2.8005877776817359E-2</v>
      </c>
      <c r="I274" s="175">
        <f t="shared" si="18"/>
        <v>1.5927765604831863E-5</v>
      </c>
      <c r="J274" s="218">
        <v>7.3499999999999996E-2</v>
      </c>
      <c r="K274" s="175">
        <f t="shared" si="19"/>
        <v>4.1801609693669861E-5</v>
      </c>
      <c r="M274" s="29"/>
      <c r="N274" s="29"/>
      <c r="O274" s="29"/>
      <c r="P274" s="29"/>
      <c r="Q274" s="29"/>
      <c r="R274" s="29"/>
      <c r="S274" s="29"/>
      <c r="T274" s="29"/>
      <c r="W274" s="31"/>
      <c r="X274" s="31"/>
      <c r="Y274" s="31"/>
      <c r="Z274" s="31"/>
      <c r="AA274" s="31"/>
      <c r="AB274" s="31"/>
      <c r="AC274" s="31"/>
      <c r="AD274" s="31"/>
    </row>
    <row r="275" spans="2:30" ht="15" customHeight="1">
      <c r="B275" s="137" t="s">
        <v>676</v>
      </c>
      <c r="C275" s="152" t="s">
        <v>677</v>
      </c>
      <c r="D275" s="152">
        <v>625.77599999999995</v>
      </c>
      <c r="E275" s="152">
        <v>11.39</v>
      </c>
      <c r="F275" s="215">
        <f t="shared" si="16"/>
        <v>7127.5886399999999</v>
      </c>
      <c r="G275" s="216" t="str">
        <f t="shared" si="17"/>
        <v/>
      </c>
      <c r="H275" s="217">
        <v>1.755926251097454E-2</v>
      </c>
      <c r="I275" s="175" t="str">
        <f t="shared" si="18"/>
        <v/>
      </c>
      <c r="J275" s="218">
        <v>0.48119999999999996</v>
      </c>
      <c r="K275" s="175" t="str">
        <f t="shared" si="19"/>
        <v/>
      </c>
      <c r="M275" s="29"/>
      <c r="N275" s="29"/>
      <c r="O275" s="29"/>
      <c r="P275" s="29"/>
      <c r="Q275" s="29"/>
      <c r="R275" s="29"/>
      <c r="S275" s="29"/>
      <c r="T275" s="29"/>
      <c r="W275" s="31"/>
      <c r="X275" s="31"/>
      <c r="Y275" s="31"/>
      <c r="Z275" s="31"/>
      <c r="AA275" s="31"/>
      <c r="AB275" s="31"/>
      <c r="AC275" s="31"/>
      <c r="AD275" s="31"/>
    </row>
    <row r="276" spans="2:30" ht="15" customHeight="1">
      <c r="B276" s="137" t="s">
        <v>284</v>
      </c>
      <c r="C276" s="152" t="s">
        <v>285</v>
      </c>
      <c r="D276" s="152">
        <v>329.31200000000001</v>
      </c>
      <c r="E276" s="152">
        <v>142.1901</v>
      </c>
      <c r="F276" s="215">
        <f t="shared" si="16"/>
        <v>46824.906211200003</v>
      </c>
      <c r="G276" s="216">
        <f t="shared" si="17"/>
        <v>1.4703187557678487E-3</v>
      </c>
      <c r="H276" s="217">
        <v>8.439406118991407E-3</v>
      </c>
      <c r="I276" s="175">
        <f t="shared" si="18"/>
        <v>1.2408617104295014E-5</v>
      </c>
      <c r="J276" s="218">
        <v>4.3700000000000003E-2</v>
      </c>
      <c r="K276" s="175">
        <f t="shared" si="19"/>
        <v>6.425292962705499E-5</v>
      </c>
      <c r="M276" s="29"/>
      <c r="N276" s="29"/>
      <c r="O276" s="29"/>
      <c r="P276" s="29"/>
      <c r="Q276" s="29"/>
      <c r="R276" s="29"/>
      <c r="S276" s="29"/>
      <c r="T276" s="29"/>
      <c r="W276" s="31"/>
      <c r="X276" s="31"/>
      <c r="Y276" s="31"/>
      <c r="Z276" s="31"/>
      <c r="AA276" s="31"/>
      <c r="AB276" s="31"/>
      <c r="AC276" s="31"/>
      <c r="AD276" s="31"/>
    </row>
    <row r="277" spans="2:30" ht="15" customHeight="1">
      <c r="B277" s="137" t="s">
        <v>310</v>
      </c>
      <c r="C277" s="152" t="s">
        <v>311</v>
      </c>
      <c r="D277" s="152">
        <v>267.35000000000002</v>
      </c>
      <c r="E277" s="152">
        <v>126.82</v>
      </c>
      <c r="F277" s="215">
        <f t="shared" si="16"/>
        <v>33905.326999999997</v>
      </c>
      <c r="G277" s="216">
        <f t="shared" si="17"/>
        <v>1.0646393605934885E-3</v>
      </c>
      <c r="H277" s="217">
        <v>5.9927456237186564E-3</v>
      </c>
      <c r="I277" s="175">
        <f t="shared" si="18"/>
        <v>6.380112869035257E-6</v>
      </c>
      <c r="J277" s="218">
        <v>0.125</v>
      </c>
      <c r="K277" s="175">
        <f t="shared" si="19"/>
        <v>1.3307992007418606E-4</v>
      </c>
      <c r="M277" s="29"/>
      <c r="N277" s="29"/>
      <c r="O277" s="29"/>
      <c r="P277" s="29"/>
      <c r="Q277" s="29"/>
      <c r="R277" s="29"/>
      <c r="S277" s="29"/>
      <c r="T277" s="29"/>
      <c r="W277" s="31"/>
      <c r="X277" s="31"/>
      <c r="Y277" s="31"/>
      <c r="Z277" s="31"/>
      <c r="AA277" s="31"/>
      <c r="AB277" s="31"/>
      <c r="AC277" s="31"/>
      <c r="AD277" s="31"/>
    </row>
    <row r="278" spans="2:30" ht="15" customHeight="1">
      <c r="B278" s="137" t="s">
        <v>1073</v>
      </c>
      <c r="C278" s="152" t="s">
        <v>1074</v>
      </c>
      <c r="D278" s="152">
        <v>24.710999999999999</v>
      </c>
      <c r="E278" s="152">
        <v>1133.33</v>
      </c>
      <c r="F278" s="215">
        <f t="shared" si="16"/>
        <v>28005.717629999996</v>
      </c>
      <c r="G278" s="216" t="str">
        <f t="shared" si="17"/>
        <v/>
      </c>
      <c r="H278" s="217" t="s">
        <v>6</v>
      </c>
      <c r="I278" s="175" t="str">
        <f t="shared" si="18"/>
        <v/>
      </c>
      <c r="J278" s="218" t="s">
        <v>6</v>
      </c>
      <c r="K278" s="175" t="str">
        <f t="shared" si="19"/>
        <v/>
      </c>
      <c r="M278" s="29"/>
      <c r="N278" s="29"/>
      <c r="O278" s="29"/>
      <c r="P278" s="29"/>
      <c r="Q278" s="29"/>
      <c r="R278" s="29"/>
      <c r="S278" s="29"/>
      <c r="T278" s="29"/>
      <c r="W278" s="31"/>
      <c r="X278" s="31"/>
      <c r="Y278" s="31"/>
      <c r="Z278" s="31"/>
      <c r="AA278" s="31"/>
      <c r="AB278" s="31"/>
      <c r="AC278" s="31"/>
      <c r="AD278" s="31"/>
    </row>
    <row r="279" spans="2:30" ht="15" customHeight="1">
      <c r="B279" s="137" t="s">
        <v>356</v>
      </c>
      <c r="C279" s="152" t="s">
        <v>357</v>
      </c>
      <c r="D279" s="152">
        <v>572.54700000000003</v>
      </c>
      <c r="E279" s="152">
        <v>67.94</v>
      </c>
      <c r="F279" s="215">
        <f t="shared" si="16"/>
        <v>38898.843180000003</v>
      </c>
      <c r="G279" s="216" t="str">
        <f t="shared" si="17"/>
        <v/>
      </c>
      <c r="H279" s="217">
        <v>2.2961436561672065E-2</v>
      </c>
      <c r="I279" s="175" t="str">
        <f t="shared" si="18"/>
        <v/>
      </c>
      <c r="J279" s="218" t="s">
        <v>6</v>
      </c>
      <c r="K279" s="175" t="str">
        <f t="shared" si="19"/>
        <v/>
      </c>
      <c r="M279" s="29"/>
      <c r="N279" s="29"/>
      <c r="O279" s="29"/>
      <c r="P279" s="29"/>
      <c r="Q279" s="29"/>
      <c r="R279" s="29"/>
      <c r="S279" s="29"/>
      <c r="T279" s="29"/>
      <c r="W279" s="31"/>
      <c r="X279" s="31"/>
      <c r="Y279" s="31"/>
      <c r="Z279" s="31"/>
      <c r="AA279" s="31"/>
      <c r="AB279" s="31"/>
      <c r="AC279" s="31"/>
      <c r="AD279" s="31"/>
    </row>
    <row r="280" spans="2:30" ht="15" customHeight="1">
      <c r="B280" s="137" t="s">
        <v>616</v>
      </c>
      <c r="C280" s="152" t="s">
        <v>617</v>
      </c>
      <c r="D280" s="152">
        <v>166.72399999999999</v>
      </c>
      <c r="E280" s="152">
        <v>144.38999999999999</v>
      </c>
      <c r="F280" s="215">
        <f t="shared" si="16"/>
        <v>24073.278359999997</v>
      </c>
      <c r="G280" s="216">
        <f t="shared" si="17"/>
        <v>7.5590952656434966E-4</v>
      </c>
      <c r="H280" s="217">
        <v>3.6013574347253968E-2</v>
      </c>
      <c r="I280" s="175">
        <f t="shared" si="18"/>
        <v>2.7223003934722756E-5</v>
      </c>
      <c r="J280" s="218">
        <v>0.08</v>
      </c>
      <c r="K280" s="175">
        <f t="shared" si="19"/>
        <v>6.0472762125147977E-5</v>
      </c>
      <c r="M280" s="29"/>
      <c r="N280" s="29"/>
      <c r="O280" s="29"/>
      <c r="P280" s="29"/>
      <c r="Q280" s="29"/>
      <c r="R280" s="29"/>
      <c r="S280" s="29"/>
      <c r="T280" s="29"/>
      <c r="W280" s="31"/>
      <c r="X280" s="31"/>
      <c r="Y280" s="31"/>
      <c r="Z280" s="31"/>
      <c r="AA280" s="31"/>
      <c r="AB280" s="31"/>
      <c r="AC280" s="31"/>
      <c r="AD280" s="31"/>
    </row>
    <row r="281" spans="2:30" ht="15" customHeight="1">
      <c r="B281" s="137" t="s">
        <v>915</v>
      </c>
      <c r="C281" s="152" t="s">
        <v>32</v>
      </c>
      <c r="D281" s="152">
        <v>555.63900000000001</v>
      </c>
      <c r="E281" s="152">
        <v>53.73</v>
      </c>
      <c r="F281" s="215">
        <f t="shared" si="16"/>
        <v>29854.483469999999</v>
      </c>
      <c r="G281" s="216">
        <f t="shared" si="17"/>
        <v>9.3744142896335064E-4</v>
      </c>
      <c r="H281" s="217">
        <v>4.0759352317141263E-2</v>
      </c>
      <c r="I281" s="175">
        <f t="shared" si="18"/>
        <v>3.8209505479801563E-5</v>
      </c>
      <c r="J281" s="218">
        <v>6.7070000000000005E-2</v>
      </c>
      <c r="K281" s="175">
        <f t="shared" si="19"/>
        <v>6.287419664057193E-5</v>
      </c>
      <c r="M281" s="29"/>
      <c r="N281" s="29"/>
      <c r="O281" s="29"/>
      <c r="P281" s="29"/>
      <c r="Q281" s="29"/>
      <c r="R281" s="29"/>
      <c r="S281" s="29"/>
      <c r="T281" s="29"/>
      <c r="W281" s="31"/>
      <c r="X281" s="31"/>
      <c r="Y281" s="31"/>
      <c r="Z281" s="31"/>
      <c r="AA281" s="31"/>
      <c r="AB281" s="31"/>
      <c r="AC281" s="31"/>
      <c r="AD281" s="31"/>
    </row>
    <row r="282" spans="2:30" ht="15" customHeight="1">
      <c r="B282" s="137" t="s">
        <v>371</v>
      </c>
      <c r="C282" s="152" t="s">
        <v>372</v>
      </c>
      <c r="D282" s="152">
        <v>683.81200000000001</v>
      </c>
      <c r="E282" s="152">
        <v>36.46</v>
      </c>
      <c r="F282" s="215">
        <f t="shared" si="16"/>
        <v>24931.785520000001</v>
      </c>
      <c r="G282" s="216" t="str">
        <f t="shared" si="17"/>
        <v/>
      </c>
      <c r="H282" s="217">
        <v>3.8398244651673061E-2</v>
      </c>
      <c r="I282" s="175" t="str">
        <f t="shared" si="18"/>
        <v/>
      </c>
      <c r="J282" s="218">
        <v>0.25</v>
      </c>
      <c r="K282" s="175" t="str">
        <f t="shared" si="19"/>
        <v/>
      </c>
      <c r="M282" s="29"/>
      <c r="N282" s="29"/>
      <c r="O282" s="29"/>
      <c r="P282" s="29"/>
      <c r="Q282" s="29"/>
      <c r="R282" s="29"/>
      <c r="S282" s="29"/>
      <c r="T282" s="29"/>
      <c r="W282" s="31"/>
      <c r="X282" s="31"/>
      <c r="Y282" s="31"/>
      <c r="Z282" s="31"/>
      <c r="AA282" s="31"/>
      <c r="AB282" s="31"/>
      <c r="AC282" s="31"/>
      <c r="AD282" s="31"/>
    </row>
    <row r="283" spans="2:30" ht="15" customHeight="1">
      <c r="B283" s="137" t="s">
        <v>388</v>
      </c>
      <c r="C283" s="152" t="s">
        <v>389</v>
      </c>
      <c r="D283" s="152">
        <v>1246.9690000000001</v>
      </c>
      <c r="E283" s="152">
        <v>65.2</v>
      </c>
      <c r="F283" s="215">
        <f t="shared" si="16"/>
        <v>81302.378800000006</v>
      </c>
      <c r="G283" s="216">
        <f t="shared" si="17"/>
        <v>2.5529236919131205E-3</v>
      </c>
      <c r="H283" s="217">
        <v>4.7239263803680979E-2</v>
      </c>
      <c r="I283" s="175">
        <f t="shared" si="18"/>
        <v>1.2059823575295108E-4</v>
      </c>
      <c r="J283" s="218">
        <v>0.13353000000000001</v>
      </c>
      <c r="K283" s="175">
        <f t="shared" si="19"/>
        <v>3.4089190058115898E-4</v>
      </c>
      <c r="M283" s="29"/>
      <c r="N283" s="29"/>
      <c r="O283" s="29"/>
      <c r="P283" s="29"/>
      <c r="Q283" s="29"/>
      <c r="R283" s="29"/>
      <c r="S283" s="29"/>
      <c r="T283" s="29"/>
      <c r="W283" s="31"/>
      <c r="X283" s="31"/>
      <c r="Y283" s="31"/>
      <c r="Z283" s="31"/>
      <c r="AA283" s="31"/>
      <c r="AB283" s="31"/>
      <c r="AC283" s="31"/>
      <c r="AD283" s="31"/>
    </row>
    <row r="284" spans="2:30" ht="15" customHeight="1">
      <c r="B284" s="137" t="s">
        <v>415</v>
      </c>
      <c r="C284" s="152" t="s">
        <v>416</v>
      </c>
      <c r="D284" s="152">
        <v>138.791</v>
      </c>
      <c r="E284" s="152">
        <v>61.3</v>
      </c>
      <c r="F284" s="215">
        <f t="shared" si="16"/>
        <v>8507.8882999999987</v>
      </c>
      <c r="G284" s="216">
        <f t="shared" si="17"/>
        <v>2.6715072707344248E-4</v>
      </c>
      <c r="H284" s="217">
        <v>4.5676998368678626E-2</v>
      </c>
      <c r="I284" s="175">
        <f t="shared" si="18"/>
        <v>1.2202643324724941E-5</v>
      </c>
      <c r="J284" s="218">
        <v>0.17100000000000001</v>
      </c>
      <c r="K284" s="175">
        <f t="shared" si="19"/>
        <v>4.5682774329558671E-5</v>
      </c>
      <c r="M284" s="29"/>
      <c r="N284" s="29"/>
      <c r="O284" s="29"/>
      <c r="P284" s="29"/>
      <c r="Q284" s="29"/>
      <c r="R284" s="29"/>
      <c r="S284" s="29"/>
      <c r="T284" s="29"/>
      <c r="W284" s="31"/>
      <c r="X284" s="31"/>
      <c r="Y284" s="31"/>
      <c r="Z284" s="31"/>
      <c r="AA284" s="31"/>
      <c r="AB284" s="31"/>
      <c r="AC284" s="31"/>
      <c r="AD284" s="31"/>
    </row>
    <row r="285" spans="2:30" ht="15" customHeight="1">
      <c r="B285" s="137" t="s">
        <v>417</v>
      </c>
      <c r="C285" s="152" t="s">
        <v>418</v>
      </c>
      <c r="D285" s="152">
        <v>1449.2539999999999</v>
      </c>
      <c r="E285" s="152">
        <v>13.47</v>
      </c>
      <c r="F285" s="215">
        <f t="shared" si="16"/>
        <v>19521.451379999999</v>
      </c>
      <c r="G285" s="216">
        <f t="shared" si="17"/>
        <v>6.1298053592168784E-4</v>
      </c>
      <c r="H285" s="217">
        <v>4.6028210838901261E-2</v>
      </c>
      <c r="I285" s="175">
        <f t="shared" si="18"/>
        <v>2.8214397347546137E-5</v>
      </c>
      <c r="J285" s="218">
        <v>4.4600000000000001E-2</v>
      </c>
      <c r="K285" s="175">
        <f t="shared" si="19"/>
        <v>2.7338931902107278E-5</v>
      </c>
      <c r="M285" s="29"/>
      <c r="N285" s="29"/>
      <c r="O285" s="29"/>
      <c r="P285" s="29"/>
      <c r="Q285" s="29"/>
      <c r="R285" s="29"/>
      <c r="S285" s="29"/>
      <c r="T285" s="29"/>
      <c r="W285" s="31"/>
      <c r="X285" s="31"/>
      <c r="Y285" s="31"/>
      <c r="Z285" s="31"/>
      <c r="AA285" s="31"/>
      <c r="AB285" s="31"/>
      <c r="AC285" s="31"/>
      <c r="AD285" s="31"/>
    </row>
    <row r="286" spans="2:30" ht="15" customHeight="1">
      <c r="B286" s="137" t="s">
        <v>893</v>
      </c>
      <c r="C286" s="152" t="s">
        <v>894</v>
      </c>
      <c r="D286" s="152">
        <v>597.91600000000005</v>
      </c>
      <c r="E286" s="152">
        <v>95.28</v>
      </c>
      <c r="F286" s="215">
        <f t="shared" si="16"/>
        <v>56969.436480000004</v>
      </c>
      <c r="G286" s="216">
        <f t="shared" si="17"/>
        <v>1.788860624392107E-3</v>
      </c>
      <c r="H286" s="217">
        <v>2.5608732157850544E-2</v>
      </c>
      <c r="I286" s="175">
        <f t="shared" si="18"/>
        <v>4.5810452597782755E-5</v>
      </c>
      <c r="J286" s="218">
        <v>0.1452</v>
      </c>
      <c r="K286" s="175">
        <f t="shared" si="19"/>
        <v>2.5974256266173392E-4</v>
      </c>
      <c r="M286" s="29"/>
      <c r="N286" s="29"/>
      <c r="O286" s="29"/>
      <c r="P286" s="29"/>
      <c r="Q286" s="29"/>
      <c r="R286" s="29"/>
      <c r="S286" s="29"/>
      <c r="T286" s="29"/>
      <c r="W286" s="31"/>
      <c r="X286" s="31"/>
      <c r="Y286" s="31"/>
      <c r="Z286" s="31"/>
      <c r="AA286" s="31"/>
      <c r="AB286" s="31"/>
      <c r="AC286" s="31"/>
      <c r="AD286" s="31"/>
    </row>
    <row r="287" spans="2:30" ht="15" customHeight="1">
      <c r="B287" s="137" t="s">
        <v>153</v>
      </c>
      <c r="C287" s="152" t="s">
        <v>154</v>
      </c>
      <c r="D287" s="152">
        <v>145.59700000000001</v>
      </c>
      <c r="E287" s="152">
        <v>214.82</v>
      </c>
      <c r="F287" s="215">
        <f t="shared" si="16"/>
        <v>31277.147540000002</v>
      </c>
      <c r="G287" s="216">
        <f t="shared" si="17"/>
        <v>9.8211358817373471E-4</v>
      </c>
      <c r="H287" s="217" t="s">
        <v>6</v>
      </c>
      <c r="I287" s="175" t="str">
        <f t="shared" si="18"/>
        <v/>
      </c>
      <c r="J287" s="218">
        <v>4.6199999999999998E-2</v>
      </c>
      <c r="K287" s="175">
        <f t="shared" si="19"/>
        <v>4.5373647773626542E-5</v>
      </c>
      <c r="M287" s="29"/>
      <c r="N287" s="29"/>
      <c r="O287" s="29"/>
      <c r="P287" s="29"/>
      <c r="Q287" s="29"/>
      <c r="R287" s="29"/>
      <c r="S287" s="29"/>
      <c r="T287" s="29"/>
      <c r="W287" s="31"/>
      <c r="X287" s="31"/>
      <c r="Y287" s="31"/>
      <c r="Z287" s="31"/>
      <c r="AA287" s="31"/>
      <c r="AB287" s="31"/>
      <c r="AC287" s="31"/>
      <c r="AD287" s="31"/>
    </row>
    <row r="288" spans="2:30" ht="15" customHeight="1">
      <c r="B288" s="137" t="s">
        <v>647</v>
      </c>
      <c r="C288" s="152" t="s">
        <v>648</v>
      </c>
      <c r="D288" s="152">
        <v>204.59200000000001</v>
      </c>
      <c r="E288" s="152">
        <v>82.39</v>
      </c>
      <c r="F288" s="215">
        <f t="shared" si="16"/>
        <v>16856.334880000002</v>
      </c>
      <c r="G288" s="216">
        <f t="shared" si="17"/>
        <v>5.292949272718391E-4</v>
      </c>
      <c r="H288" s="217">
        <v>3.6412185944896223E-2</v>
      </c>
      <c r="I288" s="175">
        <f t="shared" si="18"/>
        <v>1.927278531151253E-5</v>
      </c>
      <c r="J288" s="218">
        <v>0.10800000000000001</v>
      </c>
      <c r="K288" s="175">
        <f t="shared" si="19"/>
        <v>5.7163852145358632E-5</v>
      </c>
      <c r="M288" s="29"/>
      <c r="N288" s="29"/>
      <c r="O288" s="29"/>
      <c r="P288" s="29"/>
      <c r="Q288" s="29"/>
      <c r="R288" s="29"/>
      <c r="S288" s="29"/>
      <c r="T288" s="29"/>
      <c r="W288" s="31"/>
      <c r="X288" s="31"/>
      <c r="Y288" s="31"/>
      <c r="Z288" s="31"/>
      <c r="AA288" s="31"/>
      <c r="AB288" s="31"/>
      <c r="AC288" s="31"/>
      <c r="AD288" s="31"/>
    </row>
    <row r="289" spans="2:30" ht="15" customHeight="1">
      <c r="B289" s="137" t="s">
        <v>700</v>
      </c>
      <c r="C289" s="152" t="s">
        <v>701</v>
      </c>
      <c r="D289" s="152">
        <v>89.754999999999995</v>
      </c>
      <c r="E289" s="152">
        <v>172.98</v>
      </c>
      <c r="F289" s="215">
        <f t="shared" si="16"/>
        <v>15525.819899999999</v>
      </c>
      <c r="G289" s="216">
        <f t="shared" si="17"/>
        <v>4.8751628235367436E-4</v>
      </c>
      <c r="H289" s="217">
        <v>2.8905075731298416E-2</v>
      </c>
      <c r="I289" s="175">
        <f t="shared" si="18"/>
        <v>1.409169506167402E-5</v>
      </c>
      <c r="J289" s="218">
        <v>0.03</v>
      </c>
      <c r="K289" s="175">
        <f t="shared" si="19"/>
        <v>1.462548847061023E-5</v>
      </c>
      <c r="M289" s="29"/>
      <c r="N289" s="29"/>
      <c r="O289" s="29"/>
      <c r="P289" s="29"/>
      <c r="Q289" s="29"/>
      <c r="R289" s="29"/>
      <c r="S289" s="29"/>
      <c r="T289" s="29"/>
      <c r="W289" s="31"/>
      <c r="X289" s="31"/>
      <c r="Y289" s="31"/>
      <c r="Z289" s="31"/>
      <c r="AA289" s="31"/>
      <c r="AB289" s="31"/>
      <c r="AC289" s="31"/>
      <c r="AD289" s="31"/>
    </row>
    <row r="290" spans="2:30" ht="15" customHeight="1">
      <c r="B290" s="137" t="s">
        <v>680</v>
      </c>
      <c r="C290" s="152" t="s">
        <v>681</v>
      </c>
      <c r="D290" s="152">
        <v>359.96300000000002</v>
      </c>
      <c r="E290" s="152">
        <v>118.81</v>
      </c>
      <c r="F290" s="215">
        <f t="shared" si="16"/>
        <v>42767.204030000001</v>
      </c>
      <c r="G290" s="216">
        <f t="shared" si="17"/>
        <v>1.3429054600437999E-3</v>
      </c>
      <c r="H290" s="217">
        <v>2.9963807760289538E-2</v>
      </c>
      <c r="I290" s="175">
        <f t="shared" si="18"/>
        <v>4.0238561044995601E-5</v>
      </c>
      <c r="J290" s="218">
        <v>7.0000000000000007E-2</v>
      </c>
      <c r="K290" s="175">
        <f t="shared" si="19"/>
        <v>9.4003382203066004E-5</v>
      </c>
      <c r="M290" s="29"/>
      <c r="N290" s="29"/>
      <c r="O290" s="29"/>
      <c r="P290" s="29"/>
      <c r="Q290" s="29"/>
      <c r="R290" s="29"/>
      <c r="S290" s="29"/>
      <c r="T290" s="29"/>
      <c r="W290" s="31"/>
      <c r="X290" s="31"/>
      <c r="Y290" s="31"/>
      <c r="Z290" s="31"/>
      <c r="AA290" s="31"/>
      <c r="AB290" s="31"/>
      <c r="AC290" s="31"/>
      <c r="AD290" s="31"/>
    </row>
    <row r="291" spans="2:30" ht="15" customHeight="1">
      <c r="B291" s="137" t="s">
        <v>730</v>
      </c>
      <c r="C291" s="152" t="s">
        <v>731</v>
      </c>
      <c r="D291" s="152">
        <v>1116</v>
      </c>
      <c r="E291" s="152">
        <v>165.85</v>
      </c>
      <c r="F291" s="215">
        <f t="shared" si="16"/>
        <v>185088.6</v>
      </c>
      <c r="G291" s="216">
        <f t="shared" si="17"/>
        <v>5.8118480543527563E-3</v>
      </c>
      <c r="H291" s="217">
        <v>2.0500452215857702E-2</v>
      </c>
      <c r="I291" s="175">
        <f t="shared" si="18"/>
        <v>1.1914551332408423E-4</v>
      </c>
      <c r="J291" s="218">
        <v>0.10644999999999999</v>
      </c>
      <c r="K291" s="175">
        <f t="shared" si="19"/>
        <v>6.1867122538585082E-4</v>
      </c>
      <c r="M291" s="29"/>
      <c r="N291" s="29"/>
      <c r="O291" s="29"/>
      <c r="P291" s="29"/>
      <c r="Q291" s="29"/>
      <c r="R291" s="29"/>
      <c r="S291" s="29"/>
      <c r="T291" s="29"/>
      <c r="W291" s="31"/>
      <c r="X291" s="31"/>
      <c r="Y291" s="31"/>
      <c r="Z291" s="31"/>
      <c r="AA291" s="31"/>
      <c r="AB291" s="31"/>
      <c r="AC291" s="31"/>
      <c r="AD291" s="31"/>
    </row>
    <row r="292" spans="2:30" ht="15" customHeight="1">
      <c r="B292" s="137" t="s">
        <v>755</v>
      </c>
      <c r="C292" s="152" t="s">
        <v>756</v>
      </c>
      <c r="D292" s="152">
        <v>335.17399999999998</v>
      </c>
      <c r="E292" s="152">
        <v>129.55000000000001</v>
      </c>
      <c r="F292" s="215">
        <f t="shared" si="16"/>
        <v>43421.791700000002</v>
      </c>
      <c r="G292" s="216">
        <f t="shared" si="17"/>
        <v>1.3634597463493465E-3</v>
      </c>
      <c r="H292" s="217">
        <v>1.1346970281744499E-2</v>
      </c>
      <c r="I292" s="175">
        <f t="shared" si="18"/>
        <v>1.5471137222180926E-5</v>
      </c>
      <c r="J292" s="218">
        <v>0.1</v>
      </c>
      <c r="K292" s="175">
        <f t="shared" si="19"/>
        <v>1.3634597463493464E-4</v>
      </c>
      <c r="M292" s="29"/>
      <c r="N292" s="29"/>
      <c r="O292" s="29"/>
      <c r="P292" s="29"/>
      <c r="Q292" s="29"/>
      <c r="R292" s="29"/>
      <c r="S292" s="29"/>
      <c r="T292" s="29"/>
      <c r="W292" s="31"/>
      <c r="X292" s="31"/>
      <c r="Y292" s="31"/>
      <c r="Z292" s="31"/>
      <c r="AA292" s="31"/>
      <c r="AB292" s="31"/>
      <c r="AC292" s="31"/>
      <c r="AD292" s="31"/>
    </row>
    <row r="293" spans="2:30" ht="15" customHeight="1">
      <c r="B293" s="137" t="s">
        <v>455</v>
      </c>
      <c r="C293" s="152" t="s">
        <v>456</v>
      </c>
      <c r="D293" s="152">
        <v>83.088999999999999</v>
      </c>
      <c r="E293" s="152">
        <v>492.76</v>
      </c>
      <c r="F293" s="215">
        <f t="shared" si="16"/>
        <v>40942.935639999996</v>
      </c>
      <c r="G293" s="216">
        <f t="shared" si="17"/>
        <v>1.2856227819478029E-3</v>
      </c>
      <c r="H293" s="217" t="s">
        <v>6</v>
      </c>
      <c r="I293" s="175" t="str">
        <f t="shared" si="18"/>
        <v/>
      </c>
      <c r="J293" s="218">
        <v>0.11509999999999999</v>
      </c>
      <c r="K293" s="175">
        <f t="shared" si="19"/>
        <v>1.4797518220219211E-4</v>
      </c>
      <c r="M293" s="29"/>
      <c r="N293" s="29"/>
      <c r="O293" s="29"/>
      <c r="P293" s="29"/>
      <c r="Q293" s="29"/>
      <c r="R293" s="29"/>
      <c r="S293" s="29"/>
      <c r="T293" s="29"/>
      <c r="W293" s="31"/>
      <c r="X293" s="31"/>
      <c r="Y293" s="31"/>
      <c r="Z293" s="31"/>
      <c r="AA293" s="31"/>
      <c r="AB293" s="31"/>
      <c r="AC293" s="31"/>
      <c r="AD293" s="31"/>
    </row>
    <row r="294" spans="2:30" ht="15" customHeight="1">
      <c r="B294" s="137" t="s">
        <v>762</v>
      </c>
      <c r="C294" s="152" t="s">
        <v>763</v>
      </c>
      <c r="D294" s="152">
        <v>1132.2</v>
      </c>
      <c r="E294" s="152">
        <v>88.49</v>
      </c>
      <c r="F294" s="215">
        <f t="shared" si="16"/>
        <v>100188.378</v>
      </c>
      <c r="G294" s="216">
        <f t="shared" si="17"/>
        <v>3.1459508027401927E-3</v>
      </c>
      <c r="H294" s="217">
        <v>2.5765623234263759E-2</v>
      </c>
      <c r="I294" s="175">
        <f t="shared" si="18"/>
        <v>8.1057383096933428E-5</v>
      </c>
      <c r="J294" s="218">
        <v>0.13619999999999999</v>
      </c>
      <c r="K294" s="175">
        <f t="shared" si="19"/>
        <v>4.2847849933321419E-4</v>
      </c>
      <c r="M294" s="29"/>
      <c r="N294" s="29"/>
      <c r="O294" s="29"/>
      <c r="P294" s="29"/>
      <c r="Q294" s="29"/>
      <c r="R294" s="29"/>
      <c r="S294" s="29"/>
      <c r="T294" s="29"/>
      <c r="W294" s="31"/>
      <c r="X294" s="31"/>
      <c r="Y294" s="31"/>
      <c r="Z294" s="31"/>
      <c r="AA294" s="31"/>
      <c r="AB294" s="31"/>
      <c r="AC294" s="31"/>
      <c r="AD294" s="31"/>
    </row>
    <row r="295" spans="2:30" ht="15" customHeight="1">
      <c r="B295" s="137" t="s">
        <v>501</v>
      </c>
      <c r="C295" s="152" t="s">
        <v>502</v>
      </c>
      <c r="D295" s="152">
        <v>942.77599999999995</v>
      </c>
      <c r="E295" s="152">
        <v>14.49</v>
      </c>
      <c r="F295" s="215">
        <f t="shared" si="16"/>
        <v>13660.82424</v>
      </c>
      <c r="G295" s="216">
        <f t="shared" si="17"/>
        <v>4.2895475345374574E-4</v>
      </c>
      <c r="H295" s="217">
        <v>5.6590752242926153E-2</v>
      </c>
      <c r="I295" s="175">
        <f t="shared" si="18"/>
        <v>2.4274872176126397E-5</v>
      </c>
      <c r="J295" s="218">
        <v>9.824999999999999E-2</v>
      </c>
      <c r="K295" s="175">
        <f t="shared" si="19"/>
        <v>4.2144804526830513E-5</v>
      </c>
      <c r="M295" s="29"/>
      <c r="N295" s="29"/>
      <c r="O295" s="29"/>
      <c r="P295" s="29"/>
      <c r="Q295" s="29"/>
      <c r="R295" s="29"/>
      <c r="S295" s="29"/>
      <c r="T295" s="29"/>
      <c r="W295" s="31"/>
      <c r="X295" s="31"/>
      <c r="Y295" s="31"/>
      <c r="Z295" s="31"/>
      <c r="AA295" s="31"/>
      <c r="AB295" s="31"/>
      <c r="AC295" s="31"/>
      <c r="AD295" s="31"/>
    </row>
    <row r="296" spans="2:30" ht="15" customHeight="1">
      <c r="B296" s="137" t="s">
        <v>375</v>
      </c>
      <c r="C296" s="152" t="s">
        <v>377</v>
      </c>
      <c r="D296" s="152">
        <v>239.29499999999999</v>
      </c>
      <c r="E296" s="152">
        <v>31.01</v>
      </c>
      <c r="F296" s="215">
        <f t="shared" si="16"/>
        <v>7420.5379499999999</v>
      </c>
      <c r="G296" s="216">
        <f t="shared" si="17"/>
        <v>2.3300753826523238E-4</v>
      </c>
      <c r="H296" s="217">
        <v>1.6768784263140921E-2</v>
      </c>
      <c r="I296" s="175">
        <f t="shared" si="18"/>
        <v>3.9072531408552345E-6</v>
      </c>
      <c r="J296" s="218">
        <v>6.2350000000000003E-2</v>
      </c>
      <c r="K296" s="175">
        <f t="shared" si="19"/>
        <v>1.452802001083724E-5</v>
      </c>
      <c r="M296" s="29"/>
      <c r="N296" s="29"/>
      <c r="O296" s="29"/>
      <c r="P296" s="29"/>
      <c r="Q296" s="29"/>
      <c r="R296" s="29"/>
      <c r="S296" s="29"/>
      <c r="T296" s="29"/>
      <c r="W296" s="31"/>
      <c r="X296" s="31"/>
      <c r="Y296" s="31"/>
      <c r="Z296" s="31"/>
      <c r="AA296" s="31"/>
      <c r="AB296" s="31"/>
      <c r="AC296" s="31"/>
      <c r="AD296" s="31"/>
    </row>
    <row r="297" spans="2:30" ht="15" customHeight="1">
      <c r="B297" s="137" t="s">
        <v>375</v>
      </c>
      <c r="C297" s="152" t="s">
        <v>376</v>
      </c>
      <c r="D297" s="152">
        <v>235.58099999999999</v>
      </c>
      <c r="E297" s="152">
        <v>28.68</v>
      </c>
      <c r="F297" s="215">
        <f t="shared" si="16"/>
        <v>6756.4630799999995</v>
      </c>
      <c r="G297" s="216">
        <f t="shared" si="17"/>
        <v>2.1215535049594748E-4</v>
      </c>
      <c r="H297" s="217">
        <v>1.8131101813110184E-2</v>
      </c>
      <c r="I297" s="175">
        <f t="shared" si="18"/>
        <v>3.8466102600380996E-6</v>
      </c>
      <c r="J297" s="218">
        <v>6.2350000000000003E-2</v>
      </c>
      <c r="K297" s="175">
        <f t="shared" si="19"/>
        <v>1.3227886103422326E-5</v>
      </c>
      <c r="M297" s="29"/>
      <c r="N297" s="29"/>
      <c r="O297" s="29"/>
      <c r="P297" s="29"/>
      <c r="Q297" s="29"/>
      <c r="R297" s="29"/>
      <c r="S297" s="29"/>
      <c r="T297" s="29"/>
      <c r="W297" s="31"/>
      <c r="X297" s="31"/>
      <c r="Y297" s="31"/>
      <c r="Z297" s="31"/>
      <c r="AA297" s="31"/>
      <c r="AB297" s="31"/>
      <c r="AC297" s="31"/>
      <c r="AD297" s="31"/>
    </row>
    <row r="298" spans="2:30" ht="15" customHeight="1">
      <c r="B298" s="137" t="s">
        <v>782</v>
      </c>
      <c r="C298" s="152" t="s">
        <v>783</v>
      </c>
      <c r="D298" s="152">
        <v>301.50400000000002</v>
      </c>
      <c r="E298" s="152">
        <v>72.489999999999995</v>
      </c>
      <c r="F298" s="215">
        <f t="shared" si="16"/>
        <v>21856.024959999999</v>
      </c>
      <c r="G298" s="216">
        <f t="shared" si="17"/>
        <v>6.8628697899093339E-4</v>
      </c>
      <c r="H298" s="217">
        <v>3.807421713339771E-2</v>
      </c>
      <c r="I298" s="175">
        <f t="shared" si="18"/>
        <v>2.6129839453924352E-5</v>
      </c>
      <c r="J298" s="218">
        <v>8.0600000000000005E-2</v>
      </c>
      <c r="K298" s="175">
        <f t="shared" si="19"/>
        <v>5.5314730506669233E-5</v>
      </c>
      <c r="M298" s="29"/>
      <c r="N298" s="29"/>
      <c r="O298" s="29"/>
      <c r="P298" s="29"/>
      <c r="Q298" s="29"/>
      <c r="R298" s="29"/>
      <c r="S298" s="29"/>
      <c r="T298" s="29"/>
      <c r="W298" s="31"/>
      <c r="X298" s="31"/>
      <c r="Y298" s="31"/>
      <c r="Z298" s="31"/>
      <c r="AA298" s="31"/>
      <c r="AB298" s="31"/>
      <c r="AC298" s="31"/>
      <c r="AD298" s="31"/>
    </row>
    <row r="299" spans="2:30" ht="15" customHeight="1">
      <c r="B299" s="137" t="s">
        <v>624</v>
      </c>
      <c r="C299" s="152" t="s">
        <v>625</v>
      </c>
      <c r="D299" s="152">
        <v>425.65699999999998</v>
      </c>
      <c r="E299" s="152">
        <v>18.920000000000002</v>
      </c>
      <c r="F299" s="215">
        <f t="shared" si="16"/>
        <v>8053.4304400000001</v>
      </c>
      <c r="G299" s="216" t="str">
        <f t="shared" si="17"/>
        <v/>
      </c>
      <c r="H299" s="217" t="s">
        <v>6</v>
      </c>
      <c r="I299" s="175" t="str">
        <f t="shared" si="18"/>
        <v/>
      </c>
      <c r="J299" s="218">
        <v>0.48229999999999995</v>
      </c>
      <c r="K299" s="175" t="str">
        <f t="shared" si="19"/>
        <v/>
      </c>
      <c r="M299" s="29"/>
      <c r="N299" s="29"/>
      <c r="O299" s="29"/>
      <c r="P299" s="29"/>
      <c r="Q299" s="29"/>
      <c r="R299" s="29"/>
      <c r="S299" s="29"/>
      <c r="T299" s="29"/>
      <c r="W299" s="31"/>
      <c r="X299" s="31"/>
      <c r="Y299" s="31"/>
      <c r="Z299" s="31"/>
      <c r="AA299" s="31"/>
      <c r="AB299" s="31"/>
      <c r="AC299" s="31"/>
      <c r="AD299" s="31"/>
    </row>
    <row r="300" spans="2:30" ht="15" customHeight="1">
      <c r="B300" s="137" t="s">
        <v>864</v>
      </c>
      <c r="C300" s="152" t="s">
        <v>865</v>
      </c>
      <c r="D300" s="152">
        <v>1558</v>
      </c>
      <c r="E300" s="152">
        <v>40.630000000000003</v>
      </c>
      <c r="F300" s="215">
        <f t="shared" si="16"/>
        <v>63301.54</v>
      </c>
      <c r="G300" s="216">
        <f t="shared" si="17"/>
        <v>1.9876909333504775E-3</v>
      </c>
      <c r="H300" s="217">
        <v>4.8240216588727534E-2</v>
      </c>
      <c r="I300" s="175">
        <f t="shared" si="18"/>
        <v>9.5886641136277027E-5</v>
      </c>
      <c r="J300" s="218">
        <v>0.05</v>
      </c>
      <c r="K300" s="175">
        <f t="shared" si="19"/>
        <v>9.938454666752388E-5</v>
      </c>
      <c r="M300" s="29"/>
      <c r="N300" s="29"/>
      <c r="O300" s="29"/>
      <c r="P300" s="29"/>
      <c r="Q300" s="29"/>
      <c r="R300" s="29"/>
      <c r="S300" s="29"/>
      <c r="T300" s="29"/>
      <c r="W300" s="31"/>
      <c r="X300" s="31"/>
      <c r="Y300" s="31"/>
      <c r="Z300" s="31"/>
      <c r="AA300" s="31"/>
      <c r="AB300" s="31"/>
      <c r="AC300" s="31"/>
      <c r="AD300" s="31"/>
    </row>
    <row r="301" spans="2:30" ht="15" customHeight="1">
      <c r="B301" s="137" t="s">
        <v>114</v>
      </c>
      <c r="C301" s="152" t="s">
        <v>115</v>
      </c>
      <c r="D301" s="152">
        <v>120.78400000000001</v>
      </c>
      <c r="E301" s="152">
        <v>82.84</v>
      </c>
      <c r="F301" s="215">
        <f t="shared" si="16"/>
        <v>10005.746560000001</v>
      </c>
      <c r="G301" s="216" t="str">
        <f t="shared" si="17"/>
        <v/>
      </c>
      <c r="H301" s="217">
        <v>1.5451472718493481E-2</v>
      </c>
      <c r="I301" s="175" t="str">
        <f t="shared" si="18"/>
        <v/>
      </c>
      <c r="J301" s="218" t="s">
        <v>6</v>
      </c>
      <c r="K301" s="175" t="str">
        <f t="shared" si="19"/>
        <v/>
      </c>
      <c r="M301" s="29"/>
      <c r="N301" s="29"/>
      <c r="O301" s="29"/>
      <c r="P301" s="29"/>
      <c r="Q301" s="29"/>
      <c r="R301" s="29"/>
      <c r="S301" s="29"/>
      <c r="T301" s="29"/>
      <c r="W301" s="31"/>
      <c r="X301" s="31"/>
      <c r="Y301" s="31"/>
      <c r="Z301" s="31"/>
      <c r="AA301" s="31"/>
      <c r="AB301" s="31"/>
      <c r="AC301" s="31"/>
      <c r="AD301" s="31"/>
    </row>
    <row r="302" spans="2:30" ht="15" customHeight="1">
      <c r="B302" s="137" t="s">
        <v>1052</v>
      </c>
      <c r="C302" s="152" t="s">
        <v>1053</v>
      </c>
      <c r="D302" s="152">
        <v>636.91</v>
      </c>
      <c r="E302" s="152">
        <v>20.14</v>
      </c>
      <c r="F302" s="215">
        <f t="shared" si="16"/>
        <v>12827.367399999999</v>
      </c>
      <c r="G302" s="216">
        <f t="shared" si="17"/>
        <v>4.0278391141409018E-4</v>
      </c>
      <c r="H302" s="217">
        <v>2.4826216484607744E-2</v>
      </c>
      <c r="I302" s="175">
        <f t="shared" si="18"/>
        <v>9.9996005812832718E-6</v>
      </c>
      <c r="J302" s="218">
        <v>0.11509999999999999</v>
      </c>
      <c r="K302" s="175">
        <f t="shared" si="19"/>
        <v>4.6360428203761779E-5</v>
      </c>
      <c r="M302" s="29"/>
      <c r="N302" s="29"/>
      <c r="O302" s="29"/>
      <c r="P302" s="29"/>
      <c r="Q302" s="29"/>
      <c r="R302" s="29"/>
      <c r="S302" s="29"/>
      <c r="T302" s="29"/>
      <c r="W302" s="31"/>
      <c r="X302" s="31"/>
      <c r="Y302" s="31"/>
      <c r="Z302" s="31"/>
      <c r="AA302" s="31"/>
      <c r="AB302" s="31"/>
      <c r="AC302" s="31"/>
      <c r="AD302" s="31"/>
    </row>
    <row r="303" spans="2:30" ht="15" customHeight="1">
      <c r="B303" s="137" t="s">
        <v>828</v>
      </c>
      <c r="C303" s="152" t="s">
        <v>829</v>
      </c>
      <c r="D303" s="152">
        <v>223.3</v>
      </c>
      <c r="E303" s="152">
        <v>109.57</v>
      </c>
      <c r="F303" s="215">
        <f t="shared" si="16"/>
        <v>24466.981</v>
      </c>
      <c r="G303" s="216">
        <f t="shared" si="17"/>
        <v>7.6827192987972167E-4</v>
      </c>
      <c r="H303" s="217">
        <v>4.526786529159442E-2</v>
      </c>
      <c r="I303" s="175">
        <f t="shared" si="18"/>
        <v>3.4778030229108514E-5</v>
      </c>
      <c r="J303" s="218">
        <v>5.8799999999999998E-2</v>
      </c>
      <c r="K303" s="175">
        <f t="shared" si="19"/>
        <v>4.5174389476927636E-5</v>
      </c>
      <c r="M303" s="29"/>
      <c r="N303" s="29"/>
      <c r="O303" s="29"/>
      <c r="P303" s="29"/>
      <c r="Q303" s="29"/>
      <c r="R303" s="29"/>
      <c r="S303" s="29"/>
      <c r="T303" s="29"/>
      <c r="W303" s="31"/>
      <c r="X303" s="31"/>
      <c r="Y303" s="31"/>
      <c r="Z303" s="31"/>
      <c r="AA303" s="31"/>
      <c r="AB303" s="31"/>
      <c r="AC303" s="31"/>
      <c r="AD303" s="31"/>
    </row>
    <row r="304" spans="2:30" ht="15" customHeight="1">
      <c r="B304" s="137" t="s">
        <v>897</v>
      </c>
      <c r="C304" s="152" t="s">
        <v>898</v>
      </c>
      <c r="D304" s="152">
        <v>401.08300000000003</v>
      </c>
      <c r="E304" s="152">
        <v>208.02</v>
      </c>
      <c r="F304" s="215">
        <f t="shared" si="16"/>
        <v>83433.285660000009</v>
      </c>
      <c r="G304" s="216">
        <f t="shared" si="17"/>
        <v>2.6198349273338756E-3</v>
      </c>
      <c r="H304" s="217">
        <v>1.4421690222094028E-2</v>
      </c>
      <c r="I304" s="175">
        <f t="shared" si="18"/>
        <v>3.7782447755031374E-5</v>
      </c>
      <c r="J304" s="218">
        <v>0.11109999999999999</v>
      </c>
      <c r="K304" s="175">
        <f t="shared" si="19"/>
        <v>2.9106366042679354E-4</v>
      </c>
      <c r="M304" s="29"/>
      <c r="N304" s="29"/>
      <c r="O304" s="29"/>
      <c r="P304" s="29"/>
      <c r="Q304" s="29"/>
      <c r="R304" s="29"/>
      <c r="S304" s="29"/>
      <c r="T304" s="29"/>
      <c r="W304" s="31"/>
      <c r="X304" s="31"/>
      <c r="Y304" s="31"/>
      <c r="Z304" s="31"/>
      <c r="AA304" s="31"/>
      <c r="AB304" s="31"/>
      <c r="AC304" s="31"/>
      <c r="AD304" s="31"/>
    </row>
    <row r="305" spans="2:30" ht="15" customHeight="1">
      <c r="B305" s="137" t="s">
        <v>786</v>
      </c>
      <c r="C305" s="152" t="s">
        <v>787</v>
      </c>
      <c r="D305" s="152">
        <v>182.953</v>
      </c>
      <c r="E305" s="152">
        <v>253.46</v>
      </c>
      <c r="F305" s="215">
        <f t="shared" si="16"/>
        <v>46371.267380000005</v>
      </c>
      <c r="G305" s="216">
        <f t="shared" si="17"/>
        <v>1.4560743346717434E-3</v>
      </c>
      <c r="H305" s="217">
        <v>1.5939398721691787E-2</v>
      </c>
      <c r="I305" s="175">
        <f t="shared" si="18"/>
        <v>2.3208949388755005E-5</v>
      </c>
      <c r="J305" s="218">
        <v>0.11005000000000001</v>
      </c>
      <c r="K305" s="175">
        <f t="shared" si="19"/>
        <v>1.6024098053062536E-4</v>
      </c>
      <c r="M305" s="29"/>
      <c r="N305" s="29"/>
      <c r="O305" s="29"/>
      <c r="P305" s="29"/>
      <c r="Q305" s="29"/>
      <c r="R305" s="29"/>
      <c r="S305" s="29"/>
      <c r="T305" s="29"/>
      <c r="W305" s="31"/>
      <c r="X305" s="31"/>
      <c r="Y305" s="31"/>
      <c r="Z305" s="31"/>
      <c r="AA305" s="31"/>
      <c r="AB305" s="31"/>
      <c r="AC305" s="31"/>
      <c r="AD305" s="31"/>
    </row>
    <row r="306" spans="2:30" ht="15" customHeight="1">
      <c r="B306" s="137" t="s">
        <v>485</v>
      </c>
      <c r="C306" s="152" t="s">
        <v>486</v>
      </c>
      <c r="D306" s="152">
        <v>449.8</v>
      </c>
      <c r="E306" s="152">
        <v>14.17</v>
      </c>
      <c r="F306" s="215">
        <f t="shared" si="16"/>
        <v>6373.6660000000002</v>
      </c>
      <c r="G306" s="216">
        <f t="shared" si="17"/>
        <v>2.0013538565419111E-4</v>
      </c>
      <c r="H306" s="217">
        <v>5.7868736767819333E-2</v>
      </c>
      <c r="I306" s="175">
        <f t="shared" si="18"/>
        <v>1.1581581950348391E-5</v>
      </c>
      <c r="J306" s="218">
        <v>8.7100000000000011E-2</v>
      </c>
      <c r="K306" s="175">
        <f t="shared" si="19"/>
        <v>1.7431792090480049E-5</v>
      </c>
      <c r="M306" s="29"/>
      <c r="N306" s="29"/>
      <c r="O306" s="29"/>
      <c r="P306" s="29"/>
      <c r="Q306" s="29"/>
      <c r="R306" s="29"/>
      <c r="S306" s="29"/>
      <c r="T306" s="29"/>
      <c r="W306" s="31"/>
      <c r="X306" s="31"/>
      <c r="Y306" s="31"/>
      <c r="Z306" s="31"/>
      <c r="AA306" s="31"/>
      <c r="AB306" s="31"/>
      <c r="AC306" s="31"/>
      <c r="AD306" s="31"/>
    </row>
    <row r="307" spans="2:30" ht="15" customHeight="1">
      <c r="B307" s="137" t="s">
        <v>467</v>
      </c>
      <c r="C307" s="152" t="s">
        <v>468</v>
      </c>
      <c r="D307" s="152">
        <v>279.97899999999998</v>
      </c>
      <c r="E307" s="152">
        <v>625.62</v>
      </c>
      <c r="F307" s="215">
        <f t="shared" si="16"/>
        <v>175160.46197999999</v>
      </c>
      <c r="G307" s="216">
        <f t="shared" si="17"/>
        <v>5.5001009795200397E-3</v>
      </c>
      <c r="H307" s="217">
        <v>5.7542917425913494E-3</v>
      </c>
      <c r="I307" s="175">
        <f t="shared" si="18"/>
        <v>3.1649185649870756E-5</v>
      </c>
      <c r="J307" s="218">
        <v>0.18760000000000002</v>
      </c>
      <c r="K307" s="175">
        <f t="shared" si="19"/>
        <v>1.0318189437579595E-3</v>
      </c>
      <c r="M307" s="29"/>
      <c r="N307" s="29"/>
      <c r="O307" s="29"/>
      <c r="P307" s="29"/>
      <c r="Q307" s="29"/>
      <c r="R307" s="29"/>
      <c r="S307" s="29"/>
      <c r="T307" s="29"/>
      <c r="W307" s="31"/>
      <c r="X307" s="31"/>
      <c r="Y307" s="31"/>
      <c r="Z307" s="31"/>
      <c r="AA307" s="31"/>
      <c r="AB307" s="31"/>
      <c r="AC307" s="31"/>
      <c r="AD307" s="31"/>
    </row>
    <row r="308" spans="2:30" ht="15" customHeight="1">
      <c r="B308" s="137" t="s">
        <v>608</v>
      </c>
      <c r="C308" s="152" t="s">
        <v>609</v>
      </c>
      <c r="D308" s="152">
        <v>1627</v>
      </c>
      <c r="E308" s="152">
        <v>90.84</v>
      </c>
      <c r="F308" s="215">
        <f t="shared" si="16"/>
        <v>147796.68</v>
      </c>
      <c r="G308" s="216">
        <f t="shared" si="17"/>
        <v>4.6408684656850654E-3</v>
      </c>
      <c r="H308" s="217">
        <v>3.7428445618670189E-2</v>
      </c>
      <c r="I308" s="175">
        <f t="shared" si="18"/>
        <v>1.7370049299129483E-4</v>
      </c>
      <c r="J308" s="218">
        <v>5.2850000000000001E-2</v>
      </c>
      <c r="K308" s="175">
        <f t="shared" si="19"/>
        <v>2.4526989841145569E-4</v>
      </c>
      <c r="M308" s="29"/>
      <c r="N308" s="29"/>
      <c r="O308" s="29"/>
      <c r="P308" s="29"/>
      <c r="Q308" s="29"/>
      <c r="R308" s="29"/>
      <c r="S308" s="29"/>
      <c r="T308" s="29"/>
      <c r="W308" s="31"/>
      <c r="X308" s="31"/>
      <c r="Y308" s="31"/>
      <c r="Z308" s="31"/>
      <c r="AA308" s="31"/>
      <c r="AB308" s="31"/>
      <c r="AC308" s="31"/>
      <c r="AD308" s="31"/>
    </row>
    <row r="309" spans="2:30" ht="15" customHeight="1">
      <c r="B309" s="137" t="s">
        <v>564</v>
      </c>
      <c r="C309" s="152" t="s">
        <v>565</v>
      </c>
      <c r="D309" s="152">
        <v>540.38800000000003</v>
      </c>
      <c r="E309" s="152">
        <v>91.98</v>
      </c>
      <c r="F309" s="215">
        <f t="shared" si="16"/>
        <v>49704.888240000007</v>
      </c>
      <c r="G309" s="216">
        <f t="shared" si="17"/>
        <v>1.5607512186567149E-3</v>
      </c>
      <c r="H309" s="217">
        <v>1.9569471624266144E-2</v>
      </c>
      <c r="I309" s="175">
        <f t="shared" si="18"/>
        <v>3.0543076686041383E-5</v>
      </c>
      <c r="J309" s="218">
        <v>2.3E-2</v>
      </c>
      <c r="K309" s="175">
        <f t="shared" si="19"/>
        <v>3.5897278029104444E-5</v>
      </c>
      <c r="M309" s="29"/>
      <c r="N309" s="29"/>
      <c r="O309" s="29"/>
      <c r="P309" s="29"/>
      <c r="Q309" s="29"/>
      <c r="R309" s="29"/>
      <c r="S309" s="29"/>
      <c r="T309" s="29"/>
      <c r="W309" s="31"/>
      <c r="X309" s="31"/>
      <c r="Y309" s="31"/>
      <c r="Z309" s="31"/>
      <c r="AA309" s="31"/>
      <c r="AB309" s="31"/>
      <c r="AC309" s="31"/>
      <c r="AD309" s="31"/>
    </row>
    <row r="310" spans="2:30" ht="15" customHeight="1">
      <c r="B310" s="137" t="s">
        <v>190</v>
      </c>
      <c r="C310" s="152" t="s">
        <v>191</v>
      </c>
      <c r="D310" s="152">
        <v>406.06099999999998</v>
      </c>
      <c r="E310" s="152">
        <v>248.64</v>
      </c>
      <c r="F310" s="215">
        <f t="shared" si="16"/>
        <v>100963.00703999998</v>
      </c>
      <c r="G310" s="216">
        <f t="shared" si="17"/>
        <v>3.1702744308781173E-3</v>
      </c>
      <c r="H310" s="217">
        <v>1.3835263835263836E-2</v>
      </c>
      <c r="I310" s="175">
        <f t="shared" si="18"/>
        <v>4.3861583181389653E-5</v>
      </c>
      <c r="J310" s="218">
        <v>0.06</v>
      </c>
      <c r="K310" s="175">
        <f t="shared" si="19"/>
        <v>1.9021646585268704E-4</v>
      </c>
      <c r="M310" s="29"/>
      <c r="N310" s="29"/>
      <c r="O310" s="29"/>
      <c r="P310" s="29"/>
      <c r="Q310" s="29"/>
      <c r="R310" s="29"/>
      <c r="S310" s="29"/>
      <c r="T310" s="29"/>
      <c r="W310" s="31"/>
      <c r="X310" s="31"/>
      <c r="Y310" s="31"/>
      <c r="Z310" s="31"/>
      <c r="AA310" s="31"/>
      <c r="AB310" s="31"/>
      <c r="AC310" s="31"/>
      <c r="AD310" s="31"/>
    </row>
    <row r="311" spans="2:30" ht="15" customHeight="1">
      <c r="B311" s="137" t="s">
        <v>431</v>
      </c>
      <c r="C311" s="152" t="s">
        <v>432</v>
      </c>
      <c r="D311" s="152">
        <v>234.732</v>
      </c>
      <c r="E311" s="152">
        <v>75.77</v>
      </c>
      <c r="F311" s="215">
        <f t="shared" si="16"/>
        <v>17785.643639999998</v>
      </c>
      <c r="G311" s="216">
        <f t="shared" si="17"/>
        <v>5.5847555378637831E-4</v>
      </c>
      <c r="H311" s="217" t="s">
        <v>6</v>
      </c>
      <c r="I311" s="175" t="str">
        <f t="shared" si="18"/>
        <v/>
      </c>
      <c r="J311" s="218">
        <v>8.6800000000000002E-2</v>
      </c>
      <c r="K311" s="175">
        <f t="shared" si="19"/>
        <v>4.8475678068657638E-5</v>
      </c>
      <c r="M311" s="29"/>
      <c r="N311" s="29"/>
      <c r="O311" s="29"/>
      <c r="P311" s="29"/>
      <c r="Q311" s="29"/>
      <c r="R311" s="29"/>
      <c r="S311" s="29"/>
      <c r="T311" s="29"/>
      <c r="W311" s="31"/>
      <c r="X311" s="31"/>
      <c r="Y311" s="31"/>
      <c r="Z311" s="31"/>
      <c r="AA311" s="31"/>
      <c r="AB311" s="31"/>
      <c r="AC311" s="31"/>
      <c r="AD311" s="31"/>
    </row>
    <row r="312" spans="2:30" ht="15" customHeight="1">
      <c r="B312" s="137" t="s">
        <v>208</v>
      </c>
      <c r="C312" s="152" t="s">
        <v>209</v>
      </c>
      <c r="D312" s="152">
        <v>458.48500000000001</v>
      </c>
      <c r="E312" s="152">
        <v>34.11</v>
      </c>
      <c r="F312" s="215">
        <f t="shared" si="16"/>
        <v>15638.923350000001</v>
      </c>
      <c r="G312" s="216" t="str">
        <f t="shared" si="17"/>
        <v/>
      </c>
      <c r="H312" s="217">
        <v>4.9252418645558488E-2</v>
      </c>
      <c r="I312" s="175" t="str">
        <f t="shared" si="18"/>
        <v/>
      </c>
      <c r="J312" s="218">
        <v>-5.79E-2</v>
      </c>
      <c r="K312" s="175" t="str">
        <f t="shared" si="19"/>
        <v/>
      </c>
      <c r="M312" s="29"/>
      <c r="N312" s="29"/>
      <c r="O312" s="29"/>
      <c r="P312" s="29"/>
      <c r="Q312" s="29"/>
      <c r="R312" s="29"/>
      <c r="S312" s="29"/>
      <c r="T312" s="29"/>
      <c r="W312" s="31"/>
      <c r="X312" s="31"/>
      <c r="Y312" s="31"/>
      <c r="Z312" s="31"/>
      <c r="AA312" s="31"/>
      <c r="AB312" s="31"/>
      <c r="AC312" s="31"/>
      <c r="AD312" s="31"/>
    </row>
    <row r="313" spans="2:30" ht="15" customHeight="1">
      <c r="B313" s="137" t="s">
        <v>1219</v>
      </c>
      <c r="C313" s="152" t="s">
        <v>1220</v>
      </c>
      <c r="D313" s="152">
        <v>120.59699999999999</v>
      </c>
      <c r="E313" s="152">
        <v>117.36</v>
      </c>
      <c r="F313" s="215">
        <f t="shared" si="16"/>
        <v>14153.263919999999</v>
      </c>
      <c r="G313" s="216">
        <f t="shared" si="17"/>
        <v>4.444175350410185E-4</v>
      </c>
      <c r="H313" s="217">
        <v>2.7266530334014998E-3</v>
      </c>
      <c r="I313" s="175">
        <f t="shared" si="18"/>
        <v>1.2117724200164103E-6</v>
      </c>
      <c r="J313" s="218">
        <v>0.12</v>
      </c>
      <c r="K313" s="175">
        <f t="shared" si="19"/>
        <v>5.3330104204922217E-5</v>
      </c>
      <c r="M313" s="29"/>
      <c r="N313" s="29"/>
      <c r="O313" s="29"/>
      <c r="P313" s="29"/>
      <c r="Q313" s="29"/>
      <c r="R313" s="29"/>
      <c r="S313" s="29"/>
      <c r="T313" s="29"/>
      <c r="W313" s="31"/>
      <c r="X313" s="31"/>
      <c r="Y313" s="31"/>
      <c r="Z313" s="31"/>
      <c r="AA313" s="31"/>
      <c r="AB313" s="31"/>
      <c r="AC313" s="31"/>
      <c r="AD313" s="31"/>
    </row>
    <row r="314" spans="2:30" ht="15" customHeight="1">
      <c r="B314" s="137" t="s">
        <v>670</v>
      </c>
      <c r="C314" s="152" t="s">
        <v>671</v>
      </c>
      <c r="D314" s="152">
        <v>58.981999999999999</v>
      </c>
      <c r="E314" s="152">
        <v>1013.26</v>
      </c>
      <c r="F314" s="215">
        <f t="shared" si="16"/>
        <v>59764.101320000002</v>
      </c>
      <c r="G314" s="216">
        <f t="shared" si="17"/>
        <v>1.8766140971231238E-3</v>
      </c>
      <c r="H314" s="217" t="s">
        <v>6</v>
      </c>
      <c r="I314" s="175" t="str">
        <f t="shared" si="18"/>
        <v/>
      </c>
      <c r="J314" s="218">
        <v>0.10505</v>
      </c>
      <c r="K314" s="175">
        <f t="shared" si="19"/>
        <v>1.9713831090278417E-4</v>
      </c>
      <c r="M314" s="29"/>
      <c r="N314" s="29"/>
      <c r="O314" s="29"/>
      <c r="P314" s="29"/>
      <c r="Q314" s="29"/>
      <c r="R314" s="29"/>
      <c r="S314" s="29"/>
      <c r="T314" s="29"/>
      <c r="W314" s="31"/>
      <c r="X314" s="31"/>
      <c r="Y314" s="31"/>
      <c r="Z314" s="31"/>
      <c r="AA314" s="31"/>
      <c r="AB314" s="31"/>
      <c r="AC314" s="31"/>
      <c r="AD314" s="31"/>
    </row>
    <row r="315" spans="2:30" ht="15" customHeight="1">
      <c r="B315" s="137" t="s">
        <v>88</v>
      </c>
      <c r="C315" s="152" t="s">
        <v>89</v>
      </c>
      <c r="D315" s="152">
        <v>263.75900000000001</v>
      </c>
      <c r="E315" s="152">
        <v>170.06</v>
      </c>
      <c r="F315" s="215">
        <f t="shared" si="16"/>
        <v>44854.855540000004</v>
      </c>
      <c r="G315" s="216" t="str">
        <f t="shared" si="17"/>
        <v/>
      </c>
      <c r="H315" s="217">
        <v>2.163942138068917E-2</v>
      </c>
      <c r="I315" s="175" t="str">
        <f t="shared" si="18"/>
        <v/>
      </c>
      <c r="J315" s="218">
        <v>0.53700000000000003</v>
      </c>
      <c r="K315" s="175" t="str">
        <f t="shared" si="19"/>
        <v/>
      </c>
      <c r="M315" s="29"/>
      <c r="N315" s="29"/>
      <c r="O315" s="29"/>
      <c r="P315" s="29"/>
      <c r="Q315" s="29"/>
      <c r="R315" s="29"/>
      <c r="S315" s="29"/>
      <c r="T315" s="29"/>
      <c r="W315" s="31"/>
      <c r="X315" s="31"/>
      <c r="Y315" s="31"/>
      <c r="Z315" s="31"/>
      <c r="AA315" s="31"/>
      <c r="AB315" s="31"/>
      <c r="AC315" s="31"/>
      <c r="AD315" s="31"/>
    </row>
    <row r="316" spans="2:30" ht="15" customHeight="1">
      <c r="B316" s="137" t="s">
        <v>333</v>
      </c>
      <c r="C316" s="152" t="s">
        <v>334</v>
      </c>
      <c r="D316" s="152">
        <v>378.94</v>
      </c>
      <c r="E316" s="152">
        <v>64.400000000000006</v>
      </c>
      <c r="F316" s="215">
        <f t="shared" si="16"/>
        <v>24403.736000000001</v>
      </c>
      <c r="G316" s="216">
        <f t="shared" si="17"/>
        <v>7.66286014322537E-4</v>
      </c>
      <c r="H316" s="217">
        <v>4.1925465838509313E-2</v>
      </c>
      <c r="I316" s="175">
        <f t="shared" si="18"/>
        <v>3.2126898116006983E-5</v>
      </c>
      <c r="J316" s="218">
        <v>4.7500000000000001E-2</v>
      </c>
      <c r="K316" s="175">
        <f t="shared" si="19"/>
        <v>3.6398585680320505E-5</v>
      </c>
      <c r="M316" s="29"/>
      <c r="N316" s="29"/>
      <c r="O316" s="29"/>
      <c r="P316" s="29"/>
      <c r="Q316" s="29"/>
      <c r="R316" s="29"/>
      <c r="S316" s="29"/>
      <c r="T316" s="29"/>
      <c r="W316" s="31"/>
      <c r="X316" s="31"/>
      <c r="Y316" s="31"/>
      <c r="Z316" s="31"/>
      <c r="AA316" s="31"/>
      <c r="AB316" s="31"/>
      <c r="AC316" s="31"/>
      <c r="AD316" s="31"/>
    </row>
    <row r="317" spans="2:30" ht="15" customHeight="1">
      <c r="B317" s="137" t="s">
        <v>176</v>
      </c>
      <c r="C317" s="152" t="s">
        <v>177</v>
      </c>
      <c r="D317" s="152">
        <v>230.95599999999999</v>
      </c>
      <c r="E317" s="152">
        <v>32.770000000000003</v>
      </c>
      <c r="F317" s="215">
        <f t="shared" si="16"/>
        <v>7568.4281200000005</v>
      </c>
      <c r="G317" s="216">
        <f t="shared" si="17"/>
        <v>2.3765134235026193E-4</v>
      </c>
      <c r="H317" s="217">
        <v>1.3426914861153492E-2</v>
      </c>
      <c r="I317" s="175">
        <f t="shared" si="18"/>
        <v>3.1909243403758082E-6</v>
      </c>
      <c r="J317" s="218">
        <v>5.6649999999999999E-2</v>
      </c>
      <c r="K317" s="175">
        <f t="shared" si="19"/>
        <v>1.3462948544142338E-5</v>
      </c>
      <c r="M317" s="29"/>
      <c r="N317" s="29"/>
      <c r="O317" s="29"/>
      <c r="P317" s="29"/>
      <c r="Q317" s="29"/>
      <c r="R317" s="29"/>
      <c r="S317" s="29"/>
      <c r="T317" s="29"/>
      <c r="W317" s="31"/>
      <c r="X317" s="31"/>
      <c r="Y317" s="31"/>
      <c r="Z317" s="31"/>
      <c r="AA317" s="31"/>
      <c r="AB317" s="31"/>
      <c r="AC317" s="31"/>
      <c r="AD317" s="31"/>
    </row>
    <row r="318" spans="2:30" ht="15" customHeight="1">
      <c r="B318" s="137" t="s">
        <v>981</v>
      </c>
      <c r="C318" s="152" t="s">
        <v>982</v>
      </c>
      <c r="D318" s="152">
        <v>1355.5740000000001</v>
      </c>
      <c r="E318" s="152">
        <v>33.700000000000003</v>
      </c>
      <c r="F318" s="215">
        <f t="shared" si="16"/>
        <v>45682.84380000001</v>
      </c>
      <c r="G318" s="216">
        <f t="shared" si="17"/>
        <v>1.434457588724162E-3</v>
      </c>
      <c r="H318" s="217">
        <v>2.551928783382789E-2</v>
      </c>
      <c r="I318" s="175">
        <f t="shared" si="18"/>
        <v>3.6606336092070598E-5</v>
      </c>
      <c r="J318" s="218">
        <v>7.1199999999999999E-2</v>
      </c>
      <c r="K318" s="175">
        <f t="shared" si="19"/>
        <v>1.0213338031716033E-4</v>
      </c>
      <c r="M318" s="29"/>
      <c r="N318" s="29"/>
      <c r="O318" s="29"/>
      <c r="P318" s="29"/>
      <c r="Q318" s="29"/>
      <c r="R318" s="29"/>
      <c r="S318" s="29"/>
      <c r="T318" s="29"/>
      <c r="W318" s="31"/>
      <c r="X318" s="31"/>
      <c r="Y318" s="31"/>
      <c r="Z318" s="31"/>
      <c r="AA318" s="31"/>
      <c r="AB318" s="31"/>
      <c r="AC318" s="31"/>
      <c r="AD318" s="31"/>
    </row>
    <row r="319" spans="2:30" ht="15" customHeight="1">
      <c r="B319" s="137" t="s">
        <v>443</v>
      </c>
      <c r="C319" s="152" t="s">
        <v>444</v>
      </c>
      <c r="D319" s="152">
        <v>703.6</v>
      </c>
      <c r="E319" s="152">
        <v>18.87</v>
      </c>
      <c r="F319" s="215">
        <f t="shared" si="16"/>
        <v>13276.932000000001</v>
      </c>
      <c r="G319" s="216" t="str">
        <f t="shared" si="17"/>
        <v/>
      </c>
      <c r="H319" s="217">
        <v>4.2395336512983571E-2</v>
      </c>
      <c r="I319" s="175" t="str">
        <f t="shared" si="18"/>
        <v/>
      </c>
      <c r="J319" s="218" t="s">
        <v>6</v>
      </c>
      <c r="K319" s="175" t="str">
        <f t="shared" si="19"/>
        <v/>
      </c>
      <c r="M319" s="29"/>
      <c r="N319" s="29"/>
      <c r="O319" s="29"/>
      <c r="P319" s="29"/>
      <c r="Q319" s="29"/>
      <c r="R319" s="29"/>
      <c r="S319" s="29"/>
      <c r="T319" s="29"/>
      <c r="W319" s="31"/>
      <c r="X319" s="31"/>
      <c r="Y319" s="31"/>
      <c r="Z319" s="31"/>
      <c r="AA319" s="31"/>
      <c r="AB319" s="31"/>
      <c r="AC319" s="31"/>
      <c r="AD319" s="31"/>
    </row>
    <row r="320" spans="2:30" ht="15" customHeight="1">
      <c r="B320" s="137" t="s">
        <v>463</v>
      </c>
      <c r="C320" s="152" t="s">
        <v>464</v>
      </c>
      <c r="D320" s="152">
        <v>224.541</v>
      </c>
      <c r="E320" s="152">
        <v>52.05</v>
      </c>
      <c r="F320" s="215">
        <f t="shared" si="16"/>
        <v>11687.359049999999</v>
      </c>
      <c r="G320" s="216" t="str">
        <f t="shared" si="17"/>
        <v/>
      </c>
      <c r="H320" s="217" t="s">
        <v>6</v>
      </c>
      <c r="I320" s="175" t="str">
        <f t="shared" si="18"/>
        <v/>
      </c>
      <c r="J320" s="218">
        <v>0.25324999999999998</v>
      </c>
      <c r="K320" s="175" t="str">
        <f t="shared" si="19"/>
        <v/>
      </c>
      <c r="M320" s="29"/>
      <c r="N320" s="29"/>
      <c r="O320" s="29"/>
      <c r="P320" s="29"/>
      <c r="Q320" s="29"/>
      <c r="R320" s="29"/>
      <c r="S320" s="29"/>
      <c r="T320" s="29"/>
      <c r="W320" s="31"/>
      <c r="X320" s="31"/>
      <c r="Y320" s="31"/>
      <c r="Z320" s="31"/>
      <c r="AA320" s="31"/>
      <c r="AB320" s="31"/>
      <c r="AC320" s="31"/>
      <c r="AD320" s="31"/>
    </row>
    <row r="321" spans="2:30" ht="15" customHeight="1">
      <c r="B321" s="137" t="s">
        <v>776</v>
      </c>
      <c r="C321" s="152" t="s">
        <v>777</v>
      </c>
      <c r="D321" s="152">
        <v>325.76600000000002</v>
      </c>
      <c r="E321" s="152">
        <v>140.53</v>
      </c>
      <c r="F321" s="215">
        <f t="shared" si="16"/>
        <v>45779.895980000001</v>
      </c>
      <c r="G321" s="216">
        <f t="shared" si="17"/>
        <v>1.4375050617911344E-3</v>
      </c>
      <c r="H321" s="217">
        <v>5.5504162812210912E-2</v>
      </c>
      <c r="I321" s="175">
        <f t="shared" si="18"/>
        <v>7.9787514993032431E-5</v>
      </c>
      <c r="J321" s="218">
        <v>1.5800000000000002E-2</v>
      </c>
      <c r="K321" s="175">
        <f t="shared" si="19"/>
        <v>2.2712579976299925E-5</v>
      </c>
      <c r="M321" s="29"/>
      <c r="N321" s="29"/>
      <c r="O321" s="29"/>
      <c r="P321" s="29"/>
      <c r="Q321" s="29"/>
      <c r="R321" s="29"/>
      <c r="S321" s="29"/>
      <c r="T321" s="29"/>
      <c r="W321" s="31"/>
      <c r="X321" s="31"/>
      <c r="Y321" s="31"/>
      <c r="Z321" s="31"/>
      <c r="AA321" s="31"/>
      <c r="AB321" s="31"/>
      <c r="AC321" s="31"/>
      <c r="AD321" s="31"/>
    </row>
    <row r="322" spans="2:30" ht="15" customHeight="1">
      <c r="B322" s="137" t="s">
        <v>321</v>
      </c>
      <c r="C322" s="152" t="s">
        <v>322</v>
      </c>
      <c r="D322" s="152">
        <v>117.649</v>
      </c>
      <c r="E322" s="152">
        <v>94.44</v>
      </c>
      <c r="F322" s="215">
        <f t="shared" si="16"/>
        <v>11110.771559999999</v>
      </c>
      <c r="G322" s="216">
        <f t="shared" si="17"/>
        <v>3.4888218979096459E-4</v>
      </c>
      <c r="H322" s="217">
        <v>3.4307496823379927E-2</v>
      </c>
      <c r="I322" s="175">
        <f t="shared" si="18"/>
        <v>1.196927461798735E-5</v>
      </c>
      <c r="J322" s="218">
        <v>6.1900000000000004E-2</v>
      </c>
      <c r="K322" s="175">
        <f t="shared" si="19"/>
        <v>2.1595807548060708E-5</v>
      </c>
      <c r="M322" s="29"/>
      <c r="N322" s="29"/>
      <c r="O322" s="29"/>
      <c r="P322" s="29"/>
      <c r="Q322" s="29"/>
      <c r="R322" s="29"/>
      <c r="S322" s="29"/>
      <c r="T322" s="29"/>
      <c r="W322" s="31"/>
      <c r="X322" s="31"/>
      <c r="Y322" s="31"/>
      <c r="Z322" s="31"/>
      <c r="AA322" s="31"/>
      <c r="AB322" s="31"/>
      <c r="AC322" s="31"/>
      <c r="AD322" s="31"/>
    </row>
    <row r="323" spans="2:30" ht="15" customHeight="1">
      <c r="B323" s="137" t="s">
        <v>127</v>
      </c>
      <c r="C323" s="152" t="s">
        <v>128</v>
      </c>
      <c r="D323" s="152">
        <v>142.02500000000001</v>
      </c>
      <c r="E323" s="152">
        <v>189.57</v>
      </c>
      <c r="F323" s="215">
        <f t="shared" si="16"/>
        <v>26923.679250000001</v>
      </c>
      <c r="G323" s="216">
        <f t="shared" si="17"/>
        <v>8.4541313114438262E-4</v>
      </c>
      <c r="H323" s="217">
        <v>3.5870654639447171E-2</v>
      </c>
      <c r="I323" s="175">
        <f t="shared" si="18"/>
        <v>3.0325522454933806E-5</v>
      </c>
      <c r="J323" s="218">
        <v>5.8099999999999999E-2</v>
      </c>
      <c r="K323" s="175">
        <f t="shared" si="19"/>
        <v>4.9118502919488626E-5</v>
      </c>
      <c r="M323" s="29"/>
      <c r="N323" s="29"/>
      <c r="O323" s="29"/>
      <c r="P323" s="29"/>
      <c r="Q323" s="29"/>
      <c r="R323" s="29"/>
      <c r="S323" s="29"/>
      <c r="T323" s="29"/>
      <c r="W323" s="31"/>
      <c r="X323" s="31"/>
      <c r="Y323" s="31"/>
      <c r="Z323" s="31"/>
      <c r="AA323" s="31"/>
      <c r="AB323" s="31"/>
      <c r="AC323" s="31"/>
      <c r="AD323" s="31"/>
    </row>
    <row r="324" spans="2:30" ht="15" customHeight="1">
      <c r="B324" s="137" t="s">
        <v>716</v>
      </c>
      <c r="C324" s="152" t="s">
        <v>717</v>
      </c>
      <c r="D324" s="152">
        <v>359.38</v>
      </c>
      <c r="E324" s="152">
        <v>110.48</v>
      </c>
      <c r="F324" s="215">
        <f t="shared" si="16"/>
        <v>39704.3024</v>
      </c>
      <c r="G324" s="216">
        <f t="shared" si="17"/>
        <v>1.2467292564365038E-3</v>
      </c>
      <c r="H324" s="217">
        <v>4.7067342505430848E-2</v>
      </c>
      <c r="I324" s="175">
        <f t="shared" si="18"/>
        <v>5.8680232924238051E-5</v>
      </c>
      <c r="J324" s="218">
        <v>0.1008</v>
      </c>
      <c r="K324" s="175">
        <f t="shared" si="19"/>
        <v>1.2567030904879958E-4</v>
      </c>
      <c r="M324" s="29"/>
      <c r="N324" s="29"/>
      <c r="O324" s="29"/>
      <c r="P324" s="29"/>
      <c r="Q324" s="29"/>
      <c r="R324" s="29"/>
      <c r="S324" s="29"/>
      <c r="T324" s="29"/>
      <c r="W324" s="31"/>
      <c r="X324" s="31"/>
      <c r="Y324" s="31"/>
      <c r="Z324" s="31"/>
      <c r="AA324" s="31"/>
      <c r="AB324" s="31"/>
      <c r="AC324" s="31"/>
      <c r="AD324" s="31"/>
    </row>
    <row r="325" spans="2:30" ht="15" customHeight="1">
      <c r="B325" s="137" t="s">
        <v>860</v>
      </c>
      <c r="C325" s="152" t="s">
        <v>861</v>
      </c>
      <c r="D325" s="152">
        <v>727.84199999999998</v>
      </c>
      <c r="E325" s="152">
        <v>147.47999999999999</v>
      </c>
      <c r="F325" s="215">
        <f t="shared" si="16"/>
        <v>107342.13815999999</v>
      </c>
      <c r="G325" s="216">
        <f t="shared" si="17"/>
        <v>3.3705814232495176E-3</v>
      </c>
      <c r="H325" s="217">
        <v>4.4209384323298073E-2</v>
      </c>
      <c r="I325" s="175">
        <f t="shared" si="18"/>
        <v>1.4901132953340694E-4</v>
      </c>
      <c r="J325" s="218">
        <v>8.77E-2</v>
      </c>
      <c r="K325" s="175">
        <f t="shared" si="19"/>
        <v>2.955999908189827E-4</v>
      </c>
      <c r="M325" s="29"/>
      <c r="N325" s="29"/>
      <c r="O325" s="29"/>
      <c r="P325" s="29"/>
      <c r="Q325" s="29"/>
      <c r="R325" s="29"/>
      <c r="S325" s="29"/>
      <c r="T325" s="29"/>
      <c r="W325" s="31"/>
      <c r="X325" s="31"/>
      <c r="Y325" s="31"/>
      <c r="Z325" s="31"/>
      <c r="AA325" s="31"/>
      <c r="AB325" s="31"/>
      <c r="AC325" s="31"/>
      <c r="AD325" s="31"/>
    </row>
    <row r="326" spans="2:30" ht="15" customHeight="1">
      <c r="B326" s="137" t="s">
        <v>888</v>
      </c>
      <c r="C326" s="152" t="s">
        <v>889</v>
      </c>
      <c r="D326" s="152">
        <v>862.71299999999997</v>
      </c>
      <c r="E326" s="152">
        <v>17.73</v>
      </c>
      <c r="F326" s="215">
        <f t="shared" si="16"/>
        <v>15295.90149</v>
      </c>
      <c r="G326" s="216" t="str">
        <f t="shared" si="17"/>
        <v/>
      </c>
      <c r="H326" s="217">
        <v>5.640157924421884E-2</v>
      </c>
      <c r="I326" s="175" t="str">
        <f t="shared" si="18"/>
        <v/>
      </c>
      <c r="J326" s="218">
        <v>-1.67E-2</v>
      </c>
      <c r="K326" s="175" t="str">
        <f t="shared" si="19"/>
        <v/>
      </c>
      <c r="M326" s="29"/>
      <c r="N326" s="29"/>
      <c r="O326" s="29"/>
      <c r="P326" s="29"/>
      <c r="Q326" s="29"/>
      <c r="R326" s="29"/>
      <c r="S326" s="29"/>
      <c r="T326" s="29"/>
      <c r="W326" s="31"/>
      <c r="X326" s="31"/>
      <c r="Y326" s="31"/>
      <c r="Z326" s="31"/>
      <c r="AA326" s="31"/>
      <c r="AB326" s="31"/>
      <c r="AC326" s="31"/>
      <c r="AD326" s="31"/>
    </row>
    <row r="327" spans="2:30" ht="15" customHeight="1">
      <c r="B327" s="137" t="s">
        <v>780</v>
      </c>
      <c r="C327" s="152" t="s">
        <v>781</v>
      </c>
      <c r="D327" s="152">
        <v>98.813999999999993</v>
      </c>
      <c r="E327" s="152">
        <v>204.56</v>
      </c>
      <c r="F327" s="215">
        <f t="shared" si="16"/>
        <v>20213.39184</v>
      </c>
      <c r="G327" s="216" t="str">
        <f t="shared" si="17"/>
        <v/>
      </c>
      <c r="H327" s="217">
        <v>1.0168165819319515E-2</v>
      </c>
      <c r="I327" s="175" t="str">
        <f t="shared" si="18"/>
        <v/>
      </c>
      <c r="J327" s="218" t="s">
        <v>6</v>
      </c>
      <c r="K327" s="175" t="str">
        <f t="shared" si="19"/>
        <v/>
      </c>
      <c r="M327" s="29"/>
      <c r="N327" s="29"/>
      <c r="O327" s="29"/>
      <c r="P327" s="29"/>
      <c r="Q327" s="29"/>
      <c r="R327" s="29"/>
      <c r="S327" s="29"/>
      <c r="T327" s="29"/>
      <c r="W327" s="31"/>
      <c r="X327" s="31"/>
      <c r="Y327" s="31"/>
      <c r="Z327" s="31"/>
      <c r="AA327" s="31"/>
      <c r="AB327" s="31"/>
      <c r="AC327" s="31"/>
      <c r="AD327" s="31"/>
    </row>
    <row r="328" spans="2:30" ht="15" customHeight="1">
      <c r="B328" s="137" t="s">
        <v>566</v>
      </c>
      <c r="C328" s="152" t="s">
        <v>567</v>
      </c>
      <c r="D328" s="152">
        <v>131.40799999999999</v>
      </c>
      <c r="E328" s="152">
        <v>537.21</v>
      </c>
      <c r="F328" s="215">
        <f t="shared" si="16"/>
        <v>70593.691680000004</v>
      </c>
      <c r="G328" s="216">
        <f t="shared" si="17"/>
        <v>2.2166670969470102E-3</v>
      </c>
      <c r="H328" s="217">
        <v>4.6164442210681108E-3</v>
      </c>
      <c r="I328" s="175">
        <f t="shared" si="18"/>
        <v>1.0233120009732851E-5</v>
      </c>
      <c r="J328" s="218">
        <v>0.12217</v>
      </c>
      <c r="K328" s="175">
        <f t="shared" si="19"/>
        <v>2.7081021923401621E-4</v>
      </c>
      <c r="M328" s="29"/>
      <c r="N328" s="29"/>
      <c r="O328" s="29"/>
      <c r="P328" s="29"/>
      <c r="Q328" s="29"/>
      <c r="R328" s="29"/>
      <c r="S328" s="29"/>
      <c r="T328" s="29"/>
      <c r="W328" s="31"/>
      <c r="X328" s="31"/>
      <c r="Y328" s="31"/>
      <c r="Z328" s="31"/>
      <c r="AA328" s="31"/>
      <c r="AB328" s="31"/>
      <c r="AC328" s="31"/>
      <c r="AD328" s="31"/>
    </row>
    <row r="329" spans="2:30" ht="15" customHeight="1">
      <c r="B329" s="137" t="s">
        <v>537</v>
      </c>
      <c r="C329" s="152" t="s">
        <v>538</v>
      </c>
      <c r="D329" s="152">
        <v>239.93799999999999</v>
      </c>
      <c r="E329" s="152">
        <v>464.93</v>
      </c>
      <c r="F329" s="215">
        <f t="shared" si="16"/>
        <v>111554.37433999999</v>
      </c>
      <c r="G329" s="216">
        <f t="shared" si="17"/>
        <v>3.5028471416525273E-3</v>
      </c>
      <c r="H329" s="217">
        <v>2.7100853891983738E-2</v>
      </c>
      <c r="I329" s="175">
        <f t="shared" si="18"/>
        <v>9.4930148591878006E-5</v>
      </c>
      <c r="J329" s="218">
        <v>2.3900000000000001E-2</v>
      </c>
      <c r="K329" s="175">
        <f t="shared" si="19"/>
        <v>8.3718046685495409E-5</v>
      </c>
      <c r="M329" s="29"/>
      <c r="N329" s="29"/>
      <c r="O329" s="29"/>
      <c r="P329" s="29"/>
      <c r="Q329" s="29"/>
      <c r="R329" s="29"/>
      <c r="S329" s="29"/>
      <c r="T329" s="29"/>
      <c r="W329" s="31"/>
      <c r="X329" s="31"/>
      <c r="Y329" s="31"/>
      <c r="Z329" s="31"/>
      <c r="AA329" s="31"/>
      <c r="AB329" s="31"/>
      <c r="AC329" s="31"/>
      <c r="AD329" s="31"/>
    </row>
    <row r="330" spans="2:30" ht="15" customHeight="1">
      <c r="B330" s="137" t="s">
        <v>1118</v>
      </c>
      <c r="C330" s="152" t="s">
        <v>1119</v>
      </c>
      <c r="D330" s="152">
        <v>199.482</v>
      </c>
      <c r="E330" s="152">
        <v>239.05</v>
      </c>
      <c r="F330" s="215">
        <f t="shared" si="16"/>
        <v>47686.172100000003</v>
      </c>
      <c r="G330" s="216">
        <f t="shared" si="17"/>
        <v>1.4973628118582975E-3</v>
      </c>
      <c r="H330" s="217">
        <v>8.5337795440284456E-3</v>
      </c>
      <c r="I330" s="175">
        <f t="shared" si="18"/>
        <v>1.2778164133825253E-5</v>
      </c>
      <c r="J330" s="218">
        <v>0.10102999999999999</v>
      </c>
      <c r="K330" s="175">
        <f t="shared" si="19"/>
        <v>1.5127856488204378E-4</v>
      </c>
      <c r="M330" s="29"/>
      <c r="N330" s="29"/>
      <c r="O330" s="29"/>
      <c r="P330" s="29"/>
      <c r="Q330" s="29"/>
      <c r="R330" s="29"/>
      <c r="S330" s="29"/>
      <c r="T330" s="29"/>
      <c r="W330" s="31"/>
      <c r="X330" s="31"/>
      <c r="Y330" s="31"/>
      <c r="Z330" s="31"/>
      <c r="AA330" s="31"/>
      <c r="AB330" s="31"/>
      <c r="AC330" s="31"/>
      <c r="AD330" s="31"/>
    </row>
    <row r="331" spans="2:30" ht="15" customHeight="1">
      <c r="B331" s="137" t="s">
        <v>237</v>
      </c>
      <c r="C331" s="152" t="s">
        <v>238</v>
      </c>
      <c r="D331" s="152">
        <v>382.10199999999998</v>
      </c>
      <c r="E331" s="152">
        <v>143.43</v>
      </c>
      <c r="F331" s="215">
        <f t="shared" si="16"/>
        <v>54804.889859999996</v>
      </c>
      <c r="G331" s="216" t="str">
        <f t="shared" si="17"/>
        <v/>
      </c>
      <c r="H331" s="217">
        <v>1.6732901066722441E-2</v>
      </c>
      <c r="I331" s="175" t="str">
        <f t="shared" si="18"/>
        <v/>
      </c>
      <c r="J331" s="218">
        <v>0.501</v>
      </c>
      <c r="K331" s="175" t="str">
        <f t="shared" si="19"/>
        <v/>
      </c>
      <c r="M331" s="29"/>
      <c r="N331" s="29"/>
      <c r="O331" s="29"/>
      <c r="P331" s="29"/>
      <c r="Q331" s="29"/>
      <c r="R331" s="29"/>
      <c r="S331" s="29"/>
      <c r="T331" s="29"/>
      <c r="W331" s="31"/>
      <c r="X331" s="31"/>
      <c r="Y331" s="31"/>
      <c r="Z331" s="31"/>
      <c r="AA331" s="31"/>
      <c r="AB331" s="31"/>
      <c r="AC331" s="31"/>
      <c r="AD331" s="31"/>
    </row>
    <row r="332" spans="2:30" ht="15" customHeight="1">
      <c r="B332" s="137" t="s">
        <v>886</v>
      </c>
      <c r="C332" s="152" t="s">
        <v>887</v>
      </c>
      <c r="D332" s="152">
        <v>59.31</v>
      </c>
      <c r="E332" s="152">
        <v>309.04000000000002</v>
      </c>
      <c r="F332" s="215">
        <f t="shared" si="16"/>
        <v>18329.162400000001</v>
      </c>
      <c r="G332" s="216">
        <f t="shared" si="17"/>
        <v>5.7554223670369599E-4</v>
      </c>
      <c r="H332" s="217" t="s">
        <v>6</v>
      </c>
      <c r="I332" s="175" t="str">
        <f t="shared" si="18"/>
        <v/>
      </c>
      <c r="J332" s="218">
        <v>7.2300000000000003E-2</v>
      </c>
      <c r="K332" s="175">
        <f t="shared" si="19"/>
        <v>4.161170371367722E-5</v>
      </c>
      <c r="M332" s="29"/>
      <c r="N332" s="29"/>
      <c r="O332" s="29"/>
      <c r="P332" s="29"/>
      <c r="Q332" s="29"/>
      <c r="R332" s="29"/>
      <c r="S332" s="29"/>
      <c r="T332" s="29"/>
      <c r="W332" s="31"/>
      <c r="X332" s="31"/>
      <c r="Y332" s="31"/>
      <c r="Z332" s="31"/>
      <c r="AA332" s="31"/>
      <c r="AB332" s="31"/>
      <c r="AC332" s="31"/>
      <c r="AD332" s="31"/>
    </row>
    <row r="333" spans="2:30" ht="15" customHeight="1">
      <c r="B333" s="137" t="s">
        <v>970</v>
      </c>
      <c r="C333" s="152" t="s">
        <v>633</v>
      </c>
      <c r="D333" s="152">
        <v>57.192</v>
      </c>
      <c r="E333" s="152">
        <v>258.19</v>
      </c>
      <c r="F333" s="215">
        <f t="shared" si="16"/>
        <v>14766.402480000001</v>
      </c>
      <c r="G333" s="216" t="str">
        <f t="shared" si="17"/>
        <v/>
      </c>
      <c r="H333" s="217">
        <v>1.053487741585654E-2</v>
      </c>
      <c r="I333" s="175" t="str">
        <f t="shared" si="18"/>
        <v/>
      </c>
      <c r="J333" s="218" t="s">
        <v>6</v>
      </c>
      <c r="K333" s="175" t="str">
        <f t="shared" si="19"/>
        <v/>
      </c>
      <c r="M333" s="29"/>
      <c r="N333" s="29"/>
      <c r="O333" s="29"/>
      <c r="P333" s="29"/>
      <c r="Q333" s="29"/>
      <c r="R333" s="29"/>
      <c r="S333" s="29"/>
      <c r="T333" s="29"/>
      <c r="W333" s="31"/>
      <c r="X333" s="31"/>
      <c r="Y333" s="31"/>
      <c r="Z333" s="31"/>
      <c r="AA333" s="31"/>
      <c r="AB333" s="31"/>
      <c r="AC333" s="31"/>
      <c r="AD333" s="31"/>
    </row>
    <row r="334" spans="2:30" ht="15" customHeight="1">
      <c r="B334" s="137" t="s">
        <v>292</v>
      </c>
      <c r="C334" s="152" t="s">
        <v>293</v>
      </c>
      <c r="D334" s="152">
        <v>217.983</v>
      </c>
      <c r="E334" s="152">
        <v>118.25</v>
      </c>
      <c r="F334" s="215">
        <f t="shared" si="16"/>
        <v>25776.489750000001</v>
      </c>
      <c r="G334" s="216">
        <f t="shared" si="17"/>
        <v>8.0939097168373022E-4</v>
      </c>
      <c r="H334" s="217" t="s">
        <v>6</v>
      </c>
      <c r="I334" s="175" t="str">
        <f t="shared" si="18"/>
        <v/>
      </c>
      <c r="J334" s="218">
        <v>0.14099999999999999</v>
      </c>
      <c r="K334" s="175">
        <f t="shared" si="19"/>
        <v>1.1412412700740596E-4</v>
      </c>
      <c r="M334" s="29"/>
      <c r="N334" s="29"/>
      <c r="O334" s="29"/>
      <c r="P334" s="29"/>
      <c r="Q334" s="29"/>
      <c r="R334" s="29"/>
      <c r="S334" s="29"/>
      <c r="T334" s="29"/>
      <c r="W334" s="31"/>
      <c r="X334" s="31"/>
      <c r="Y334" s="31"/>
      <c r="Z334" s="31"/>
      <c r="AA334" s="31"/>
      <c r="AB334" s="31"/>
      <c r="AC334" s="31"/>
      <c r="AD334" s="31"/>
    </row>
    <row r="335" spans="2:30" ht="15" customHeight="1">
      <c r="B335" s="137" t="s">
        <v>300</v>
      </c>
      <c r="C335" s="152" t="s">
        <v>301</v>
      </c>
      <c r="D335" s="152">
        <v>119.35899999999999</v>
      </c>
      <c r="E335" s="152">
        <v>153.41</v>
      </c>
      <c r="F335" s="215">
        <f t="shared" si="16"/>
        <v>18310.86419</v>
      </c>
      <c r="G335" s="216">
        <f t="shared" si="17"/>
        <v>5.7496766638339184E-4</v>
      </c>
      <c r="H335" s="217">
        <v>3.4156834626165179E-2</v>
      </c>
      <c r="I335" s="175">
        <f t="shared" si="18"/>
        <v>1.9639075496049627E-5</v>
      </c>
      <c r="J335" s="218">
        <v>0.10970000000000001</v>
      </c>
      <c r="K335" s="175">
        <f t="shared" si="19"/>
        <v>6.3073953002258093E-5</v>
      </c>
      <c r="M335" s="29"/>
      <c r="N335" s="29"/>
      <c r="O335" s="29"/>
      <c r="P335" s="29"/>
      <c r="Q335" s="29"/>
      <c r="R335" s="29"/>
      <c r="S335" s="29"/>
      <c r="T335" s="29"/>
      <c r="W335" s="31"/>
      <c r="X335" s="31"/>
      <c r="Y335" s="31"/>
      <c r="Z335" s="31"/>
      <c r="AA335" s="31"/>
      <c r="AB335" s="31"/>
      <c r="AC335" s="31"/>
      <c r="AD335" s="31"/>
    </row>
    <row r="336" spans="2:30" ht="15" customHeight="1">
      <c r="B336" s="137" t="s">
        <v>342</v>
      </c>
      <c r="C336" s="152" t="s">
        <v>22</v>
      </c>
      <c r="D336" s="152">
        <v>229.74600000000001</v>
      </c>
      <c r="E336" s="152">
        <v>52.45</v>
      </c>
      <c r="F336" s="215">
        <f t="shared" ref="F336:F399" si="20">IFERROR(D336*E336, "")</f>
        <v>12050.177700000002</v>
      </c>
      <c r="G336" s="216">
        <f t="shared" ref="G336:G399" si="21">IF(AND(ISNUMBER($J336)), IF(AND($J336&lt;=20%,$J336&gt;0%), $F336/SUMIFS($F$15:$F$517,$J$15:$J$517, "&gt;"&amp;0%,$J$15:$J$517, "&lt;="&amp;20%),""),"")</f>
        <v>3.7837987763887122E-4</v>
      </c>
      <c r="H336" s="217">
        <v>4.8999046711153474E-2</v>
      </c>
      <c r="I336" s="175">
        <f t="shared" ref="I336:I399" si="22">IFERROR(G336*H336, "")</f>
        <v>1.8540253298987588E-5</v>
      </c>
      <c r="J336" s="218">
        <v>0.05</v>
      </c>
      <c r="K336" s="175">
        <f t="shared" ref="K336:K399" si="23">IFERROR(G336*J336, "")</f>
        <v>1.8918993881943563E-5</v>
      </c>
      <c r="M336" s="29"/>
      <c r="N336" s="29"/>
      <c r="O336" s="29"/>
      <c r="P336" s="29"/>
      <c r="Q336" s="29"/>
      <c r="R336" s="29"/>
      <c r="S336" s="29"/>
      <c r="T336" s="29"/>
      <c r="W336" s="31"/>
      <c r="X336" s="31"/>
      <c r="Y336" s="31"/>
      <c r="Z336" s="31"/>
      <c r="AA336" s="31"/>
      <c r="AB336" s="31"/>
      <c r="AC336" s="31"/>
      <c r="AD336" s="31"/>
    </row>
    <row r="337" spans="2:30" ht="15" customHeight="1">
      <c r="B337" s="137" t="s">
        <v>618</v>
      </c>
      <c r="C337" s="152" t="s">
        <v>619</v>
      </c>
      <c r="D337" s="152">
        <v>268.012</v>
      </c>
      <c r="E337" s="152">
        <v>30.82</v>
      </c>
      <c r="F337" s="215">
        <f t="shared" si="20"/>
        <v>8260.1298399999996</v>
      </c>
      <c r="G337" s="216" t="str">
        <f t="shared" si="21"/>
        <v/>
      </c>
      <c r="H337" s="217" t="s">
        <v>6</v>
      </c>
      <c r="I337" s="175" t="str">
        <f t="shared" si="22"/>
        <v/>
      </c>
      <c r="J337" s="218">
        <v>0.36654999999999999</v>
      </c>
      <c r="K337" s="175" t="str">
        <f t="shared" si="23"/>
        <v/>
      </c>
      <c r="M337" s="29"/>
      <c r="N337" s="29"/>
      <c r="O337" s="29"/>
      <c r="P337" s="29"/>
      <c r="Q337" s="29"/>
      <c r="R337" s="29"/>
      <c r="S337" s="29"/>
      <c r="T337" s="29"/>
      <c r="W337" s="31"/>
      <c r="X337" s="31"/>
      <c r="Y337" s="31"/>
      <c r="Z337" s="31"/>
      <c r="AA337" s="31"/>
      <c r="AB337" s="31"/>
      <c r="AC337" s="31"/>
      <c r="AD337" s="31"/>
    </row>
    <row r="338" spans="2:30" ht="15" customHeight="1">
      <c r="B338" s="137" t="s">
        <v>298</v>
      </c>
      <c r="C338" s="152" t="s">
        <v>299</v>
      </c>
      <c r="D338" s="152">
        <v>34.880000000000003</v>
      </c>
      <c r="E338" s="152">
        <v>529.27</v>
      </c>
      <c r="F338" s="215">
        <f t="shared" si="20"/>
        <v>18460.937600000001</v>
      </c>
      <c r="G338" s="216">
        <f t="shared" si="21"/>
        <v>5.7968002498310343E-4</v>
      </c>
      <c r="H338" s="217">
        <v>1.1411944754095264E-2</v>
      </c>
      <c r="I338" s="175">
        <f t="shared" si="22"/>
        <v>6.615276420159739E-6</v>
      </c>
      <c r="J338" s="218">
        <v>0.12990000000000002</v>
      </c>
      <c r="K338" s="175">
        <f t="shared" si="23"/>
        <v>7.5300435245305143E-5</v>
      </c>
      <c r="M338" s="29"/>
      <c r="N338" s="29"/>
      <c r="O338" s="29"/>
      <c r="P338" s="29"/>
      <c r="Q338" s="29"/>
      <c r="R338" s="29"/>
      <c r="S338" s="29"/>
      <c r="T338" s="29"/>
      <c r="W338" s="31"/>
      <c r="X338" s="31"/>
      <c r="Y338" s="31"/>
      <c r="Z338" s="31"/>
      <c r="AA338" s="31"/>
      <c r="AB338" s="31"/>
      <c r="AC338" s="31"/>
      <c r="AD338" s="31"/>
    </row>
    <row r="339" spans="2:30" ht="15" customHeight="1">
      <c r="B339" s="137" t="s">
        <v>653</v>
      </c>
      <c r="C339" s="152" t="s">
        <v>654</v>
      </c>
      <c r="D339" s="152">
        <v>3.1680000000000001</v>
      </c>
      <c r="E339" s="152">
        <v>7438.85</v>
      </c>
      <c r="F339" s="215">
        <f t="shared" si="20"/>
        <v>23566.276800000003</v>
      </c>
      <c r="G339" s="216">
        <f t="shared" si="21"/>
        <v>7.3998949675138561E-4</v>
      </c>
      <c r="H339" s="217" t="s">
        <v>6</v>
      </c>
      <c r="I339" s="175" t="str">
        <f t="shared" si="22"/>
        <v/>
      </c>
      <c r="J339" s="218">
        <v>4.87E-2</v>
      </c>
      <c r="K339" s="175">
        <f t="shared" si="23"/>
        <v>3.6037488491792481E-5</v>
      </c>
      <c r="M339" s="29"/>
      <c r="N339" s="29"/>
      <c r="O339" s="29"/>
      <c r="P339" s="29"/>
      <c r="Q339" s="29"/>
      <c r="R339" s="29"/>
      <c r="S339" s="29"/>
      <c r="T339" s="29"/>
      <c r="W339" s="31"/>
      <c r="X339" s="31"/>
      <c r="Y339" s="31"/>
      <c r="Z339" s="31"/>
      <c r="AA339" s="31"/>
      <c r="AB339" s="31"/>
      <c r="AC339" s="31"/>
      <c r="AD339" s="31"/>
    </row>
    <row r="340" spans="2:30" ht="15" customHeight="1">
      <c r="B340" s="137" t="s">
        <v>645</v>
      </c>
      <c r="C340" s="152" t="s">
        <v>646</v>
      </c>
      <c r="D340" s="152">
        <v>206.37700000000001</v>
      </c>
      <c r="E340" s="152">
        <v>102.21</v>
      </c>
      <c r="F340" s="215">
        <f t="shared" si="20"/>
        <v>21093.793170000001</v>
      </c>
      <c r="G340" s="216">
        <f t="shared" si="21"/>
        <v>6.6235262892465536E-4</v>
      </c>
      <c r="H340" s="217">
        <v>1.9567556990509737E-2</v>
      </c>
      <c r="I340" s="175">
        <f t="shared" si="22"/>
        <v>1.2960622814297141E-5</v>
      </c>
      <c r="J340" s="218">
        <v>7.3950000000000002E-2</v>
      </c>
      <c r="K340" s="175">
        <f t="shared" si="23"/>
        <v>4.8980976908978268E-5</v>
      </c>
      <c r="M340" s="29"/>
      <c r="N340" s="29"/>
      <c r="O340" s="29"/>
      <c r="P340" s="29"/>
      <c r="Q340" s="29"/>
      <c r="R340" s="29"/>
      <c r="S340" s="29"/>
      <c r="T340" s="29"/>
      <c r="W340" s="31"/>
      <c r="X340" s="31"/>
      <c r="Y340" s="31"/>
      <c r="Z340" s="31"/>
      <c r="AA340" s="31"/>
      <c r="AB340" s="31"/>
      <c r="AC340" s="31"/>
      <c r="AD340" s="31"/>
    </row>
    <row r="341" spans="2:30" ht="15" customHeight="1">
      <c r="B341" s="137" t="s">
        <v>662</v>
      </c>
      <c r="C341" s="152" t="s">
        <v>663</v>
      </c>
      <c r="D341" s="152">
        <v>217.67400000000001</v>
      </c>
      <c r="E341" s="152">
        <v>181.71</v>
      </c>
      <c r="F341" s="215">
        <f t="shared" si="20"/>
        <v>39553.542540000002</v>
      </c>
      <c r="G341" s="216">
        <f t="shared" si="21"/>
        <v>1.2419953430619604E-3</v>
      </c>
      <c r="H341" s="217">
        <v>5.7234054262286062E-3</v>
      </c>
      <c r="I341" s="175">
        <f t="shared" si="22"/>
        <v>7.108442885831484E-6</v>
      </c>
      <c r="J341" s="218">
        <v>0.13119999999999998</v>
      </c>
      <c r="K341" s="175">
        <f t="shared" si="23"/>
        <v>1.6294978900972918E-4</v>
      </c>
      <c r="M341" s="29"/>
      <c r="N341" s="29"/>
      <c r="O341" s="29"/>
      <c r="P341" s="29"/>
      <c r="Q341" s="29"/>
      <c r="R341" s="29"/>
      <c r="S341" s="29"/>
      <c r="T341" s="29"/>
      <c r="W341" s="31"/>
      <c r="X341" s="31"/>
      <c r="Y341" s="31"/>
      <c r="Z341" s="31"/>
      <c r="AA341" s="31"/>
      <c r="AB341" s="31"/>
      <c r="AC341" s="31"/>
      <c r="AD341" s="31"/>
    </row>
    <row r="342" spans="2:30" ht="15" customHeight="1">
      <c r="B342" s="137" t="s">
        <v>304</v>
      </c>
      <c r="C342" s="152" t="s">
        <v>305</v>
      </c>
      <c r="D342" s="152">
        <v>87.7</v>
      </c>
      <c r="E342" s="152">
        <v>139.01</v>
      </c>
      <c r="F342" s="215">
        <f t="shared" si="20"/>
        <v>12191.177</v>
      </c>
      <c r="G342" s="216">
        <f t="shared" si="21"/>
        <v>3.8280730594817872E-4</v>
      </c>
      <c r="H342" s="217" t="s">
        <v>6</v>
      </c>
      <c r="I342" s="175" t="str">
        <f t="shared" si="22"/>
        <v/>
      </c>
      <c r="J342" s="218">
        <v>0.1497</v>
      </c>
      <c r="K342" s="175">
        <f t="shared" si="23"/>
        <v>5.7306253700442358E-5</v>
      </c>
      <c r="M342" s="29"/>
      <c r="N342" s="29"/>
      <c r="O342" s="29"/>
      <c r="P342" s="29"/>
      <c r="Q342" s="29"/>
      <c r="R342" s="29"/>
      <c r="S342" s="29"/>
      <c r="T342" s="29"/>
      <c r="W342" s="31"/>
      <c r="X342" s="31"/>
      <c r="Y342" s="31"/>
      <c r="Z342" s="31"/>
      <c r="AA342" s="31"/>
      <c r="AB342" s="31"/>
      <c r="AC342" s="31"/>
      <c r="AD342" s="31"/>
    </row>
    <row r="343" spans="2:30" ht="15" customHeight="1">
      <c r="B343" s="137" t="s">
        <v>425</v>
      </c>
      <c r="C343" s="152" t="s">
        <v>426</v>
      </c>
      <c r="D343" s="152">
        <v>295.755</v>
      </c>
      <c r="E343" s="152">
        <v>96.89</v>
      </c>
      <c r="F343" s="215">
        <f t="shared" si="20"/>
        <v>28655.701949999999</v>
      </c>
      <c r="G343" s="216">
        <f t="shared" si="21"/>
        <v>8.9979926167370642E-4</v>
      </c>
      <c r="H343" s="217">
        <v>1.9403447208174218E-2</v>
      </c>
      <c r="I343" s="175">
        <f t="shared" si="22"/>
        <v>1.7459207471839903E-5</v>
      </c>
      <c r="J343" s="218">
        <v>7.0000000000000007E-2</v>
      </c>
      <c r="K343" s="175">
        <f t="shared" si="23"/>
        <v>6.2985948317159453E-5</v>
      </c>
      <c r="M343" s="29"/>
      <c r="N343" s="29"/>
      <c r="O343" s="29"/>
      <c r="P343" s="29"/>
      <c r="Q343" s="29"/>
      <c r="R343" s="29"/>
      <c r="S343" s="29"/>
      <c r="T343" s="29"/>
      <c r="W343" s="31"/>
      <c r="X343" s="31"/>
      <c r="Y343" s="31"/>
      <c r="Z343" s="31"/>
      <c r="AA343" s="31"/>
      <c r="AB343" s="31"/>
      <c r="AC343" s="31"/>
      <c r="AD343" s="31"/>
    </row>
    <row r="344" spans="2:30" ht="15" customHeight="1">
      <c r="B344" s="137" t="s">
        <v>477</v>
      </c>
      <c r="C344" s="152" t="s">
        <v>478</v>
      </c>
      <c r="D344" s="152">
        <v>293.096</v>
      </c>
      <c r="E344" s="152">
        <v>77.52</v>
      </c>
      <c r="F344" s="215">
        <f t="shared" si="20"/>
        <v>22720.801919999998</v>
      </c>
      <c r="G344" s="216" t="str">
        <f t="shared" si="21"/>
        <v/>
      </c>
      <c r="H344" s="217">
        <v>3.3539731682146544E-2</v>
      </c>
      <c r="I344" s="175" t="str">
        <f t="shared" si="22"/>
        <v/>
      </c>
      <c r="J344" s="218" t="s">
        <v>6</v>
      </c>
      <c r="K344" s="175" t="str">
        <f t="shared" si="23"/>
        <v/>
      </c>
      <c r="M344" s="29"/>
      <c r="N344" s="29"/>
      <c r="O344" s="29"/>
      <c r="P344" s="29"/>
      <c r="Q344" s="29"/>
      <c r="R344" s="29"/>
      <c r="S344" s="29"/>
      <c r="T344" s="29"/>
      <c r="W344" s="31"/>
      <c r="X344" s="31"/>
      <c r="Y344" s="31"/>
      <c r="Z344" s="31"/>
      <c r="AA344" s="31"/>
      <c r="AB344" s="31"/>
      <c r="AC344" s="31"/>
      <c r="AD344" s="31"/>
    </row>
    <row r="345" spans="2:30" ht="15" customHeight="1">
      <c r="B345" s="137" t="s">
        <v>319</v>
      </c>
      <c r="C345" s="152" t="s">
        <v>320</v>
      </c>
      <c r="D345" s="152">
        <v>232.93100000000001</v>
      </c>
      <c r="E345" s="152">
        <v>146.71</v>
      </c>
      <c r="F345" s="215">
        <f t="shared" si="20"/>
        <v>34173.307010000004</v>
      </c>
      <c r="G345" s="216">
        <f t="shared" si="21"/>
        <v>1.073054028486184E-3</v>
      </c>
      <c r="H345" s="217">
        <v>1.7994683388998706E-2</v>
      </c>
      <c r="I345" s="175">
        <f t="shared" si="22"/>
        <v>1.9309267501898481E-5</v>
      </c>
      <c r="J345" s="218">
        <v>0.17624999999999999</v>
      </c>
      <c r="K345" s="175">
        <f t="shared" si="23"/>
        <v>1.8912577252068992E-4</v>
      </c>
      <c r="M345" s="29"/>
      <c r="N345" s="29"/>
      <c r="O345" s="29"/>
      <c r="P345" s="29"/>
      <c r="Q345" s="29"/>
      <c r="R345" s="29"/>
      <c r="S345" s="29"/>
      <c r="T345" s="29"/>
      <c r="W345" s="31"/>
      <c r="X345" s="31"/>
      <c r="Y345" s="31"/>
      <c r="Z345" s="31"/>
      <c r="AA345" s="31"/>
      <c r="AB345" s="31"/>
      <c r="AC345" s="31"/>
      <c r="AD345" s="31"/>
    </row>
    <row r="346" spans="2:30" ht="15" customHeight="1">
      <c r="B346" s="137" t="s">
        <v>199</v>
      </c>
      <c r="C346" s="152" t="s">
        <v>200</v>
      </c>
      <c r="D346" s="152">
        <v>272.13400000000001</v>
      </c>
      <c r="E346" s="152">
        <v>275.63</v>
      </c>
      <c r="F346" s="215">
        <f t="shared" si="20"/>
        <v>75008.294420000006</v>
      </c>
      <c r="G346" s="216">
        <f t="shared" si="21"/>
        <v>2.3552871975107905E-3</v>
      </c>
      <c r="H346" s="217" t="s">
        <v>6</v>
      </c>
      <c r="I346" s="175" t="str">
        <f t="shared" si="22"/>
        <v/>
      </c>
      <c r="J346" s="218">
        <v>0.16315000000000002</v>
      </c>
      <c r="K346" s="175">
        <f t="shared" si="23"/>
        <v>3.8426510627388548E-4</v>
      </c>
      <c r="M346" s="29"/>
      <c r="N346" s="29"/>
      <c r="O346" s="29"/>
      <c r="P346" s="29"/>
      <c r="Q346" s="29"/>
      <c r="R346" s="29"/>
      <c r="S346" s="29"/>
      <c r="T346" s="29"/>
      <c r="W346" s="31"/>
      <c r="X346" s="31"/>
      <c r="Y346" s="31"/>
      <c r="Z346" s="31"/>
      <c r="AA346" s="31"/>
      <c r="AB346" s="31"/>
      <c r="AC346" s="31"/>
      <c r="AD346" s="31"/>
    </row>
    <row r="347" spans="2:30" ht="15" customHeight="1">
      <c r="B347" s="137" t="s">
        <v>846</v>
      </c>
      <c r="C347" s="152" t="s">
        <v>847</v>
      </c>
      <c r="D347" s="152">
        <v>42.454999999999998</v>
      </c>
      <c r="E347" s="152">
        <v>461.55</v>
      </c>
      <c r="F347" s="215">
        <f t="shared" si="20"/>
        <v>19595.105250000001</v>
      </c>
      <c r="G347" s="216" t="str">
        <f t="shared" si="21"/>
        <v/>
      </c>
      <c r="H347" s="217" t="s">
        <v>6</v>
      </c>
      <c r="I347" s="175" t="str">
        <f t="shared" si="22"/>
        <v/>
      </c>
      <c r="J347" s="218" t="s">
        <v>6</v>
      </c>
      <c r="K347" s="175" t="str">
        <f t="shared" si="23"/>
        <v/>
      </c>
      <c r="M347" s="29"/>
      <c r="N347" s="29"/>
      <c r="O347" s="29"/>
      <c r="P347" s="29"/>
      <c r="Q347" s="29"/>
      <c r="R347" s="29"/>
      <c r="S347" s="29"/>
      <c r="T347" s="29"/>
      <c r="W347" s="31"/>
      <c r="X347" s="31"/>
      <c r="Y347" s="31"/>
      <c r="Z347" s="31"/>
      <c r="AA347" s="31"/>
      <c r="AB347" s="31"/>
      <c r="AC347" s="31"/>
      <c r="AD347" s="31"/>
    </row>
    <row r="348" spans="2:30" ht="15" customHeight="1">
      <c r="B348" s="137" t="s">
        <v>852</v>
      </c>
      <c r="C348" s="152" t="s">
        <v>853</v>
      </c>
      <c r="D348" s="152">
        <v>60.082999999999998</v>
      </c>
      <c r="E348" s="152">
        <v>170.43</v>
      </c>
      <c r="F348" s="215">
        <f t="shared" si="20"/>
        <v>10239.94569</v>
      </c>
      <c r="G348" s="216">
        <f t="shared" si="21"/>
        <v>3.2153794688113903E-4</v>
      </c>
      <c r="H348" s="217">
        <v>4.6940092706683097E-3</v>
      </c>
      <c r="I348" s="175">
        <f t="shared" si="22"/>
        <v>1.5093021035317211E-6</v>
      </c>
      <c r="J348" s="218">
        <v>0.1242</v>
      </c>
      <c r="K348" s="175">
        <f t="shared" si="23"/>
        <v>3.9935013002637469E-5</v>
      </c>
      <c r="M348" s="29"/>
      <c r="N348" s="29"/>
      <c r="O348" s="29"/>
      <c r="P348" s="29"/>
      <c r="Q348" s="29"/>
      <c r="R348" s="29"/>
      <c r="S348" s="29"/>
      <c r="T348" s="29"/>
      <c r="W348" s="31"/>
      <c r="X348" s="31"/>
      <c r="Y348" s="31"/>
      <c r="Z348" s="31"/>
      <c r="AA348" s="31"/>
      <c r="AB348" s="31"/>
      <c r="AC348" s="31"/>
      <c r="AD348" s="31"/>
    </row>
    <row r="349" spans="2:30" ht="15" customHeight="1">
      <c r="B349" s="137" t="s">
        <v>790</v>
      </c>
      <c r="C349" s="152" t="s">
        <v>791</v>
      </c>
      <c r="D349" s="152">
        <v>160.44399999999999</v>
      </c>
      <c r="E349" s="152">
        <v>106.59</v>
      </c>
      <c r="F349" s="215">
        <f t="shared" si="20"/>
        <v>17101.72596</v>
      </c>
      <c r="G349" s="216">
        <f t="shared" si="21"/>
        <v>5.3700029470588691E-4</v>
      </c>
      <c r="H349" s="217">
        <v>2.5518341307814992E-2</v>
      </c>
      <c r="I349" s="175">
        <f t="shared" si="22"/>
        <v>1.3703356802702058E-5</v>
      </c>
      <c r="J349" s="218">
        <v>5.0799999999999998E-2</v>
      </c>
      <c r="K349" s="175">
        <f t="shared" si="23"/>
        <v>2.7279614971059052E-5</v>
      </c>
      <c r="M349" s="29"/>
      <c r="N349" s="29"/>
      <c r="O349" s="29"/>
      <c r="P349" s="29"/>
      <c r="Q349" s="29"/>
      <c r="R349" s="29"/>
      <c r="S349" s="29"/>
      <c r="T349" s="29"/>
      <c r="W349" s="31"/>
      <c r="X349" s="31"/>
      <c r="Y349" s="31"/>
      <c r="Z349" s="31"/>
      <c r="AA349" s="31"/>
      <c r="AB349" s="31"/>
      <c r="AC349" s="31"/>
      <c r="AD349" s="31"/>
    </row>
    <row r="350" spans="2:30" ht="15" customHeight="1">
      <c r="B350" s="137" t="s">
        <v>282</v>
      </c>
      <c r="C350" s="152" t="s">
        <v>283</v>
      </c>
      <c r="D350" s="152">
        <v>111.092</v>
      </c>
      <c r="E350" s="152">
        <v>138.18</v>
      </c>
      <c r="F350" s="215">
        <f t="shared" si="20"/>
        <v>15350.692560000001</v>
      </c>
      <c r="G350" s="216" t="str">
        <f t="shared" si="21"/>
        <v/>
      </c>
      <c r="H350" s="217">
        <v>2.1710811984368215E-2</v>
      </c>
      <c r="I350" s="175" t="str">
        <f t="shared" si="22"/>
        <v/>
      </c>
      <c r="J350" s="218">
        <v>-8.199999999999999E-3</v>
      </c>
      <c r="K350" s="175" t="str">
        <f t="shared" si="23"/>
        <v/>
      </c>
      <c r="M350" s="29"/>
      <c r="N350" s="29"/>
      <c r="O350" s="29"/>
      <c r="P350" s="29"/>
      <c r="Q350" s="29"/>
      <c r="R350" s="29"/>
      <c r="S350" s="29"/>
      <c r="T350" s="29"/>
      <c r="W350" s="31"/>
      <c r="X350" s="31"/>
      <c r="Y350" s="31"/>
      <c r="Z350" s="31"/>
      <c r="AA350" s="31"/>
      <c r="AB350" s="31"/>
      <c r="AC350" s="31"/>
      <c r="AD350" s="31"/>
    </row>
    <row r="351" spans="2:30" ht="15" customHeight="1">
      <c r="B351" s="137" t="s">
        <v>749</v>
      </c>
      <c r="C351" s="152" t="s">
        <v>750</v>
      </c>
      <c r="D351" s="152">
        <v>114.592</v>
      </c>
      <c r="E351" s="152">
        <v>270.95999999999998</v>
      </c>
      <c r="F351" s="215">
        <f t="shared" si="20"/>
        <v>31049.848319999997</v>
      </c>
      <c r="G351" s="216">
        <f t="shared" si="21"/>
        <v>9.7497631159639323E-4</v>
      </c>
      <c r="H351" s="217">
        <v>1.8452908178328908E-2</v>
      </c>
      <c r="I351" s="175">
        <f t="shared" si="22"/>
        <v>1.7991148353934038E-5</v>
      </c>
      <c r="J351" s="218">
        <v>0.10867</v>
      </c>
      <c r="K351" s="175">
        <f t="shared" si="23"/>
        <v>1.0595067578118005E-4</v>
      </c>
      <c r="M351" s="29"/>
      <c r="N351" s="29"/>
      <c r="O351" s="29"/>
      <c r="P351" s="29"/>
      <c r="Q351" s="29"/>
      <c r="R351" s="29"/>
      <c r="S351" s="29"/>
      <c r="T351" s="29"/>
      <c r="W351" s="31"/>
      <c r="X351" s="31"/>
      <c r="Y351" s="31"/>
      <c r="Z351" s="31"/>
      <c r="AA351" s="31"/>
      <c r="AB351" s="31"/>
      <c r="AC351" s="31"/>
      <c r="AD351" s="31"/>
    </row>
    <row r="352" spans="2:30" ht="15" customHeight="1">
      <c r="B352" s="137" t="s">
        <v>505</v>
      </c>
      <c r="C352" s="152" t="s">
        <v>506</v>
      </c>
      <c r="D352" s="152">
        <v>1215.6379999999999</v>
      </c>
      <c r="E352" s="152">
        <v>38.61</v>
      </c>
      <c r="F352" s="215">
        <f t="shared" si="20"/>
        <v>46935.783179999999</v>
      </c>
      <c r="G352" s="216">
        <f t="shared" si="21"/>
        <v>1.4738003321339392E-3</v>
      </c>
      <c r="H352" s="217">
        <v>4.1440041440041445E-2</v>
      </c>
      <c r="I352" s="175">
        <f t="shared" si="22"/>
        <v>6.1074346837977289E-5</v>
      </c>
      <c r="J352" s="218">
        <v>3.8699999999999998E-2</v>
      </c>
      <c r="K352" s="175">
        <f t="shared" si="23"/>
        <v>5.7036072853583444E-5</v>
      </c>
      <c r="M352" s="29"/>
      <c r="N352" s="29"/>
      <c r="O352" s="29"/>
      <c r="P352" s="29"/>
      <c r="Q352" s="29"/>
      <c r="R352" s="29"/>
      <c r="S352" s="29"/>
      <c r="T352" s="29"/>
      <c r="W352" s="31"/>
      <c r="X352" s="31"/>
      <c r="Y352" s="31"/>
      <c r="Z352" s="31"/>
      <c r="AA352" s="31"/>
      <c r="AB352" s="31"/>
      <c r="AC352" s="31"/>
      <c r="AD352" s="31"/>
    </row>
    <row r="353" spans="2:30" ht="15" customHeight="1">
      <c r="B353" s="137" t="s">
        <v>104</v>
      </c>
      <c r="C353" s="152" t="s">
        <v>105</v>
      </c>
      <c r="D353" s="152">
        <v>466.97500000000002</v>
      </c>
      <c r="E353" s="152">
        <v>171.56</v>
      </c>
      <c r="F353" s="215">
        <f t="shared" si="20"/>
        <v>80114.231</v>
      </c>
      <c r="G353" s="216">
        <f t="shared" si="21"/>
        <v>2.5156154272241364E-3</v>
      </c>
      <c r="H353" s="217">
        <v>3.7771042200979252E-2</v>
      </c>
      <c r="I353" s="175">
        <f t="shared" si="22"/>
        <v>9.5017416463117303E-5</v>
      </c>
      <c r="J353" s="218">
        <v>0.1024</v>
      </c>
      <c r="K353" s="175">
        <f t="shared" si="23"/>
        <v>2.5759901974775157E-4</v>
      </c>
      <c r="M353" s="29"/>
      <c r="N353" s="29"/>
      <c r="O353" s="29"/>
      <c r="P353" s="29"/>
      <c r="Q353" s="29"/>
      <c r="R353" s="29"/>
      <c r="S353" s="29"/>
      <c r="T353" s="29"/>
      <c r="W353" s="31"/>
      <c r="X353" s="31"/>
      <c r="Y353" s="31"/>
      <c r="Z353" s="31"/>
      <c r="AA353" s="31"/>
      <c r="AB353" s="31"/>
      <c r="AC353" s="31"/>
      <c r="AD353" s="31"/>
    </row>
    <row r="354" spans="2:30" ht="15" customHeight="1">
      <c r="B354" s="137" t="s">
        <v>738</v>
      </c>
      <c r="C354" s="152" t="s">
        <v>739</v>
      </c>
      <c r="D354" s="152">
        <v>107.944</v>
      </c>
      <c r="E354" s="152">
        <v>890.66</v>
      </c>
      <c r="F354" s="215">
        <f t="shared" si="20"/>
        <v>96141.403040000005</v>
      </c>
      <c r="G354" s="216">
        <f t="shared" si="21"/>
        <v>3.018874345587833E-3</v>
      </c>
      <c r="H354" s="217" t="s">
        <v>6</v>
      </c>
      <c r="I354" s="175" t="str">
        <f t="shared" si="22"/>
        <v/>
      </c>
      <c r="J354" s="218">
        <v>0.13</v>
      </c>
      <c r="K354" s="175">
        <f t="shared" si="23"/>
        <v>3.9245366492641831E-4</v>
      </c>
      <c r="M354" s="29"/>
      <c r="N354" s="29"/>
      <c r="O354" s="29"/>
      <c r="P354" s="29"/>
      <c r="Q354" s="29"/>
      <c r="R354" s="29"/>
      <c r="S354" s="29"/>
      <c r="T354" s="29"/>
      <c r="W354" s="31"/>
      <c r="X354" s="31"/>
      <c r="Y354" s="31"/>
      <c r="Z354" s="31"/>
      <c r="AA354" s="31"/>
      <c r="AB354" s="31"/>
      <c r="AC354" s="31"/>
      <c r="AD354" s="31"/>
    </row>
    <row r="355" spans="2:30" ht="15" customHeight="1">
      <c r="B355" s="137" t="s">
        <v>106</v>
      </c>
      <c r="C355" s="152" t="s">
        <v>107</v>
      </c>
      <c r="D355" s="152">
        <v>10387.380999999999</v>
      </c>
      <c r="E355" s="152">
        <v>175</v>
      </c>
      <c r="F355" s="215">
        <f t="shared" si="20"/>
        <v>1817791.6749999998</v>
      </c>
      <c r="G355" s="216" t="str">
        <f t="shared" si="21"/>
        <v/>
      </c>
      <c r="H355" s="217" t="s">
        <v>6</v>
      </c>
      <c r="I355" s="175" t="str">
        <f t="shared" si="22"/>
        <v/>
      </c>
      <c r="J355" s="218">
        <v>0.24934999999999999</v>
      </c>
      <c r="K355" s="175" t="str">
        <f t="shared" si="23"/>
        <v/>
      </c>
      <c r="M355" s="29"/>
      <c r="N355" s="29"/>
      <c r="O355" s="29"/>
      <c r="P355" s="29"/>
      <c r="Q355" s="29"/>
      <c r="R355" s="29"/>
      <c r="S355" s="29"/>
      <c r="T355" s="29"/>
      <c r="W355" s="31"/>
      <c r="X355" s="31"/>
      <c r="Y355" s="31"/>
      <c r="Z355" s="31"/>
      <c r="AA355" s="31"/>
      <c r="AB355" s="31"/>
      <c r="AC355" s="31"/>
      <c r="AD355" s="31"/>
    </row>
    <row r="356" spans="2:30" ht="15" customHeight="1">
      <c r="B356" s="137" t="s">
        <v>492</v>
      </c>
      <c r="C356" s="152" t="s">
        <v>493</v>
      </c>
      <c r="D356" s="152">
        <v>72.867999999999995</v>
      </c>
      <c r="E356" s="152">
        <v>162.69</v>
      </c>
      <c r="F356" s="215">
        <f t="shared" si="20"/>
        <v>11854.894919999999</v>
      </c>
      <c r="G356" s="216">
        <f t="shared" si="21"/>
        <v>3.722479286966262E-4</v>
      </c>
      <c r="H356" s="217">
        <v>1.3522650439486141E-2</v>
      </c>
      <c r="I356" s="175">
        <f t="shared" si="22"/>
        <v>5.0337786165872381E-6</v>
      </c>
      <c r="J356" s="218">
        <v>7.690000000000001E-2</v>
      </c>
      <c r="K356" s="175">
        <f t="shared" si="23"/>
        <v>2.862586571677056E-5</v>
      </c>
      <c r="M356" s="29"/>
      <c r="N356" s="29"/>
      <c r="O356" s="29"/>
      <c r="P356" s="29"/>
      <c r="Q356" s="29"/>
      <c r="R356" s="29"/>
      <c r="S356" s="29"/>
      <c r="T356" s="29"/>
      <c r="W356" s="31"/>
      <c r="X356" s="31"/>
      <c r="Y356" s="31"/>
      <c r="Z356" s="31"/>
      <c r="AA356" s="31"/>
      <c r="AB356" s="31"/>
      <c r="AC356" s="31"/>
      <c r="AD356" s="31"/>
    </row>
    <row r="357" spans="2:30" ht="15" customHeight="1">
      <c r="B357" s="137" t="s">
        <v>745</v>
      </c>
      <c r="C357" s="152" t="s">
        <v>746</v>
      </c>
      <c r="D357" s="152">
        <v>39.043999999999997</v>
      </c>
      <c r="E357" s="152">
        <v>163.63999999999999</v>
      </c>
      <c r="F357" s="215">
        <f t="shared" si="20"/>
        <v>6389.1601599999985</v>
      </c>
      <c r="G357" s="216">
        <f t="shared" si="21"/>
        <v>2.006219078043928E-4</v>
      </c>
      <c r="H357" s="217">
        <v>1.8332925934979226E-2</v>
      </c>
      <c r="I357" s="175">
        <f t="shared" si="22"/>
        <v>3.6779865767121639E-6</v>
      </c>
      <c r="J357" s="218">
        <v>0.12634999999999999</v>
      </c>
      <c r="K357" s="175">
        <f t="shared" si="23"/>
        <v>2.5348578051085028E-5</v>
      </c>
      <c r="M357" s="29"/>
      <c r="N357" s="29"/>
      <c r="O357" s="29"/>
      <c r="P357" s="29"/>
      <c r="Q357" s="29"/>
      <c r="R357" s="29"/>
      <c r="S357" s="29"/>
      <c r="T357" s="29"/>
      <c r="W357" s="31"/>
      <c r="X357" s="31"/>
      <c r="Y357" s="31"/>
      <c r="Z357" s="31"/>
      <c r="AA357" s="31"/>
      <c r="AB357" s="31"/>
      <c r="AC357" s="31"/>
      <c r="AD357" s="31"/>
    </row>
    <row r="358" spans="2:30" ht="15" customHeight="1">
      <c r="B358" s="137" t="s">
        <v>178</v>
      </c>
      <c r="C358" s="152" t="s">
        <v>179</v>
      </c>
      <c r="D358" s="152">
        <v>157.04900000000001</v>
      </c>
      <c r="E358" s="152">
        <v>61.89</v>
      </c>
      <c r="F358" s="215">
        <f t="shared" si="20"/>
        <v>9719.7626099999998</v>
      </c>
      <c r="G358" s="216">
        <f t="shared" si="21"/>
        <v>3.0520401263880737E-4</v>
      </c>
      <c r="H358" s="217">
        <v>6.3338180643076419E-2</v>
      </c>
      <c r="I358" s="175">
        <f t="shared" si="22"/>
        <v>1.9331066885508561E-5</v>
      </c>
      <c r="J358" s="218">
        <v>3.7000000000000002E-3</v>
      </c>
      <c r="K358" s="175">
        <f t="shared" si="23"/>
        <v>1.1292548467635873E-6</v>
      </c>
      <c r="M358" s="29"/>
      <c r="N358" s="29"/>
      <c r="O358" s="29"/>
      <c r="P358" s="29"/>
      <c r="Q358" s="29"/>
      <c r="R358" s="29"/>
      <c r="S358" s="29"/>
      <c r="T358" s="29"/>
      <c r="W358" s="31"/>
      <c r="X358" s="31"/>
      <c r="Y358" s="31"/>
      <c r="Z358" s="31"/>
      <c r="AA358" s="31"/>
      <c r="AB358" s="31"/>
      <c r="AC358" s="31"/>
      <c r="AD358" s="31"/>
    </row>
    <row r="359" spans="2:30" ht="15" customHeight="1">
      <c r="B359" s="137" t="s">
        <v>120</v>
      </c>
      <c r="C359" s="152" t="s">
        <v>121</v>
      </c>
      <c r="D359" s="152">
        <v>600.60400000000004</v>
      </c>
      <c r="E359" s="152">
        <v>120.77</v>
      </c>
      <c r="F359" s="215">
        <f t="shared" si="20"/>
        <v>72534.945080000005</v>
      </c>
      <c r="G359" s="216">
        <f t="shared" si="21"/>
        <v>2.2776231460812932E-3</v>
      </c>
      <c r="H359" s="217">
        <v>7.2865777924981372E-3</v>
      </c>
      <c r="I359" s="175">
        <f t="shared" si="22"/>
        <v>1.6596078235915693E-5</v>
      </c>
      <c r="J359" s="218">
        <v>0.1157</v>
      </c>
      <c r="K359" s="175">
        <f t="shared" si="23"/>
        <v>2.6352099800160562E-4</v>
      </c>
      <c r="M359" s="29"/>
      <c r="N359" s="29"/>
      <c r="O359" s="29"/>
      <c r="P359" s="29"/>
      <c r="Q359" s="29"/>
      <c r="R359" s="29"/>
      <c r="S359" s="29"/>
      <c r="T359" s="29"/>
      <c r="W359" s="31"/>
      <c r="X359" s="31"/>
      <c r="Y359" s="31"/>
      <c r="Z359" s="31"/>
      <c r="AA359" s="31"/>
      <c r="AB359" s="31"/>
      <c r="AC359" s="31"/>
      <c r="AD359" s="31"/>
    </row>
    <row r="360" spans="2:30" ht="15" customHeight="1">
      <c r="B360" s="137" t="s">
        <v>449</v>
      </c>
      <c r="C360" s="152" t="s">
        <v>450</v>
      </c>
      <c r="D360" s="152">
        <v>410.30399999999997</v>
      </c>
      <c r="E360" s="152">
        <v>66.75</v>
      </c>
      <c r="F360" s="215">
        <f t="shared" si="20"/>
        <v>27387.791999999998</v>
      </c>
      <c r="G360" s="216">
        <f t="shared" si="21"/>
        <v>8.5998643702647249E-4</v>
      </c>
      <c r="H360" s="217">
        <v>2.9962546816479402E-3</v>
      </c>
      <c r="I360" s="175">
        <f t="shared" si="22"/>
        <v>2.5767383880942999E-6</v>
      </c>
      <c r="J360" s="218">
        <v>0.14185</v>
      </c>
      <c r="K360" s="175">
        <f t="shared" si="23"/>
        <v>1.2198907609220513E-4</v>
      </c>
      <c r="M360" s="29"/>
      <c r="N360" s="29"/>
      <c r="O360" s="29"/>
      <c r="P360" s="29"/>
      <c r="Q360" s="29"/>
      <c r="R360" s="29"/>
      <c r="S360" s="29"/>
      <c r="T360" s="29"/>
      <c r="W360" s="31"/>
      <c r="X360" s="31"/>
      <c r="Y360" s="31"/>
      <c r="Z360" s="31"/>
      <c r="AA360" s="31"/>
      <c r="AB360" s="31"/>
      <c r="AC360" s="31"/>
      <c r="AD360" s="31"/>
    </row>
    <row r="361" spans="2:30" ht="15" customHeight="1">
      <c r="B361" s="137" t="s">
        <v>726</v>
      </c>
      <c r="C361" s="152" t="s">
        <v>727</v>
      </c>
      <c r="D361" s="152">
        <v>233.62299999999999</v>
      </c>
      <c r="E361" s="152">
        <v>269.32</v>
      </c>
      <c r="F361" s="215">
        <f t="shared" si="20"/>
        <v>62919.346359999996</v>
      </c>
      <c r="G361" s="216" t="str">
        <f t="shared" si="21"/>
        <v/>
      </c>
      <c r="H361" s="217">
        <v>3.8021684241794147E-2</v>
      </c>
      <c r="I361" s="175" t="str">
        <f t="shared" si="22"/>
        <v/>
      </c>
      <c r="J361" s="218">
        <v>-0.13</v>
      </c>
      <c r="K361" s="175" t="str">
        <f t="shared" si="23"/>
        <v/>
      </c>
      <c r="M361" s="29"/>
      <c r="N361" s="29"/>
      <c r="O361" s="29"/>
      <c r="P361" s="29"/>
      <c r="Q361" s="29"/>
      <c r="R361" s="29"/>
      <c r="S361" s="29"/>
      <c r="T361" s="29"/>
      <c r="W361" s="31"/>
      <c r="X361" s="31"/>
      <c r="Y361" s="31"/>
      <c r="Z361" s="31"/>
      <c r="AA361" s="31"/>
      <c r="AB361" s="31"/>
      <c r="AC361" s="31"/>
      <c r="AD361" s="31"/>
    </row>
    <row r="362" spans="2:30" ht="15" customHeight="1">
      <c r="B362" s="137" t="s">
        <v>868</v>
      </c>
      <c r="C362" s="152" t="s">
        <v>869</v>
      </c>
      <c r="D362" s="152">
        <v>326.99599999999998</v>
      </c>
      <c r="E362" s="152">
        <v>159.87</v>
      </c>
      <c r="F362" s="215">
        <f t="shared" si="20"/>
        <v>52276.85052</v>
      </c>
      <c r="G362" s="216" t="str">
        <f t="shared" si="21"/>
        <v/>
      </c>
      <c r="H362" s="217">
        <v>2.6771752048539439E-2</v>
      </c>
      <c r="I362" s="175" t="str">
        <f t="shared" si="22"/>
        <v/>
      </c>
      <c r="J362" s="218">
        <v>-0.24</v>
      </c>
      <c r="K362" s="175" t="str">
        <f t="shared" si="23"/>
        <v/>
      </c>
      <c r="M362" s="29"/>
      <c r="N362" s="29"/>
      <c r="O362" s="29"/>
      <c r="P362" s="29"/>
      <c r="Q362" s="29"/>
      <c r="R362" s="29"/>
      <c r="S362" s="29"/>
      <c r="T362" s="29"/>
      <c r="W362" s="31"/>
      <c r="X362" s="31"/>
      <c r="Y362" s="31"/>
      <c r="Z362" s="31"/>
      <c r="AA362" s="31"/>
      <c r="AB362" s="31"/>
      <c r="AC362" s="31"/>
      <c r="AD362" s="31"/>
    </row>
    <row r="363" spans="2:30" ht="15" customHeight="1">
      <c r="B363" s="137" t="s">
        <v>773</v>
      </c>
      <c r="C363" s="152" t="s">
        <v>774</v>
      </c>
      <c r="D363" s="152">
        <v>152.54400000000001</v>
      </c>
      <c r="E363" s="152">
        <v>530.59</v>
      </c>
      <c r="F363" s="215">
        <f t="shared" si="20"/>
        <v>80938.320960000012</v>
      </c>
      <c r="G363" s="216">
        <f t="shared" si="21"/>
        <v>2.5414921458909679E-3</v>
      </c>
      <c r="H363" s="217" t="s">
        <v>6</v>
      </c>
      <c r="I363" s="175" t="str">
        <f t="shared" si="22"/>
        <v/>
      </c>
      <c r="J363" s="218">
        <v>0.187</v>
      </c>
      <c r="K363" s="175">
        <f t="shared" si="23"/>
        <v>4.7525903128161099E-4</v>
      </c>
      <c r="M363" s="29"/>
      <c r="N363" s="29"/>
      <c r="O363" s="29"/>
      <c r="P363" s="29"/>
      <c r="Q363" s="29"/>
      <c r="R363" s="29"/>
      <c r="S363" s="29"/>
      <c r="T363" s="29"/>
      <c r="W363" s="31"/>
      <c r="X363" s="31"/>
      <c r="Y363" s="31"/>
      <c r="Z363" s="31"/>
      <c r="AA363" s="31"/>
      <c r="AB363" s="31"/>
      <c r="AC363" s="31"/>
      <c r="AD363" s="31"/>
    </row>
    <row r="364" spans="2:30" ht="15" customHeight="1">
      <c r="B364" s="137" t="s">
        <v>340</v>
      </c>
      <c r="C364" s="152" t="s">
        <v>341</v>
      </c>
      <c r="D364" s="152">
        <v>117.06399999999999</v>
      </c>
      <c r="E364" s="152">
        <v>68.67</v>
      </c>
      <c r="F364" s="215">
        <f t="shared" si="20"/>
        <v>8038.7848800000002</v>
      </c>
      <c r="G364" s="216">
        <f t="shared" si="21"/>
        <v>2.5242071237336256E-4</v>
      </c>
      <c r="H364" s="217" t="s">
        <v>6</v>
      </c>
      <c r="I364" s="175" t="str">
        <f t="shared" si="22"/>
        <v/>
      </c>
      <c r="J364" s="218">
        <v>4.4749999999999998E-2</v>
      </c>
      <c r="K364" s="175">
        <f t="shared" si="23"/>
        <v>1.1295826878707974E-5</v>
      </c>
      <c r="M364" s="29"/>
      <c r="N364" s="29"/>
      <c r="O364" s="29"/>
      <c r="P364" s="29"/>
      <c r="Q364" s="29"/>
      <c r="R364" s="29"/>
      <c r="S364" s="29"/>
      <c r="T364" s="29"/>
      <c r="W364" s="31"/>
      <c r="X364" s="31"/>
      <c r="Y364" s="31"/>
      <c r="Z364" s="31"/>
      <c r="AA364" s="31"/>
      <c r="AB364" s="31"/>
      <c r="AC364" s="31"/>
      <c r="AD364" s="31"/>
    </row>
    <row r="365" spans="2:30" ht="15" customHeight="1">
      <c r="B365" s="137" t="s">
        <v>212</v>
      </c>
      <c r="C365" s="152" t="s">
        <v>213</v>
      </c>
      <c r="D365" s="152">
        <v>115.712</v>
      </c>
      <c r="E365" s="152">
        <v>71</v>
      </c>
      <c r="F365" s="215">
        <f t="shared" si="20"/>
        <v>8215.5519999999997</v>
      </c>
      <c r="G365" s="216">
        <f t="shared" si="21"/>
        <v>2.5797126298774688E-4</v>
      </c>
      <c r="H365" s="217">
        <v>3.4366197183098593E-2</v>
      </c>
      <c r="I365" s="175">
        <f t="shared" si="22"/>
        <v>8.8654912914098936E-6</v>
      </c>
      <c r="J365" s="218">
        <v>0.05</v>
      </c>
      <c r="K365" s="175">
        <f t="shared" si="23"/>
        <v>1.2898563149387344E-5</v>
      </c>
      <c r="M365" s="29"/>
      <c r="N365" s="29"/>
      <c r="O365" s="29"/>
      <c r="P365" s="29"/>
      <c r="Q365" s="29"/>
      <c r="R365" s="29"/>
      <c r="S365" s="29"/>
      <c r="T365" s="29"/>
      <c r="W365" s="31"/>
      <c r="X365" s="31"/>
      <c r="Y365" s="31"/>
      <c r="Z365" s="31"/>
      <c r="AA365" s="31"/>
      <c r="AB365" s="31"/>
      <c r="AC365" s="31"/>
      <c r="AD365" s="31"/>
    </row>
    <row r="366" spans="2:30" ht="15" customHeight="1">
      <c r="B366" s="137" t="s">
        <v>58</v>
      </c>
      <c r="C366" s="152" t="s">
        <v>59</v>
      </c>
      <c r="D366" s="152">
        <v>670.42200000000003</v>
      </c>
      <c r="E366" s="152">
        <v>300.91000000000003</v>
      </c>
      <c r="F366" s="215">
        <f t="shared" si="20"/>
        <v>201736.68402000002</v>
      </c>
      <c r="G366" s="216">
        <f t="shared" si="21"/>
        <v>6.3346038303451098E-3</v>
      </c>
      <c r="H366" s="217">
        <v>1.7147984447176894E-2</v>
      </c>
      <c r="I366" s="175">
        <f t="shared" si="22"/>
        <v>1.0862568796178513E-4</v>
      </c>
      <c r="J366" s="218">
        <v>0.1</v>
      </c>
      <c r="K366" s="175">
        <f t="shared" si="23"/>
        <v>6.3346038303451098E-4</v>
      </c>
      <c r="M366" s="29"/>
      <c r="N366" s="29"/>
      <c r="O366" s="29"/>
      <c r="P366" s="29"/>
      <c r="Q366" s="29"/>
      <c r="R366" s="29"/>
      <c r="S366" s="29"/>
      <c r="T366" s="29"/>
      <c r="W366" s="31"/>
      <c r="X366" s="31"/>
      <c r="Y366" s="31"/>
      <c r="Z366" s="31"/>
      <c r="AA366" s="31"/>
      <c r="AB366" s="31"/>
      <c r="AC366" s="31"/>
      <c r="AD366" s="31"/>
    </row>
    <row r="367" spans="2:30" ht="15" customHeight="1">
      <c r="B367" s="137" t="s">
        <v>802</v>
      </c>
      <c r="C367" s="152" t="s">
        <v>803</v>
      </c>
      <c r="D367" s="152">
        <v>55.606000000000002</v>
      </c>
      <c r="E367" s="152">
        <v>1248.03</v>
      </c>
      <c r="F367" s="215">
        <f t="shared" si="20"/>
        <v>69397.956179999994</v>
      </c>
      <c r="G367" s="216">
        <f t="shared" si="21"/>
        <v>2.1791205757717698E-3</v>
      </c>
      <c r="H367" s="217" t="s">
        <v>6</v>
      </c>
      <c r="I367" s="175" t="str">
        <f t="shared" si="22"/>
        <v/>
      </c>
      <c r="J367" s="218">
        <v>0.1452</v>
      </c>
      <c r="K367" s="175">
        <f t="shared" si="23"/>
        <v>3.1640830760206097E-4</v>
      </c>
      <c r="M367" s="29"/>
      <c r="N367" s="29"/>
      <c r="O367" s="29"/>
      <c r="P367" s="29"/>
      <c r="Q367" s="29"/>
      <c r="R367" s="29"/>
      <c r="S367" s="29"/>
      <c r="T367" s="29"/>
      <c r="W367" s="31"/>
      <c r="X367" s="31"/>
      <c r="Y367" s="31"/>
      <c r="Z367" s="31"/>
      <c r="AA367" s="31"/>
      <c r="AB367" s="31"/>
      <c r="AC367" s="31"/>
      <c r="AD367" s="31"/>
    </row>
    <row r="368" spans="2:30" ht="15" customHeight="1">
      <c r="B368" s="137" t="s">
        <v>920</v>
      </c>
      <c r="C368" s="152" t="s">
        <v>921</v>
      </c>
      <c r="D368" s="152">
        <v>281.5</v>
      </c>
      <c r="E368" s="152">
        <v>141.25</v>
      </c>
      <c r="F368" s="215">
        <f t="shared" si="20"/>
        <v>39761.875</v>
      </c>
      <c r="G368" s="216">
        <f t="shared" si="21"/>
        <v>1.2485370566105503E-3</v>
      </c>
      <c r="H368" s="217">
        <v>1.8973451327433631E-2</v>
      </c>
      <c r="I368" s="175">
        <f t="shared" si="22"/>
        <v>2.3689057074097523E-5</v>
      </c>
      <c r="J368" s="218">
        <v>8.5900000000000004E-2</v>
      </c>
      <c r="K368" s="175">
        <f t="shared" si="23"/>
        <v>1.0724933316284627E-4</v>
      </c>
      <c r="M368" s="29"/>
      <c r="N368" s="29"/>
      <c r="O368" s="29"/>
      <c r="P368" s="29"/>
      <c r="Q368" s="29"/>
      <c r="R368" s="29"/>
      <c r="S368" s="29"/>
      <c r="T368" s="29"/>
      <c r="W368" s="31"/>
      <c r="X368" s="31"/>
      <c r="Y368" s="31"/>
      <c r="Z368" s="31"/>
      <c r="AA368" s="31"/>
      <c r="AB368" s="31"/>
      <c r="AC368" s="31"/>
      <c r="AD368" s="31"/>
    </row>
    <row r="369" spans="2:30" ht="15" customHeight="1">
      <c r="B369" s="137" t="s">
        <v>702</v>
      </c>
      <c r="C369" s="152" t="s">
        <v>703</v>
      </c>
      <c r="D369" s="152">
        <v>925.84400000000005</v>
      </c>
      <c r="E369" s="152">
        <v>102.05</v>
      </c>
      <c r="F369" s="215">
        <f t="shared" si="20"/>
        <v>94482.3802</v>
      </c>
      <c r="G369" s="216">
        <f t="shared" si="21"/>
        <v>2.9667804366988963E-3</v>
      </c>
      <c r="H369" s="217">
        <v>3.7628613424791769E-2</v>
      </c>
      <c r="I369" s="175">
        <f t="shared" si="22"/>
        <v>1.1163583416877767E-4</v>
      </c>
      <c r="J369" s="218">
        <v>8.6999999999999994E-2</v>
      </c>
      <c r="K369" s="175">
        <f t="shared" si="23"/>
        <v>2.5810989799280394E-4</v>
      </c>
      <c r="M369" s="29"/>
      <c r="N369" s="29"/>
      <c r="O369" s="29"/>
      <c r="P369" s="29"/>
      <c r="Q369" s="29"/>
      <c r="R369" s="29"/>
      <c r="S369" s="29"/>
      <c r="T369" s="29"/>
      <c r="W369" s="31"/>
      <c r="X369" s="31"/>
      <c r="Y369" s="31"/>
      <c r="Z369" s="31"/>
      <c r="AA369" s="31"/>
      <c r="AB369" s="31"/>
      <c r="AC369" s="31"/>
      <c r="AD369" s="31"/>
    </row>
    <row r="370" spans="2:30" ht="15" customHeight="1">
      <c r="B370" s="137" t="s">
        <v>365</v>
      </c>
      <c r="C370" s="152" t="s">
        <v>24</v>
      </c>
      <c r="D370" s="152">
        <v>575.51599999999996</v>
      </c>
      <c r="E370" s="152">
        <v>38.340000000000003</v>
      </c>
      <c r="F370" s="215">
        <f t="shared" si="20"/>
        <v>22065.283439999999</v>
      </c>
      <c r="G370" s="216">
        <f t="shared" si="21"/>
        <v>6.9285776989780074E-4</v>
      </c>
      <c r="H370" s="217">
        <v>4.4340114762649971E-2</v>
      </c>
      <c r="I370" s="175">
        <f t="shared" si="22"/>
        <v>3.0721393031462213E-5</v>
      </c>
      <c r="J370" s="218">
        <v>6.6500000000000004E-2</v>
      </c>
      <c r="K370" s="175">
        <f t="shared" si="23"/>
        <v>4.607504169820375E-5</v>
      </c>
      <c r="M370" s="29"/>
      <c r="N370" s="29"/>
      <c r="O370" s="29"/>
      <c r="P370" s="29"/>
      <c r="Q370" s="29"/>
      <c r="R370" s="29"/>
      <c r="S370" s="29"/>
      <c r="T370" s="29"/>
      <c r="W370" s="31"/>
      <c r="X370" s="31"/>
      <c r="Y370" s="31"/>
      <c r="Z370" s="31"/>
      <c r="AA370" s="31"/>
      <c r="AB370" s="31"/>
      <c r="AC370" s="31"/>
      <c r="AD370" s="31"/>
    </row>
    <row r="371" spans="2:30" ht="15" customHeight="1">
      <c r="B371" s="137" t="s">
        <v>874</v>
      </c>
      <c r="C371" s="152" t="s">
        <v>875</v>
      </c>
      <c r="D371" s="152">
        <v>100.139</v>
      </c>
      <c r="E371" s="152">
        <v>169.48</v>
      </c>
      <c r="F371" s="215">
        <f t="shared" si="20"/>
        <v>16971.557719999997</v>
      </c>
      <c r="G371" s="216" t="str">
        <f t="shared" si="21"/>
        <v/>
      </c>
      <c r="H371" s="217" t="s">
        <v>6</v>
      </c>
      <c r="I371" s="175" t="str">
        <f t="shared" si="22"/>
        <v/>
      </c>
      <c r="J371" s="218" t="s">
        <v>6</v>
      </c>
      <c r="K371" s="175" t="str">
        <f t="shared" si="23"/>
        <v/>
      </c>
      <c r="M371" s="29"/>
      <c r="N371" s="29"/>
      <c r="O371" s="29"/>
      <c r="P371" s="29"/>
      <c r="Q371" s="29"/>
      <c r="R371" s="29"/>
      <c r="S371" s="29"/>
      <c r="T371" s="29"/>
      <c r="W371" s="31"/>
      <c r="X371" s="31"/>
      <c r="Y371" s="31"/>
      <c r="Z371" s="31"/>
      <c r="AA371" s="31"/>
      <c r="AB371" s="31"/>
      <c r="AC371" s="31"/>
      <c r="AD371" s="31"/>
    </row>
    <row r="372" spans="2:30" ht="15" customHeight="1">
      <c r="B372" s="137" t="s">
        <v>724</v>
      </c>
      <c r="C372" s="152" t="s">
        <v>725</v>
      </c>
      <c r="D372" s="152">
        <v>145.749</v>
      </c>
      <c r="E372" s="152">
        <v>258.56</v>
      </c>
      <c r="F372" s="215">
        <f t="shared" si="20"/>
        <v>37684.861440000001</v>
      </c>
      <c r="G372" s="216">
        <f t="shared" si="21"/>
        <v>1.1833180900315697E-3</v>
      </c>
      <c r="H372" s="217">
        <v>1.3923267326732673E-3</v>
      </c>
      <c r="I372" s="175">
        <f t="shared" si="22"/>
        <v>1.6475654100068265E-6</v>
      </c>
      <c r="J372" s="218">
        <v>0.1</v>
      </c>
      <c r="K372" s="175">
        <f t="shared" si="23"/>
        <v>1.1833180900315698E-4</v>
      </c>
      <c r="M372" s="29"/>
      <c r="N372" s="29"/>
      <c r="O372" s="29"/>
      <c r="P372" s="29"/>
      <c r="Q372" s="29"/>
      <c r="R372" s="29"/>
      <c r="S372" s="29"/>
      <c r="T372" s="29"/>
      <c r="W372" s="31"/>
      <c r="X372" s="31"/>
      <c r="Y372" s="31"/>
      <c r="Z372" s="31"/>
      <c r="AA372" s="31"/>
      <c r="AB372" s="31"/>
      <c r="AC372" s="31"/>
      <c r="AD372" s="31"/>
    </row>
    <row r="373" spans="2:30" ht="15" customHeight="1">
      <c r="B373" s="137" t="s">
        <v>441</v>
      </c>
      <c r="C373" s="152" t="s">
        <v>442</v>
      </c>
      <c r="D373" s="152">
        <v>128.48099999999999</v>
      </c>
      <c r="E373" s="152">
        <v>69.28</v>
      </c>
      <c r="F373" s="215">
        <f t="shared" si="20"/>
        <v>8901.1636799999997</v>
      </c>
      <c r="G373" s="216">
        <f t="shared" si="21"/>
        <v>2.7949971427242636E-4</v>
      </c>
      <c r="H373" s="217" t="s">
        <v>6</v>
      </c>
      <c r="I373" s="175" t="str">
        <f t="shared" si="22"/>
        <v/>
      </c>
      <c r="J373" s="218">
        <v>9.3800000000000008E-2</v>
      </c>
      <c r="K373" s="175">
        <f t="shared" si="23"/>
        <v>2.6217073198753594E-5</v>
      </c>
      <c r="M373" s="29"/>
      <c r="N373" s="29"/>
      <c r="O373" s="29"/>
      <c r="P373" s="29"/>
      <c r="Q373" s="29"/>
      <c r="R373" s="29"/>
      <c r="S373" s="29"/>
      <c r="T373" s="29"/>
      <c r="W373" s="31"/>
      <c r="X373" s="31"/>
      <c r="Y373" s="31"/>
      <c r="Z373" s="31"/>
      <c r="AA373" s="31"/>
      <c r="AB373" s="31"/>
      <c r="AC373" s="31"/>
      <c r="AD373" s="31"/>
    </row>
    <row r="374" spans="2:30" ht="15" customHeight="1">
      <c r="B374" s="137" t="s">
        <v>70</v>
      </c>
      <c r="C374" s="152" t="s">
        <v>9</v>
      </c>
      <c r="D374" s="152">
        <v>266.51100000000002</v>
      </c>
      <c r="E374" s="152">
        <v>73.87</v>
      </c>
      <c r="F374" s="215">
        <f t="shared" si="20"/>
        <v>19687.167570000001</v>
      </c>
      <c r="G374" s="216">
        <f t="shared" si="21"/>
        <v>6.181840833926086E-4</v>
      </c>
      <c r="H374" s="217">
        <v>3.6279951265737104E-2</v>
      </c>
      <c r="I374" s="175">
        <f t="shared" si="22"/>
        <v>2.2427688418738201E-5</v>
      </c>
      <c r="J374" s="218">
        <v>0.06</v>
      </c>
      <c r="K374" s="175">
        <f t="shared" si="23"/>
        <v>3.7091045003556513E-5</v>
      </c>
      <c r="M374" s="29"/>
      <c r="N374" s="29"/>
      <c r="O374" s="29"/>
      <c r="P374" s="29"/>
      <c r="Q374" s="29"/>
      <c r="R374" s="29"/>
      <c r="S374" s="29"/>
      <c r="T374" s="29"/>
      <c r="W374" s="31"/>
      <c r="X374" s="31"/>
      <c r="Y374" s="31"/>
      <c r="Z374" s="31"/>
      <c r="AA374" s="31"/>
      <c r="AB374" s="31"/>
      <c r="AC374" s="31"/>
      <c r="AD374" s="31"/>
    </row>
    <row r="375" spans="2:30" ht="15" customHeight="1">
      <c r="B375" s="137" t="s">
        <v>110</v>
      </c>
      <c r="C375" s="152" t="s">
        <v>111</v>
      </c>
      <c r="D375" s="152">
        <v>87.3</v>
      </c>
      <c r="E375" s="152">
        <v>324.88</v>
      </c>
      <c r="F375" s="215">
        <f t="shared" si="20"/>
        <v>28362.023999999998</v>
      </c>
      <c r="G375" s="216">
        <f t="shared" si="21"/>
        <v>8.9057766929949314E-4</v>
      </c>
      <c r="H375" s="217" t="s">
        <v>6</v>
      </c>
      <c r="I375" s="175" t="str">
        <f t="shared" si="22"/>
        <v/>
      </c>
      <c r="J375" s="218">
        <v>8.6300000000000002E-2</v>
      </c>
      <c r="K375" s="175">
        <f t="shared" si="23"/>
        <v>7.6856852860546262E-5</v>
      </c>
      <c r="M375" s="29"/>
      <c r="N375" s="29"/>
      <c r="O375" s="29"/>
      <c r="P375" s="29"/>
      <c r="Q375" s="29"/>
      <c r="R375" s="29"/>
      <c r="S375" s="29"/>
      <c r="T375" s="29"/>
      <c r="W375" s="31"/>
      <c r="X375" s="31"/>
      <c r="Y375" s="31"/>
      <c r="Z375" s="31"/>
      <c r="AA375" s="31"/>
      <c r="AB375" s="31"/>
      <c r="AC375" s="31"/>
      <c r="AD375" s="31"/>
    </row>
    <row r="376" spans="2:30" ht="15" customHeight="1">
      <c r="B376" s="137" t="s">
        <v>361</v>
      </c>
      <c r="C376" s="152" t="s">
        <v>362</v>
      </c>
      <c r="D376" s="152">
        <v>38.116</v>
      </c>
      <c r="E376" s="152">
        <v>416.89</v>
      </c>
      <c r="F376" s="215">
        <f t="shared" si="20"/>
        <v>15890.179239999999</v>
      </c>
      <c r="G376" s="216">
        <f t="shared" si="21"/>
        <v>4.9895729558336146E-4</v>
      </c>
      <c r="H376" s="217">
        <v>9.4029600134328001E-3</v>
      </c>
      <c r="I376" s="175">
        <f t="shared" si="22"/>
        <v>4.691675498780918E-6</v>
      </c>
      <c r="J376" s="218">
        <v>0.1032</v>
      </c>
      <c r="K376" s="175">
        <f t="shared" si="23"/>
        <v>5.1492392904202901E-5</v>
      </c>
      <c r="M376" s="29"/>
      <c r="N376" s="29"/>
      <c r="O376" s="29"/>
      <c r="P376" s="29"/>
      <c r="Q376" s="29"/>
      <c r="R376" s="29"/>
      <c r="S376" s="29"/>
      <c r="T376" s="29"/>
      <c r="W376" s="31"/>
      <c r="X376" s="31"/>
      <c r="Y376" s="31"/>
      <c r="Z376" s="31"/>
      <c r="AA376" s="31"/>
      <c r="AB376" s="31"/>
      <c r="AC376" s="31"/>
      <c r="AD376" s="31"/>
    </row>
    <row r="377" spans="2:30" ht="15" customHeight="1">
      <c r="B377" s="137" t="s">
        <v>651</v>
      </c>
      <c r="C377" s="152" t="s">
        <v>652</v>
      </c>
      <c r="D377" s="152">
        <v>2500</v>
      </c>
      <c r="E377" s="152">
        <v>864.02</v>
      </c>
      <c r="F377" s="215">
        <f t="shared" si="20"/>
        <v>2160050</v>
      </c>
      <c r="G377" s="216" t="str">
        <f t="shared" si="21"/>
        <v/>
      </c>
      <c r="H377" s="217">
        <v>1.8518089859031041E-4</v>
      </c>
      <c r="I377" s="175" t="str">
        <f t="shared" si="22"/>
        <v/>
      </c>
      <c r="J377" s="218">
        <v>0.37633000000000005</v>
      </c>
      <c r="K377" s="175" t="str">
        <f t="shared" si="23"/>
        <v/>
      </c>
      <c r="M377" s="29"/>
      <c r="N377" s="29"/>
      <c r="O377" s="29"/>
      <c r="P377" s="29"/>
      <c r="Q377" s="29"/>
      <c r="R377" s="29"/>
      <c r="S377" s="29"/>
      <c r="T377" s="29"/>
      <c r="W377" s="31"/>
      <c r="X377" s="31"/>
      <c r="Y377" s="31"/>
      <c r="Z377" s="31"/>
      <c r="AA377" s="31"/>
      <c r="AB377" s="31"/>
      <c r="AC377" s="31"/>
      <c r="AD377" s="31"/>
    </row>
    <row r="378" spans="2:30" ht="15" customHeight="1">
      <c r="B378" s="137" t="s">
        <v>261</v>
      </c>
      <c r="C378" s="152" t="s">
        <v>262</v>
      </c>
      <c r="D378" s="152">
        <v>497.19900000000001</v>
      </c>
      <c r="E378" s="152">
        <v>65.680000000000007</v>
      </c>
      <c r="F378" s="215">
        <f t="shared" si="20"/>
        <v>32656.030320000005</v>
      </c>
      <c r="G378" s="216">
        <f t="shared" si="21"/>
        <v>1.0254109992629294E-3</v>
      </c>
      <c r="H378" s="217">
        <v>1.8270401948842871E-2</v>
      </c>
      <c r="I378" s="175">
        <f t="shared" si="22"/>
        <v>1.8734671119298342E-5</v>
      </c>
      <c r="J378" s="218">
        <v>0.12</v>
      </c>
      <c r="K378" s="175">
        <f t="shared" si="23"/>
        <v>1.2304931991155153E-4</v>
      </c>
      <c r="M378" s="29"/>
      <c r="N378" s="29"/>
      <c r="O378" s="29"/>
      <c r="P378" s="29"/>
      <c r="Q378" s="29"/>
      <c r="R378" s="29"/>
      <c r="S378" s="29"/>
      <c r="T378" s="29"/>
      <c r="W378" s="31"/>
      <c r="X378" s="31"/>
      <c r="Y378" s="31"/>
      <c r="Z378" s="31"/>
      <c r="AA378" s="31"/>
      <c r="AB378" s="31"/>
      <c r="AC378" s="31"/>
      <c r="AD378" s="31"/>
    </row>
    <row r="379" spans="2:30" ht="15" customHeight="1">
      <c r="B379" s="137" t="s">
        <v>479</v>
      </c>
      <c r="C379" s="152" t="s">
        <v>480</v>
      </c>
      <c r="D379" s="152">
        <v>354.70600000000002</v>
      </c>
      <c r="E379" s="152">
        <v>370.62</v>
      </c>
      <c r="F379" s="215">
        <f t="shared" si="20"/>
        <v>131461.13772</v>
      </c>
      <c r="G379" s="216">
        <f t="shared" si="21"/>
        <v>4.1279266118009524E-3</v>
      </c>
      <c r="H379" s="217" t="s">
        <v>6</v>
      </c>
      <c r="I379" s="175" t="str">
        <f t="shared" si="22"/>
        <v/>
      </c>
      <c r="J379" s="218">
        <v>0.16213</v>
      </c>
      <c r="K379" s="175">
        <f t="shared" si="23"/>
        <v>6.692607415712884E-4</v>
      </c>
      <c r="M379" s="29"/>
      <c r="N379" s="29"/>
      <c r="O379" s="29"/>
      <c r="P379" s="29"/>
      <c r="Q379" s="29"/>
      <c r="R379" s="29"/>
      <c r="S379" s="29"/>
      <c r="T379" s="29"/>
      <c r="W379" s="31"/>
      <c r="X379" s="31"/>
      <c r="Y379" s="31"/>
      <c r="Z379" s="31"/>
      <c r="AA379" s="31"/>
      <c r="AB379" s="31"/>
      <c r="AC379" s="31"/>
      <c r="AD379" s="31"/>
    </row>
    <row r="380" spans="2:30" ht="15" customHeight="1">
      <c r="B380" s="137" t="s">
        <v>840</v>
      </c>
      <c r="C380" s="152" t="s">
        <v>841</v>
      </c>
      <c r="D380" s="152">
        <v>170.74600000000001</v>
      </c>
      <c r="E380" s="152">
        <v>142.81</v>
      </c>
      <c r="F380" s="215">
        <f t="shared" si="20"/>
        <v>24384.236260000001</v>
      </c>
      <c r="G380" s="216" t="str">
        <f t="shared" si="21"/>
        <v/>
      </c>
      <c r="H380" s="217" t="s">
        <v>6</v>
      </c>
      <c r="I380" s="175" t="str">
        <f t="shared" si="22"/>
        <v/>
      </c>
      <c r="J380" s="218">
        <v>0.2273</v>
      </c>
      <c r="K380" s="175" t="str">
        <f t="shared" si="23"/>
        <v/>
      </c>
      <c r="M380" s="29"/>
      <c r="N380" s="29"/>
      <c r="O380" s="29"/>
      <c r="P380" s="29"/>
      <c r="Q380" s="29"/>
      <c r="R380" s="29"/>
      <c r="S380" s="29"/>
      <c r="T380" s="29"/>
      <c r="W380" s="31"/>
      <c r="X380" s="31"/>
      <c r="Y380" s="31"/>
      <c r="Z380" s="31"/>
      <c r="AA380" s="31"/>
      <c r="AB380" s="31"/>
      <c r="AC380" s="31"/>
      <c r="AD380" s="31"/>
    </row>
    <row r="381" spans="2:30" ht="15" customHeight="1">
      <c r="B381" s="137" t="s">
        <v>757</v>
      </c>
      <c r="C381" s="152" t="s">
        <v>758</v>
      </c>
      <c r="D381" s="152">
        <v>314.97500000000002</v>
      </c>
      <c r="E381" s="152">
        <v>191.7</v>
      </c>
      <c r="F381" s="215">
        <f t="shared" si="20"/>
        <v>60380.707500000004</v>
      </c>
      <c r="G381" s="216">
        <f t="shared" si="21"/>
        <v>1.8959757510960582E-3</v>
      </c>
      <c r="H381" s="217">
        <v>1.1163275952008347E-2</v>
      </c>
      <c r="I381" s="175">
        <f t="shared" si="22"/>
        <v>2.116530050780159E-5</v>
      </c>
      <c r="J381" s="218">
        <v>9.0399999999999994E-2</v>
      </c>
      <c r="K381" s="175">
        <f t="shared" si="23"/>
        <v>1.7139620789908365E-4</v>
      </c>
      <c r="M381" s="29"/>
      <c r="N381" s="29"/>
      <c r="O381" s="29"/>
      <c r="P381" s="29"/>
      <c r="Q381" s="29"/>
      <c r="R381" s="29"/>
      <c r="S381" s="29"/>
      <c r="T381" s="29"/>
      <c r="W381" s="31"/>
      <c r="X381" s="31"/>
      <c r="Y381" s="31"/>
      <c r="Z381" s="31"/>
      <c r="AA381" s="31"/>
      <c r="AB381" s="31"/>
      <c r="AC381" s="31"/>
      <c r="AD381" s="31"/>
    </row>
    <row r="382" spans="2:30" ht="15" customHeight="1">
      <c r="B382" s="137" t="s">
        <v>312</v>
      </c>
      <c r="C382" s="152" t="s">
        <v>313</v>
      </c>
      <c r="D382" s="152">
        <v>518</v>
      </c>
      <c r="E382" s="152">
        <v>51.54</v>
      </c>
      <c r="F382" s="215">
        <f t="shared" si="20"/>
        <v>26697.72</v>
      </c>
      <c r="G382" s="216">
        <f t="shared" si="21"/>
        <v>8.383179301029597E-4</v>
      </c>
      <c r="H382" s="217">
        <v>2.0954598370197905E-2</v>
      </c>
      <c r="I382" s="175">
        <f t="shared" si="22"/>
        <v>1.7566615531843161E-5</v>
      </c>
      <c r="J382" s="218">
        <v>1.985E-2</v>
      </c>
      <c r="K382" s="175">
        <f t="shared" si="23"/>
        <v>1.6640610912543751E-5</v>
      </c>
      <c r="M382" s="29"/>
      <c r="N382" s="29"/>
      <c r="O382" s="29"/>
      <c r="P382" s="29"/>
      <c r="Q382" s="29"/>
      <c r="R382" s="29"/>
      <c r="S382" s="29"/>
      <c r="T382" s="29"/>
      <c r="W382" s="31"/>
      <c r="X382" s="31"/>
      <c r="Y382" s="31"/>
      <c r="Z382" s="31"/>
      <c r="AA382" s="31"/>
      <c r="AB382" s="31"/>
      <c r="AC382" s="31"/>
      <c r="AD382" s="31"/>
    </row>
    <row r="383" spans="2:30" ht="15" customHeight="1">
      <c r="B383" s="137" t="s">
        <v>409</v>
      </c>
      <c r="C383" s="152" t="s">
        <v>410</v>
      </c>
      <c r="D383" s="152">
        <v>324.52699999999999</v>
      </c>
      <c r="E383" s="152">
        <v>426.71</v>
      </c>
      <c r="F383" s="215">
        <f t="shared" si="20"/>
        <v>138478.91616999998</v>
      </c>
      <c r="G383" s="216">
        <f t="shared" si="21"/>
        <v>4.3482873581165609E-3</v>
      </c>
      <c r="H383" s="217">
        <v>2.5778631857701954E-2</v>
      </c>
      <c r="I383" s="175">
        <f t="shared" si="22"/>
        <v>1.1209289901638625E-4</v>
      </c>
      <c r="J383" s="218">
        <v>9.3049999999999994E-2</v>
      </c>
      <c r="K383" s="175">
        <f t="shared" si="23"/>
        <v>4.0460813867274596E-4</v>
      </c>
      <c r="M383" s="29"/>
      <c r="N383" s="29"/>
      <c r="O383" s="29"/>
      <c r="P383" s="29"/>
      <c r="Q383" s="29"/>
      <c r="R383" s="29"/>
      <c r="S383" s="29"/>
      <c r="T383" s="29"/>
      <c r="W383" s="31"/>
      <c r="X383" s="31"/>
      <c r="Y383" s="31"/>
      <c r="Z383" s="31"/>
      <c r="AA383" s="31"/>
      <c r="AB383" s="31"/>
      <c r="AC383" s="31"/>
      <c r="AD383" s="31"/>
    </row>
    <row r="384" spans="2:30" ht="15" customHeight="1">
      <c r="B384" s="137" t="s">
        <v>760</v>
      </c>
      <c r="C384" s="152" t="s">
        <v>761</v>
      </c>
      <c r="D384" s="152">
        <v>108.021</v>
      </c>
      <c r="E384" s="152">
        <v>186.12</v>
      </c>
      <c r="F384" s="215">
        <f t="shared" si="20"/>
        <v>20104.86852</v>
      </c>
      <c r="G384" s="216">
        <f t="shared" si="21"/>
        <v>6.3130004220130235E-4</v>
      </c>
      <c r="H384" s="217">
        <v>2.106168063614872E-2</v>
      </c>
      <c r="I384" s="175">
        <f t="shared" si="22"/>
        <v>1.3296239874431039E-5</v>
      </c>
      <c r="J384" s="218">
        <v>0.08</v>
      </c>
      <c r="K384" s="175">
        <f t="shared" si="23"/>
        <v>5.0504003376104188E-5</v>
      </c>
      <c r="M384" s="29"/>
      <c r="N384" s="29"/>
      <c r="O384" s="29"/>
      <c r="P384" s="29"/>
      <c r="Q384" s="29"/>
      <c r="R384" s="29"/>
      <c r="S384" s="29"/>
      <c r="T384" s="29"/>
      <c r="W384" s="31"/>
      <c r="X384" s="31"/>
      <c r="Y384" s="31"/>
      <c r="Z384" s="31"/>
      <c r="AA384" s="31"/>
      <c r="AB384" s="31"/>
      <c r="AC384" s="31"/>
      <c r="AD384" s="31"/>
    </row>
    <row r="385" spans="2:30" ht="15" customHeight="1">
      <c r="B385" s="137" t="s">
        <v>1120</v>
      </c>
      <c r="C385" s="152" t="s">
        <v>29</v>
      </c>
      <c r="D385" s="152">
        <v>632.15</v>
      </c>
      <c r="E385" s="152">
        <v>71.63</v>
      </c>
      <c r="F385" s="215">
        <f t="shared" si="20"/>
        <v>45280.904499999997</v>
      </c>
      <c r="G385" s="216">
        <f t="shared" si="21"/>
        <v>1.4218365513470736E-3</v>
      </c>
      <c r="H385" s="217">
        <v>3.4622364930894878E-2</v>
      </c>
      <c r="I385" s="175">
        <f t="shared" si="22"/>
        <v>4.9227343952823432E-5</v>
      </c>
      <c r="J385" s="218">
        <v>3.85E-2</v>
      </c>
      <c r="K385" s="175">
        <f t="shared" si="23"/>
        <v>5.4740707226862334E-5</v>
      </c>
      <c r="M385" s="29"/>
      <c r="N385" s="29"/>
      <c r="O385" s="29"/>
      <c r="P385" s="29"/>
      <c r="Q385" s="29"/>
      <c r="R385" s="29"/>
      <c r="S385" s="29"/>
      <c r="T385" s="29"/>
      <c r="W385" s="31"/>
      <c r="X385" s="31"/>
      <c r="Y385" s="31"/>
      <c r="Z385" s="31"/>
      <c r="AA385" s="31"/>
      <c r="AB385" s="31"/>
      <c r="AC385" s="31"/>
      <c r="AD385" s="31"/>
    </row>
    <row r="386" spans="2:30" ht="15" customHeight="1">
      <c r="B386" s="137" t="s">
        <v>568</v>
      </c>
      <c r="C386" s="152" t="s">
        <v>569</v>
      </c>
      <c r="D386" s="152">
        <v>182.5</v>
      </c>
      <c r="E386" s="152">
        <v>370.33</v>
      </c>
      <c r="F386" s="215">
        <f t="shared" si="20"/>
        <v>67585.224999999991</v>
      </c>
      <c r="G386" s="216">
        <f t="shared" si="21"/>
        <v>2.1222001701846748E-3</v>
      </c>
      <c r="H386" s="217">
        <v>9.1810007290794703E-3</v>
      </c>
      <c r="I386" s="175">
        <f t="shared" si="22"/>
        <v>1.9483921309718074E-5</v>
      </c>
      <c r="J386" s="218">
        <v>9.4499999999999987E-2</v>
      </c>
      <c r="K386" s="175">
        <f t="shared" si="23"/>
        <v>2.0054791608245173E-4</v>
      </c>
      <c r="M386" s="29"/>
      <c r="N386" s="29"/>
      <c r="O386" s="29"/>
      <c r="P386" s="29"/>
      <c r="Q386" s="29"/>
      <c r="R386" s="29"/>
      <c r="S386" s="29"/>
      <c r="T386" s="29"/>
      <c r="W386" s="31"/>
      <c r="X386" s="31"/>
      <c r="Y386" s="31"/>
      <c r="Z386" s="31"/>
      <c r="AA386" s="31"/>
      <c r="AB386" s="31"/>
      <c r="AC386" s="31"/>
      <c r="AD386" s="31"/>
    </row>
    <row r="387" spans="2:30" ht="15" customHeight="1">
      <c r="B387" s="137" t="s">
        <v>984</v>
      </c>
      <c r="C387" s="152" t="s">
        <v>985</v>
      </c>
      <c r="D387" s="152">
        <v>430.23200000000003</v>
      </c>
      <c r="E387" s="152">
        <v>70.16</v>
      </c>
      <c r="F387" s="215">
        <f t="shared" si="20"/>
        <v>30185.077120000002</v>
      </c>
      <c r="G387" s="216">
        <f t="shared" si="21"/>
        <v>9.4782218748404768E-4</v>
      </c>
      <c r="H387" s="217" t="s">
        <v>6</v>
      </c>
      <c r="I387" s="175" t="str">
        <f t="shared" si="22"/>
        <v/>
      </c>
      <c r="J387" s="218">
        <v>3.32E-2</v>
      </c>
      <c r="K387" s="175">
        <f t="shared" si="23"/>
        <v>3.1467696624470384E-5</v>
      </c>
      <c r="M387" s="29"/>
      <c r="N387" s="29"/>
      <c r="O387" s="29"/>
      <c r="P387" s="29"/>
      <c r="Q387" s="29"/>
      <c r="R387" s="29"/>
      <c r="S387" s="29"/>
      <c r="T387" s="29"/>
      <c r="W387" s="31"/>
      <c r="X387" s="31"/>
      <c r="Y387" s="31"/>
      <c r="Z387" s="31"/>
      <c r="AA387" s="31"/>
      <c r="AB387" s="31"/>
      <c r="AC387" s="31"/>
      <c r="AD387" s="31"/>
    </row>
    <row r="388" spans="2:30" ht="15" customHeight="1">
      <c r="B388" s="137" t="s">
        <v>159</v>
      </c>
      <c r="C388" s="152" t="s">
        <v>160</v>
      </c>
      <c r="D388" s="152">
        <v>34.170999999999999</v>
      </c>
      <c r="E388" s="152">
        <v>3452.03</v>
      </c>
      <c r="F388" s="215">
        <f t="shared" si="20"/>
        <v>117959.31713000001</v>
      </c>
      <c r="G388" s="216" t="str">
        <f t="shared" si="21"/>
        <v/>
      </c>
      <c r="H388" s="217">
        <v>1.0138961712383727E-2</v>
      </c>
      <c r="I388" s="175" t="str">
        <f t="shared" si="22"/>
        <v/>
      </c>
      <c r="J388" s="218">
        <v>0.22550000000000001</v>
      </c>
      <c r="K388" s="175" t="str">
        <f t="shared" si="23"/>
        <v/>
      </c>
      <c r="M388" s="29"/>
      <c r="N388" s="29"/>
      <c r="O388" s="29"/>
      <c r="P388" s="29"/>
      <c r="Q388" s="29"/>
      <c r="R388" s="29"/>
      <c r="S388" s="29"/>
      <c r="T388" s="29"/>
      <c r="W388" s="31"/>
      <c r="X388" s="31"/>
      <c r="Y388" s="31"/>
      <c r="Z388" s="31"/>
      <c r="AA388" s="31"/>
      <c r="AB388" s="31"/>
      <c r="AC388" s="31"/>
      <c r="AD388" s="31"/>
    </row>
    <row r="389" spans="2:30" ht="15" customHeight="1">
      <c r="B389" s="137" t="s">
        <v>366</v>
      </c>
      <c r="C389" s="152" t="s">
        <v>367</v>
      </c>
      <c r="D389" s="152">
        <v>58.805999999999997</v>
      </c>
      <c r="E389" s="152">
        <v>165.31</v>
      </c>
      <c r="F389" s="215">
        <f t="shared" si="20"/>
        <v>9721.2198599999992</v>
      </c>
      <c r="G389" s="216">
        <f t="shared" si="21"/>
        <v>3.0524977080855528E-4</v>
      </c>
      <c r="H389" s="217" t="s">
        <v>6</v>
      </c>
      <c r="I389" s="175" t="str">
        <f t="shared" si="22"/>
        <v/>
      </c>
      <c r="J389" s="218">
        <v>7.8100000000000003E-2</v>
      </c>
      <c r="K389" s="175">
        <f t="shared" si="23"/>
        <v>2.3840007100148169E-5</v>
      </c>
      <c r="M389" s="29"/>
      <c r="N389" s="29"/>
      <c r="O389" s="29"/>
      <c r="P389" s="29"/>
      <c r="Q389" s="29"/>
      <c r="R389" s="29"/>
      <c r="S389" s="29"/>
      <c r="T389" s="29"/>
      <c r="W389" s="31"/>
      <c r="X389" s="31"/>
      <c r="Y389" s="31"/>
      <c r="Z389" s="31"/>
      <c r="AA389" s="31"/>
      <c r="AB389" s="31"/>
      <c r="AC389" s="31"/>
      <c r="AD389" s="31"/>
    </row>
    <row r="390" spans="2:30" ht="15" customHeight="1">
      <c r="B390" s="137" t="s">
        <v>82</v>
      </c>
      <c r="C390" s="152" t="s">
        <v>83</v>
      </c>
      <c r="D390" s="152">
        <v>153.21100000000001</v>
      </c>
      <c r="E390" s="152">
        <v>100.93</v>
      </c>
      <c r="F390" s="215">
        <f t="shared" si="20"/>
        <v>15463.586230000003</v>
      </c>
      <c r="G390" s="216">
        <f t="shared" si="21"/>
        <v>4.8556212291919428E-4</v>
      </c>
      <c r="H390" s="217" t="s">
        <v>6</v>
      </c>
      <c r="I390" s="175" t="str">
        <f t="shared" si="22"/>
        <v/>
      </c>
      <c r="J390" s="218">
        <v>8.3249999999999991E-2</v>
      </c>
      <c r="K390" s="175">
        <f t="shared" si="23"/>
        <v>4.0423046733022917E-5</v>
      </c>
      <c r="M390" s="29"/>
      <c r="N390" s="29"/>
      <c r="O390" s="29"/>
      <c r="P390" s="29"/>
      <c r="Q390" s="29"/>
      <c r="R390" s="29"/>
      <c r="S390" s="29"/>
      <c r="T390" s="29"/>
      <c r="W390" s="31"/>
      <c r="X390" s="31"/>
      <c r="Y390" s="31"/>
      <c r="Z390" s="31"/>
      <c r="AA390" s="31"/>
      <c r="AB390" s="31"/>
      <c r="AC390" s="31"/>
      <c r="AD390" s="31"/>
    </row>
    <row r="391" spans="2:30" ht="15" customHeight="1">
      <c r="B391" s="137" t="s">
        <v>249</v>
      </c>
      <c r="C391" s="152" t="s">
        <v>250</v>
      </c>
      <c r="D391" s="152">
        <v>51.35</v>
      </c>
      <c r="E391" s="152">
        <v>229</v>
      </c>
      <c r="F391" s="215">
        <f t="shared" si="20"/>
        <v>11759.15</v>
      </c>
      <c r="G391" s="216">
        <f t="shared" si="21"/>
        <v>3.6924150405990544E-4</v>
      </c>
      <c r="H391" s="217" t="s">
        <v>6</v>
      </c>
      <c r="I391" s="175" t="str">
        <f t="shared" si="22"/>
        <v/>
      </c>
      <c r="J391" s="218">
        <v>0.14000000000000001</v>
      </c>
      <c r="K391" s="175">
        <f t="shared" si="23"/>
        <v>5.1693810568386765E-5</v>
      </c>
      <c r="M391" s="29"/>
      <c r="N391" s="29"/>
      <c r="O391" s="29"/>
      <c r="P391" s="29"/>
      <c r="Q391" s="29"/>
      <c r="R391" s="29"/>
      <c r="S391" s="29"/>
      <c r="T391" s="29"/>
      <c r="W391" s="31"/>
      <c r="X391" s="31"/>
      <c r="Y391" s="31"/>
      <c r="Z391" s="31"/>
      <c r="AA391" s="31"/>
      <c r="AB391" s="31"/>
      <c r="AC391" s="31"/>
      <c r="AD391" s="31"/>
    </row>
    <row r="392" spans="2:30" ht="15" customHeight="1">
      <c r="B392" s="137" t="s">
        <v>582</v>
      </c>
      <c r="C392" s="152" t="s">
        <v>583</v>
      </c>
      <c r="D392" s="152">
        <v>37.868000000000002</v>
      </c>
      <c r="E392" s="152">
        <v>200.09</v>
      </c>
      <c r="F392" s="215">
        <f t="shared" si="20"/>
        <v>7577.0081200000004</v>
      </c>
      <c r="G392" s="216">
        <f t="shared" si="21"/>
        <v>2.3792075741043499E-4</v>
      </c>
      <c r="H392" s="217">
        <v>1.4793342995651956E-2</v>
      </c>
      <c r="I392" s="175">
        <f t="shared" si="22"/>
        <v>3.5196433701578668E-6</v>
      </c>
      <c r="J392" s="218">
        <v>5.0900000000000001E-2</v>
      </c>
      <c r="K392" s="175">
        <f t="shared" si="23"/>
        <v>1.2110166552191141E-5</v>
      </c>
      <c r="M392" s="29"/>
      <c r="N392" s="29"/>
      <c r="O392" s="29"/>
      <c r="P392" s="29"/>
      <c r="Q392" s="29"/>
      <c r="R392" s="29"/>
      <c r="S392" s="29"/>
      <c r="T392" s="29"/>
      <c r="W392" s="31"/>
      <c r="X392" s="31"/>
      <c r="Y392" s="31"/>
      <c r="Z392" s="31"/>
      <c r="AA392" s="31"/>
      <c r="AB392" s="31"/>
      <c r="AC392" s="31"/>
      <c r="AD392" s="31"/>
    </row>
    <row r="393" spans="2:30" ht="15" customHeight="1">
      <c r="B393" s="137" t="s">
        <v>306</v>
      </c>
      <c r="C393" s="152" t="s">
        <v>307</v>
      </c>
      <c r="D393" s="152">
        <v>635</v>
      </c>
      <c r="E393" s="152">
        <v>51.18</v>
      </c>
      <c r="F393" s="215">
        <f t="shared" si="20"/>
        <v>32499.3</v>
      </c>
      <c r="G393" s="216" t="str">
        <f t="shared" si="21"/>
        <v/>
      </c>
      <c r="H393" s="217">
        <v>3.4388432981633452E-2</v>
      </c>
      <c r="I393" s="175" t="str">
        <f t="shared" si="22"/>
        <v/>
      </c>
      <c r="J393" s="218" t="s">
        <v>6</v>
      </c>
      <c r="K393" s="175" t="str">
        <f t="shared" si="23"/>
        <v/>
      </c>
      <c r="M393" s="29"/>
      <c r="N393" s="29"/>
      <c r="O393" s="29"/>
      <c r="P393" s="29"/>
      <c r="Q393" s="29"/>
      <c r="R393" s="29"/>
      <c r="S393" s="29"/>
      <c r="T393" s="29"/>
      <c r="W393" s="31"/>
      <c r="X393" s="31"/>
      <c r="Y393" s="31"/>
      <c r="Z393" s="31"/>
      <c r="AA393" s="31"/>
      <c r="AB393" s="31"/>
      <c r="AC393" s="31"/>
      <c r="AD393" s="31"/>
    </row>
    <row r="394" spans="2:30" ht="15" customHeight="1">
      <c r="B394" s="137" t="s">
        <v>806</v>
      </c>
      <c r="C394" s="152" t="s">
        <v>807</v>
      </c>
      <c r="D394" s="152">
        <v>157.19200000000001</v>
      </c>
      <c r="E394" s="152">
        <v>63.21</v>
      </c>
      <c r="F394" s="215">
        <f t="shared" si="20"/>
        <v>9936.1063200000008</v>
      </c>
      <c r="G394" s="216">
        <f t="shared" si="21"/>
        <v>3.1199728229471793E-4</v>
      </c>
      <c r="H394" s="217">
        <v>5.0624901123239993E-3</v>
      </c>
      <c r="I394" s="175">
        <f t="shared" si="22"/>
        <v>1.5794831566889692E-6</v>
      </c>
      <c r="J394" s="218">
        <v>0.02</v>
      </c>
      <c r="K394" s="175">
        <f t="shared" si="23"/>
        <v>6.2399456458943588E-6</v>
      </c>
      <c r="M394" s="29"/>
      <c r="N394" s="29"/>
      <c r="O394" s="29"/>
      <c r="P394" s="29"/>
      <c r="Q394" s="29"/>
      <c r="R394" s="29"/>
      <c r="S394" s="29"/>
      <c r="T394" s="29"/>
      <c r="W394" s="31"/>
      <c r="X394" s="31"/>
      <c r="Y394" s="31"/>
      <c r="Z394" s="31"/>
      <c r="AA394" s="31"/>
      <c r="AB394" s="31"/>
      <c r="AC394" s="31"/>
      <c r="AD394" s="31"/>
    </row>
    <row r="395" spans="2:30" ht="15" customHeight="1">
      <c r="B395" s="137" t="s">
        <v>400</v>
      </c>
      <c r="C395" s="152" t="s">
        <v>402</v>
      </c>
      <c r="D395" s="152">
        <v>5874</v>
      </c>
      <c r="E395" s="152">
        <v>162.78</v>
      </c>
      <c r="F395" s="215">
        <f t="shared" si="20"/>
        <v>956169.72</v>
      </c>
      <c r="G395" s="216">
        <f t="shared" si="21"/>
        <v>3.0024070238864088E-2</v>
      </c>
      <c r="H395" s="217">
        <v>4.9146086742843107E-3</v>
      </c>
      <c r="I395" s="175">
        <f t="shared" si="22"/>
        <v>1.4755655603324285E-4</v>
      </c>
      <c r="J395" s="218">
        <v>0.15010000000000001</v>
      </c>
      <c r="K395" s="175">
        <f t="shared" si="23"/>
        <v>4.5066129428535003E-3</v>
      </c>
      <c r="M395" s="29"/>
      <c r="N395" s="29"/>
      <c r="O395" s="29"/>
      <c r="P395" s="29"/>
      <c r="Q395" s="29"/>
      <c r="R395" s="29"/>
      <c r="S395" s="29"/>
      <c r="T395" s="29"/>
      <c r="W395" s="31"/>
      <c r="X395" s="31"/>
      <c r="Y395" s="31"/>
      <c r="Z395" s="31"/>
      <c r="AA395" s="31"/>
      <c r="AB395" s="31"/>
      <c r="AC395" s="31"/>
      <c r="AD395" s="31"/>
    </row>
    <row r="396" spans="2:30" ht="15" customHeight="1">
      <c r="B396" s="137" t="s">
        <v>814</v>
      </c>
      <c r="C396" s="152" t="s">
        <v>815</v>
      </c>
      <c r="D396" s="152">
        <v>47.100999999999999</v>
      </c>
      <c r="E396" s="152">
        <v>208.75</v>
      </c>
      <c r="F396" s="215">
        <f t="shared" si="20"/>
        <v>9832.3337499999998</v>
      </c>
      <c r="G396" s="216">
        <f t="shared" si="21"/>
        <v>3.0873878658482714E-4</v>
      </c>
      <c r="H396" s="217">
        <v>6.5149700598802398E-3</v>
      </c>
      <c r="I396" s="175">
        <f t="shared" si="22"/>
        <v>2.0114239509239039E-6</v>
      </c>
      <c r="J396" s="218">
        <v>7.2099999999999997E-2</v>
      </c>
      <c r="K396" s="175">
        <f t="shared" si="23"/>
        <v>2.2260066512766036E-5</v>
      </c>
      <c r="M396" s="29"/>
      <c r="N396" s="29"/>
      <c r="O396" s="29"/>
      <c r="P396" s="29"/>
      <c r="Q396" s="29"/>
      <c r="R396" s="29"/>
      <c r="S396" s="29"/>
      <c r="T396" s="29"/>
      <c r="W396" s="31"/>
      <c r="X396" s="31"/>
      <c r="Y396" s="31"/>
      <c r="Z396" s="31"/>
      <c r="AA396" s="31"/>
      <c r="AB396" s="31"/>
      <c r="AC396" s="31"/>
      <c r="AD396" s="31"/>
    </row>
    <row r="397" spans="2:30" ht="15" customHeight="1">
      <c r="B397" s="137" t="s">
        <v>90</v>
      </c>
      <c r="C397" s="152" t="s">
        <v>91</v>
      </c>
      <c r="D397" s="152">
        <v>87.441000000000003</v>
      </c>
      <c r="E397" s="152">
        <v>121.56</v>
      </c>
      <c r="F397" s="215">
        <f t="shared" si="20"/>
        <v>10629.327960000001</v>
      </c>
      <c r="G397" s="216">
        <f t="shared" si="21"/>
        <v>3.3376468903759257E-4</v>
      </c>
      <c r="H397" s="217">
        <v>1.5794669299111549E-2</v>
      </c>
      <c r="I397" s="175">
        <f t="shared" si="22"/>
        <v>5.271702887069576E-6</v>
      </c>
      <c r="J397" s="218">
        <v>7.2450000000000001E-2</v>
      </c>
      <c r="K397" s="175">
        <f t="shared" si="23"/>
        <v>2.418125172077358E-5</v>
      </c>
      <c r="M397" s="29"/>
      <c r="N397" s="29"/>
      <c r="O397" s="29"/>
      <c r="P397" s="29"/>
      <c r="Q397" s="29"/>
      <c r="R397" s="29"/>
      <c r="S397" s="29"/>
      <c r="T397" s="29"/>
      <c r="W397" s="31"/>
      <c r="X397" s="31"/>
      <c r="Y397" s="31"/>
      <c r="Z397" s="31"/>
      <c r="AA397" s="31"/>
      <c r="AB397" s="31"/>
      <c r="AC397" s="31"/>
      <c r="AD397" s="31"/>
    </row>
    <row r="398" spans="2:30" ht="15" customHeight="1">
      <c r="B398" s="137" t="s">
        <v>631</v>
      </c>
      <c r="C398" s="152" t="s">
        <v>632</v>
      </c>
      <c r="D398" s="152">
        <v>430.96499999999997</v>
      </c>
      <c r="E398" s="152">
        <v>550.64</v>
      </c>
      <c r="F398" s="215">
        <f t="shared" si="20"/>
        <v>237306.56759999998</v>
      </c>
      <c r="G398" s="216" t="str">
        <f t="shared" si="21"/>
        <v/>
      </c>
      <c r="H398" s="217" t="s">
        <v>6</v>
      </c>
      <c r="I398" s="175" t="str">
        <f t="shared" si="22"/>
        <v/>
      </c>
      <c r="J398" s="218">
        <v>0.35604999999999998</v>
      </c>
      <c r="K398" s="175" t="str">
        <f t="shared" si="23"/>
        <v/>
      </c>
      <c r="M398" s="29"/>
      <c r="N398" s="29"/>
      <c r="O398" s="29"/>
      <c r="P398" s="29"/>
      <c r="Q398" s="29"/>
      <c r="R398" s="29"/>
      <c r="S398" s="29"/>
      <c r="T398" s="29"/>
      <c r="W398" s="31"/>
      <c r="X398" s="31"/>
      <c r="Y398" s="31"/>
      <c r="Z398" s="31"/>
      <c r="AA398" s="31"/>
      <c r="AB398" s="31"/>
      <c r="AC398" s="31"/>
      <c r="AD398" s="31"/>
    </row>
    <row r="399" spans="2:30" ht="15" customHeight="1">
      <c r="B399" s="137" t="s">
        <v>988</v>
      </c>
      <c r="C399" s="152" t="s">
        <v>989</v>
      </c>
      <c r="D399" s="152">
        <v>2450.13</v>
      </c>
      <c r="E399" s="152">
        <v>7.36</v>
      </c>
      <c r="F399" s="215">
        <f t="shared" si="20"/>
        <v>18032.9568</v>
      </c>
      <c r="G399" s="216" t="str">
        <f t="shared" si="21"/>
        <v/>
      </c>
      <c r="H399" s="217" t="s">
        <v>6</v>
      </c>
      <c r="I399" s="175" t="str">
        <f t="shared" si="22"/>
        <v/>
      </c>
      <c r="J399" s="218">
        <v>0.3528</v>
      </c>
      <c r="K399" s="175" t="str">
        <f t="shared" si="23"/>
        <v/>
      </c>
      <c r="M399" s="29"/>
      <c r="N399" s="29"/>
      <c r="O399" s="29"/>
      <c r="P399" s="29"/>
      <c r="Q399" s="29"/>
      <c r="R399" s="29"/>
      <c r="S399" s="29"/>
      <c r="T399" s="29"/>
      <c r="W399" s="31"/>
      <c r="X399" s="31"/>
      <c r="Y399" s="31"/>
      <c r="Z399" s="31"/>
      <c r="AA399" s="31"/>
      <c r="AB399" s="31"/>
      <c r="AC399" s="31"/>
      <c r="AD399" s="31"/>
    </row>
    <row r="400" spans="2:30" ht="15" customHeight="1">
      <c r="B400" s="137" t="s">
        <v>48</v>
      </c>
      <c r="C400" s="152" t="s">
        <v>49</v>
      </c>
      <c r="D400" s="152">
        <v>293.05500000000001</v>
      </c>
      <c r="E400" s="152">
        <v>137.04</v>
      </c>
      <c r="F400" s="215">
        <f t="shared" ref="F400:F463" si="24">IFERROR(D400*E400, "")</f>
        <v>40160.2572</v>
      </c>
      <c r="G400" s="216" t="str">
        <f t="shared" ref="G400:G463" si="25">IF(AND(ISNUMBER($J400)), IF(AND($J400&lt;=20%,$J400&gt;0%), $F400/SUMIFS($F$15:$F$517,$J$15:$J$517, "&gt;"&amp;0%,$J$15:$J$517, "&lt;="&amp;20%),""),"")</f>
        <v/>
      </c>
      <c r="H400" s="217">
        <v>6.8884997081144188E-3</v>
      </c>
      <c r="I400" s="175" t="str">
        <f t="shared" ref="I400:I463" si="26">IFERROR(G400*H400, "")</f>
        <v/>
      </c>
      <c r="J400" s="218" t="s">
        <v>6</v>
      </c>
      <c r="K400" s="175" t="str">
        <f t="shared" ref="K400:K463" si="27">IFERROR(G400*J400, "")</f>
        <v/>
      </c>
      <c r="M400" s="29"/>
      <c r="N400" s="29"/>
      <c r="O400" s="29"/>
      <c r="P400" s="29"/>
      <c r="Q400" s="29"/>
      <c r="R400" s="29"/>
      <c r="S400" s="29"/>
      <c r="T400" s="29"/>
      <c r="W400" s="31"/>
      <c r="X400" s="31"/>
      <c r="Y400" s="31"/>
      <c r="Z400" s="31"/>
      <c r="AA400" s="31"/>
      <c r="AB400" s="31"/>
      <c r="AC400" s="31"/>
      <c r="AD400" s="31"/>
    </row>
    <row r="401" spans="2:30" ht="15" customHeight="1">
      <c r="B401" s="137" t="s">
        <v>826</v>
      </c>
      <c r="C401" s="152" t="s">
        <v>827</v>
      </c>
      <c r="D401" s="152">
        <v>244.208</v>
      </c>
      <c r="E401" s="152">
        <v>60.07</v>
      </c>
      <c r="F401" s="215">
        <f t="shared" si="24"/>
        <v>14669.574559999999</v>
      </c>
      <c r="G401" s="216" t="str">
        <f t="shared" si="25"/>
        <v/>
      </c>
      <c r="H401" s="217" t="s">
        <v>6</v>
      </c>
      <c r="I401" s="175" t="str">
        <f t="shared" si="26"/>
        <v/>
      </c>
      <c r="J401" s="218" t="s">
        <v>6</v>
      </c>
      <c r="K401" s="175" t="str">
        <f t="shared" si="27"/>
        <v/>
      </c>
      <c r="M401" s="29"/>
      <c r="N401" s="29"/>
      <c r="O401" s="29"/>
      <c r="P401" s="29"/>
      <c r="Q401" s="29"/>
      <c r="R401" s="29"/>
      <c r="S401" s="29"/>
      <c r="T401" s="29"/>
      <c r="W401" s="31"/>
      <c r="X401" s="31"/>
      <c r="Y401" s="31"/>
      <c r="Z401" s="31"/>
      <c r="AA401" s="31"/>
      <c r="AB401" s="31"/>
      <c r="AC401" s="31"/>
      <c r="AD401" s="31"/>
    </row>
    <row r="402" spans="2:30" ht="15" customHeight="1">
      <c r="B402" s="137" t="s">
        <v>978</v>
      </c>
      <c r="C402" s="152" t="s">
        <v>979</v>
      </c>
      <c r="D402" s="152">
        <v>232.41800000000001</v>
      </c>
      <c r="E402" s="152">
        <v>528.58000000000004</v>
      </c>
      <c r="F402" s="215">
        <f t="shared" si="24"/>
        <v>122851.50644000001</v>
      </c>
      <c r="G402" s="216">
        <f t="shared" si="25"/>
        <v>3.8575811188675002E-3</v>
      </c>
      <c r="H402" s="217">
        <v>1.2334935109160391E-2</v>
      </c>
      <c r="I402" s="175">
        <f t="shared" si="26"/>
        <v>4.7583012779552951E-5</v>
      </c>
      <c r="J402" s="218">
        <v>0.10015</v>
      </c>
      <c r="K402" s="175">
        <f t="shared" si="27"/>
        <v>3.8633674905458017E-4</v>
      </c>
      <c r="M402" s="29"/>
      <c r="N402" s="29"/>
      <c r="O402" s="29"/>
      <c r="P402" s="29"/>
      <c r="Q402" s="29"/>
      <c r="R402" s="29"/>
      <c r="S402" s="29"/>
      <c r="T402" s="29"/>
      <c r="W402" s="31"/>
      <c r="X402" s="31"/>
      <c r="Y402" s="31"/>
      <c r="Z402" s="31"/>
      <c r="AA402" s="31"/>
      <c r="AB402" s="31"/>
      <c r="AC402" s="31"/>
      <c r="AD402" s="31"/>
    </row>
    <row r="403" spans="2:30" ht="15" customHeight="1">
      <c r="B403" s="137" t="s">
        <v>227</v>
      </c>
      <c r="C403" s="152" t="s">
        <v>228</v>
      </c>
      <c r="D403" s="152">
        <v>360.02499999999998</v>
      </c>
      <c r="E403" s="152">
        <v>209.64</v>
      </c>
      <c r="F403" s="215">
        <f t="shared" si="24"/>
        <v>75475.640999999989</v>
      </c>
      <c r="G403" s="216">
        <f t="shared" si="25"/>
        <v>2.3699620468082693E-3</v>
      </c>
      <c r="H403" s="217">
        <v>2.1942377408891434E-2</v>
      </c>
      <c r="I403" s="175">
        <f t="shared" si="26"/>
        <v>5.2002601675815867E-5</v>
      </c>
      <c r="J403" s="218">
        <v>4.9000000000000002E-2</v>
      </c>
      <c r="K403" s="175">
        <f t="shared" si="27"/>
        <v>1.1612814029360519E-4</v>
      </c>
      <c r="M403" s="29"/>
      <c r="N403" s="29"/>
      <c r="O403" s="29"/>
      <c r="P403" s="29"/>
      <c r="Q403" s="29"/>
      <c r="R403" s="29"/>
      <c r="S403" s="29"/>
      <c r="T403" s="29"/>
      <c r="W403" s="31"/>
      <c r="X403" s="31"/>
      <c r="Y403" s="31"/>
      <c r="Z403" s="31"/>
      <c r="AA403" s="31"/>
      <c r="AB403" s="31"/>
      <c r="AC403" s="31"/>
      <c r="AD403" s="31"/>
    </row>
    <row r="404" spans="2:30" ht="15" customHeight="1">
      <c r="B404" s="137" t="s">
        <v>496</v>
      </c>
      <c r="C404" s="152" t="s">
        <v>497</v>
      </c>
      <c r="D404" s="152">
        <v>324.988</v>
      </c>
      <c r="E404" s="152">
        <v>34.82</v>
      </c>
      <c r="F404" s="215">
        <f t="shared" si="24"/>
        <v>11316.08216</v>
      </c>
      <c r="G404" s="216">
        <f t="shared" si="25"/>
        <v>3.5532901585776723E-4</v>
      </c>
      <c r="H404" s="217">
        <v>2.5272831705916141E-2</v>
      </c>
      <c r="I404" s="175">
        <f t="shared" si="26"/>
        <v>8.9801704180021592E-6</v>
      </c>
      <c r="J404" s="218">
        <v>4.7800000000000002E-2</v>
      </c>
      <c r="K404" s="175">
        <f t="shared" si="27"/>
        <v>1.6984726958001275E-5</v>
      </c>
      <c r="M404" s="29"/>
      <c r="N404" s="29"/>
      <c r="O404" s="29"/>
      <c r="P404" s="29"/>
      <c r="Q404" s="29"/>
      <c r="R404" s="29"/>
      <c r="S404" s="29"/>
      <c r="T404" s="29"/>
      <c r="W404" s="31"/>
      <c r="X404" s="31"/>
      <c r="Y404" s="31"/>
      <c r="Z404" s="31"/>
      <c r="AA404" s="31"/>
      <c r="AB404" s="31"/>
      <c r="AC404" s="31"/>
      <c r="AD404" s="31"/>
    </row>
    <row r="405" spans="2:30" ht="15" customHeight="1">
      <c r="B405" s="137" t="s">
        <v>163</v>
      </c>
      <c r="C405" s="152" t="s">
        <v>164</v>
      </c>
      <c r="D405" s="152">
        <v>148.76</v>
      </c>
      <c r="E405" s="152">
        <v>754.64</v>
      </c>
      <c r="F405" s="215">
        <f t="shared" si="24"/>
        <v>112260.24639999999</v>
      </c>
      <c r="G405" s="216">
        <f t="shared" si="25"/>
        <v>3.5250117760953453E-3</v>
      </c>
      <c r="H405" s="217">
        <v>2.7032757341248805E-2</v>
      </c>
      <c r="I405" s="175">
        <f t="shared" si="26"/>
        <v>9.5290787968229935E-5</v>
      </c>
      <c r="J405" s="218">
        <v>0.11890000000000001</v>
      </c>
      <c r="K405" s="175">
        <f t="shared" si="27"/>
        <v>4.1912390017773658E-4</v>
      </c>
      <c r="M405" s="29"/>
      <c r="N405" s="29"/>
      <c r="O405" s="29"/>
      <c r="P405" s="29"/>
      <c r="Q405" s="29"/>
      <c r="R405" s="29"/>
      <c r="S405" s="29"/>
      <c r="T405" s="29"/>
      <c r="W405" s="31"/>
      <c r="X405" s="31"/>
      <c r="Y405" s="31"/>
      <c r="Z405" s="31"/>
      <c r="AA405" s="31"/>
      <c r="AB405" s="31"/>
      <c r="AC405" s="31"/>
      <c r="AD405" s="31"/>
    </row>
    <row r="406" spans="2:30" ht="15" customHeight="1">
      <c r="B406" s="137" t="s">
        <v>302</v>
      </c>
      <c r="C406" s="152" t="s">
        <v>15</v>
      </c>
      <c r="D406" s="152">
        <v>206.92500000000001</v>
      </c>
      <c r="E406" s="152">
        <v>110.32</v>
      </c>
      <c r="F406" s="215">
        <f t="shared" si="24"/>
        <v>22827.966</v>
      </c>
      <c r="G406" s="216">
        <f t="shared" si="25"/>
        <v>7.1680627430285209E-4</v>
      </c>
      <c r="H406" s="217">
        <v>3.698332124728064E-2</v>
      </c>
      <c r="I406" s="175">
        <f t="shared" si="26"/>
        <v>2.6509876714608744E-5</v>
      </c>
      <c r="J406" s="218">
        <v>6.5000000000000002E-2</v>
      </c>
      <c r="K406" s="175">
        <f t="shared" si="27"/>
        <v>4.6592407829685384E-5</v>
      </c>
      <c r="M406" s="29"/>
      <c r="N406" s="29"/>
      <c r="O406" s="29"/>
      <c r="P406" s="29"/>
      <c r="Q406" s="29"/>
      <c r="R406" s="29"/>
      <c r="S406" s="29"/>
      <c r="T406" s="29"/>
      <c r="W406" s="31"/>
      <c r="X406" s="31"/>
      <c r="Y406" s="31"/>
      <c r="Z406" s="31"/>
      <c r="AA406" s="31"/>
      <c r="AB406" s="31"/>
      <c r="AC406" s="31"/>
      <c r="AD406" s="31"/>
    </row>
    <row r="407" spans="2:30" ht="15" customHeight="1">
      <c r="B407" s="137" t="s">
        <v>203</v>
      </c>
      <c r="C407" s="152" t="s">
        <v>204</v>
      </c>
      <c r="D407" s="152">
        <v>108.90600000000001</v>
      </c>
      <c r="E407" s="152">
        <v>153.61000000000001</v>
      </c>
      <c r="F407" s="215">
        <f t="shared" si="24"/>
        <v>16729.050660000001</v>
      </c>
      <c r="G407" s="216">
        <f t="shared" si="25"/>
        <v>5.2529815736620025E-4</v>
      </c>
      <c r="H407" s="217">
        <v>1.8227979949222053E-2</v>
      </c>
      <c r="I407" s="175">
        <f t="shared" si="26"/>
        <v>9.5751242798343898E-6</v>
      </c>
      <c r="J407" s="218">
        <v>4.3150000000000001E-2</v>
      </c>
      <c r="K407" s="175">
        <f t="shared" si="27"/>
        <v>2.2666615490351542E-5</v>
      </c>
      <c r="M407" s="29"/>
      <c r="N407" s="29"/>
      <c r="O407" s="29"/>
      <c r="P407" s="29"/>
      <c r="Q407" s="29"/>
      <c r="R407" s="29"/>
      <c r="S407" s="29"/>
      <c r="T407" s="29"/>
      <c r="W407" s="31"/>
      <c r="X407" s="31"/>
      <c r="Y407" s="31"/>
      <c r="Z407" s="31"/>
      <c r="AA407" s="31"/>
      <c r="AB407" s="31"/>
      <c r="AC407" s="31"/>
      <c r="AD407" s="31"/>
    </row>
    <row r="408" spans="2:30" ht="15" customHeight="1">
      <c r="B408" s="137" t="s">
        <v>626</v>
      </c>
      <c r="C408" s="152" t="s">
        <v>627</v>
      </c>
      <c r="D408" s="152">
        <v>575.20699999999999</v>
      </c>
      <c r="E408" s="152">
        <v>59.85</v>
      </c>
      <c r="F408" s="215">
        <f t="shared" si="24"/>
        <v>34426.13895</v>
      </c>
      <c r="G408" s="216">
        <f t="shared" si="25"/>
        <v>1.0809930415781152E-3</v>
      </c>
      <c r="H408" s="217">
        <v>1.6040100250626566E-2</v>
      </c>
      <c r="I408" s="175">
        <f t="shared" si="26"/>
        <v>1.7339236757142701E-5</v>
      </c>
      <c r="J408" s="218">
        <v>5.7200000000000001E-2</v>
      </c>
      <c r="K408" s="175">
        <f t="shared" si="27"/>
        <v>6.1832801978268191E-5</v>
      </c>
      <c r="M408" s="29"/>
      <c r="N408" s="29"/>
      <c r="O408" s="29"/>
      <c r="P408" s="29"/>
      <c r="Q408" s="29"/>
      <c r="R408" s="29"/>
      <c r="S408" s="29"/>
      <c r="T408" s="29"/>
      <c r="W408" s="31"/>
      <c r="X408" s="31"/>
      <c r="Y408" s="31"/>
      <c r="Z408" s="31"/>
      <c r="AA408" s="31"/>
      <c r="AB408" s="31"/>
      <c r="AC408" s="31"/>
      <c r="AD408" s="31"/>
    </row>
    <row r="409" spans="2:30" ht="15" customHeight="1">
      <c r="B409" s="137" t="s">
        <v>704</v>
      </c>
      <c r="C409" s="152" t="s">
        <v>705</v>
      </c>
      <c r="D409" s="152">
        <v>1554.557</v>
      </c>
      <c r="E409" s="152">
        <v>94.94</v>
      </c>
      <c r="F409" s="215">
        <f t="shared" si="24"/>
        <v>147589.64158</v>
      </c>
      <c r="G409" s="216">
        <f t="shared" si="25"/>
        <v>4.6343673854540128E-3</v>
      </c>
      <c r="H409" s="217">
        <v>5.4771434590267544E-2</v>
      </c>
      <c r="I409" s="175">
        <f t="shared" si="26"/>
        <v>2.5383095011966369E-4</v>
      </c>
      <c r="J409" s="218">
        <v>8.2299999999999998E-2</v>
      </c>
      <c r="K409" s="175">
        <f t="shared" si="27"/>
        <v>3.8140843582286523E-4</v>
      </c>
      <c r="M409" s="29"/>
      <c r="N409" s="29"/>
      <c r="O409" s="29"/>
      <c r="P409" s="29"/>
      <c r="Q409" s="29"/>
      <c r="R409" s="29"/>
      <c r="S409" s="29"/>
      <c r="T409" s="29"/>
      <c r="W409" s="31"/>
      <c r="X409" s="31"/>
      <c r="Y409" s="31"/>
      <c r="Z409" s="31"/>
      <c r="AA409" s="31"/>
      <c r="AB409" s="31"/>
      <c r="AC409" s="31"/>
      <c r="AD409" s="31"/>
    </row>
    <row r="410" spans="2:30" ht="15" customHeight="1">
      <c r="B410" s="137" t="s">
        <v>475</v>
      </c>
      <c r="C410" s="152" t="s">
        <v>476</v>
      </c>
      <c r="D410" s="152">
        <v>403.43599999999998</v>
      </c>
      <c r="E410" s="152">
        <v>93.32</v>
      </c>
      <c r="F410" s="215">
        <f t="shared" si="24"/>
        <v>37648.647519999999</v>
      </c>
      <c r="G410" s="216" t="str">
        <f t="shared" si="25"/>
        <v/>
      </c>
      <c r="H410" s="217">
        <v>8.5726532361765976E-4</v>
      </c>
      <c r="I410" s="175" t="str">
        <f t="shared" si="26"/>
        <v/>
      </c>
      <c r="J410" s="218" t="s">
        <v>6</v>
      </c>
      <c r="K410" s="175" t="str">
        <f t="shared" si="27"/>
        <v/>
      </c>
      <c r="M410" s="29"/>
      <c r="N410" s="29"/>
      <c r="O410" s="29"/>
      <c r="P410" s="29"/>
      <c r="Q410" s="29"/>
      <c r="R410" s="29"/>
      <c r="S410" s="29"/>
      <c r="T410" s="29"/>
      <c r="W410" s="31"/>
      <c r="X410" s="31"/>
      <c r="Y410" s="31"/>
      <c r="Z410" s="31"/>
      <c r="AA410" s="31"/>
      <c r="AB410" s="31"/>
      <c r="AC410" s="31"/>
      <c r="AD410" s="31"/>
    </row>
    <row r="411" spans="2:30" ht="15" customHeight="1">
      <c r="B411" s="137" t="s">
        <v>977</v>
      </c>
      <c r="C411" s="152" t="s">
        <v>251</v>
      </c>
      <c r="D411" s="152">
        <v>970</v>
      </c>
      <c r="E411" s="152">
        <v>268.94</v>
      </c>
      <c r="F411" s="215">
        <f t="shared" si="24"/>
        <v>260871.8</v>
      </c>
      <c r="G411" s="216" t="str">
        <f t="shared" si="25"/>
        <v/>
      </c>
      <c r="H411" s="217">
        <v>5.9492823678143824E-3</v>
      </c>
      <c r="I411" s="175" t="str">
        <f t="shared" si="26"/>
        <v/>
      </c>
      <c r="J411" s="218">
        <v>0.22500000000000001</v>
      </c>
      <c r="K411" s="175" t="str">
        <f t="shared" si="27"/>
        <v/>
      </c>
      <c r="M411" s="29"/>
      <c r="N411" s="29"/>
      <c r="O411" s="29"/>
      <c r="P411" s="29"/>
      <c r="Q411" s="29"/>
      <c r="R411" s="29"/>
      <c r="S411" s="29"/>
      <c r="T411" s="29"/>
      <c r="W411" s="31"/>
      <c r="X411" s="31"/>
      <c r="Y411" s="31"/>
      <c r="Z411" s="31"/>
      <c r="AA411" s="31"/>
      <c r="AB411" s="31"/>
      <c r="AC411" s="31"/>
      <c r="AD411" s="31"/>
    </row>
    <row r="412" spans="2:30" ht="15" customHeight="1">
      <c r="B412" s="137" t="s">
        <v>753</v>
      </c>
      <c r="C412" s="152" t="s">
        <v>754</v>
      </c>
      <c r="D412" s="152">
        <v>107.02200000000001</v>
      </c>
      <c r="E412" s="152">
        <v>511.46</v>
      </c>
      <c r="F412" s="215">
        <f t="shared" si="24"/>
        <v>54737.472119999999</v>
      </c>
      <c r="G412" s="216" t="str">
        <f t="shared" si="25"/>
        <v/>
      </c>
      <c r="H412" s="217">
        <v>5.865561334219685E-3</v>
      </c>
      <c r="I412" s="175" t="str">
        <f t="shared" si="26"/>
        <v/>
      </c>
      <c r="J412" s="218" t="s">
        <v>6</v>
      </c>
      <c r="K412" s="175" t="str">
        <f t="shared" si="27"/>
        <v/>
      </c>
      <c r="M412" s="29"/>
      <c r="N412" s="29"/>
      <c r="O412" s="29"/>
      <c r="P412" s="29"/>
      <c r="Q412" s="29"/>
      <c r="R412" s="29"/>
      <c r="S412" s="29"/>
      <c r="T412" s="29"/>
      <c r="W412" s="31"/>
      <c r="X412" s="31"/>
      <c r="Y412" s="31"/>
      <c r="Z412" s="31"/>
      <c r="AA412" s="31"/>
      <c r="AB412" s="31"/>
      <c r="AC412" s="31"/>
      <c r="AD412" s="31"/>
    </row>
    <row r="413" spans="2:30" ht="15" customHeight="1">
      <c r="B413" s="137" t="s">
        <v>427</v>
      </c>
      <c r="C413" s="152" t="s">
        <v>428</v>
      </c>
      <c r="D413" s="152">
        <v>39.609000000000002</v>
      </c>
      <c r="E413" s="152">
        <v>276.93</v>
      </c>
      <c r="F413" s="215">
        <f t="shared" si="24"/>
        <v>10968.920370000002</v>
      </c>
      <c r="G413" s="216" t="str">
        <f t="shared" si="25"/>
        <v/>
      </c>
      <c r="H413" s="217">
        <v>1.877730834506915E-2</v>
      </c>
      <c r="I413" s="175" t="str">
        <f t="shared" si="26"/>
        <v/>
      </c>
      <c r="J413" s="218">
        <v>0.4</v>
      </c>
      <c r="K413" s="175" t="str">
        <f t="shared" si="27"/>
        <v/>
      </c>
      <c r="M413" s="29"/>
      <c r="N413" s="29"/>
      <c r="O413" s="29"/>
      <c r="P413" s="29"/>
      <c r="Q413" s="29"/>
      <c r="R413" s="29"/>
      <c r="S413" s="29"/>
      <c r="T413" s="29"/>
      <c r="W413" s="31"/>
      <c r="X413" s="31"/>
      <c r="Y413" s="31"/>
      <c r="Z413" s="31"/>
      <c r="AA413" s="31"/>
      <c r="AB413" s="31"/>
      <c r="AC413" s="31"/>
      <c r="AD413" s="31"/>
    </row>
    <row r="414" spans="2:30" ht="15" customHeight="1">
      <c r="B414" s="137" t="s">
        <v>574</v>
      </c>
      <c r="C414" s="152" t="s">
        <v>575</v>
      </c>
      <c r="D414" s="152">
        <v>723.02</v>
      </c>
      <c r="E414" s="152">
        <v>71.08</v>
      </c>
      <c r="F414" s="215">
        <f t="shared" si="24"/>
        <v>51392.261599999998</v>
      </c>
      <c r="G414" s="216">
        <f t="shared" si="25"/>
        <v>1.6137353439852474E-3</v>
      </c>
      <c r="H414" s="217">
        <v>3.066966797974114E-2</v>
      </c>
      <c r="I414" s="175">
        <f t="shared" si="26"/>
        <v>4.9492727207200896E-5</v>
      </c>
      <c r="J414" s="218">
        <v>0.14630000000000001</v>
      </c>
      <c r="K414" s="175">
        <f t="shared" si="27"/>
        <v>2.3608948082504171E-4</v>
      </c>
      <c r="M414" s="29"/>
      <c r="N414" s="29"/>
      <c r="O414" s="29"/>
      <c r="P414" s="29"/>
      <c r="Q414" s="29"/>
      <c r="R414" s="29"/>
      <c r="S414" s="29"/>
      <c r="T414" s="29"/>
      <c r="W414" s="31"/>
      <c r="X414" s="31"/>
      <c r="Y414" s="31"/>
      <c r="Z414" s="31"/>
      <c r="AA414" s="31"/>
      <c r="AB414" s="31"/>
      <c r="AC414" s="31"/>
      <c r="AD414" s="31"/>
    </row>
    <row r="415" spans="2:30" ht="15" customHeight="1">
      <c r="B415" s="137" t="s">
        <v>824</v>
      </c>
      <c r="C415" s="152" t="s">
        <v>825</v>
      </c>
      <c r="D415" s="152">
        <v>229.36600000000001</v>
      </c>
      <c r="E415" s="152">
        <v>39.92</v>
      </c>
      <c r="F415" s="215">
        <f t="shared" si="24"/>
        <v>9156.2907200000009</v>
      </c>
      <c r="G415" s="216">
        <f t="shared" si="25"/>
        <v>2.8751079432293614E-4</v>
      </c>
      <c r="H415" s="217">
        <v>3.5070140280561116E-2</v>
      </c>
      <c r="I415" s="175">
        <f t="shared" si="26"/>
        <v>1.0083043889080924E-5</v>
      </c>
      <c r="J415" s="218">
        <v>0.11</v>
      </c>
      <c r="K415" s="175">
        <f t="shared" si="27"/>
        <v>3.1626187375522974E-5</v>
      </c>
      <c r="M415" s="29"/>
      <c r="N415" s="29"/>
      <c r="O415" s="29"/>
      <c r="P415" s="29"/>
      <c r="Q415" s="29"/>
      <c r="R415" s="29"/>
      <c r="S415" s="29"/>
      <c r="T415" s="29"/>
      <c r="W415" s="31"/>
      <c r="X415" s="31"/>
      <c r="Y415" s="31"/>
      <c r="Z415" s="31"/>
      <c r="AA415" s="31"/>
      <c r="AB415" s="31"/>
      <c r="AC415" s="31"/>
      <c r="AD415" s="31"/>
    </row>
    <row r="416" spans="2:30" ht="15" customHeight="1">
      <c r="B416" s="137" t="s">
        <v>253</v>
      </c>
      <c r="C416" s="152" t="s">
        <v>254</v>
      </c>
      <c r="D416" s="152">
        <v>1954.9269999999999</v>
      </c>
      <c r="E416" s="152">
        <v>33.22</v>
      </c>
      <c r="F416" s="215">
        <f t="shared" si="24"/>
        <v>64942.674939999997</v>
      </c>
      <c r="G416" s="216">
        <f t="shared" si="25"/>
        <v>2.0392231557994521E-3</v>
      </c>
      <c r="H416" s="217">
        <v>1.4449127031908489E-2</v>
      </c>
      <c r="I416" s="175">
        <f t="shared" si="26"/>
        <v>2.94649944245556E-5</v>
      </c>
      <c r="J416" s="218">
        <v>0.1076</v>
      </c>
      <c r="K416" s="175">
        <f t="shared" si="27"/>
        <v>2.1942041156402105E-4</v>
      </c>
      <c r="M416" s="29"/>
      <c r="N416" s="29"/>
      <c r="O416" s="29"/>
      <c r="P416" s="29"/>
      <c r="Q416" s="29"/>
      <c r="R416" s="29"/>
      <c r="S416" s="29"/>
      <c r="T416" s="29"/>
      <c r="W416" s="31"/>
      <c r="X416" s="31"/>
      <c r="Y416" s="31"/>
      <c r="Z416" s="31"/>
      <c r="AA416" s="31"/>
      <c r="AB416" s="31"/>
      <c r="AC416" s="31"/>
      <c r="AD416" s="31"/>
    </row>
    <row r="417" spans="2:30" ht="15" customHeight="1">
      <c r="B417" s="137" t="s">
        <v>343</v>
      </c>
      <c r="C417" s="152" t="s">
        <v>344</v>
      </c>
      <c r="D417" s="152">
        <v>601.29999999999995</v>
      </c>
      <c r="E417" s="152">
        <v>84.67</v>
      </c>
      <c r="F417" s="215">
        <f t="shared" si="24"/>
        <v>50912.070999999996</v>
      </c>
      <c r="G417" s="216">
        <f t="shared" si="25"/>
        <v>1.5986571878787747E-3</v>
      </c>
      <c r="H417" s="217" t="s">
        <v>6</v>
      </c>
      <c r="I417" s="175" t="str">
        <f t="shared" si="26"/>
        <v/>
      </c>
      <c r="J417" s="218">
        <v>0.10032999999999999</v>
      </c>
      <c r="K417" s="175">
        <f t="shared" si="27"/>
        <v>1.6039327565987743E-4</v>
      </c>
      <c r="M417" s="29"/>
      <c r="N417" s="29"/>
      <c r="O417" s="29"/>
      <c r="P417" s="29"/>
      <c r="Q417" s="29"/>
      <c r="R417" s="29"/>
      <c r="S417" s="29"/>
      <c r="T417" s="29"/>
      <c r="W417" s="31"/>
      <c r="X417" s="31"/>
      <c r="Y417" s="31"/>
      <c r="Z417" s="31"/>
      <c r="AA417" s="31"/>
      <c r="AB417" s="31"/>
      <c r="AC417" s="31"/>
      <c r="AD417" s="31"/>
    </row>
    <row r="418" spans="2:30" ht="15" customHeight="1">
      <c r="B418" s="137" t="s">
        <v>102</v>
      </c>
      <c r="C418" s="152" t="s">
        <v>103</v>
      </c>
      <c r="D418" s="152">
        <v>100.191</v>
      </c>
      <c r="E418" s="152">
        <v>411.79</v>
      </c>
      <c r="F418" s="215">
        <f t="shared" si="24"/>
        <v>41257.651890000001</v>
      </c>
      <c r="G418" s="216" t="str">
        <f t="shared" si="25"/>
        <v/>
      </c>
      <c r="H418" s="217">
        <v>1.4376259744044294E-2</v>
      </c>
      <c r="I418" s="175" t="str">
        <f t="shared" si="26"/>
        <v/>
      </c>
      <c r="J418" s="218" t="s">
        <v>6</v>
      </c>
      <c r="K418" s="175" t="str">
        <f t="shared" si="27"/>
        <v/>
      </c>
      <c r="M418" s="29"/>
      <c r="N418" s="29"/>
      <c r="O418" s="29"/>
      <c r="P418" s="29"/>
      <c r="Q418" s="29"/>
      <c r="R418" s="29"/>
      <c r="S418" s="29"/>
      <c r="T418" s="29"/>
      <c r="W418" s="31"/>
      <c r="X418" s="31"/>
      <c r="Y418" s="31"/>
      <c r="Z418" s="31"/>
      <c r="AA418" s="31"/>
      <c r="AB418" s="31"/>
      <c r="AC418" s="31"/>
      <c r="AD418" s="31"/>
    </row>
    <row r="419" spans="2:30" ht="15" customHeight="1">
      <c r="B419" s="137" t="s">
        <v>924</v>
      </c>
      <c r="C419" s="152" t="s">
        <v>925</v>
      </c>
      <c r="D419" s="152">
        <v>51.418999999999997</v>
      </c>
      <c r="E419" s="152">
        <v>314.56</v>
      </c>
      <c r="F419" s="215">
        <f t="shared" si="24"/>
        <v>16174.360639999999</v>
      </c>
      <c r="G419" s="216" t="str">
        <f t="shared" si="25"/>
        <v/>
      </c>
      <c r="H419" s="217" t="s">
        <v>6</v>
      </c>
      <c r="I419" s="175" t="str">
        <f t="shared" si="26"/>
        <v/>
      </c>
      <c r="J419" s="218" t="s">
        <v>6</v>
      </c>
      <c r="K419" s="175" t="str">
        <f t="shared" si="27"/>
        <v/>
      </c>
      <c r="M419" s="29"/>
      <c r="N419" s="29"/>
      <c r="O419" s="29"/>
      <c r="P419" s="29"/>
      <c r="Q419" s="29"/>
      <c r="R419" s="29"/>
      <c r="S419" s="29"/>
      <c r="T419" s="29"/>
      <c r="W419" s="31"/>
      <c r="X419" s="31"/>
      <c r="Y419" s="31"/>
      <c r="Z419" s="31"/>
      <c r="AA419" s="31"/>
      <c r="AB419" s="31"/>
      <c r="AC419" s="31"/>
      <c r="AD419" s="31"/>
    </row>
    <row r="420" spans="2:30" ht="15" customHeight="1">
      <c r="B420" s="137" t="s">
        <v>922</v>
      </c>
      <c r="C420" s="152" t="s">
        <v>923</v>
      </c>
      <c r="D420" s="152">
        <v>205.084</v>
      </c>
      <c r="E420" s="152">
        <v>120.28</v>
      </c>
      <c r="F420" s="215">
        <f t="shared" si="24"/>
        <v>24667.503520000002</v>
      </c>
      <c r="G420" s="216">
        <f t="shared" si="25"/>
        <v>7.7456840852679085E-4</v>
      </c>
      <c r="H420" s="217">
        <v>7.9813767874958429E-3</v>
      </c>
      <c r="I420" s="175">
        <f t="shared" si="26"/>
        <v>6.1821223161433253E-6</v>
      </c>
      <c r="J420" s="218">
        <v>6.8900000000000003E-2</v>
      </c>
      <c r="K420" s="175">
        <f t="shared" si="27"/>
        <v>5.336776334749589E-5</v>
      </c>
      <c r="M420" s="29"/>
      <c r="N420" s="29"/>
      <c r="O420" s="29"/>
      <c r="P420" s="29"/>
      <c r="Q420" s="29"/>
      <c r="R420" s="29"/>
      <c r="S420" s="29"/>
      <c r="T420" s="29"/>
      <c r="W420" s="31"/>
      <c r="X420" s="31"/>
      <c r="Y420" s="31"/>
      <c r="Z420" s="31"/>
      <c r="AA420" s="31"/>
      <c r="AB420" s="31"/>
      <c r="AC420" s="31"/>
      <c r="AD420" s="31"/>
    </row>
    <row r="421" spans="2:30" ht="15" customHeight="1">
      <c r="B421" s="137" t="s">
        <v>975</v>
      </c>
      <c r="C421" s="152" t="s">
        <v>976</v>
      </c>
      <c r="D421" s="152">
        <v>106.96899999999999</v>
      </c>
      <c r="E421" s="152">
        <v>99.68</v>
      </c>
      <c r="F421" s="215">
        <f t="shared" si="24"/>
        <v>10662.66992</v>
      </c>
      <c r="G421" s="216">
        <f t="shared" si="25"/>
        <v>3.3481163847345359E-4</v>
      </c>
      <c r="H421" s="217">
        <v>4.13322632423756E-2</v>
      </c>
      <c r="I421" s="175">
        <f t="shared" si="26"/>
        <v>1.3838522777995874E-5</v>
      </c>
      <c r="J421" s="218">
        <v>5.9299999999999999E-2</v>
      </c>
      <c r="K421" s="175">
        <f t="shared" si="27"/>
        <v>1.9854330161475799E-5</v>
      </c>
      <c r="M421" s="29"/>
      <c r="N421" s="29"/>
      <c r="O421" s="29"/>
      <c r="P421" s="29"/>
      <c r="Q421" s="29"/>
      <c r="R421" s="29"/>
      <c r="S421" s="29"/>
      <c r="T421" s="29"/>
      <c r="W421" s="31"/>
      <c r="X421" s="31"/>
      <c r="Y421" s="31"/>
      <c r="Z421" s="31"/>
      <c r="AA421" s="31"/>
      <c r="AB421" s="31"/>
      <c r="AC421" s="31"/>
      <c r="AD421" s="31"/>
    </row>
    <row r="422" spans="2:30" ht="15" customHeight="1">
      <c r="B422" s="137" t="s">
        <v>194</v>
      </c>
      <c r="C422" s="152" t="s">
        <v>195</v>
      </c>
      <c r="D422" s="152">
        <v>305.69600000000003</v>
      </c>
      <c r="E422" s="152">
        <v>86.89</v>
      </c>
      <c r="F422" s="215">
        <f t="shared" si="24"/>
        <v>26561.925440000003</v>
      </c>
      <c r="G422" s="216" t="str">
        <f t="shared" si="25"/>
        <v/>
      </c>
      <c r="H422" s="217" t="s">
        <v>6</v>
      </c>
      <c r="I422" s="175" t="str">
        <f t="shared" si="26"/>
        <v/>
      </c>
      <c r="J422" s="218" t="s">
        <v>6</v>
      </c>
      <c r="K422" s="175" t="str">
        <f t="shared" si="27"/>
        <v/>
      </c>
      <c r="M422" s="29"/>
      <c r="N422" s="29"/>
      <c r="O422" s="29"/>
      <c r="P422" s="29"/>
      <c r="Q422" s="29"/>
      <c r="R422" s="29"/>
      <c r="S422" s="29"/>
      <c r="T422" s="29"/>
      <c r="W422" s="31"/>
      <c r="X422" s="31"/>
      <c r="Y422" s="31"/>
      <c r="Z422" s="31"/>
      <c r="AA422" s="31"/>
      <c r="AB422" s="31"/>
      <c r="AC422" s="31"/>
      <c r="AD422" s="31"/>
    </row>
    <row r="423" spans="2:30" ht="15" customHeight="1">
      <c r="B423" s="137" t="s">
        <v>554</v>
      </c>
      <c r="C423" s="152" t="s">
        <v>555</v>
      </c>
      <c r="D423" s="152">
        <v>925.72299999999996</v>
      </c>
      <c r="E423" s="152">
        <v>451.2</v>
      </c>
      <c r="F423" s="215">
        <f t="shared" si="24"/>
        <v>417686.21759999997</v>
      </c>
      <c r="G423" s="216">
        <f t="shared" si="25"/>
        <v>1.311549620607926E-2</v>
      </c>
      <c r="H423" s="217">
        <v>5.8510638297872347E-3</v>
      </c>
      <c r="I423" s="175">
        <f t="shared" si="26"/>
        <v>7.673960546110207E-5</v>
      </c>
      <c r="J423" s="218">
        <v>0.16774999999999998</v>
      </c>
      <c r="K423" s="175">
        <f t="shared" si="27"/>
        <v>2.2001244885697956E-3</v>
      </c>
      <c r="M423" s="29"/>
      <c r="N423" s="29"/>
      <c r="O423" s="29"/>
      <c r="P423" s="29"/>
      <c r="Q423" s="29"/>
      <c r="R423" s="29"/>
      <c r="S423" s="29"/>
      <c r="T423" s="29"/>
      <c r="W423" s="31"/>
      <c r="X423" s="31"/>
      <c r="Y423" s="31"/>
      <c r="Z423" s="31"/>
      <c r="AA423" s="31"/>
      <c r="AB423" s="31"/>
      <c r="AC423" s="31"/>
      <c r="AD423" s="31"/>
    </row>
    <row r="424" spans="2:30" ht="15" customHeight="1">
      <c r="B424" s="137" t="s">
        <v>515</v>
      </c>
      <c r="C424" s="152" t="s">
        <v>516</v>
      </c>
      <c r="D424" s="152">
        <v>157.38800000000001</v>
      </c>
      <c r="E424" s="152">
        <v>67.97</v>
      </c>
      <c r="F424" s="215">
        <f t="shared" si="24"/>
        <v>10697.66236</v>
      </c>
      <c r="G424" s="216" t="str">
        <f t="shared" si="25"/>
        <v/>
      </c>
      <c r="H424" s="217" t="s">
        <v>6</v>
      </c>
      <c r="I424" s="175" t="str">
        <f t="shared" si="26"/>
        <v/>
      </c>
      <c r="J424" s="218">
        <v>0.2576</v>
      </c>
      <c r="K424" s="175" t="str">
        <f t="shared" si="27"/>
        <v/>
      </c>
      <c r="M424" s="29"/>
      <c r="N424" s="29"/>
      <c r="O424" s="29"/>
      <c r="P424" s="29"/>
      <c r="Q424" s="29"/>
      <c r="R424" s="29"/>
      <c r="S424" s="29"/>
      <c r="T424" s="29"/>
      <c r="W424" s="31"/>
      <c r="X424" s="31"/>
      <c r="Y424" s="31"/>
      <c r="Z424" s="31"/>
      <c r="AA424" s="31"/>
      <c r="AB424" s="31"/>
      <c r="AC424" s="31"/>
      <c r="AD424" s="31"/>
    </row>
    <row r="425" spans="2:30" ht="15" customHeight="1">
      <c r="B425" s="137" t="s">
        <v>453</v>
      </c>
      <c r="C425" s="152" t="s">
        <v>454</v>
      </c>
      <c r="D425" s="152">
        <v>572.61599999999999</v>
      </c>
      <c r="E425" s="152">
        <v>128.76</v>
      </c>
      <c r="F425" s="215">
        <f t="shared" si="24"/>
        <v>73730.036159999989</v>
      </c>
      <c r="G425" s="216">
        <f t="shared" si="25"/>
        <v>2.3151494322386917E-3</v>
      </c>
      <c r="H425" s="217">
        <v>1.3979496738117429E-2</v>
      </c>
      <c r="I425" s="175">
        <f t="shared" si="26"/>
        <v>3.2364623936235208E-5</v>
      </c>
      <c r="J425" s="218">
        <v>0.10830000000000001</v>
      </c>
      <c r="K425" s="175">
        <f t="shared" si="27"/>
        <v>2.5073068351145035E-4</v>
      </c>
      <c r="M425" s="29"/>
      <c r="N425" s="29"/>
      <c r="O425" s="29"/>
      <c r="P425" s="29"/>
      <c r="Q425" s="29"/>
      <c r="R425" s="29"/>
      <c r="S425" s="29"/>
      <c r="T425" s="29"/>
      <c r="W425" s="31"/>
      <c r="X425" s="31"/>
      <c r="Y425" s="31"/>
      <c r="Z425" s="31"/>
      <c r="AA425" s="31"/>
      <c r="AB425" s="31"/>
      <c r="AC425" s="31"/>
      <c r="AD425" s="31"/>
    </row>
    <row r="426" spans="2:30" ht="15" customHeight="1">
      <c r="B426" s="137" t="s">
        <v>368</v>
      </c>
      <c r="C426" s="152" t="s">
        <v>369</v>
      </c>
      <c r="D426" s="152">
        <v>576.46600000000001</v>
      </c>
      <c r="E426" s="152">
        <v>67.92</v>
      </c>
      <c r="F426" s="215">
        <f t="shared" si="24"/>
        <v>39153.570720000003</v>
      </c>
      <c r="G426" s="216">
        <f t="shared" si="25"/>
        <v>1.2294360852586007E-3</v>
      </c>
      <c r="H426" s="217">
        <v>2.1201413427561835E-2</v>
      </c>
      <c r="I426" s="175">
        <f t="shared" si="26"/>
        <v>2.6065782726330753E-5</v>
      </c>
      <c r="J426" s="218">
        <v>0.16</v>
      </c>
      <c r="K426" s="175">
        <f t="shared" si="27"/>
        <v>1.9670977364137613E-4</v>
      </c>
      <c r="M426" s="29"/>
      <c r="N426" s="29"/>
      <c r="O426" s="29"/>
      <c r="P426" s="29"/>
      <c r="Q426" s="29"/>
      <c r="R426" s="29"/>
      <c r="S426" s="29"/>
      <c r="T426" s="29"/>
      <c r="W426" s="31"/>
      <c r="X426" s="31"/>
      <c r="Y426" s="31"/>
      <c r="Z426" s="31"/>
      <c r="AA426" s="31"/>
      <c r="AB426" s="31"/>
      <c r="AC426" s="31"/>
      <c r="AD426" s="31"/>
    </row>
    <row r="427" spans="2:30" ht="15" customHeight="1">
      <c r="B427" s="137" t="s">
        <v>229</v>
      </c>
      <c r="C427" s="152" t="s">
        <v>230</v>
      </c>
      <c r="D427" s="152">
        <v>27.466999999999999</v>
      </c>
      <c r="E427" s="152">
        <v>3159.6</v>
      </c>
      <c r="F427" s="215">
        <f t="shared" si="24"/>
        <v>86784.733199999988</v>
      </c>
      <c r="G427" s="216" t="str">
        <f t="shared" si="25"/>
        <v/>
      </c>
      <c r="H427" s="217" t="s">
        <v>6</v>
      </c>
      <c r="I427" s="175" t="str">
        <f t="shared" si="26"/>
        <v/>
      </c>
      <c r="J427" s="218">
        <v>0.2281</v>
      </c>
      <c r="K427" s="175" t="str">
        <f t="shared" si="27"/>
        <v/>
      </c>
      <c r="M427" s="29"/>
      <c r="N427" s="29"/>
      <c r="O427" s="29"/>
      <c r="P427" s="29"/>
      <c r="Q427" s="29"/>
      <c r="R427" s="29"/>
      <c r="S427" s="29"/>
      <c r="T427" s="29"/>
      <c r="W427" s="31"/>
      <c r="X427" s="31"/>
      <c r="Y427" s="31"/>
      <c r="Z427" s="31"/>
      <c r="AA427" s="31"/>
      <c r="AB427" s="31"/>
      <c r="AC427" s="31"/>
      <c r="AD427" s="31"/>
    </row>
    <row r="428" spans="2:30" ht="15" customHeight="1">
      <c r="B428" s="137" t="s">
        <v>913</v>
      </c>
      <c r="C428" s="152" t="s">
        <v>914</v>
      </c>
      <c r="D428" s="152">
        <v>112.06699999999999</v>
      </c>
      <c r="E428" s="152">
        <v>91.65</v>
      </c>
      <c r="F428" s="215">
        <f t="shared" si="24"/>
        <v>10270.940549999999</v>
      </c>
      <c r="G428" s="216" t="str">
        <f t="shared" si="25"/>
        <v/>
      </c>
      <c r="H428" s="217">
        <v>1.0911074740861974E-2</v>
      </c>
      <c r="I428" s="175" t="str">
        <f t="shared" si="26"/>
        <v/>
      </c>
      <c r="J428" s="218" t="s">
        <v>6</v>
      </c>
      <c r="K428" s="175" t="str">
        <f t="shared" si="27"/>
        <v/>
      </c>
      <c r="M428" s="29"/>
      <c r="N428" s="29"/>
      <c r="O428" s="29"/>
      <c r="P428" s="29"/>
      <c r="Q428" s="29"/>
      <c r="R428" s="29"/>
      <c r="S428" s="29"/>
      <c r="T428" s="29"/>
      <c r="W428" s="31"/>
      <c r="X428" s="31"/>
      <c r="Y428" s="31"/>
      <c r="Z428" s="31"/>
      <c r="AA428" s="31"/>
      <c r="AB428" s="31"/>
      <c r="AC428" s="31"/>
      <c r="AD428" s="31"/>
    </row>
    <row r="429" spans="2:30" ht="15" customHeight="1">
      <c r="B429" s="137" t="s">
        <v>552</v>
      </c>
      <c r="C429" s="152" t="s">
        <v>553</v>
      </c>
      <c r="D429" s="152">
        <v>230.798</v>
      </c>
      <c r="E429" s="152">
        <v>88.91</v>
      </c>
      <c r="F429" s="215">
        <f t="shared" si="24"/>
        <v>20520.250179999999</v>
      </c>
      <c r="G429" s="216" t="str">
        <f t="shared" si="25"/>
        <v/>
      </c>
      <c r="H429" s="217" t="s">
        <v>6</v>
      </c>
      <c r="I429" s="175" t="str">
        <f t="shared" si="26"/>
        <v/>
      </c>
      <c r="J429" s="218" t="s">
        <v>6</v>
      </c>
      <c r="K429" s="175" t="str">
        <f t="shared" si="27"/>
        <v/>
      </c>
      <c r="M429" s="29"/>
      <c r="N429" s="29"/>
      <c r="O429" s="29"/>
      <c r="P429" s="29"/>
      <c r="Q429" s="29"/>
      <c r="R429" s="29"/>
      <c r="S429" s="29"/>
      <c r="T429" s="29"/>
      <c r="W429" s="31"/>
      <c r="X429" s="31"/>
      <c r="Y429" s="31"/>
      <c r="Z429" s="31"/>
      <c r="AA429" s="31"/>
      <c r="AB429" s="31"/>
      <c r="AC429" s="31"/>
      <c r="AD429" s="31"/>
    </row>
    <row r="430" spans="2:30" ht="15" customHeight="1">
      <c r="B430" s="137" t="s">
        <v>78</v>
      </c>
      <c r="C430" s="152" t="s">
        <v>79</v>
      </c>
      <c r="D430" s="152">
        <v>51.978000000000002</v>
      </c>
      <c r="E430" s="152">
        <v>174.4</v>
      </c>
      <c r="F430" s="215">
        <f t="shared" si="24"/>
        <v>9064.9632000000001</v>
      </c>
      <c r="G430" s="216">
        <f t="shared" si="25"/>
        <v>2.846430776217408E-4</v>
      </c>
      <c r="H430" s="217">
        <v>1.6513761467889906E-2</v>
      </c>
      <c r="I430" s="175">
        <f t="shared" si="26"/>
        <v>4.7005278873314984E-6</v>
      </c>
      <c r="J430" s="218">
        <v>5.04E-2</v>
      </c>
      <c r="K430" s="175">
        <f t="shared" si="27"/>
        <v>1.4346011112135737E-5</v>
      </c>
      <c r="M430" s="29"/>
      <c r="N430" s="29"/>
      <c r="O430" s="29"/>
      <c r="P430" s="29"/>
      <c r="Q430" s="29"/>
      <c r="R430" s="29"/>
      <c r="S430" s="29"/>
      <c r="T430" s="29"/>
      <c r="W430" s="31"/>
      <c r="X430" s="31"/>
      <c r="Y430" s="31"/>
      <c r="Z430" s="31"/>
      <c r="AA430" s="31"/>
      <c r="AB430" s="31"/>
      <c r="AC430" s="31"/>
      <c r="AD430" s="31"/>
    </row>
    <row r="431" spans="2:30" ht="15" customHeight="1">
      <c r="B431" s="137" t="s">
        <v>641</v>
      </c>
      <c r="C431" s="152" t="s">
        <v>642</v>
      </c>
      <c r="D431" s="152">
        <v>208.02099999999999</v>
      </c>
      <c r="E431" s="152">
        <v>72.67</v>
      </c>
      <c r="F431" s="215">
        <f t="shared" si="24"/>
        <v>15116.886069999999</v>
      </c>
      <c r="G431" s="216">
        <f t="shared" si="25"/>
        <v>4.7467561423989254E-4</v>
      </c>
      <c r="H431" s="217">
        <v>2.2430163753956237E-2</v>
      </c>
      <c r="I431" s="175">
        <f t="shared" si="26"/>
        <v>1.064705175741055E-5</v>
      </c>
      <c r="J431" s="218">
        <v>0.03</v>
      </c>
      <c r="K431" s="175">
        <f t="shared" si="27"/>
        <v>1.4240268427196777E-5</v>
      </c>
      <c r="M431" s="29"/>
      <c r="N431" s="29"/>
      <c r="O431" s="29"/>
      <c r="P431" s="29"/>
      <c r="Q431" s="29"/>
      <c r="R431" s="29"/>
      <c r="S431" s="29"/>
      <c r="T431" s="29"/>
      <c r="W431" s="31"/>
      <c r="X431" s="31"/>
      <c r="Y431" s="31"/>
      <c r="Z431" s="31"/>
      <c r="AA431" s="31"/>
      <c r="AB431" s="31"/>
      <c r="AC431" s="31"/>
      <c r="AD431" s="31"/>
    </row>
    <row r="432" spans="2:30" ht="15" customHeight="1">
      <c r="B432" s="137" t="s">
        <v>590</v>
      </c>
      <c r="C432" s="152" t="s">
        <v>591</v>
      </c>
      <c r="D432" s="152">
        <v>1040.636</v>
      </c>
      <c r="E432" s="152">
        <v>53.45</v>
      </c>
      <c r="F432" s="215">
        <f t="shared" si="24"/>
        <v>55621.994200000001</v>
      </c>
      <c r="G432" s="216">
        <f t="shared" si="25"/>
        <v>1.746550456216592E-3</v>
      </c>
      <c r="H432" s="217" t="s">
        <v>6</v>
      </c>
      <c r="I432" s="175" t="str">
        <f t="shared" si="26"/>
        <v/>
      </c>
      <c r="J432" s="218">
        <v>0.12445000000000001</v>
      </c>
      <c r="K432" s="175">
        <f t="shared" si="27"/>
        <v>2.1735820427615487E-4</v>
      </c>
      <c r="M432" s="29"/>
      <c r="N432" s="29"/>
      <c r="O432" s="29"/>
      <c r="P432" s="29"/>
      <c r="Q432" s="29"/>
      <c r="R432" s="29"/>
      <c r="S432" s="29"/>
      <c r="T432" s="29"/>
      <c r="W432" s="31"/>
      <c r="X432" s="31"/>
      <c r="Y432" s="31"/>
      <c r="Z432" s="31"/>
      <c r="AA432" s="31"/>
      <c r="AB432" s="31"/>
      <c r="AC432" s="31"/>
      <c r="AD432" s="31"/>
    </row>
    <row r="433" spans="2:30" ht="15" customHeight="1">
      <c r="B433" s="137" t="s">
        <v>740</v>
      </c>
      <c r="C433" s="152" t="s">
        <v>741</v>
      </c>
      <c r="D433" s="152">
        <v>918.86400000000003</v>
      </c>
      <c r="E433" s="152">
        <v>19.27</v>
      </c>
      <c r="F433" s="215">
        <f t="shared" si="24"/>
        <v>17706.509280000002</v>
      </c>
      <c r="G433" s="216">
        <f t="shared" si="25"/>
        <v>5.5599070665803853E-4</v>
      </c>
      <c r="H433" s="217">
        <v>4.9818370524130774E-2</v>
      </c>
      <c r="I433" s="175">
        <f t="shared" si="26"/>
        <v>2.7698551032263467E-5</v>
      </c>
      <c r="J433" s="218">
        <v>1.7049999999999999E-2</v>
      </c>
      <c r="K433" s="175">
        <f t="shared" si="27"/>
        <v>9.4796415485195567E-6</v>
      </c>
      <c r="M433" s="29"/>
      <c r="N433" s="29"/>
      <c r="O433" s="29"/>
      <c r="P433" s="29"/>
      <c r="Q433" s="29"/>
      <c r="R433" s="29"/>
      <c r="S433" s="29"/>
      <c r="T433" s="29"/>
      <c r="W433" s="31"/>
      <c r="X433" s="31"/>
      <c r="Y433" s="31"/>
      <c r="Z433" s="31"/>
      <c r="AA433" s="31"/>
      <c r="AB433" s="31"/>
      <c r="AC433" s="31"/>
      <c r="AD433" s="31"/>
    </row>
    <row r="434" spans="2:30" ht="15" customHeight="1">
      <c r="B434" s="137" t="s">
        <v>161</v>
      </c>
      <c r="C434" s="152" t="s">
        <v>162</v>
      </c>
      <c r="D434" s="152">
        <v>997.99800000000005</v>
      </c>
      <c r="E434" s="152">
        <v>32.619999999999997</v>
      </c>
      <c r="F434" s="215">
        <f t="shared" si="24"/>
        <v>32554.694759999998</v>
      </c>
      <c r="G434" s="216" t="str">
        <f t="shared" si="25"/>
        <v/>
      </c>
      <c r="H434" s="217">
        <v>2.575107296137339E-2</v>
      </c>
      <c r="I434" s="175" t="str">
        <f t="shared" si="26"/>
        <v/>
      </c>
      <c r="J434" s="218">
        <v>0.27929999999999999</v>
      </c>
      <c r="K434" s="175" t="str">
        <f t="shared" si="27"/>
        <v/>
      </c>
      <c r="M434" s="29"/>
      <c r="N434" s="29"/>
      <c r="O434" s="29"/>
      <c r="P434" s="29"/>
      <c r="Q434" s="29"/>
      <c r="R434" s="29"/>
      <c r="S434" s="29"/>
      <c r="T434" s="29"/>
      <c r="W434" s="31"/>
      <c r="X434" s="31"/>
      <c r="Y434" s="31"/>
      <c r="Z434" s="31"/>
      <c r="AA434" s="31"/>
      <c r="AB434" s="31"/>
      <c r="AC434" s="31"/>
      <c r="AD434" s="31"/>
    </row>
    <row r="435" spans="2:30" ht="15" customHeight="1">
      <c r="B435" s="137" t="s">
        <v>596</v>
      </c>
      <c r="C435" s="152" t="s">
        <v>597</v>
      </c>
      <c r="D435" s="152">
        <v>321.68900000000002</v>
      </c>
      <c r="E435" s="152">
        <v>31.39</v>
      </c>
      <c r="F435" s="215">
        <f t="shared" si="24"/>
        <v>10097.817710000001</v>
      </c>
      <c r="G435" s="216">
        <f t="shared" si="25"/>
        <v>3.1707507761727252E-4</v>
      </c>
      <c r="H435" s="217">
        <v>2.6760114686205795E-2</v>
      </c>
      <c r="I435" s="175">
        <f t="shared" si="26"/>
        <v>8.4849654411758165E-6</v>
      </c>
      <c r="J435" s="218">
        <v>0.16</v>
      </c>
      <c r="K435" s="175">
        <f t="shared" si="27"/>
        <v>5.0732012418763603E-5</v>
      </c>
      <c r="M435" s="29"/>
      <c r="N435" s="29"/>
      <c r="O435" s="29"/>
      <c r="P435" s="29"/>
      <c r="Q435" s="29"/>
      <c r="R435" s="29"/>
      <c r="S435" s="29"/>
      <c r="T435" s="29"/>
      <c r="W435" s="31"/>
      <c r="X435" s="31"/>
      <c r="Y435" s="31"/>
      <c r="Z435" s="31"/>
      <c r="AA435" s="31"/>
      <c r="AB435" s="31"/>
      <c r="AC435" s="31"/>
      <c r="AD435" s="31"/>
    </row>
    <row r="436" spans="2:30" ht="15" customHeight="1">
      <c r="B436" s="137" t="s">
        <v>348</v>
      </c>
      <c r="C436" s="152" t="s">
        <v>349</v>
      </c>
      <c r="D436" s="152">
        <v>130.76499999999999</v>
      </c>
      <c r="E436" s="152">
        <v>134.63</v>
      </c>
      <c r="F436" s="215">
        <f t="shared" si="24"/>
        <v>17604.891949999997</v>
      </c>
      <c r="G436" s="216">
        <f t="shared" si="25"/>
        <v>5.5279988625284312E-4</v>
      </c>
      <c r="H436" s="217" t="s">
        <v>6</v>
      </c>
      <c r="I436" s="175" t="str">
        <f t="shared" si="26"/>
        <v/>
      </c>
      <c r="J436" s="218">
        <v>0.19466999999999998</v>
      </c>
      <c r="K436" s="175">
        <f t="shared" si="27"/>
        <v>1.0761355385684097E-4</v>
      </c>
      <c r="M436" s="29"/>
      <c r="N436" s="29"/>
      <c r="O436" s="29"/>
      <c r="P436" s="29"/>
      <c r="Q436" s="29"/>
      <c r="R436" s="29"/>
      <c r="S436" s="29"/>
      <c r="T436" s="29"/>
      <c r="W436" s="31"/>
      <c r="X436" s="31"/>
      <c r="Y436" s="31"/>
      <c r="Z436" s="31"/>
      <c r="AA436" s="31"/>
      <c r="AB436" s="31"/>
      <c r="AC436" s="31"/>
      <c r="AD436" s="31"/>
    </row>
    <row r="437" spans="2:30" ht="15" customHeight="1">
      <c r="B437" s="137" t="s">
        <v>206</v>
      </c>
      <c r="C437" s="152" t="s">
        <v>207</v>
      </c>
      <c r="D437" s="152">
        <v>188.33799999999999</v>
      </c>
      <c r="E437" s="152">
        <v>78.97</v>
      </c>
      <c r="F437" s="215">
        <f t="shared" si="24"/>
        <v>14873.05186</v>
      </c>
      <c r="G437" s="216">
        <f t="shared" si="25"/>
        <v>4.670191330791234E-4</v>
      </c>
      <c r="H437" s="217">
        <v>2.5326073192351525E-2</v>
      </c>
      <c r="I437" s="175">
        <f t="shared" si="26"/>
        <v>1.1827760746590436E-5</v>
      </c>
      <c r="J437" s="218">
        <v>2.5000000000000001E-2</v>
      </c>
      <c r="K437" s="175">
        <f t="shared" si="27"/>
        <v>1.1675478326978086E-5</v>
      </c>
      <c r="M437" s="29"/>
      <c r="N437" s="29"/>
      <c r="O437" s="29"/>
      <c r="P437" s="29"/>
      <c r="Q437" s="29"/>
      <c r="R437" s="29"/>
      <c r="S437" s="29"/>
      <c r="T437" s="29"/>
      <c r="W437" s="31"/>
      <c r="X437" s="31"/>
      <c r="Y437" s="31"/>
      <c r="Z437" s="31"/>
      <c r="AA437" s="31"/>
      <c r="AB437" s="31"/>
      <c r="AC437" s="31"/>
      <c r="AD437" s="31"/>
    </row>
    <row r="438" spans="2:30" ht="15" customHeight="1">
      <c r="B438" s="137" t="s">
        <v>116</v>
      </c>
      <c r="C438" s="152" t="s">
        <v>117</v>
      </c>
      <c r="D438" s="152">
        <v>370.88799999999998</v>
      </c>
      <c r="E438" s="152">
        <v>31.44</v>
      </c>
      <c r="F438" s="215">
        <f t="shared" si="24"/>
        <v>11660.718719999999</v>
      </c>
      <c r="G438" s="216" t="str">
        <f t="shared" si="25"/>
        <v/>
      </c>
      <c r="H438" s="217">
        <v>3.1806615776081425E-2</v>
      </c>
      <c r="I438" s="175" t="str">
        <f t="shared" si="26"/>
        <v/>
      </c>
      <c r="J438" s="218">
        <v>-0.02</v>
      </c>
      <c r="K438" s="175" t="str">
        <f t="shared" si="27"/>
        <v/>
      </c>
      <c r="M438" s="29"/>
      <c r="N438" s="29"/>
      <c r="O438" s="29"/>
      <c r="P438" s="29"/>
      <c r="Q438" s="29"/>
      <c r="R438" s="29"/>
      <c r="S438" s="29"/>
      <c r="T438" s="29"/>
      <c r="W438" s="31"/>
      <c r="X438" s="31"/>
      <c r="Y438" s="31"/>
      <c r="Z438" s="31"/>
      <c r="AA438" s="31"/>
      <c r="AB438" s="31"/>
      <c r="AC438" s="31"/>
      <c r="AD438" s="31"/>
    </row>
    <row r="439" spans="2:30" ht="15" customHeight="1">
      <c r="B439" s="137" t="s">
        <v>523</v>
      </c>
      <c r="C439" s="152" t="s">
        <v>524</v>
      </c>
      <c r="D439" s="152">
        <v>135.21199999999999</v>
      </c>
      <c r="E439" s="152">
        <v>140.22</v>
      </c>
      <c r="F439" s="215">
        <f t="shared" si="24"/>
        <v>18959.426639999998</v>
      </c>
      <c r="G439" s="216">
        <f t="shared" si="25"/>
        <v>5.9533275863196222E-4</v>
      </c>
      <c r="H439" s="217">
        <v>1.0840108401084011E-2</v>
      </c>
      <c r="I439" s="175">
        <f t="shared" si="26"/>
        <v>6.4534716382868536E-6</v>
      </c>
      <c r="J439" s="218">
        <v>9.6600000000000005E-2</v>
      </c>
      <c r="K439" s="175">
        <f t="shared" si="27"/>
        <v>5.7509144483847556E-5</v>
      </c>
      <c r="M439" s="29"/>
      <c r="N439" s="29"/>
      <c r="O439" s="29"/>
      <c r="P439" s="29"/>
      <c r="Q439" s="29"/>
      <c r="R439" s="29"/>
      <c r="S439" s="29"/>
      <c r="T439" s="29"/>
      <c r="W439" s="31"/>
      <c r="X439" s="31"/>
      <c r="Y439" s="31"/>
      <c r="Z439" s="31"/>
      <c r="AA439" s="31"/>
      <c r="AB439" s="31"/>
      <c r="AC439" s="31"/>
      <c r="AD439" s="31"/>
    </row>
    <row r="440" spans="2:30" ht="15" customHeight="1">
      <c r="B440" s="137" t="s">
        <v>400</v>
      </c>
      <c r="C440" s="152" t="s">
        <v>401</v>
      </c>
      <c r="D440" s="152">
        <v>5617</v>
      </c>
      <c r="E440" s="152">
        <v>164.64</v>
      </c>
      <c r="F440" s="215">
        <f t="shared" si="24"/>
        <v>924782.87999999989</v>
      </c>
      <c r="G440" s="216">
        <f t="shared" si="25"/>
        <v>2.903851226832305E-2</v>
      </c>
      <c r="H440" s="217">
        <v>4.8590864917395539E-3</v>
      </c>
      <c r="I440" s="175">
        <f t="shared" si="26"/>
        <v>1.4110064270322185E-4</v>
      </c>
      <c r="J440" s="218">
        <v>0.15010000000000001</v>
      </c>
      <c r="K440" s="175">
        <f t="shared" si="27"/>
        <v>4.3586806914752904E-3</v>
      </c>
      <c r="M440" s="29"/>
      <c r="N440" s="29"/>
      <c r="O440" s="29"/>
      <c r="P440" s="29"/>
      <c r="Q440" s="29"/>
      <c r="R440" s="29"/>
      <c r="S440" s="29"/>
      <c r="T440" s="29"/>
      <c r="W440" s="31"/>
      <c r="X440" s="31"/>
      <c r="Y440" s="31"/>
      <c r="Z440" s="31"/>
      <c r="AA440" s="31"/>
      <c r="AB440" s="31"/>
      <c r="AC440" s="31"/>
      <c r="AD440" s="31"/>
    </row>
    <row r="441" spans="2:30" ht="15" customHeight="1">
      <c r="B441" s="137" t="s">
        <v>1058</v>
      </c>
      <c r="C441" s="152" t="s">
        <v>1059</v>
      </c>
      <c r="D441" s="152">
        <v>107.026</v>
      </c>
      <c r="E441" s="152">
        <v>176.3</v>
      </c>
      <c r="F441" s="215">
        <f t="shared" si="24"/>
        <v>18868.683799999999</v>
      </c>
      <c r="G441" s="216" t="str">
        <f t="shared" si="25"/>
        <v/>
      </c>
      <c r="H441" s="217" t="s">
        <v>6</v>
      </c>
      <c r="I441" s="175" t="str">
        <f t="shared" si="26"/>
        <v/>
      </c>
      <c r="J441" s="218">
        <v>0.29515000000000002</v>
      </c>
      <c r="K441" s="175" t="str">
        <f t="shared" si="27"/>
        <v/>
      </c>
      <c r="M441" s="29"/>
      <c r="N441" s="29"/>
      <c r="O441" s="29"/>
      <c r="P441" s="29"/>
      <c r="Q441" s="29"/>
      <c r="R441" s="29"/>
      <c r="S441" s="29"/>
      <c r="T441" s="29"/>
      <c r="W441" s="31"/>
      <c r="X441" s="31"/>
      <c r="Y441" s="31"/>
      <c r="Z441" s="31"/>
      <c r="AA441" s="31"/>
      <c r="AB441" s="31"/>
      <c r="AC441" s="31"/>
      <c r="AD441" s="31"/>
    </row>
    <row r="442" spans="2:30" ht="15" customHeight="1">
      <c r="B442" s="137" t="s">
        <v>808</v>
      </c>
      <c r="C442" s="152" t="s">
        <v>809</v>
      </c>
      <c r="D442" s="152">
        <v>306.22800000000001</v>
      </c>
      <c r="E442" s="152">
        <v>141.47999999999999</v>
      </c>
      <c r="F442" s="215">
        <f t="shared" si="24"/>
        <v>43325.137439999999</v>
      </c>
      <c r="G442" s="216">
        <f t="shared" si="25"/>
        <v>1.3604247681122973E-3</v>
      </c>
      <c r="H442" s="217">
        <v>1.8377155781735936E-2</v>
      </c>
      <c r="I442" s="175">
        <f t="shared" si="26"/>
        <v>2.5000737892931674E-5</v>
      </c>
      <c r="J442" s="218">
        <v>5.0349999999999999E-2</v>
      </c>
      <c r="K442" s="175">
        <f t="shared" si="27"/>
        <v>6.8497387074454173E-5</v>
      </c>
      <c r="M442" s="29"/>
      <c r="N442" s="29"/>
      <c r="O442" s="29"/>
      <c r="P442" s="29"/>
      <c r="Q442" s="29"/>
      <c r="R442" s="29"/>
      <c r="S442" s="29"/>
      <c r="T442" s="29"/>
      <c r="W442" s="31"/>
      <c r="X442" s="31"/>
      <c r="Y442" s="31"/>
      <c r="Z442" s="31"/>
      <c r="AA442" s="31"/>
      <c r="AB442" s="31"/>
      <c r="AC442" s="31"/>
      <c r="AD442" s="31"/>
    </row>
    <row r="443" spans="2:30" ht="15" customHeight="1">
      <c r="B443" s="137" t="s">
        <v>278</v>
      </c>
      <c r="C443" s="152" t="s">
        <v>279</v>
      </c>
      <c r="D443" s="152">
        <v>251</v>
      </c>
      <c r="E443" s="152">
        <v>126.73</v>
      </c>
      <c r="F443" s="215">
        <f t="shared" si="24"/>
        <v>31809.23</v>
      </c>
      <c r="G443" s="216" t="str">
        <f t="shared" si="25"/>
        <v/>
      </c>
      <c r="H443" s="217">
        <v>2.2094216049869799E-2</v>
      </c>
      <c r="I443" s="175" t="str">
        <f t="shared" si="26"/>
        <v/>
      </c>
      <c r="J443" s="218">
        <v>0.61270000000000002</v>
      </c>
      <c r="K443" s="175" t="str">
        <f t="shared" si="27"/>
        <v/>
      </c>
      <c r="M443" s="29"/>
      <c r="N443" s="29"/>
      <c r="O443" s="29"/>
      <c r="P443" s="29"/>
      <c r="Q443" s="29"/>
      <c r="R443" s="29"/>
      <c r="S443" s="29"/>
      <c r="T443" s="29"/>
      <c r="W443" s="31"/>
      <c r="X443" s="31"/>
      <c r="Y443" s="31"/>
      <c r="Z443" s="31"/>
      <c r="AA443" s="31"/>
      <c r="AB443" s="31"/>
      <c r="AC443" s="31"/>
      <c r="AD443" s="31"/>
    </row>
    <row r="444" spans="2:30" ht="15" customHeight="1">
      <c r="B444" s="137" t="s">
        <v>866</v>
      </c>
      <c r="C444" s="152" t="s">
        <v>867</v>
      </c>
      <c r="D444" s="152">
        <v>1574.152</v>
      </c>
      <c r="E444" s="152">
        <v>268.61</v>
      </c>
      <c r="F444" s="215">
        <f t="shared" si="24"/>
        <v>422832.96872</v>
      </c>
      <c r="G444" s="216">
        <f t="shared" si="25"/>
        <v>1.3277106026905666E-2</v>
      </c>
      <c r="H444" s="217">
        <v>7.7435687427869397E-3</v>
      </c>
      <c r="I444" s="175">
        <f t="shared" si="26"/>
        <v>1.0281218322461481E-4</v>
      </c>
      <c r="J444" s="218">
        <v>0.13525000000000001</v>
      </c>
      <c r="K444" s="175">
        <f t="shared" si="27"/>
        <v>1.7957285901389914E-3</v>
      </c>
      <c r="M444" s="29"/>
      <c r="N444" s="29"/>
      <c r="O444" s="29"/>
      <c r="P444" s="29"/>
      <c r="Q444" s="29"/>
      <c r="R444" s="29"/>
      <c r="S444" s="29"/>
      <c r="T444" s="29"/>
      <c r="W444" s="31"/>
      <c r="X444" s="31"/>
      <c r="Y444" s="31"/>
      <c r="Z444" s="31"/>
      <c r="AA444" s="31"/>
      <c r="AB444" s="31"/>
      <c r="AC444" s="31"/>
      <c r="AD444" s="31"/>
    </row>
    <row r="445" spans="2:30" ht="15" customHeight="1">
      <c r="B445" s="137" t="s">
        <v>556</v>
      </c>
      <c r="C445" s="152" t="s">
        <v>557</v>
      </c>
      <c r="D445" s="152">
        <v>116.688</v>
      </c>
      <c r="E445" s="152">
        <v>130</v>
      </c>
      <c r="F445" s="215">
        <f t="shared" si="24"/>
        <v>15169.44</v>
      </c>
      <c r="G445" s="216">
        <f t="shared" si="25"/>
        <v>4.7632582638596258E-4</v>
      </c>
      <c r="H445" s="217">
        <v>4.5230769230769227E-2</v>
      </c>
      <c r="I445" s="175">
        <f t="shared" si="26"/>
        <v>2.1544583531918921E-5</v>
      </c>
      <c r="J445" s="218">
        <v>2.9900000000000003E-2</v>
      </c>
      <c r="K445" s="175">
        <f t="shared" si="27"/>
        <v>1.4242142208940282E-5</v>
      </c>
      <c r="M445" s="29"/>
      <c r="N445" s="29"/>
      <c r="O445" s="29"/>
      <c r="P445" s="29"/>
      <c r="Q445" s="29"/>
      <c r="R445" s="29"/>
      <c r="S445" s="29"/>
      <c r="T445" s="29"/>
      <c r="W445" s="31"/>
      <c r="X445" s="31"/>
      <c r="Y445" s="31"/>
      <c r="Z445" s="31"/>
      <c r="AA445" s="31"/>
      <c r="AB445" s="31"/>
      <c r="AC445" s="31"/>
      <c r="AD445" s="31"/>
    </row>
    <row r="446" spans="2:30" ht="15" customHeight="1">
      <c r="B446" s="137" t="s">
        <v>918</v>
      </c>
      <c r="C446" s="152" t="s">
        <v>919</v>
      </c>
      <c r="D446" s="152">
        <v>241.77</v>
      </c>
      <c r="E446" s="152">
        <v>130.69999999999999</v>
      </c>
      <c r="F446" s="215">
        <f t="shared" si="24"/>
        <v>31599.339</v>
      </c>
      <c r="G446" s="216" t="str">
        <f t="shared" si="25"/>
        <v/>
      </c>
      <c r="H446" s="217">
        <v>1.1017597551644989E-2</v>
      </c>
      <c r="I446" s="175" t="str">
        <f t="shared" si="26"/>
        <v/>
      </c>
      <c r="J446" s="218" t="s">
        <v>6</v>
      </c>
      <c r="K446" s="175" t="str">
        <f t="shared" si="27"/>
        <v/>
      </c>
      <c r="M446" s="29"/>
      <c r="N446" s="29"/>
      <c r="O446" s="29"/>
      <c r="P446" s="29"/>
      <c r="Q446" s="29"/>
      <c r="R446" s="29"/>
      <c r="S446" s="29"/>
      <c r="T446" s="29"/>
      <c r="W446" s="31"/>
      <c r="X446" s="31"/>
      <c r="Y446" s="31"/>
      <c r="Z446" s="31"/>
      <c r="AA446" s="31"/>
      <c r="AB446" s="31"/>
      <c r="AC446" s="31"/>
      <c r="AD446" s="31"/>
    </row>
    <row r="447" spans="2:30" ht="15" customHeight="1">
      <c r="B447" s="137" t="s">
        <v>598</v>
      </c>
      <c r="C447" s="152" t="s">
        <v>599</v>
      </c>
      <c r="D447" s="152">
        <v>352.33</v>
      </c>
      <c r="E447" s="152">
        <v>181.72</v>
      </c>
      <c r="F447" s="215">
        <f t="shared" si="24"/>
        <v>64025.407599999999</v>
      </c>
      <c r="G447" s="216" t="str">
        <f t="shared" si="25"/>
        <v/>
      </c>
      <c r="H447" s="217">
        <v>1.8159806295399514E-2</v>
      </c>
      <c r="I447" s="175" t="str">
        <f t="shared" si="26"/>
        <v/>
      </c>
      <c r="J447" s="218">
        <v>-0.12</v>
      </c>
      <c r="K447" s="175" t="str">
        <f t="shared" si="27"/>
        <v/>
      </c>
      <c r="M447" s="29"/>
      <c r="N447" s="29"/>
      <c r="O447" s="29"/>
      <c r="P447" s="29"/>
      <c r="Q447" s="29"/>
      <c r="R447" s="29"/>
      <c r="S447" s="29"/>
      <c r="T447" s="29"/>
      <c r="W447" s="31"/>
      <c r="X447" s="31"/>
      <c r="Y447" s="31"/>
      <c r="Z447" s="31"/>
      <c r="AA447" s="31"/>
      <c r="AB447" s="31"/>
      <c r="AC447" s="31"/>
      <c r="AD447" s="31"/>
    </row>
    <row r="448" spans="2:30" ht="15" customHeight="1">
      <c r="B448" s="137" t="s">
        <v>832</v>
      </c>
      <c r="C448" s="152" t="s">
        <v>833</v>
      </c>
      <c r="D448" s="152">
        <v>107.932</v>
      </c>
      <c r="E448" s="152">
        <v>273.08</v>
      </c>
      <c r="F448" s="215">
        <f t="shared" si="24"/>
        <v>29474.07056</v>
      </c>
      <c r="G448" s="216">
        <f t="shared" si="25"/>
        <v>9.2549632790994067E-4</v>
      </c>
      <c r="H448" s="217">
        <v>1.6112494507104148E-2</v>
      </c>
      <c r="I448" s="175">
        <f t="shared" si="26"/>
        <v>1.4912054499793979E-5</v>
      </c>
      <c r="J448" s="218">
        <v>5.5399999999999998E-2</v>
      </c>
      <c r="K448" s="175">
        <f t="shared" si="27"/>
        <v>5.127249656621071E-5</v>
      </c>
      <c r="M448" s="29"/>
      <c r="N448" s="29"/>
      <c r="O448" s="29"/>
      <c r="P448" s="29"/>
      <c r="Q448" s="29"/>
      <c r="R448" s="29"/>
      <c r="S448" s="29"/>
      <c r="T448" s="29"/>
      <c r="W448" s="31"/>
      <c r="X448" s="31"/>
      <c r="Y448" s="31"/>
      <c r="Z448" s="31"/>
      <c r="AA448" s="31"/>
      <c r="AB448" s="31"/>
      <c r="AC448" s="31"/>
      <c r="AD448" s="31"/>
    </row>
    <row r="449" spans="2:30" ht="15" customHeight="1">
      <c r="B449" s="137" t="s">
        <v>96</v>
      </c>
      <c r="C449" s="152" t="s">
        <v>97</v>
      </c>
      <c r="D449" s="152">
        <v>1615.787</v>
      </c>
      <c r="E449" s="152">
        <v>158.38</v>
      </c>
      <c r="F449" s="215">
        <f t="shared" si="24"/>
        <v>255908.34505999999</v>
      </c>
      <c r="G449" s="216" t="str">
        <f t="shared" si="25"/>
        <v/>
      </c>
      <c r="H449" s="217" t="s">
        <v>6</v>
      </c>
      <c r="I449" s="175" t="str">
        <f t="shared" si="26"/>
        <v/>
      </c>
      <c r="J449" s="218">
        <v>0.33380000000000004</v>
      </c>
      <c r="K449" s="175" t="str">
        <f t="shared" si="27"/>
        <v/>
      </c>
      <c r="M449" s="29"/>
      <c r="N449" s="29"/>
      <c r="O449" s="29"/>
      <c r="P449" s="29"/>
      <c r="Q449" s="29"/>
      <c r="R449" s="29"/>
      <c r="S449" s="29"/>
      <c r="T449" s="29"/>
      <c r="W449" s="31"/>
      <c r="X449" s="31"/>
      <c r="Y449" s="31"/>
      <c r="Z449" s="31"/>
      <c r="AA449" s="31"/>
      <c r="AB449" s="31"/>
      <c r="AC449" s="31"/>
      <c r="AD449" s="31"/>
    </row>
    <row r="450" spans="2:30" ht="15" customHeight="1">
      <c r="B450" s="137" t="s">
        <v>747</v>
      </c>
      <c r="C450" s="152" t="s">
        <v>748</v>
      </c>
      <c r="D450" s="152">
        <v>146.90700000000001</v>
      </c>
      <c r="E450" s="152">
        <v>213.99</v>
      </c>
      <c r="F450" s="215">
        <f t="shared" si="24"/>
        <v>31436.628930000003</v>
      </c>
      <c r="G450" s="216">
        <f t="shared" si="25"/>
        <v>9.8712136070092972E-4</v>
      </c>
      <c r="H450" s="217">
        <v>8.9723818870040654E-3</v>
      </c>
      <c r="I450" s="175">
        <f t="shared" si="26"/>
        <v>8.856829817027829E-6</v>
      </c>
      <c r="J450" s="218">
        <v>8.3000000000000004E-2</v>
      </c>
      <c r="K450" s="175">
        <f t="shared" si="27"/>
        <v>8.1931072938177171E-5</v>
      </c>
      <c r="M450" s="29"/>
      <c r="N450" s="29"/>
      <c r="O450" s="29"/>
      <c r="P450" s="29"/>
      <c r="Q450" s="29"/>
      <c r="R450" s="29"/>
      <c r="S450" s="29"/>
      <c r="T450" s="29"/>
      <c r="W450" s="31"/>
      <c r="X450" s="31"/>
      <c r="Y450" s="31"/>
      <c r="Z450" s="31"/>
      <c r="AA450" s="31"/>
      <c r="AB450" s="31"/>
      <c r="AC450" s="31"/>
      <c r="AD450" s="31"/>
    </row>
    <row r="451" spans="2:30" ht="15" customHeight="1">
      <c r="B451" s="137" t="s">
        <v>620</v>
      </c>
      <c r="C451" s="152" t="s">
        <v>621</v>
      </c>
      <c r="D451" s="152">
        <v>21.388000000000002</v>
      </c>
      <c r="E451" s="152">
        <v>1229.7</v>
      </c>
      <c r="F451" s="215">
        <f t="shared" si="24"/>
        <v>26300.823600000003</v>
      </c>
      <c r="G451" s="216">
        <f t="shared" si="25"/>
        <v>8.2585524158449016E-4</v>
      </c>
      <c r="H451" s="217" t="s">
        <v>6</v>
      </c>
      <c r="I451" s="175" t="str">
        <f t="shared" si="26"/>
        <v/>
      </c>
      <c r="J451" s="218">
        <v>9.1799999999999993E-2</v>
      </c>
      <c r="K451" s="175">
        <f t="shared" si="27"/>
        <v>7.5813511177456186E-5</v>
      </c>
      <c r="M451" s="29"/>
      <c r="N451" s="29"/>
      <c r="O451" s="29"/>
      <c r="P451" s="29"/>
      <c r="Q451" s="29"/>
      <c r="R451" s="29"/>
      <c r="S451" s="29"/>
      <c r="T451" s="29"/>
      <c r="W451" s="31"/>
      <c r="X451" s="31"/>
      <c r="Y451" s="31"/>
      <c r="Z451" s="31"/>
      <c r="AA451" s="31"/>
      <c r="AB451" s="31"/>
      <c r="AC451" s="31"/>
      <c r="AD451" s="31"/>
    </row>
    <row r="452" spans="2:30" ht="15" customHeight="1">
      <c r="B452" s="137" t="s">
        <v>986</v>
      </c>
      <c r="C452" s="152" t="s">
        <v>987</v>
      </c>
      <c r="D452" s="152">
        <v>1043.1369999999999</v>
      </c>
      <c r="E452" s="152">
        <v>28.55</v>
      </c>
      <c r="F452" s="215">
        <f t="shared" si="24"/>
        <v>29781.56135</v>
      </c>
      <c r="G452" s="216">
        <f t="shared" si="25"/>
        <v>9.3515164838669021E-4</v>
      </c>
      <c r="H452" s="217">
        <v>5.8143607705779331E-2</v>
      </c>
      <c r="I452" s="175">
        <f t="shared" si="26"/>
        <v>5.4373090589208602E-5</v>
      </c>
      <c r="J452" s="218">
        <v>1.9799999999999998E-2</v>
      </c>
      <c r="K452" s="175">
        <f t="shared" si="27"/>
        <v>1.8516002638056464E-5</v>
      </c>
      <c r="M452" s="29"/>
      <c r="N452" s="29"/>
      <c r="O452" s="29"/>
      <c r="P452" s="29"/>
      <c r="Q452" s="29"/>
      <c r="R452" s="29"/>
      <c r="S452" s="29"/>
      <c r="T452" s="29"/>
      <c r="W452" s="31"/>
      <c r="X452" s="31"/>
      <c r="Y452" s="31"/>
      <c r="Z452" s="31"/>
      <c r="AA452" s="31"/>
      <c r="AB452" s="31"/>
      <c r="AC452" s="31"/>
      <c r="AD452" s="31"/>
    </row>
    <row r="453" spans="2:30" ht="15" customHeight="1">
      <c r="B453" s="137" t="s">
        <v>247</v>
      </c>
      <c r="C453" s="152" t="s">
        <v>248</v>
      </c>
      <c r="D453" s="152">
        <v>961.46199999999999</v>
      </c>
      <c r="E453" s="152">
        <v>54.31</v>
      </c>
      <c r="F453" s="215">
        <f t="shared" si="24"/>
        <v>52217.001219999998</v>
      </c>
      <c r="G453" s="216" t="str">
        <f t="shared" si="25"/>
        <v/>
      </c>
      <c r="H453" s="217" t="s">
        <v>6</v>
      </c>
      <c r="I453" s="175" t="str">
        <f t="shared" si="26"/>
        <v/>
      </c>
      <c r="J453" s="218" t="s">
        <v>6</v>
      </c>
      <c r="K453" s="175" t="str">
        <f t="shared" si="27"/>
        <v/>
      </c>
      <c r="M453" s="29"/>
      <c r="N453" s="29"/>
      <c r="O453" s="29"/>
      <c r="P453" s="29"/>
      <c r="Q453" s="29"/>
      <c r="R453" s="29"/>
      <c r="S453" s="29"/>
      <c r="T453" s="29"/>
      <c r="W453" s="31"/>
      <c r="X453" s="31"/>
      <c r="Y453" s="31"/>
      <c r="Z453" s="31"/>
      <c r="AA453" s="31"/>
      <c r="AB453" s="31"/>
      <c r="AC453" s="31"/>
      <c r="AD453" s="31"/>
    </row>
    <row r="454" spans="2:30" ht="15" customHeight="1">
      <c r="B454" s="137" t="s">
        <v>980</v>
      </c>
      <c r="C454" s="152" t="s">
        <v>487</v>
      </c>
      <c r="D454" s="152">
        <v>125.651</v>
      </c>
      <c r="E454" s="152">
        <v>143.53</v>
      </c>
      <c r="F454" s="215">
        <f t="shared" si="24"/>
        <v>18034.688030000001</v>
      </c>
      <c r="G454" s="216">
        <f t="shared" si="25"/>
        <v>5.6629563645742872E-4</v>
      </c>
      <c r="H454" s="217">
        <v>8.081934090434055E-3</v>
      </c>
      <c r="I454" s="175">
        <f t="shared" si="26"/>
        <v>4.5767640095493434E-6</v>
      </c>
      <c r="J454" s="218">
        <v>0.1241</v>
      </c>
      <c r="K454" s="175">
        <f t="shared" si="27"/>
        <v>7.0277288484366907E-5</v>
      </c>
      <c r="M454" s="29"/>
      <c r="N454" s="29"/>
      <c r="O454" s="29"/>
      <c r="P454" s="29"/>
      <c r="Q454" s="29"/>
      <c r="R454" s="29"/>
      <c r="S454" s="29"/>
      <c r="T454" s="29"/>
      <c r="W454" s="31"/>
      <c r="X454" s="31"/>
      <c r="Y454" s="31"/>
      <c r="Z454" s="31"/>
      <c r="AA454" s="31"/>
      <c r="AB454" s="31"/>
      <c r="AC454" s="31"/>
      <c r="AD454" s="31"/>
    </row>
    <row r="455" spans="2:30" ht="15" customHeight="1">
      <c r="B455" s="137" t="s">
        <v>84</v>
      </c>
      <c r="C455" s="152" t="s">
        <v>85</v>
      </c>
      <c r="D455" s="152">
        <v>117.52500000000001</v>
      </c>
      <c r="E455" s="152">
        <v>120.31</v>
      </c>
      <c r="F455" s="215">
        <f t="shared" si="24"/>
        <v>14139.432750000002</v>
      </c>
      <c r="G455" s="216" t="str">
        <f t="shared" si="25"/>
        <v/>
      </c>
      <c r="H455" s="217">
        <v>1.3298977641093841E-2</v>
      </c>
      <c r="I455" s="175" t="str">
        <f t="shared" si="26"/>
        <v/>
      </c>
      <c r="J455" s="218">
        <v>-0.19500000000000001</v>
      </c>
      <c r="K455" s="175" t="str">
        <f t="shared" si="27"/>
        <v/>
      </c>
      <c r="M455" s="29"/>
      <c r="N455" s="29"/>
      <c r="O455" s="29"/>
      <c r="P455" s="29"/>
      <c r="Q455" s="29"/>
      <c r="R455" s="29"/>
      <c r="S455" s="29"/>
      <c r="T455" s="29"/>
      <c r="W455" s="31"/>
      <c r="X455" s="31"/>
      <c r="Y455" s="31"/>
      <c r="Z455" s="31"/>
      <c r="AA455" s="31"/>
      <c r="AB455" s="31"/>
      <c r="AC455" s="31"/>
      <c r="AD455" s="31"/>
    </row>
    <row r="456" spans="2:30" ht="15" customHeight="1">
      <c r="B456" s="137" t="s">
        <v>380</v>
      </c>
      <c r="C456" s="152" t="s">
        <v>381</v>
      </c>
      <c r="D456" s="152">
        <v>763.03099999999995</v>
      </c>
      <c r="E456" s="152">
        <v>63.18</v>
      </c>
      <c r="F456" s="215">
        <f t="shared" si="24"/>
        <v>48208.298579999995</v>
      </c>
      <c r="G456" s="216">
        <f t="shared" si="25"/>
        <v>1.5137577695537689E-3</v>
      </c>
      <c r="H456" s="217" t="s">
        <v>6</v>
      </c>
      <c r="I456" s="175" t="str">
        <f t="shared" si="26"/>
        <v/>
      </c>
      <c r="J456" s="218">
        <v>0.18049999999999999</v>
      </c>
      <c r="K456" s="175">
        <f t="shared" si="27"/>
        <v>2.7323327740445526E-4</v>
      </c>
      <c r="M456" s="29"/>
      <c r="N456" s="29"/>
      <c r="O456" s="29"/>
      <c r="P456" s="29"/>
      <c r="Q456" s="29"/>
      <c r="R456" s="29"/>
      <c r="S456" s="29"/>
      <c r="T456" s="29"/>
      <c r="W456" s="31"/>
      <c r="X456" s="31"/>
      <c r="Y456" s="31"/>
      <c r="Z456" s="31"/>
      <c r="AA456" s="31"/>
      <c r="AB456" s="31"/>
      <c r="AC456" s="31"/>
      <c r="AD456" s="31"/>
    </row>
    <row r="457" spans="2:30" ht="15" customHeight="1">
      <c r="B457" s="137" t="s">
        <v>604</v>
      </c>
      <c r="C457" s="152" t="s">
        <v>605</v>
      </c>
      <c r="D457" s="152">
        <v>382.88</v>
      </c>
      <c r="E457" s="152">
        <v>110.31</v>
      </c>
      <c r="F457" s="215">
        <f t="shared" si="24"/>
        <v>42235.4928</v>
      </c>
      <c r="G457" s="216">
        <f t="shared" si="25"/>
        <v>1.3262095377797975E-3</v>
      </c>
      <c r="H457" s="217" t="s">
        <v>6</v>
      </c>
      <c r="I457" s="175" t="str">
        <f t="shared" si="26"/>
        <v/>
      </c>
      <c r="J457" s="218">
        <v>0.17620000000000002</v>
      </c>
      <c r="K457" s="175">
        <f t="shared" si="27"/>
        <v>2.3367812055680035E-4</v>
      </c>
      <c r="M457" s="29"/>
      <c r="N457" s="29"/>
      <c r="O457" s="29"/>
      <c r="P457" s="29"/>
      <c r="Q457" s="29"/>
      <c r="R457" s="29"/>
      <c r="S457" s="29"/>
      <c r="T457" s="29"/>
      <c r="W457" s="31"/>
      <c r="X457" s="31"/>
      <c r="Y457" s="31"/>
      <c r="Z457" s="31"/>
      <c r="AA457" s="31"/>
      <c r="AB457" s="31"/>
      <c r="AC457" s="31"/>
      <c r="AD457" s="31"/>
    </row>
    <row r="458" spans="2:30" ht="15" customHeight="1">
      <c r="B458" s="137" t="s">
        <v>335</v>
      </c>
      <c r="C458" s="152" t="s">
        <v>336</v>
      </c>
      <c r="D458" s="152">
        <v>64.206000000000003</v>
      </c>
      <c r="E458" s="152">
        <v>246.25</v>
      </c>
      <c r="F458" s="215">
        <f t="shared" si="24"/>
        <v>15810.727500000001</v>
      </c>
      <c r="G458" s="216">
        <f t="shared" si="25"/>
        <v>4.9646248260982377E-4</v>
      </c>
      <c r="H458" s="217">
        <v>3.9796954314720814E-2</v>
      </c>
      <c r="I458" s="175">
        <f t="shared" si="26"/>
        <v>1.9757694739396035E-5</v>
      </c>
      <c r="J458" s="218">
        <v>4.4800000000000006E-2</v>
      </c>
      <c r="K458" s="175">
        <f t="shared" si="27"/>
        <v>2.2241519220920107E-5</v>
      </c>
      <c r="M458" s="29"/>
      <c r="N458" s="29"/>
      <c r="O458" s="29"/>
      <c r="P458" s="29"/>
      <c r="Q458" s="29"/>
      <c r="R458" s="29"/>
      <c r="S458" s="29"/>
      <c r="T458" s="29"/>
      <c r="W458" s="31"/>
      <c r="X458" s="31"/>
      <c r="Y458" s="31"/>
      <c r="Z458" s="31"/>
      <c r="AA458" s="31"/>
      <c r="AB458" s="31"/>
      <c r="AC458" s="31"/>
      <c r="AD458" s="31"/>
    </row>
    <row r="459" spans="2:30" ht="15" customHeight="1">
      <c r="B459" s="137" t="s">
        <v>1004</v>
      </c>
      <c r="C459" s="152" t="s">
        <v>1005</v>
      </c>
      <c r="D459" s="152">
        <v>408.34199999999998</v>
      </c>
      <c r="E459" s="152">
        <v>91.53</v>
      </c>
      <c r="F459" s="215">
        <f t="shared" si="24"/>
        <v>37375.543259999999</v>
      </c>
      <c r="G459" s="216">
        <f t="shared" si="25"/>
        <v>1.1736053888570569E-3</v>
      </c>
      <c r="H459" s="217" t="s">
        <v>6</v>
      </c>
      <c r="I459" s="175" t="str">
        <f t="shared" si="26"/>
        <v/>
      </c>
      <c r="J459" s="218">
        <v>0.2</v>
      </c>
      <c r="K459" s="175">
        <f t="shared" si="27"/>
        <v>2.347210777714114E-4</v>
      </c>
      <c r="M459" s="29"/>
      <c r="N459" s="29"/>
      <c r="O459" s="29"/>
      <c r="P459" s="29"/>
      <c r="Q459" s="29"/>
      <c r="R459" s="29"/>
      <c r="S459" s="29"/>
      <c r="T459" s="29"/>
      <c r="W459" s="31"/>
      <c r="X459" s="31"/>
      <c r="Y459" s="31"/>
      <c r="Z459" s="31"/>
      <c r="AA459" s="31"/>
      <c r="AB459" s="31"/>
      <c r="AC459" s="31"/>
      <c r="AD459" s="31"/>
    </row>
    <row r="460" spans="2:30" ht="15" customHeight="1">
      <c r="B460" s="137" t="s">
        <v>660</v>
      </c>
      <c r="C460" s="152" t="s">
        <v>661</v>
      </c>
      <c r="D460" s="152">
        <v>861.15</v>
      </c>
      <c r="E460" s="152">
        <v>53.54</v>
      </c>
      <c r="F460" s="215">
        <f t="shared" si="24"/>
        <v>46105.970999999998</v>
      </c>
      <c r="G460" s="216">
        <f t="shared" si="25"/>
        <v>1.4477439337182009E-3</v>
      </c>
      <c r="H460" s="217">
        <v>5.7601793051923797E-2</v>
      </c>
      <c r="I460" s="175">
        <f t="shared" si="26"/>
        <v>8.3392646462213883E-5</v>
      </c>
      <c r="J460" s="218">
        <v>4.8150000000000005E-2</v>
      </c>
      <c r="K460" s="175">
        <f t="shared" si="27"/>
        <v>6.9708870408531374E-5</v>
      </c>
      <c r="M460" s="29"/>
      <c r="N460" s="29"/>
      <c r="O460" s="29"/>
      <c r="P460" s="29"/>
      <c r="Q460" s="29"/>
      <c r="R460" s="29"/>
      <c r="S460" s="29"/>
      <c r="T460" s="29"/>
      <c r="W460" s="31"/>
      <c r="X460" s="31"/>
      <c r="Y460" s="31"/>
      <c r="Z460" s="31"/>
      <c r="AA460" s="31"/>
      <c r="AB460" s="31"/>
      <c r="AC460" s="31"/>
      <c r="AD460" s="31"/>
    </row>
    <row r="461" spans="2:30" ht="15" customHeight="1">
      <c r="B461" s="137" t="s">
        <v>905</v>
      </c>
      <c r="C461" s="152" t="s">
        <v>906</v>
      </c>
      <c r="D461" s="152">
        <v>258.14800000000002</v>
      </c>
      <c r="E461" s="152">
        <v>47.96</v>
      </c>
      <c r="F461" s="215">
        <f t="shared" si="24"/>
        <v>12380.778080000002</v>
      </c>
      <c r="G461" s="216">
        <f t="shared" si="25"/>
        <v>3.8876084748396857E-4</v>
      </c>
      <c r="H461" s="217">
        <v>2.5229357798165136E-2</v>
      </c>
      <c r="I461" s="175">
        <f t="shared" si="26"/>
        <v>9.8081865190909488E-6</v>
      </c>
      <c r="J461" s="218">
        <v>5.28E-2</v>
      </c>
      <c r="K461" s="175">
        <f t="shared" si="27"/>
        <v>2.052657274715354E-5</v>
      </c>
      <c r="M461" s="29"/>
      <c r="N461" s="29"/>
      <c r="O461" s="29"/>
      <c r="P461" s="29"/>
      <c r="Q461" s="29"/>
      <c r="R461" s="29"/>
      <c r="S461" s="29"/>
      <c r="T461" s="29"/>
      <c r="W461" s="31"/>
      <c r="X461" s="31"/>
      <c r="Y461" s="31"/>
      <c r="Z461" s="31"/>
      <c r="AA461" s="31"/>
      <c r="AB461" s="31"/>
      <c r="AC461" s="31"/>
      <c r="AD461" s="31"/>
    </row>
    <row r="462" spans="2:30" ht="15" customHeight="1">
      <c r="B462" s="137" t="s">
        <v>884</v>
      </c>
      <c r="C462" s="152" t="s">
        <v>885</v>
      </c>
      <c r="D462" s="152">
        <v>176.38499999999999</v>
      </c>
      <c r="E462" s="152">
        <v>161.08000000000001</v>
      </c>
      <c r="F462" s="215">
        <f t="shared" si="24"/>
        <v>28412.095799999999</v>
      </c>
      <c r="G462" s="216">
        <f t="shared" si="25"/>
        <v>8.9214994167827796E-4</v>
      </c>
      <c r="H462" s="217">
        <v>4.9664762850757382E-3</v>
      </c>
      <c r="I462" s="175">
        <f t="shared" si="26"/>
        <v>4.4308415280768706E-6</v>
      </c>
      <c r="J462" s="218">
        <v>0.15490000000000001</v>
      </c>
      <c r="K462" s="175">
        <f t="shared" si="27"/>
        <v>1.3819402596596526E-4</v>
      </c>
      <c r="M462" s="29"/>
      <c r="N462" s="29"/>
      <c r="O462" s="29"/>
      <c r="P462" s="29"/>
      <c r="Q462" s="29"/>
      <c r="R462" s="29"/>
      <c r="S462" s="29"/>
      <c r="T462" s="29"/>
      <c r="W462" s="31"/>
      <c r="X462" s="31"/>
      <c r="Y462" s="31"/>
      <c r="Z462" s="31"/>
      <c r="AA462" s="31"/>
      <c r="AB462" s="31"/>
      <c r="AC462" s="31"/>
      <c r="AD462" s="31"/>
    </row>
    <row r="463" spans="2:30" ht="15" customHeight="1">
      <c r="B463" s="137" t="s">
        <v>711</v>
      </c>
      <c r="C463" s="152" t="s">
        <v>712</v>
      </c>
      <c r="D463" s="152">
        <v>38.329000000000001</v>
      </c>
      <c r="E463" s="152">
        <v>362.53</v>
      </c>
      <c r="F463" s="215">
        <f t="shared" si="24"/>
        <v>13895.41237</v>
      </c>
      <c r="G463" s="216">
        <f t="shared" si="25"/>
        <v>4.3632090440477543E-4</v>
      </c>
      <c r="H463" s="217">
        <v>1.2136926599178002E-2</v>
      </c>
      <c r="I463" s="175">
        <f t="shared" si="26"/>
        <v>5.295594790447721E-6</v>
      </c>
      <c r="J463" s="218">
        <v>4.7300000000000002E-2</v>
      </c>
      <c r="K463" s="175">
        <f t="shared" si="27"/>
        <v>2.0637978778345878E-5</v>
      </c>
      <c r="M463" s="29"/>
      <c r="N463" s="29"/>
      <c r="O463" s="29"/>
      <c r="P463" s="29"/>
      <c r="Q463" s="29"/>
      <c r="R463" s="29"/>
      <c r="S463" s="29"/>
      <c r="T463" s="29"/>
      <c r="W463" s="31"/>
      <c r="X463" s="31"/>
      <c r="Y463" s="31"/>
      <c r="Z463" s="31"/>
      <c r="AA463" s="31"/>
      <c r="AB463" s="31"/>
      <c r="AC463" s="31"/>
      <c r="AD463" s="31"/>
    </row>
    <row r="464" spans="2:30" ht="15" customHeight="1">
      <c r="B464" s="137" t="s">
        <v>890</v>
      </c>
      <c r="C464" s="152" t="s">
        <v>891</v>
      </c>
      <c r="D464" s="152">
        <v>326.52499999999998</v>
      </c>
      <c r="E464" s="152">
        <v>70.83</v>
      </c>
      <c r="F464" s="215">
        <f t="shared" ref="F464:F517" si="28">IFERROR(D464*E464, "")</f>
        <v>23127.765749999999</v>
      </c>
      <c r="G464" s="216" t="str">
        <f t="shared" ref="G464:G517" si="29">IF(AND(ISNUMBER($J464)), IF(AND($J464&lt;=20%,$J464&gt;0%), $F464/SUMIFS($F$15:$F$517,$J$15:$J$517, "&gt;"&amp;0%,$J$15:$J$517, "&lt;="&amp;20%),""),"")</f>
        <v/>
      </c>
      <c r="H464" s="217" t="s">
        <v>6</v>
      </c>
      <c r="I464" s="175" t="str">
        <f t="shared" ref="I464:I517" si="30">IFERROR(G464*H464, "")</f>
        <v/>
      </c>
      <c r="J464" s="218">
        <v>-0.11955</v>
      </c>
      <c r="K464" s="175" t="str">
        <f t="shared" ref="K464:K517" si="31">IFERROR(G464*J464, "")</f>
        <v/>
      </c>
      <c r="M464" s="29"/>
      <c r="N464" s="29"/>
      <c r="O464" s="29"/>
      <c r="P464" s="29"/>
      <c r="Q464" s="29"/>
      <c r="R464" s="29"/>
      <c r="S464" s="29"/>
      <c r="T464" s="29"/>
      <c r="W464" s="31"/>
      <c r="X464" s="31"/>
      <c r="Y464" s="31"/>
      <c r="Z464" s="31"/>
      <c r="AA464" s="31"/>
      <c r="AB464" s="31"/>
      <c r="AC464" s="31"/>
      <c r="AD464" s="31"/>
    </row>
    <row r="465" spans="2:30" ht="15" customHeight="1">
      <c r="B465" s="137" t="s">
        <v>686</v>
      </c>
      <c r="C465" s="152" t="s">
        <v>687</v>
      </c>
      <c r="D465" s="152">
        <v>1374.7860000000001</v>
      </c>
      <c r="E465" s="152">
        <v>175.91</v>
      </c>
      <c r="F465" s="215">
        <f t="shared" si="28"/>
        <v>241838.60526000001</v>
      </c>
      <c r="G465" s="216">
        <f t="shared" si="29"/>
        <v>7.5938184601737511E-3</v>
      </c>
      <c r="H465" s="217">
        <v>3.0811210277983059E-2</v>
      </c>
      <c r="I465" s="175">
        <f t="shared" si="30"/>
        <v>2.3397473738924298E-4</v>
      </c>
      <c r="J465" s="218">
        <v>7.9100000000000004E-2</v>
      </c>
      <c r="K465" s="175">
        <f t="shared" si="31"/>
        <v>6.006710401997437E-4</v>
      </c>
      <c r="M465" s="29"/>
      <c r="N465" s="29"/>
      <c r="O465" s="29"/>
      <c r="P465" s="29"/>
      <c r="Q465" s="29"/>
      <c r="R465" s="29"/>
      <c r="S465" s="29"/>
      <c r="T465" s="29"/>
      <c r="W465" s="31"/>
      <c r="X465" s="31"/>
      <c r="Y465" s="31"/>
      <c r="Z465" s="31"/>
      <c r="AA465" s="31"/>
      <c r="AB465" s="31"/>
      <c r="AC465" s="31"/>
      <c r="AD465" s="31"/>
    </row>
    <row r="466" spans="2:30" ht="15" customHeight="1">
      <c r="B466" s="137" t="s">
        <v>354</v>
      </c>
      <c r="C466" s="152" t="s">
        <v>355</v>
      </c>
      <c r="D466" s="152">
        <v>178.34</v>
      </c>
      <c r="E466" s="152">
        <v>201.13</v>
      </c>
      <c r="F466" s="215">
        <f t="shared" si="28"/>
        <v>35869.5242</v>
      </c>
      <c r="G466" s="216">
        <f t="shared" si="29"/>
        <v>1.1263158532309884E-3</v>
      </c>
      <c r="H466" s="217">
        <v>6.1253915378113657E-2</v>
      </c>
      <c r="I466" s="175">
        <f t="shared" si="30"/>
        <v>6.8991255962838846E-5</v>
      </c>
      <c r="J466" s="218">
        <v>0.02</v>
      </c>
      <c r="K466" s="175">
        <f t="shared" si="31"/>
        <v>2.2526317064619769E-5</v>
      </c>
      <c r="M466" s="29"/>
      <c r="N466" s="29"/>
      <c r="O466" s="29"/>
      <c r="P466" s="29"/>
      <c r="Q466" s="29"/>
      <c r="R466" s="29"/>
      <c r="S466" s="29"/>
      <c r="T466" s="29"/>
      <c r="W466" s="31"/>
      <c r="X466" s="31"/>
      <c r="Y466" s="31"/>
      <c r="Z466" s="31"/>
      <c r="AA466" s="31"/>
      <c r="AB466" s="31"/>
      <c r="AC466" s="31"/>
      <c r="AD466" s="31"/>
    </row>
    <row r="467" spans="2:30" ht="15" customHeight="1">
      <c r="B467" s="137" t="s">
        <v>1110</v>
      </c>
      <c r="C467" s="152" t="s">
        <v>1111</v>
      </c>
      <c r="D467" s="152">
        <v>323.10000000000002</v>
      </c>
      <c r="E467" s="152">
        <v>290.89</v>
      </c>
      <c r="F467" s="215">
        <f t="shared" si="28"/>
        <v>93986.559000000008</v>
      </c>
      <c r="G467" s="216" t="str">
        <f t="shared" si="29"/>
        <v/>
      </c>
      <c r="H467" s="217" t="s">
        <v>6</v>
      </c>
      <c r="I467" s="175" t="str">
        <f t="shared" si="30"/>
        <v/>
      </c>
      <c r="J467" s="218">
        <v>0.20499999999999999</v>
      </c>
      <c r="K467" s="175" t="str">
        <f t="shared" si="31"/>
        <v/>
      </c>
      <c r="M467" s="29"/>
      <c r="N467" s="29"/>
      <c r="O467" s="29"/>
      <c r="P467" s="29"/>
      <c r="Q467" s="29"/>
      <c r="R467" s="29"/>
      <c r="S467" s="29"/>
      <c r="T467" s="29"/>
      <c r="W467" s="31"/>
      <c r="X467" s="31"/>
      <c r="Y467" s="31"/>
      <c r="Z467" s="31"/>
      <c r="AA467" s="31"/>
      <c r="AB467" s="31"/>
      <c r="AC467" s="31"/>
      <c r="AD467" s="31"/>
    </row>
    <row r="468" spans="2:30" ht="15" customHeight="1">
      <c r="B468" s="137" t="s">
        <v>639</v>
      </c>
      <c r="C468" s="152" t="s">
        <v>640</v>
      </c>
      <c r="D468" s="152">
        <v>205.38200000000001</v>
      </c>
      <c r="E468" s="152">
        <v>693.33</v>
      </c>
      <c r="F468" s="215">
        <f t="shared" si="28"/>
        <v>142397.50206</v>
      </c>
      <c r="G468" s="216" t="str">
        <f t="shared" si="29"/>
        <v/>
      </c>
      <c r="H468" s="217" t="s">
        <v>6</v>
      </c>
      <c r="I468" s="175" t="str">
        <f t="shared" si="30"/>
        <v/>
      </c>
      <c r="J468" s="218">
        <v>0.25</v>
      </c>
      <c r="K468" s="175" t="str">
        <f t="shared" si="31"/>
        <v/>
      </c>
      <c r="M468" s="29"/>
      <c r="N468" s="29"/>
      <c r="O468" s="29"/>
      <c r="P468" s="29"/>
      <c r="Q468" s="29"/>
      <c r="R468" s="29"/>
      <c r="S468" s="29"/>
      <c r="T468" s="29"/>
      <c r="W468" s="31"/>
      <c r="X468" s="31"/>
      <c r="Y468" s="31"/>
      <c r="Z468" s="31"/>
      <c r="AA468" s="31"/>
      <c r="AB468" s="31"/>
      <c r="AC468" s="31"/>
      <c r="AD468" s="31"/>
    </row>
    <row r="469" spans="2:30" ht="15" customHeight="1">
      <c r="B469" s="137" t="s">
        <v>210</v>
      </c>
      <c r="C469" s="152" t="s">
        <v>211</v>
      </c>
      <c r="D469" s="152">
        <v>243.905</v>
      </c>
      <c r="E469" s="152">
        <v>107.89</v>
      </c>
      <c r="F469" s="215">
        <f t="shared" si="28"/>
        <v>26314.910449999999</v>
      </c>
      <c r="G469" s="216">
        <f t="shared" si="29"/>
        <v>8.2629757369875564E-4</v>
      </c>
      <c r="H469" s="217">
        <v>1.0519974047641116E-2</v>
      </c>
      <c r="I469" s="175">
        <f t="shared" si="30"/>
        <v>8.6926290309397315E-6</v>
      </c>
      <c r="J469" s="218">
        <v>7.3499999999999996E-2</v>
      </c>
      <c r="K469" s="175">
        <f t="shared" si="31"/>
        <v>6.0732871666858533E-5</v>
      </c>
      <c r="M469" s="29"/>
      <c r="N469" s="29"/>
      <c r="O469" s="29"/>
      <c r="P469" s="29"/>
      <c r="Q469" s="29"/>
      <c r="R469" s="29"/>
      <c r="S469" s="29"/>
      <c r="T469" s="29"/>
      <c r="W469" s="31"/>
      <c r="X469" s="31"/>
      <c r="Y469" s="31"/>
      <c r="Z469" s="31"/>
      <c r="AA469" s="31"/>
      <c r="AB469" s="31"/>
      <c r="AC469" s="31"/>
      <c r="AD469" s="31"/>
    </row>
    <row r="470" spans="2:30" ht="15" customHeight="1">
      <c r="B470" s="137" t="s">
        <v>378</v>
      </c>
      <c r="C470" s="152" t="s">
        <v>379</v>
      </c>
      <c r="D470" s="152">
        <v>82.775000000000006</v>
      </c>
      <c r="E470" s="152">
        <v>104.17</v>
      </c>
      <c r="F470" s="215">
        <f t="shared" si="28"/>
        <v>8622.6717500000013</v>
      </c>
      <c r="G470" s="216">
        <f t="shared" si="29"/>
        <v>2.7075496834251262E-4</v>
      </c>
      <c r="H470" s="217">
        <v>4.1854660650859174E-2</v>
      </c>
      <c r="I470" s="175">
        <f t="shared" si="30"/>
        <v>1.1332357319509985E-5</v>
      </c>
      <c r="J470" s="218">
        <v>5.1799999999999999E-2</v>
      </c>
      <c r="K470" s="175">
        <f t="shared" si="31"/>
        <v>1.4025107360142154E-5</v>
      </c>
      <c r="M470" s="29"/>
      <c r="N470" s="29"/>
      <c r="O470" s="29"/>
      <c r="P470" s="29"/>
      <c r="Q470" s="29"/>
      <c r="R470" s="29"/>
      <c r="S470" s="29"/>
      <c r="T470" s="29"/>
      <c r="W470" s="31"/>
      <c r="X470" s="31"/>
      <c r="Y470" s="31"/>
      <c r="Z470" s="31"/>
      <c r="AA470" s="31"/>
      <c r="AB470" s="31"/>
      <c r="AC470" s="31"/>
      <c r="AD470" s="31"/>
    </row>
    <row r="471" spans="2:30" ht="15" customHeight="1">
      <c r="B471" s="137" t="s">
        <v>576</v>
      </c>
      <c r="C471" s="152" t="s">
        <v>577</v>
      </c>
      <c r="D471" s="152">
        <v>317.01600000000002</v>
      </c>
      <c r="E471" s="152">
        <v>39.44</v>
      </c>
      <c r="F471" s="215">
        <f t="shared" si="28"/>
        <v>12503.11104</v>
      </c>
      <c r="G471" s="216">
        <f t="shared" si="29"/>
        <v>3.926021460596734E-4</v>
      </c>
      <c r="H471" s="217" t="s">
        <v>6</v>
      </c>
      <c r="I471" s="175" t="str">
        <f t="shared" si="30"/>
        <v/>
      </c>
      <c r="J471" s="218">
        <v>9.8699999999999996E-2</v>
      </c>
      <c r="K471" s="175">
        <f t="shared" si="31"/>
        <v>3.8749831816089761E-5</v>
      </c>
      <c r="M471" s="29"/>
      <c r="N471" s="29"/>
      <c r="O471" s="29"/>
      <c r="P471" s="29"/>
      <c r="Q471" s="29"/>
      <c r="R471" s="29"/>
      <c r="S471" s="29"/>
      <c r="T471" s="29"/>
      <c r="W471" s="31"/>
      <c r="X471" s="31"/>
      <c r="Y471" s="31"/>
      <c r="Z471" s="31"/>
      <c r="AA471" s="31"/>
      <c r="AB471" s="31"/>
      <c r="AC471" s="31"/>
      <c r="AD471" s="31"/>
    </row>
    <row r="472" spans="2:30" ht="15" customHeight="1">
      <c r="B472" s="137" t="s">
        <v>71</v>
      </c>
      <c r="C472" s="152" t="s">
        <v>10</v>
      </c>
      <c r="D472" s="152">
        <v>526.59</v>
      </c>
      <c r="E472" s="152">
        <v>86.03</v>
      </c>
      <c r="F472" s="215">
        <f t="shared" si="28"/>
        <v>45302.537700000001</v>
      </c>
      <c r="G472" s="216">
        <f t="shared" si="29"/>
        <v>1.422515841542847E-3</v>
      </c>
      <c r="H472" s="217">
        <v>4.0915959548994539E-2</v>
      </c>
      <c r="I472" s="175">
        <f t="shared" si="30"/>
        <v>5.8203600630371053E-5</v>
      </c>
      <c r="J472" s="218">
        <v>5.9299999999999999E-2</v>
      </c>
      <c r="K472" s="175">
        <f t="shared" si="31"/>
        <v>8.4355189403490817E-5</v>
      </c>
      <c r="M472" s="29"/>
      <c r="N472" s="29"/>
      <c r="O472" s="29"/>
      <c r="P472" s="29"/>
      <c r="Q472" s="29"/>
      <c r="R472" s="29"/>
      <c r="S472" s="29"/>
      <c r="T472" s="29"/>
      <c r="W472" s="31"/>
      <c r="X472" s="31"/>
      <c r="Y472" s="31"/>
      <c r="Z472" s="31"/>
      <c r="AA472" s="31"/>
      <c r="AB472" s="31"/>
      <c r="AC472" s="31"/>
      <c r="AD472" s="31"/>
    </row>
    <row r="473" spans="2:30" ht="15" customHeight="1">
      <c r="B473" s="137" t="s">
        <v>1006</v>
      </c>
      <c r="C473" s="152" t="s">
        <v>1007</v>
      </c>
      <c r="D473" s="152">
        <v>611.95799999999997</v>
      </c>
      <c r="E473" s="152">
        <v>34.200000000000003</v>
      </c>
      <c r="F473" s="215">
        <f t="shared" si="28"/>
        <v>20928.963599999999</v>
      </c>
      <c r="G473" s="216">
        <f t="shared" si="29"/>
        <v>6.5717692163795962E-4</v>
      </c>
      <c r="H473" s="217">
        <v>3.2748538011695909E-2</v>
      </c>
      <c r="I473" s="175">
        <f t="shared" si="30"/>
        <v>2.1521583398670023E-5</v>
      </c>
      <c r="J473" s="218">
        <v>6.4299999999999996E-2</v>
      </c>
      <c r="K473" s="175">
        <f t="shared" si="31"/>
        <v>4.22564760613208E-5</v>
      </c>
      <c r="M473" s="29"/>
      <c r="N473" s="29"/>
      <c r="O473" s="29"/>
      <c r="P473" s="29"/>
      <c r="Q473" s="29"/>
      <c r="R473" s="29"/>
      <c r="S473" s="29"/>
      <c r="T473" s="29"/>
      <c r="W473" s="31"/>
      <c r="X473" s="31"/>
      <c r="Y473" s="31"/>
      <c r="Z473" s="31"/>
      <c r="AA473" s="31"/>
      <c r="AB473" s="31"/>
      <c r="AC473" s="31"/>
      <c r="AD473" s="31"/>
    </row>
    <row r="474" spans="2:30" ht="15" customHeight="1">
      <c r="B474" s="137" t="s">
        <v>722</v>
      </c>
      <c r="C474" s="152" t="s">
        <v>723</v>
      </c>
      <c r="D474" s="152">
        <v>119.55200000000001</v>
      </c>
      <c r="E474" s="152">
        <v>177.44</v>
      </c>
      <c r="F474" s="215">
        <f t="shared" si="28"/>
        <v>21213.30688</v>
      </c>
      <c r="G474" s="216" t="str">
        <f t="shared" si="29"/>
        <v/>
      </c>
      <c r="H474" s="217" t="s">
        <v>6</v>
      </c>
      <c r="I474" s="175" t="str">
        <f t="shared" si="30"/>
        <v/>
      </c>
      <c r="J474" s="218">
        <v>0.21100000000000002</v>
      </c>
      <c r="K474" s="175" t="str">
        <f t="shared" si="31"/>
        <v/>
      </c>
      <c r="M474" s="29"/>
      <c r="N474" s="29"/>
      <c r="O474" s="29"/>
      <c r="P474" s="29"/>
      <c r="Q474" s="29"/>
      <c r="R474" s="29"/>
      <c r="S474" s="29"/>
      <c r="T474" s="29"/>
      <c r="W474" s="31"/>
      <c r="X474" s="31"/>
      <c r="Y474" s="31"/>
      <c r="Z474" s="31"/>
      <c r="AA474" s="31"/>
      <c r="AB474" s="31"/>
      <c r="AC474" s="31"/>
      <c r="AD474" s="31"/>
    </row>
    <row r="475" spans="2:30" ht="15" customHeight="1">
      <c r="B475" s="137" t="s">
        <v>488</v>
      </c>
      <c r="C475" s="152" t="s">
        <v>489</v>
      </c>
      <c r="D475" s="152">
        <v>103.197</v>
      </c>
      <c r="E475" s="152">
        <v>162.57</v>
      </c>
      <c r="F475" s="215">
        <f t="shared" si="28"/>
        <v>16776.736290000001</v>
      </c>
      <c r="G475" s="216">
        <f t="shared" si="29"/>
        <v>5.2679550315592517E-4</v>
      </c>
      <c r="H475" s="217">
        <v>1.0580057821246233E-2</v>
      </c>
      <c r="I475" s="175">
        <f t="shared" si="30"/>
        <v>5.5735268833621907E-6</v>
      </c>
      <c r="J475" s="218">
        <v>0.12</v>
      </c>
      <c r="K475" s="175">
        <f t="shared" si="31"/>
        <v>6.3215460378711021E-5</v>
      </c>
      <c r="M475" s="29"/>
      <c r="N475" s="29"/>
      <c r="O475" s="29"/>
      <c r="P475" s="29"/>
      <c r="Q475" s="29"/>
      <c r="R475" s="29"/>
      <c r="S475" s="29"/>
      <c r="T475" s="29"/>
      <c r="W475" s="31"/>
      <c r="X475" s="31"/>
      <c r="Y475" s="31"/>
      <c r="Z475" s="31"/>
      <c r="AA475" s="31"/>
      <c r="AB475" s="31"/>
      <c r="AC475" s="31"/>
      <c r="AD475" s="31"/>
    </row>
    <row r="476" spans="2:30" ht="15" customHeight="1">
      <c r="B476" s="137" t="s">
        <v>542</v>
      </c>
      <c r="C476" s="152" t="s">
        <v>543</v>
      </c>
      <c r="D476" s="152">
        <v>130.73599999999999</v>
      </c>
      <c r="E476" s="152">
        <v>894.41</v>
      </c>
      <c r="F476" s="215">
        <f t="shared" si="28"/>
        <v>116931.58575999999</v>
      </c>
      <c r="G476" s="216">
        <f t="shared" si="29"/>
        <v>3.6716934980957142E-3</v>
      </c>
      <c r="H476" s="217">
        <v>8.9444438233025128E-3</v>
      </c>
      <c r="I476" s="175">
        <f t="shared" si="30"/>
        <v>3.2841256230102206E-5</v>
      </c>
      <c r="J476" s="218">
        <v>0.11914999999999999</v>
      </c>
      <c r="K476" s="175">
        <f t="shared" si="31"/>
        <v>4.3748228029810433E-4</v>
      </c>
      <c r="M476" s="29"/>
      <c r="N476" s="29"/>
      <c r="O476" s="29"/>
      <c r="P476" s="29"/>
      <c r="Q476" s="29"/>
      <c r="R476" s="29"/>
      <c r="S476" s="29"/>
      <c r="T476" s="29"/>
      <c r="W476" s="31"/>
      <c r="X476" s="31"/>
      <c r="Y476" s="31"/>
      <c r="Z476" s="31"/>
      <c r="AA476" s="31"/>
      <c r="AB476" s="31"/>
      <c r="AC476" s="31"/>
      <c r="AD476" s="31"/>
    </row>
    <row r="477" spans="2:30" ht="15" customHeight="1">
      <c r="B477" s="137" t="s">
        <v>578</v>
      </c>
      <c r="C477" s="152" t="s">
        <v>579</v>
      </c>
      <c r="D477" s="152">
        <v>63.863</v>
      </c>
      <c r="E477" s="152">
        <v>115.32</v>
      </c>
      <c r="F477" s="215">
        <f t="shared" si="28"/>
        <v>7364.6811599999992</v>
      </c>
      <c r="G477" s="216">
        <f t="shared" si="29"/>
        <v>2.3125361513715267E-4</v>
      </c>
      <c r="H477" s="217" t="s">
        <v>6</v>
      </c>
      <c r="I477" s="175" t="str">
        <f t="shared" si="30"/>
        <v/>
      </c>
      <c r="J477" s="218">
        <v>2.7349999999999999E-2</v>
      </c>
      <c r="K477" s="175">
        <f t="shared" si="31"/>
        <v>6.3247863740011256E-6</v>
      </c>
      <c r="M477" s="29"/>
      <c r="N477" s="29"/>
      <c r="O477" s="29"/>
      <c r="P477" s="29"/>
      <c r="Q477" s="29"/>
      <c r="R477" s="29"/>
      <c r="S477" s="29"/>
      <c r="T477" s="29"/>
      <c r="W477" s="31"/>
      <c r="X477" s="31"/>
      <c r="Y477" s="31"/>
      <c r="Z477" s="31"/>
      <c r="AA477" s="31"/>
      <c r="AB477" s="31"/>
      <c r="AC477" s="31"/>
      <c r="AD477" s="31"/>
    </row>
    <row r="478" spans="2:30" ht="15" customHeight="1">
      <c r="B478" s="137" t="s">
        <v>1066</v>
      </c>
      <c r="C478" s="152" t="s">
        <v>1067</v>
      </c>
      <c r="D478" s="152">
        <v>456.46499999999997</v>
      </c>
      <c r="E478" s="152">
        <v>76.239999999999995</v>
      </c>
      <c r="F478" s="215">
        <f t="shared" si="28"/>
        <v>34800.891599999995</v>
      </c>
      <c r="G478" s="216">
        <f t="shared" si="29"/>
        <v>1.0927604084487166E-3</v>
      </c>
      <c r="H478" s="217">
        <v>1.5739769150052466E-3</v>
      </c>
      <c r="I478" s="175">
        <f t="shared" si="30"/>
        <v>1.7199796565299842E-6</v>
      </c>
      <c r="J478" s="218">
        <v>0.1153</v>
      </c>
      <c r="K478" s="175">
        <f t="shared" si="31"/>
        <v>1.2599527509413703E-4</v>
      </c>
      <c r="M478" s="29"/>
      <c r="N478" s="29"/>
      <c r="O478" s="29"/>
      <c r="P478" s="29"/>
      <c r="Q478" s="29"/>
      <c r="R478" s="29"/>
      <c r="S478" s="29"/>
      <c r="T478" s="29"/>
      <c r="W478" s="31"/>
      <c r="X478" s="31"/>
      <c r="Y478" s="31"/>
      <c r="Z478" s="31"/>
      <c r="AA478" s="31"/>
      <c r="AB478" s="31"/>
      <c r="AC478" s="31"/>
      <c r="AD478" s="31"/>
    </row>
    <row r="479" spans="2:30" ht="15" customHeight="1">
      <c r="B479" s="137" t="s">
        <v>708</v>
      </c>
      <c r="C479" s="152" t="s">
        <v>709</v>
      </c>
      <c r="D479" s="152">
        <v>166.02500000000001</v>
      </c>
      <c r="E479" s="152">
        <v>79.09</v>
      </c>
      <c r="F479" s="215">
        <f t="shared" si="28"/>
        <v>13130.91725</v>
      </c>
      <c r="G479" s="216">
        <f t="shared" si="29"/>
        <v>4.123154849692501E-4</v>
      </c>
      <c r="H479" s="217">
        <v>1.1632317612846124E-2</v>
      </c>
      <c r="I479" s="175">
        <f t="shared" si="30"/>
        <v>4.7961846778569993E-6</v>
      </c>
      <c r="J479" s="218">
        <v>0.1313</v>
      </c>
      <c r="K479" s="175">
        <f t="shared" si="31"/>
        <v>5.413702317646254E-5</v>
      </c>
      <c r="M479" s="29"/>
      <c r="N479" s="29"/>
      <c r="O479" s="29"/>
      <c r="P479" s="29"/>
      <c r="Q479" s="29"/>
      <c r="R479" s="29"/>
      <c r="S479" s="29"/>
      <c r="T479" s="29"/>
      <c r="W479" s="31"/>
      <c r="X479" s="31"/>
      <c r="Y479" s="31"/>
      <c r="Z479" s="31"/>
      <c r="AA479" s="31"/>
      <c r="AB479" s="31"/>
      <c r="AC479" s="31"/>
      <c r="AD479" s="31"/>
    </row>
    <row r="480" spans="2:30" ht="15" customHeight="1">
      <c r="B480" s="137" t="s">
        <v>876</v>
      </c>
      <c r="C480" s="152" t="s">
        <v>877</v>
      </c>
      <c r="D480" s="152">
        <v>258.459</v>
      </c>
      <c r="E480" s="152">
        <v>392.81</v>
      </c>
      <c r="F480" s="215">
        <f t="shared" si="28"/>
        <v>101525.27979</v>
      </c>
      <c r="G480" s="216">
        <f t="shared" si="29"/>
        <v>3.1879299957702999E-3</v>
      </c>
      <c r="H480" s="217" t="s">
        <v>6</v>
      </c>
      <c r="I480" s="175" t="str">
        <f t="shared" si="30"/>
        <v/>
      </c>
      <c r="J480" s="218">
        <v>0.16704999999999998</v>
      </c>
      <c r="K480" s="175">
        <f t="shared" si="31"/>
        <v>5.3254370579342849E-4</v>
      </c>
      <c r="M480" s="29"/>
      <c r="N480" s="29"/>
      <c r="O480" s="29"/>
      <c r="P480" s="29"/>
      <c r="Q480" s="29"/>
      <c r="R480" s="29"/>
      <c r="S480" s="29"/>
      <c r="T480" s="29"/>
      <c r="W480" s="31"/>
      <c r="X480" s="31"/>
      <c r="Y480" s="31"/>
      <c r="Z480" s="31"/>
      <c r="AA480" s="31"/>
      <c r="AB480" s="31"/>
      <c r="AC480" s="31"/>
      <c r="AD480" s="31"/>
    </row>
    <row r="481" spans="2:30" ht="15" customHeight="1">
      <c r="B481" s="137" t="s">
        <v>94</v>
      </c>
      <c r="C481" s="152" t="s">
        <v>95</v>
      </c>
      <c r="D481" s="152">
        <v>1445.3430000000001</v>
      </c>
      <c r="E481" s="152">
        <v>8.94</v>
      </c>
      <c r="F481" s="215">
        <f t="shared" si="28"/>
        <v>12921.36642</v>
      </c>
      <c r="G481" s="216">
        <f t="shared" si="29"/>
        <v>4.0573551416811212E-4</v>
      </c>
      <c r="H481" s="217">
        <v>5.5928411633109625E-2</v>
      </c>
      <c r="I481" s="175">
        <f t="shared" si="30"/>
        <v>2.2692142850565556E-5</v>
      </c>
      <c r="J481" s="218">
        <v>2.63E-2</v>
      </c>
      <c r="K481" s="175">
        <f t="shared" si="31"/>
        <v>1.067084402262135E-5</v>
      </c>
      <c r="M481" s="29"/>
      <c r="N481" s="29"/>
      <c r="O481" s="29"/>
      <c r="P481" s="29"/>
      <c r="Q481" s="29"/>
      <c r="R481" s="29"/>
      <c r="S481" s="29"/>
      <c r="T481" s="29"/>
      <c r="W481" s="31"/>
      <c r="X481" s="31"/>
      <c r="Y481" s="31"/>
      <c r="Z481" s="31"/>
      <c r="AA481" s="31"/>
      <c r="AB481" s="31"/>
      <c r="AC481" s="31"/>
      <c r="AD481" s="31"/>
    </row>
    <row r="482" spans="2:30" ht="15" customHeight="1">
      <c r="B482" s="137" t="s">
        <v>358</v>
      </c>
      <c r="C482" s="152" t="s">
        <v>983</v>
      </c>
      <c r="D482" s="152">
        <v>2191.4459999999999</v>
      </c>
      <c r="E482" s="152">
        <v>430.17</v>
      </c>
      <c r="F482" s="215">
        <f t="shared" si="28"/>
        <v>942694.32582000003</v>
      </c>
      <c r="G482" s="216">
        <f t="shared" si="29"/>
        <v>2.9600938055430483E-2</v>
      </c>
      <c r="H482" s="217">
        <v>4.6493246855894184E-3</v>
      </c>
      <c r="I482" s="175">
        <f t="shared" si="30"/>
        <v>1.3762437201771618E-4</v>
      </c>
      <c r="J482" s="218">
        <v>0.18575</v>
      </c>
      <c r="K482" s="175">
        <f t="shared" si="31"/>
        <v>5.4983742437962118E-3</v>
      </c>
      <c r="M482" s="29"/>
      <c r="N482" s="29"/>
      <c r="O482" s="29"/>
      <c r="P482" s="29"/>
      <c r="Q482" s="29"/>
      <c r="R482" s="29"/>
      <c r="S482" s="29"/>
      <c r="T482" s="29"/>
      <c r="W482" s="31"/>
      <c r="X482" s="31"/>
      <c r="Y482" s="31"/>
      <c r="Z482" s="31"/>
      <c r="AA482" s="31"/>
      <c r="AB482" s="31"/>
      <c r="AC482" s="31"/>
      <c r="AD482" s="31"/>
    </row>
    <row r="483" spans="2:30" ht="15" customHeight="1">
      <c r="B483" s="137" t="s">
        <v>822</v>
      </c>
      <c r="C483" s="152" t="s">
        <v>823</v>
      </c>
      <c r="D483" s="152">
        <v>1171.854</v>
      </c>
      <c r="E483" s="152">
        <v>164.17</v>
      </c>
      <c r="F483" s="215">
        <f t="shared" si="28"/>
        <v>192383.27117999998</v>
      </c>
      <c r="G483" s="216">
        <f t="shared" si="29"/>
        <v>6.0409033311479019E-3</v>
      </c>
      <c r="H483" s="217">
        <v>1.5837241883413535E-2</v>
      </c>
      <c r="I483" s="175">
        <f t="shared" si="30"/>
        <v>9.567124724970789E-5</v>
      </c>
      <c r="J483" s="218">
        <v>0.05</v>
      </c>
      <c r="K483" s="175">
        <f t="shared" si="31"/>
        <v>3.0204516655739513E-4</v>
      </c>
      <c r="M483" s="29"/>
      <c r="N483" s="29"/>
      <c r="O483" s="29"/>
      <c r="P483" s="29"/>
      <c r="Q483" s="29"/>
      <c r="R483" s="29"/>
      <c r="S483" s="29"/>
      <c r="T483" s="29"/>
      <c r="W483" s="31"/>
      <c r="X483" s="31"/>
      <c r="Y483" s="31"/>
      <c r="Z483" s="31"/>
      <c r="AA483" s="31"/>
      <c r="AB483" s="31"/>
      <c r="AC483" s="31"/>
      <c r="AD483" s="31"/>
    </row>
    <row r="484" spans="2:30" ht="15" customHeight="1">
      <c r="B484" s="137" t="s">
        <v>862</v>
      </c>
      <c r="C484" s="152" t="s">
        <v>863</v>
      </c>
      <c r="D484" s="152">
        <v>66.59</v>
      </c>
      <c r="E484" s="152">
        <v>667.99</v>
      </c>
      <c r="F484" s="215">
        <f t="shared" si="28"/>
        <v>44481.454100000003</v>
      </c>
      <c r="G484" s="216">
        <f t="shared" si="29"/>
        <v>1.3967335236522748E-3</v>
      </c>
      <c r="H484" s="217">
        <v>9.760625159059266E-3</v>
      </c>
      <c r="I484" s="175">
        <f t="shared" si="30"/>
        <v>1.3632992371461894E-5</v>
      </c>
      <c r="J484" s="218">
        <v>5.2699999999999997E-2</v>
      </c>
      <c r="K484" s="175">
        <f t="shared" si="31"/>
        <v>7.3607856696474884E-5</v>
      </c>
      <c r="M484" s="29"/>
      <c r="N484" s="29"/>
      <c r="O484" s="29"/>
      <c r="P484" s="29"/>
      <c r="Q484" s="29"/>
      <c r="R484" s="29"/>
      <c r="S484" s="29"/>
      <c r="T484" s="29"/>
      <c r="W484" s="31"/>
      <c r="X484" s="31"/>
      <c r="Y484" s="31"/>
      <c r="Z484" s="31"/>
      <c r="AA484" s="31"/>
      <c r="AB484" s="31"/>
      <c r="AC484" s="31"/>
      <c r="AD484" s="31"/>
    </row>
    <row r="485" spans="2:30" ht="15" customHeight="1">
      <c r="B485" s="137" t="s">
        <v>124</v>
      </c>
      <c r="C485" s="152" t="s">
        <v>125</v>
      </c>
      <c r="D485" s="152">
        <v>174.88300000000001</v>
      </c>
      <c r="E485" s="152">
        <v>115.87</v>
      </c>
      <c r="F485" s="215">
        <f t="shared" si="28"/>
        <v>20263.693210000001</v>
      </c>
      <c r="G485" s="216">
        <f t="shared" si="29"/>
        <v>6.3628719411427644E-4</v>
      </c>
      <c r="H485" s="217">
        <v>4.3842236989729867E-2</v>
      </c>
      <c r="I485" s="175">
        <f t="shared" si="30"/>
        <v>2.7896253957888358E-5</v>
      </c>
      <c r="J485" s="218">
        <v>5.4900000000000004E-2</v>
      </c>
      <c r="K485" s="175">
        <f t="shared" si="31"/>
        <v>3.4932166956873779E-5</v>
      </c>
      <c r="M485" s="29"/>
      <c r="N485" s="29"/>
      <c r="O485" s="29"/>
      <c r="P485" s="29"/>
      <c r="Q485" s="29"/>
      <c r="R485" s="29"/>
      <c r="S485" s="29"/>
      <c r="T485" s="29"/>
      <c r="W485" s="31"/>
      <c r="X485" s="31"/>
      <c r="Y485" s="31"/>
      <c r="Z485" s="31"/>
      <c r="AA485" s="31"/>
      <c r="AB485" s="31"/>
      <c r="AC485" s="31"/>
      <c r="AD485" s="31"/>
    </row>
    <row r="486" spans="2:30" ht="15" customHeight="1">
      <c r="B486" s="137" t="s">
        <v>433</v>
      </c>
      <c r="C486" s="152" t="s">
        <v>434</v>
      </c>
      <c r="D486" s="152">
        <v>651.18600000000004</v>
      </c>
      <c r="E486" s="152">
        <v>192.73</v>
      </c>
      <c r="F486" s="215">
        <f t="shared" si="28"/>
        <v>125503.07778000001</v>
      </c>
      <c r="G486" s="216">
        <f t="shared" si="29"/>
        <v>3.9408414046622842E-3</v>
      </c>
      <c r="H486" s="217">
        <v>2.2414777149379964E-2</v>
      </c>
      <c r="I486" s="175">
        <f t="shared" si="30"/>
        <v>8.8333081866554601E-5</v>
      </c>
      <c r="J486" s="218">
        <v>8.4949999999999998E-2</v>
      </c>
      <c r="K486" s="175">
        <f t="shared" si="31"/>
        <v>3.3477447732606103E-4</v>
      </c>
      <c r="M486" s="29"/>
      <c r="N486" s="29"/>
      <c r="O486" s="29"/>
      <c r="P486" s="29"/>
      <c r="Q486" s="29"/>
      <c r="R486" s="29"/>
      <c r="S486" s="29"/>
      <c r="T486" s="29"/>
      <c r="W486" s="31"/>
      <c r="X486" s="31"/>
      <c r="Y486" s="31"/>
      <c r="Z486" s="31"/>
      <c r="AA486" s="31"/>
      <c r="AB486" s="31"/>
      <c r="AC486" s="31"/>
      <c r="AD486" s="31"/>
    </row>
    <row r="487" spans="2:30" ht="15" customHeight="1">
      <c r="B487" s="137" t="s">
        <v>272</v>
      </c>
      <c r="C487" s="152" t="s">
        <v>273</v>
      </c>
      <c r="D487" s="152">
        <v>645.31200000000001</v>
      </c>
      <c r="E487" s="152">
        <v>50.07</v>
      </c>
      <c r="F487" s="215">
        <f t="shared" si="28"/>
        <v>32310.771840000001</v>
      </c>
      <c r="G487" s="216">
        <f t="shared" si="29"/>
        <v>1.0145697598498223E-3</v>
      </c>
      <c r="H487" s="217">
        <v>7.9888156580786903E-3</v>
      </c>
      <c r="I487" s="175">
        <f t="shared" si="30"/>
        <v>8.1052107837013972E-6</v>
      </c>
      <c r="J487" s="218">
        <v>0.12</v>
      </c>
      <c r="K487" s="175">
        <f t="shared" si="31"/>
        <v>1.2174837118197867E-4</v>
      </c>
      <c r="M487" s="29"/>
      <c r="N487" s="29"/>
      <c r="O487" s="29"/>
      <c r="P487" s="29"/>
      <c r="Q487" s="29"/>
      <c r="R487" s="29"/>
      <c r="S487" s="29"/>
      <c r="T487" s="29"/>
      <c r="W487" s="31"/>
      <c r="X487" s="31"/>
      <c r="Y487" s="31"/>
      <c r="Z487" s="31"/>
      <c r="AA487" s="31"/>
      <c r="AB487" s="31"/>
      <c r="AC487" s="31"/>
      <c r="AD487" s="31"/>
    </row>
    <row r="488" spans="2:30" ht="15" customHeight="1">
      <c r="B488" s="137" t="s">
        <v>848</v>
      </c>
      <c r="C488" s="152" t="s">
        <v>849</v>
      </c>
      <c r="D488" s="152">
        <v>328.803</v>
      </c>
      <c r="E488" s="152">
        <v>51.46</v>
      </c>
      <c r="F488" s="215">
        <f t="shared" si="28"/>
        <v>16920.202379999999</v>
      </c>
      <c r="G488" s="216">
        <f t="shared" si="29"/>
        <v>5.3130038955104676E-4</v>
      </c>
      <c r="H488" s="217" t="s">
        <v>6</v>
      </c>
      <c r="I488" s="175" t="str">
        <f t="shared" si="30"/>
        <v/>
      </c>
      <c r="J488" s="218">
        <v>0.12789999999999999</v>
      </c>
      <c r="K488" s="175">
        <f t="shared" si="31"/>
        <v>6.7953319823578867E-5</v>
      </c>
      <c r="M488" s="29"/>
      <c r="N488" s="29"/>
      <c r="O488" s="29"/>
      <c r="P488" s="29"/>
      <c r="Q488" s="29"/>
      <c r="R488" s="29"/>
      <c r="S488" s="29"/>
      <c r="T488" s="29"/>
      <c r="W488" s="31"/>
      <c r="X488" s="31"/>
      <c r="Y488" s="31"/>
      <c r="Z488" s="31"/>
      <c r="AA488" s="31"/>
      <c r="AB488" s="31"/>
      <c r="AC488" s="31"/>
      <c r="AD488" s="31"/>
    </row>
    <row r="489" spans="2:30" ht="15" customHeight="1">
      <c r="B489" s="137" t="s">
        <v>784</v>
      </c>
      <c r="C489" s="152" t="s">
        <v>785</v>
      </c>
      <c r="D489" s="152">
        <v>209.989</v>
      </c>
      <c r="E489" s="152">
        <v>85.91</v>
      </c>
      <c r="F489" s="215">
        <f t="shared" si="28"/>
        <v>18040.154989999999</v>
      </c>
      <c r="G489" s="216">
        <f t="shared" si="29"/>
        <v>5.6646730095129391E-4</v>
      </c>
      <c r="H489" s="217">
        <v>3.259224770108253E-2</v>
      </c>
      <c r="I489" s="175">
        <f t="shared" si="30"/>
        <v>1.8462442587168236E-5</v>
      </c>
      <c r="J489" s="218">
        <v>1.21E-2</v>
      </c>
      <c r="K489" s="175">
        <f t="shared" si="31"/>
        <v>6.8542543415106559E-6</v>
      </c>
      <c r="M489" s="29"/>
      <c r="N489" s="29"/>
      <c r="O489" s="29"/>
      <c r="P489" s="29"/>
      <c r="Q489" s="29"/>
      <c r="R489" s="29"/>
      <c r="S489" s="29"/>
      <c r="T489" s="29"/>
      <c r="W489" s="31"/>
      <c r="X489" s="31"/>
      <c r="Y489" s="31"/>
      <c r="Z489" s="31"/>
      <c r="AA489" s="31"/>
      <c r="AB489" s="31"/>
      <c r="AC489" s="31"/>
      <c r="AD489" s="31"/>
    </row>
    <row r="490" spans="2:30" ht="15" customHeight="1">
      <c r="B490" s="137" t="s">
        <v>655</v>
      </c>
      <c r="C490" s="152" t="s">
        <v>656</v>
      </c>
      <c r="D490" s="152">
        <v>191.095</v>
      </c>
      <c r="E490" s="152">
        <v>24.54</v>
      </c>
      <c r="F490" s="215">
        <f t="shared" si="28"/>
        <v>4689.4713000000002</v>
      </c>
      <c r="G490" s="216" t="str">
        <f t="shared" si="29"/>
        <v/>
      </c>
      <c r="H490" s="217">
        <v>8.1499592502037501E-3</v>
      </c>
      <c r="I490" s="175" t="str">
        <f t="shared" si="30"/>
        <v/>
      </c>
      <c r="J490" s="218" t="s">
        <v>6</v>
      </c>
      <c r="K490" s="175" t="str">
        <f t="shared" si="31"/>
        <v/>
      </c>
      <c r="M490" s="29"/>
      <c r="N490" s="29"/>
      <c r="O490" s="29"/>
      <c r="P490" s="29"/>
      <c r="Q490" s="29"/>
      <c r="R490" s="29"/>
      <c r="S490" s="29"/>
      <c r="T490" s="29"/>
      <c r="W490" s="31"/>
      <c r="X490" s="31"/>
      <c r="Y490" s="31"/>
      <c r="Z490" s="31"/>
      <c r="AA490" s="31"/>
      <c r="AB490" s="31"/>
      <c r="AC490" s="31"/>
      <c r="AD490" s="31"/>
    </row>
    <row r="491" spans="2:30" ht="15" customHeight="1">
      <c r="B491" s="137" t="s">
        <v>234</v>
      </c>
      <c r="C491" s="152" t="s">
        <v>235</v>
      </c>
      <c r="D491" s="152">
        <v>534.90599999999995</v>
      </c>
      <c r="E491" s="152">
        <v>73.06</v>
      </c>
      <c r="F491" s="215">
        <f t="shared" si="28"/>
        <v>39080.232359999995</v>
      </c>
      <c r="G491" s="216">
        <f t="shared" si="29"/>
        <v>1.2271332345974825E-3</v>
      </c>
      <c r="H491" s="217" t="s">
        <v>6</v>
      </c>
      <c r="I491" s="175" t="str">
        <f t="shared" si="30"/>
        <v/>
      </c>
      <c r="J491" s="218">
        <v>5.1550000000000006E-2</v>
      </c>
      <c r="K491" s="175">
        <f t="shared" si="31"/>
        <v>6.3258718243500235E-5</v>
      </c>
      <c r="M491" s="29"/>
      <c r="N491" s="29"/>
      <c r="O491" s="29"/>
      <c r="P491" s="29"/>
      <c r="Q491" s="29"/>
      <c r="R491" s="29"/>
      <c r="S491" s="29"/>
      <c r="T491" s="29"/>
      <c r="W491" s="31"/>
      <c r="X491" s="31"/>
      <c r="Y491" s="31"/>
      <c r="Z491" s="31"/>
      <c r="AA491" s="31"/>
      <c r="AB491" s="31"/>
      <c r="AC491" s="31"/>
      <c r="AD491" s="31"/>
    </row>
    <row r="492" spans="2:30" ht="15" customHeight="1">
      <c r="B492" s="137" t="s">
        <v>584</v>
      </c>
      <c r="C492" s="152" t="s">
        <v>585</v>
      </c>
      <c r="D492" s="152">
        <v>61.64</v>
      </c>
      <c r="E492" s="152">
        <v>587.07000000000005</v>
      </c>
      <c r="F492" s="215">
        <f t="shared" si="28"/>
        <v>36186.9948</v>
      </c>
      <c r="G492" s="216">
        <f t="shared" si="29"/>
        <v>1.1362845433011721E-3</v>
      </c>
      <c r="H492" s="217">
        <v>5.0419881785817699E-3</v>
      </c>
      <c r="I492" s="175">
        <f t="shared" si="30"/>
        <v>5.729133234829695E-6</v>
      </c>
      <c r="J492" s="218">
        <v>9.7100000000000006E-2</v>
      </c>
      <c r="K492" s="175">
        <f t="shared" si="31"/>
        <v>1.1033322915454381E-4</v>
      </c>
      <c r="M492" s="29"/>
      <c r="N492" s="29"/>
      <c r="O492" s="29"/>
      <c r="P492" s="29"/>
      <c r="Q492" s="29"/>
      <c r="R492" s="29"/>
      <c r="S492" s="29"/>
      <c r="T492" s="29"/>
      <c r="W492" s="31"/>
      <c r="X492" s="31"/>
      <c r="Y492" s="31"/>
      <c r="Z492" s="31"/>
      <c r="AA492" s="31"/>
      <c r="AB492" s="31"/>
      <c r="AC492" s="31"/>
      <c r="AD492" s="31"/>
    </row>
    <row r="493" spans="2:30" ht="15" customHeight="1">
      <c r="B493" s="137" t="s">
        <v>810</v>
      </c>
      <c r="C493" s="152" t="s">
        <v>811</v>
      </c>
      <c r="D493" s="152">
        <v>152.97399999999999</v>
      </c>
      <c r="E493" s="152">
        <v>116.32</v>
      </c>
      <c r="F493" s="215">
        <f t="shared" si="28"/>
        <v>17793.935679999999</v>
      </c>
      <c r="G493" s="216" t="str">
        <f t="shared" si="29"/>
        <v/>
      </c>
      <c r="H493" s="217">
        <v>4.1265474552957364E-3</v>
      </c>
      <c r="I493" s="175" t="str">
        <f t="shared" si="30"/>
        <v/>
      </c>
      <c r="J493" s="218">
        <v>-1.44E-2</v>
      </c>
      <c r="K493" s="175" t="str">
        <f t="shared" si="31"/>
        <v/>
      </c>
      <c r="M493" s="29"/>
      <c r="N493" s="29"/>
      <c r="O493" s="29"/>
      <c r="P493" s="29"/>
      <c r="Q493" s="29"/>
      <c r="R493" s="29"/>
      <c r="S493" s="29"/>
      <c r="T493" s="29"/>
      <c r="W493" s="31"/>
      <c r="X493" s="31"/>
      <c r="Y493" s="31"/>
      <c r="Z493" s="31"/>
      <c r="AA493" s="31"/>
      <c r="AB493" s="31"/>
      <c r="AC493" s="31"/>
      <c r="AD493" s="31"/>
    </row>
    <row r="494" spans="2:30" ht="15" customHeight="1">
      <c r="B494" s="137" t="s">
        <v>728</v>
      </c>
      <c r="C494" s="152" t="s">
        <v>729</v>
      </c>
      <c r="D494" s="152">
        <v>1046.046</v>
      </c>
      <c r="E494" s="152">
        <v>67.92</v>
      </c>
      <c r="F494" s="215">
        <f t="shared" si="28"/>
        <v>71047.44432000001</v>
      </c>
      <c r="G494" s="216">
        <f t="shared" si="29"/>
        <v>2.2309150916800268E-3</v>
      </c>
      <c r="H494" s="217" t="s">
        <v>6</v>
      </c>
      <c r="I494" s="175" t="str">
        <f t="shared" si="30"/>
        <v/>
      </c>
      <c r="J494" s="218">
        <v>6.0149999999999995E-2</v>
      </c>
      <c r="K494" s="175">
        <f t="shared" si="31"/>
        <v>1.341895427645536E-4</v>
      </c>
      <c r="M494" s="29"/>
      <c r="N494" s="29"/>
      <c r="O494" s="29"/>
      <c r="P494" s="29"/>
      <c r="Q494" s="29"/>
      <c r="R494" s="29"/>
      <c r="S494" s="29"/>
      <c r="T494" s="29"/>
      <c r="W494" s="31"/>
      <c r="X494" s="31"/>
      <c r="Y494" s="31"/>
      <c r="Z494" s="31"/>
      <c r="AA494" s="31"/>
      <c r="AB494" s="31"/>
      <c r="AC494" s="31"/>
      <c r="AD494" s="31"/>
    </row>
    <row r="495" spans="2:30" ht="15" customHeight="1">
      <c r="B495" s="137" t="s">
        <v>834</v>
      </c>
      <c r="C495" s="152" t="s">
        <v>835</v>
      </c>
      <c r="D495" s="152">
        <v>3189.1959999999999</v>
      </c>
      <c r="E495" s="152">
        <v>183.28</v>
      </c>
      <c r="F495" s="215">
        <f t="shared" si="28"/>
        <v>584515.84288000001</v>
      </c>
      <c r="G495" s="216" t="str">
        <f t="shared" si="29"/>
        <v/>
      </c>
      <c r="H495" s="217" t="s">
        <v>6</v>
      </c>
      <c r="I495" s="175" t="str">
        <f t="shared" si="30"/>
        <v/>
      </c>
      <c r="J495" s="218">
        <v>-0.11</v>
      </c>
      <c r="K495" s="175" t="str">
        <f t="shared" si="31"/>
        <v/>
      </c>
      <c r="M495" s="29"/>
      <c r="N495" s="29"/>
      <c r="O495" s="29"/>
      <c r="P495" s="29"/>
      <c r="Q495" s="29"/>
      <c r="R495" s="29"/>
      <c r="S495" s="29"/>
      <c r="T495" s="29"/>
      <c r="W495" s="31"/>
      <c r="X495" s="31"/>
      <c r="Y495" s="31"/>
      <c r="Z495" s="31"/>
      <c r="AA495" s="31"/>
      <c r="AB495" s="31"/>
      <c r="AC495" s="31"/>
      <c r="AD495" s="31"/>
    </row>
    <row r="496" spans="2:30" ht="15" customHeight="1">
      <c r="B496" s="137" t="s">
        <v>1054</v>
      </c>
      <c r="C496" s="152" t="s">
        <v>1055</v>
      </c>
      <c r="D496" s="152">
        <v>374.15100000000001</v>
      </c>
      <c r="E496" s="152">
        <v>93.54</v>
      </c>
      <c r="F496" s="215">
        <f t="shared" si="28"/>
        <v>34998.084540000003</v>
      </c>
      <c r="G496" s="216">
        <f t="shared" si="29"/>
        <v>1.0989523370962464E-3</v>
      </c>
      <c r="H496" s="217" t="s">
        <v>6</v>
      </c>
      <c r="I496" s="175" t="str">
        <f t="shared" si="30"/>
        <v/>
      </c>
      <c r="J496" s="218">
        <v>0.06</v>
      </c>
      <c r="K496" s="175">
        <f t="shared" si="31"/>
        <v>6.5937140225774774E-5</v>
      </c>
      <c r="M496" s="29"/>
      <c r="N496" s="29"/>
      <c r="O496" s="29"/>
      <c r="P496" s="29"/>
      <c r="Q496" s="29"/>
      <c r="R496" s="29"/>
      <c r="S496" s="29"/>
      <c r="T496" s="29"/>
      <c r="W496" s="31"/>
      <c r="X496" s="31"/>
      <c r="Y496" s="31"/>
      <c r="Z496" s="31"/>
      <c r="AA496" s="31"/>
      <c r="AB496" s="31"/>
      <c r="AC496" s="31"/>
      <c r="AD496" s="31"/>
    </row>
    <row r="497" spans="2:30" ht="15" customHeight="1">
      <c r="B497" s="137" t="s">
        <v>296</v>
      </c>
      <c r="C497" s="152" t="s">
        <v>297</v>
      </c>
      <c r="D497" s="152">
        <v>703.26800000000003</v>
      </c>
      <c r="E497" s="152">
        <v>56.9</v>
      </c>
      <c r="F497" s="215">
        <f t="shared" si="28"/>
        <v>40015.949200000003</v>
      </c>
      <c r="G497" s="216">
        <f t="shared" si="29"/>
        <v>1.2565150771095504E-3</v>
      </c>
      <c r="H497" s="217">
        <v>4.9209138840070298E-2</v>
      </c>
      <c r="I497" s="175">
        <f t="shared" si="30"/>
        <v>6.1832024884125509E-5</v>
      </c>
      <c r="J497" s="218">
        <v>2.46E-2</v>
      </c>
      <c r="K497" s="175">
        <f t="shared" si="31"/>
        <v>3.0910270896894943E-5</v>
      </c>
      <c r="M497" s="29"/>
      <c r="N497" s="29"/>
      <c r="O497" s="29"/>
      <c r="P497" s="29"/>
      <c r="Q497" s="29"/>
      <c r="R497" s="29"/>
      <c r="S497" s="29"/>
      <c r="T497" s="29"/>
      <c r="W497" s="31"/>
      <c r="X497" s="31"/>
      <c r="Y497" s="31"/>
      <c r="Z497" s="31"/>
      <c r="AA497" s="31"/>
      <c r="AB497" s="31"/>
      <c r="AC497" s="31"/>
      <c r="AD497" s="31"/>
    </row>
    <row r="498" spans="2:30" ht="15" customHeight="1">
      <c r="B498" s="137" t="s">
        <v>1121</v>
      </c>
      <c r="C498" s="152" t="s">
        <v>1122</v>
      </c>
      <c r="D498" s="152">
        <v>43.381999999999998</v>
      </c>
      <c r="E498" s="152">
        <v>366.41</v>
      </c>
      <c r="F498" s="215">
        <f t="shared" si="28"/>
        <v>15895.598620000001</v>
      </c>
      <c r="G498" s="216">
        <f t="shared" si="29"/>
        <v>4.9912746604825666E-4</v>
      </c>
      <c r="H498" s="217">
        <v>1.910428208837095E-2</v>
      </c>
      <c r="I498" s="175">
        <f t="shared" si="30"/>
        <v>9.5354719094396898E-6</v>
      </c>
      <c r="J498" s="218">
        <v>3.925E-2</v>
      </c>
      <c r="K498" s="175">
        <f t="shared" si="31"/>
        <v>1.9590753042394074E-5</v>
      </c>
      <c r="M498" s="29"/>
      <c r="N498" s="29"/>
      <c r="O498" s="29"/>
      <c r="P498" s="29"/>
      <c r="Q498" s="29"/>
      <c r="R498" s="29"/>
      <c r="S498" s="29"/>
      <c r="T498" s="29"/>
      <c r="W498" s="31"/>
      <c r="X498" s="31"/>
      <c r="Y498" s="31"/>
      <c r="Z498" s="31"/>
      <c r="AA498" s="31"/>
      <c r="AB498" s="31"/>
      <c r="AC498" s="31"/>
      <c r="AD498" s="31"/>
    </row>
    <row r="499" spans="2:30" ht="15" customHeight="1">
      <c r="B499" s="137" t="s">
        <v>804</v>
      </c>
      <c r="C499" s="152" t="s">
        <v>805</v>
      </c>
      <c r="D499" s="152">
        <v>47.421999999999997</v>
      </c>
      <c r="E499" s="152">
        <v>381.48</v>
      </c>
      <c r="F499" s="215">
        <f t="shared" si="28"/>
        <v>18090.544559999998</v>
      </c>
      <c r="G499" s="216">
        <f t="shared" si="29"/>
        <v>5.6804955142141563E-4</v>
      </c>
      <c r="H499" s="217" t="s">
        <v>6</v>
      </c>
      <c r="I499" s="175" t="str">
        <f t="shared" si="30"/>
        <v/>
      </c>
      <c r="J499" s="218">
        <v>7.4900000000000008E-2</v>
      </c>
      <c r="K499" s="175">
        <f t="shared" si="31"/>
        <v>4.2546911401464033E-5</v>
      </c>
      <c r="M499" s="29"/>
      <c r="N499" s="29"/>
      <c r="O499" s="29"/>
      <c r="P499" s="29"/>
      <c r="Q499" s="29"/>
      <c r="R499" s="29"/>
      <c r="S499" s="29"/>
      <c r="T499" s="29"/>
      <c r="W499" s="31"/>
      <c r="X499" s="31"/>
      <c r="Y499" s="31"/>
      <c r="Z499" s="31"/>
      <c r="AA499" s="31"/>
      <c r="AB499" s="31"/>
      <c r="AC499" s="31"/>
      <c r="AD499" s="31"/>
    </row>
    <row r="500" spans="2:30" ht="15" customHeight="1">
      <c r="B500" s="137" t="s">
        <v>1243</v>
      </c>
      <c r="C500" s="152" t="s">
        <v>1244</v>
      </c>
      <c r="D500" s="152">
        <v>274.08600000000001</v>
      </c>
      <c r="E500" s="152">
        <v>153.71</v>
      </c>
      <c r="F500" s="215">
        <f t="shared" si="28"/>
        <v>42129.759060000004</v>
      </c>
      <c r="G500" s="216" t="str">
        <f t="shared" si="29"/>
        <v/>
      </c>
      <c r="H500" s="217" t="s">
        <v>6</v>
      </c>
      <c r="I500" s="175" t="str">
        <f t="shared" si="30"/>
        <v/>
      </c>
      <c r="J500" s="218" t="s">
        <v>6</v>
      </c>
      <c r="K500" s="175" t="str">
        <f t="shared" si="31"/>
        <v/>
      </c>
      <c r="M500" s="29"/>
      <c r="N500" s="29"/>
      <c r="O500" s="29"/>
      <c r="P500" s="29"/>
      <c r="Q500" s="29"/>
      <c r="R500" s="29"/>
      <c r="S500" s="29"/>
      <c r="T500" s="29"/>
      <c r="W500" s="31"/>
      <c r="X500" s="31"/>
      <c r="Y500" s="31"/>
      <c r="Z500" s="31"/>
      <c r="AA500" s="31"/>
      <c r="AB500" s="31"/>
      <c r="AC500" s="31"/>
      <c r="AD500" s="31"/>
    </row>
    <row r="501" spans="2:30" ht="15" customHeight="1">
      <c r="B501" s="137" t="s">
        <v>655</v>
      </c>
      <c r="C501" s="152" t="s">
        <v>657</v>
      </c>
      <c r="D501" s="152">
        <v>380.024</v>
      </c>
      <c r="E501" s="152">
        <v>23.8</v>
      </c>
      <c r="F501" s="215">
        <f t="shared" si="28"/>
        <v>9044.5712000000003</v>
      </c>
      <c r="G501" s="216" t="str">
        <f t="shared" si="29"/>
        <v/>
      </c>
      <c r="H501" s="217">
        <v>8.4033613445378148E-3</v>
      </c>
      <c r="I501" s="175" t="str">
        <f t="shared" si="30"/>
        <v/>
      </c>
      <c r="J501" s="218" t="s">
        <v>6</v>
      </c>
      <c r="K501" s="175" t="str">
        <f t="shared" si="31"/>
        <v/>
      </c>
      <c r="M501" s="29"/>
      <c r="N501" s="29"/>
      <c r="O501" s="29"/>
      <c r="P501" s="29"/>
      <c r="Q501" s="29"/>
      <c r="R501" s="29"/>
      <c r="S501" s="29"/>
      <c r="T501" s="29"/>
      <c r="W501" s="31"/>
      <c r="X501" s="31"/>
      <c r="Y501" s="31"/>
      <c r="Z501" s="31"/>
      <c r="AA501" s="31"/>
      <c r="AB501" s="31"/>
      <c r="AC501" s="31"/>
      <c r="AD501" s="31"/>
    </row>
    <row r="502" spans="2:30" ht="15" customHeight="1">
      <c r="B502" s="137" t="s">
        <v>345</v>
      </c>
      <c r="C502" s="152" t="s">
        <v>23</v>
      </c>
      <c r="D502" s="152">
        <v>999.73500000000001</v>
      </c>
      <c r="E502" s="152">
        <v>37.58</v>
      </c>
      <c r="F502" s="215">
        <f t="shared" si="28"/>
        <v>37570.041299999997</v>
      </c>
      <c r="G502" s="216">
        <f t="shared" si="29"/>
        <v>1.1797126966834137E-3</v>
      </c>
      <c r="H502" s="217">
        <v>4.044704630122406E-2</v>
      </c>
      <c r="I502" s="175">
        <f t="shared" si="30"/>
        <v>4.7715894064895929E-5</v>
      </c>
      <c r="J502" s="218">
        <v>5.2499999999999998E-2</v>
      </c>
      <c r="K502" s="175">
        <f t="shared" si="31"/>
        <v>6.1934916575879221E-5</v>
      </c>
      <c r="M502" s="29"/>
      <c r="N502" s="29"/>
      <c r="O502" s="29"/>
      <c r="P502" s="29"/>
      <c r="Q502" s="29"/>
      <c r="R502" s="29"/>
      <c r="S502" s="29"/>
      <c r="T502" s="29"/>
      <c r="W502" s="31"/>
      <c r="X502" s="31"/>
      <c r="Y502" s="31"/>
      <c r="Z502" s="31"/>
      <c r="AA502" s="31"/>
      <c r="AB502" s="31"/>
      <c r="AC502" s="31"/>
      <c r="AD502" s="31"/>
    </row>
    <row r="503" spans="2:30" ht="15" customHeight="1">
      <c r="B503" s="137" t="s">
        <v>405</v>
      </c>
      <c r="C503" s="152" t="s">
        <v>406</v>
      </c>
      <c r="D503" s="152">
        <v>257.98500000000001</v>
      </c>
      <c r="E503" s="152">
        <v>122.77</v>
      </c>
      <c r="F503" s="215">
        <f t="shared" si="28"/>
        <v>31672.818449999999</v>
      </c>
      <c r="G503" s="216">
        <f t="shared" si="29"/>
        <v>9.9453779586911669E-4</v>
      </c>
      <c r="H503" s="217">
        <v>8.1453123727294949E-3</v>
      </c>
      <c r="I503" s="175">
        <f t="shared" si="30"/>
        <v>8.1008210138398369E-6</v>
      </c>
      <c r="J503" s="218">
        <v>0.1198</v>
      </c>
      <c r="K503" s="175">
        <f t="shared" si="31"/>
        <v>1.1914562794512018E-4</v>
      </c>
      <c r="M503" s="29"/>
      <c r="N503" s="29"/>
      <c r="O503" s="29"/>
      <c r="P503" s="29"/>
      <c r="Q503" s="29"/>
      <c r="R503" s="29"/>
      <c r="S503" s="29"/>
      <c r="T503" s="29"/>
      <c r="W503" s="31"/>
      <c r="X503" s="31"/>
      <c r="Y503" s="31"/>
      <c r="Z503" s="31"/>
      <c r="AA503" s="31"/>
      <c r="AB503" s="31"/>
      <c r="AC503" s="31"/>
      <c r="AD503" s="31"/>
    </row>
    <row r="504" spans="2:30" ht="15" customHeight="1">
      <c r="B504" s="137" t="s">
        <v>974</v>
      </c>
      <c r="C504" s="152" t="s">
        <v>196</v>
      </c>
      <c r="D504" s="152">
        <v>435</v>
      </c>
      <c r="E504" s="152">
        <v>93.78</v>
      </c>
      <c r="F504" s="215">
        <f t="shared" si="28"/>
        <v>40794.300000000003</v>
      </c>
      <c r="G504" s="216">
        <f t="shared" si="29"/>
        <v>1.2809555698388914E-3</v>
      </c>
      <c r="H504" s="217">
        <v>6.6751972702068674E-2</v>
      </c>
      <c r="I504" s="175">
        <f t="shared" si="30"/>
        <v>8.5506311230448508E-5</v>
      </c>
      <c r="J504" s="218">
        <v>7.0000000000000007E-2</v>
      </c>
      <c r="K504" s="175">
        <f t="shared" si="31"/>
        <v>8.9666889888722408E-5</v>
      </c>
      <c r="M504" s="29"/>
      <c r="N504" s="29"/>
      <c r="O504" s="29"/>
      <c r="P504" s="29"/>
      <c r="Q504" s="29"/>
      <c r="R504" s="29"/>
      <c r="S504" s="29"/>
      <c r="T504" s="29"/>
      <c r="W504" s="31"/>
      <c r="X504" s="31"/>
      <c r="Y504" s="31"/>
      <c r="Z504" s="31"/>
      <c r="AA504" s="31"/>
      <c r="AB504" s="31"/>
      <c r="AC504" s="31"/>
      <c r="AD504" s="31"/>
    </row>
    <row r="505" spans="2:30" ht="15" customHeight="1">
      <c r="B505" s="137" t="s">
        <v>122</v>
      </c>
      <c r="C505" s="152" t="s">
        <v>123</v>
      </c>
      <c r="D505" s="152">
        <v>272.67899999999997</v>
      </c>
      <c r="E505" s="152">
        <v>71</v>
      </c>
      <c r="F505" s="215">
        <f t="shared" si="28"/>
        <v>19360.208999999999</v>
      </c>
      <c r="G505" s="216">
        <f t="shared" si="29"/>
        <v>6.07917467680412E-4</v>
      </c>
      <c r="H505" s="217" t="s">
        <v>6</v>
      </c>
      <c r="I505" s="175" t="str">
        <f t="shared" si="30"/>
        <v/>
      </c>
      <c r="J505" s="218">
        <v>0.1144</v>
      </c>
      <c r="K505" s="175">
        <f t="shared" si="31"/>
        <v>6.9545758302639132E-5</v>
      </c>
      <c r="M505" s="29"/>
      <c r="N505" s="29"/>
      <c r="O505" s="29"/>
      <c r="P505" s="29"/>
      <c r="Q505" s="29"/>
      <c r="R505" s="29"/>
      <c r="S505" s="29"/>
      <c r="T505" s="29"/>
      <c r="W505" s="31"/>
      <c r="X505" s="31"/>
      <c r="Y505" s="31"/>
      <c r="Z505" s="31"/>
      <c r="AA505" s="31"/>
      <c r="AB505" s="31"/>
      <c r="AC505" s="31"/>
      <c r="AD505" s="31"/>
    </row>
    <row r="506" spans="2:30" ht="15" customHeight="1">
      <c r="B506" s="137" t="s">
        <v>86</v>
      </c>
      <c r="C506" s="152" t="s">
        <v>87</v>
      </c>
      <c r="D506" s="152">
        <v>75.278999999999996</v>
      </c>
      <c r="E506" s="152">
        <v>282.38</v>
      </c>
      <c r="F506" s="215">
        <f t="shared" si="28"/>
        <v>21257.284019999999</v>
      </c>
      <c r="G506" s="216">
        <f t="shared" si="29"/>
        <v>6.6748629992587831E-4</v>
      </c>
      <c r="H506" s="217" t="s">
        <v>6</v>
      </c>
      <c r="I506" s="175" t="str">
        <f t="shared" si="30"/>
        <v/>
      </c>
      <c r="J506" s="218">
        <v>6.8699999999999997E-2</v>
      </c>
      <c r="K506" s="175">
        <f t="shared" si="31"/>
        <v>4.5856308804907836E-5</v>
      </c>
      <c r="M506" s="29"/>
      <c r="N506" s="29"/>
      <c r="O506" s="29"/>
      <c r="P506" s="29"/>
      <c r="Q506" s="29"/>
      <c r="R506" s="29"/>
      <c r="S506" s="29"/>
      <c r="T506" s="29"/>
      <c r="W506" s="31"/>
      <c r="X506" s="31"/>
      <c r="Y506" s="31"/>
      <c r="Z506" s="31"/>
      <c r="AA506" s="31"/>
      <c r="AB506" s="31"/>
      <c r="AC506" s="31"/>
      <c r="AD506" s="31"/>
    </row>
    <row r="507" spans="2:30" ht="15" customHeight="1">
      <c r="B507" s="137" t="s">
        <v>461</v>
      </c>
      <c r="C507" s="152" t="s">
        <v>462</v>
      </c>
      <c r="D507" s="152">
        <v>158.9</v>
      </c>
      <c r="E507" s="152">
        <v>123.05</v>
      </c>
      <c r="F507" s="215">
        <f t="shared" si="28"/>
        <v>19552.645</v>
      </c>
      <c r="G507" s="216">
        <f t="shared" si="29"/>
        <v>6.1396002671531441E-4</v>
      </c>
      <c r="H507" s="217" t="s">
        <v>6</v>
      </c>
      <c r="I507" s="175" t="str">
        <f t="shared" si="30"/>
        <v/>
      </c>
      <c r="J507" s="218">
        <v>0.03</v>
      </c>
      <c r="K507" s="175">
        <f t="shared" si="31"/>
        <v>1.8418800801459431E-5</v>
      </c>
      <c r="M507" s="29"/>
      <c r="N507" s="29"/>
      <c r="O507" s="29"/>
      <c r="P507" s="29"/>
      <c r="Q507" s="29"/>
      <c r="R507" s="29"/>
      <c r="S507" s="29"/>
      <c r="T507" s="29"/>
      <c r="W507" s="31"/>
      <c r="X507" s="31"/>
      <c r="Y507" s="31"/>
      <c r="Z507" s="31"/>
      <c r="AA507" s="31"/>
      <c r="AB507" s="31"/>
      <c r="AC507" s="31"/>
      <c r="AD507" s="31"/>
    </row>
    <row r="508" spans="2:30" ht="15" customHeight="1">
      <c r="B508" s="137" t="s">
        <v>1123</v>
      </c>
      <c r="C508" s="152" t="s">
        <v>1124</v>
      </c>
      <c r="D508" s="152">
        <v>1914.6479999999999</v>
      </c>
      <c r="E508" s="152">
        <v>18.82</v>
      </c>
      <c r="F508" s="215">
        <f t="shared" si="28"/>
        <v>36033.675360000001</v>
      </c>
      <c r="G508" s="216">
        <f t="shared" si="29"/>
        <v>1.1314702582017199E-3</v>
      </c>
      <c r="H508" s="217">
        <v>4.250797024442083E-2</v>
      </c>
      <c r="I508" s="175">
        <f t="shared" si="30"/>
        <v>4.8096504068085864E-5</v>
      </c>
      <c r="J508" s="218">
        <v>0.1535</v>
      </c>
      <c r="K508" s="175">
        <f t="shared" si="31"/>
        <v>1.73680684633964E-4</v>
      </c>
      <c r="M508" s="29"/>
      <c r="N508" s="29"/>
      <c r="O508" s="29"/>
      <c r="P508" s="29"/>
      <c r="Q508" s="29"/>
      <c r="R508" s="29"/>
      <c r="S508" s="29"/>
      <c r="T508" s="29"/>
      <c r="W508" s="31"/>
      <c r="X508" s="31"/>
      <c r="Y508" s="31"/>
      <c r="Z508" s="31"/>
      <c r="AA508" s="31"/>
      <c r="AB508" s="31"/>
      <c r="AC508" s="31"/>
      <c r="AD508" s="31"/>
    </row>
    <row r="509" spans="2:30" ht="15" customHeight="1">
      <c r="B509" s="137" t="s">
        <v>1008</v>
      </c>
      <c r="C509" s="152" t="s">
        <v>1009</v>
      </c>
      <c r="D509" s="152">
        <v>223.155</v>
      </c>
      <c r="E509" s="152">
        <v>114.06</v>
      </c>
      <c r="F509" s="215">
        <f t="shared" si="28"/>
        <v>25453.059300000001</v>
      </c>
      <c r="G509" s="216">
        <f t="shared" si="29"/>
        <v>7.9923514019788534E-4</v>
      </c>
      <c r="H509" s="217">
        <v>2.6301946344029457E-2</v>
      </c>
      <c r="I509" s="175">
        <f t="shared" si="30"/>
        <v>2.1021439773747641E-5</v>
      </c>
      <c r="J509" s="218">
        <v>0.09</v>
      </c>
      <c r="K509" s="175">
        <f t="shared" si="31"/>
        <v>7.193116261780968E-5</v>
      </c>
      <c r="M509" s="29"/>
      <c r="N509" s="29"/>
      <c r="O509" s="29"/>
      <c r="P509" s="29"/>
      <c r="Q509" s="29"/>
      <c r="R509" s="29"/>
      <c r="S509" s="29"/>
      <c r="T509" s="29"/>
      <c r="W509" s="31"/>
      <c r="X509" s="31"/>
      <c r="Y509" s="31"/>
      <c r="Z509" s="31"/>
      <c r="AA509" s="31"/>
      <c r="AB509" s="31"/>
      <c r="AC509" s="31"/>
      <c r="AD509" s="31"/>
    </row>
    <row r="510" spans="2:30" ht="15" customHeight="1">
      <c r="B510" s="137" t="s">
        <v>1155</v>
      </c>
      <c r="C510" s="152" t="s">
        <v>1156</v>
      </c>
      <c r="D510" s="152">
        <v>141.595</v>
      </c>
      <c r="E510" s="152">
        <v>101.76</v>
      </c>
      <c r="F510" s="215">
        <f t="shared" si="28"/>
        <v>14408.707200000001</v>
      </c>
      <c r="G510" s="216" t="str">
        <f t="shared" si="29"/>
        <v/>
      </c>
      <c r="H510" s="217">
        <v>2.6041666666666664E-2</v>
      </c>
      <c r="I510" s="175" t="str">
        <f t="shared" si="30"/>
        <v/>
      </c>
      <c r="J510" s="218">
        <v>-8.3000000000000004E-2</v>
      </c>
      <c r="K510" s="175" t="str">
        <f t="shared" si="31"/>
        <v/>
      </c>
      <c r="M510" s="29"/>
      <c r="N510" s="29"/>
      <c r="O510" s="29"/>
      <c r="P510" s="29"/>
      <c r="Q510" s="29"/>
      <c r="R510" s="29"/>
      <c r="S510" s="29"/>
      <c r="T510" s="29"/>
      <c r="W510" s="31"/>
      <c r="X510" s="31"/>
      <c r="Y510" s="31"/>
      <c r="Z510" s="31"/>
      <c r="AA510" s="31"/>
      <c r="AB510" s="31"/>
      <c r="AC510" s="31"/>
      <c r="AD510" s="31"/>
    </row>
    <row r="511" spans="2:30" ht="15" customHeight="1">
      <c r="B511" s="137" t="s">
        <v>533</v>
      </c>
      <c r="C511" s="152" t="s">
        <v>534</v>
      </c>
      <c r="D511" s="152">
        <v>266.77600000000001</v>
      </c>
      <c r="E511" s="152">
        <v>43.13</v>
      </c>
      <c r="F511" s="215">
        <f t="shared" si="28"/>
        <v>11506.04888</v>
      </c>
      <c r="G511" s="216" t="str">
        <f t="shared" si="29"/>
        <v/>
      </c>
      <c r="H511" s="217">
        <v>2.7822861117551584E-2</v>
      </c>
      <c r="I511" s="175" t="str">
        <f t="shared" si="30"/>
        <v/>
      </c>
      <c r="J511" s="218" t="s">
        <v>6</v>
      </c>
      <c r="K511" s="175" t="str">
        <f t="shared" si="31"/>
        <v/>
      </c>
      <c r="M511" s="29"/>
      <c r="N511" s="29"/>
      <c r="O511" s="29"/>
      <c r="P511" s="29"/>
      <c r="Q511" s="29"/>
      <c r="R511" s="29"/>
      <c r="S511" s="29"/>
      <c r="T511" s="29"/>
      <c r="W511" s="31"/>
      <c r="X511" s="31"/>
      <c r="Y511" s="31"/>
      <c r="Z511" s="31"/>
      <c r="AA511" s="31"/>
      <c r="AB511" s="31"/>
      <c r="AC511" s="31"/>
      <c r="AD511" s="31"/>
    </row>
    <row r="512" spans="2:30" ht="15" customHeight="1">
      <c r="B512" s="137" t="s">
        <v>1245</v>
      </c>
      <c r="C512" s="152" t="s">
        <v>1246</v>
      </c>
      <c r="D512" s="152">
        <v>25.667999999999999</v>
      </c>
      <c r="E512" s="152">
        <v>818.47</v>
      </c>
      <c r="F512" s="215">
        <f t="shared" si="28"/>
        <v>21008.487959999999</v>
      </c>
      <c r="G512" s="216">
        <f t="shared" si="29"/>
        <v>6.5967401490539827E-4</v>
      </c>
      <c r="H512" s="217" t="s">
        <v>6</v>
      </c>
      <c r="I512" s="175" t="str">
        <f t="shared" si="30"/>
        <v/>
      </c>
      <c r="J512" s="218">
        <v>0.19980000000000001</v>
      </c>
      <c r="K512" s="175">
        <f t="shared" si="31"/>
        <v>1.3180286817809857E-4</v>
      </c>
      <c r="M512" s="29"/>
      <c r="N512" s="29"/>
      <c r="O512" s="29"/>
      <c r="P512" s="29"/>
      <c r="Q512" s="29"/>
      <c r="R512" s="29"/>
      <c r="S512" s="29"/>
      <c r="T512" s="29"/>
      <c r="W512" s="31"/>
      <c r="X512" s="31"/>
      <c r="Y512" s="31"/>
      <c r="Z512" s="31"/>
      <c r="AA512" s="31"/>
      <c r="AB512" s="31"/>
      <c r="AC512" s="31"/>
      <c r="AD512" s="31"/>
    </row>
    <row r="513" spans="2:30" ht="15" customHeight="1">
      <c r="B513" s="137" t="s">
        <v>926</v>
      </c>
      <c r="C513" s="152" t="s">
        <v>927</v>
      </c>
      <c r="D513" s="152">
        <v>456.947</v>
      </c>
      <c r="E513" s="152">
        <v>159.24</v>
      </c>
      <c r="F513" s="215">
        <f t="shared" si="28"/>
        <v>72764.240279999998</v>
      </c>
      <c r="G513" s="216">
        <f t="shared" si="29"/>
        <v>2.2848230971425276E-3</v>
      </c>
      <c r="H513" s="217">
        <v>1.0851544837980407E-2</v>
      </c>
      <c r="I513" s="175">
        <f t="shared" si="30"/>
        <v>2.47938602854954E-5</v>
      </c>
      <c r="J513" s="218">
        <v>0.10099999999999999</v>
      </c>
      <c r="K513" s="175">
        <f t="shared" si="31"/>
        <v>2.3076713281139526E-4</v>
      </c>
      <c r="M513" s="29"/>
      <c r="N513" s="29"/>
      <c r="O513" s="29"/>
      <c r="P513" s="29"/>
      <c r="Q513" s="29"/>
      <c r="R513" s="29"/>
      <c r="S513" s="29"/>
      <c r="T513" s="29"/>
      <c r="W513" s="31"/>
      <c r="X513" s="31"/>
      <c r="Y513" s="31"/>
      <c r="Z513" s="31"/>
      <c r="AA513" s="31"/>
      <c r="AB513" s="31"/>
      <c r="AC513" s="31"/>
      <c r="AD513" s="31"/>
    </row>
    <row r="514" spans="2:30" ht="15" customHeight="1">
      <c r="B514" s="137" t="s">
        <v>331</v>
      </c>
      <c r="C514" s="152" t="s">
        <v>332</v>
      </c>
      <c r="D514" s="152">
        <v>94.905000000000001</v>
      </c>
      <c r="E514" s="152">
        <v>711.11</v>
      </c>
      <c r="F514" s="215">
        <f t="shared" si="28"/>
        <v>67487.894549999997</v>
      </c>
      <c r="G514" s="216">
        <f t="shared" si="29"/>
        <v>2.1191439593404534E-3</v>
      </c>
      <c r="H514" s="217">
        <v>2.3962537441464749E-2</v>
      </c>
      <c r="I514" s="175">
        <f t="shared" si="30"/>
        <v>5.0780066469549467E-5</v>
      </c>
      <c r="J514" s="218">
        <v>0.12484999999999999</v>
      </c>
      <c r="K514" s="175">
        <f t="shared" si="31"/>
        <v>2.6457512332365556E-4</v>
      </c>
      <c r="M514" s="29"/>
      <c r="N514" s="29"/>
      <c r="O514" s="29"/>
      <c r="P514" s="29"/>
      <c r="Q514" s="29"/>
      <c r="R514" s="29"/>
      <c r="S514" s="29"/>
      <c r="T514" s="29"/>
      <c r="W514" s="31"/>
      <c r="X514" s="31"/>
      <c r="Y514" s="31"/>
      <c r="Z514" s="31"/>
      <c r="AA514" s="31"/>
      <c r="AB514" s="31"/>
      <c r="AC514" s="31"/>
      <c r="AD514" s="31"/>
    </row>
    <row r="515" spans="2:30" ht="15" customHeight="1">
      <c r="B515" s="137" t="s">
        <v>290</v>
      </c>
      <c r="C515" s="152" t="s">
        <v>291</v>
      </c>
      <c r="D515" s="152">
        <v>311.608</v>
      </c>
      <c r="E515" s="152">
        <v>138.78</v>
      </c>
      <c r="F515" s="215">
        <f t="shared" si="28"/>
        <v>43244.95824</v>
      </c>
      <c r="G515" s="216">
        <f t="shared" si="29"/>
        <v>1.357907112635301E-3</v>
      </c>
      <c r="H515" s="217">
        <v>3.5163568237498201E-2</v>
      </c>
      <c r="I515" s="175">
        <f t="shared" si="30"/>
        <v>4.7748859415335566E-5</v>
      </c>
      <c r="J515" s="218">
        <v>4.795E-2</v>
      </c>
      <c r="K515" s="175">
        <f t="shared" si="31"/>
        <v>6.511164605086269E-5</v>
      </c>
      <c r="M515" s="29"/>
      <c r="N515" s="29"/>
      <c r="O515" s="29"/>
      <c r="P515" s="29"/>
      <c r="Q515" s="29"/>
      <c r="R515" s="29"/>
      <c r="S515" s="29"/>
      <c r="T515" s="29"/>
      <c r="W515" s="31"/>
      <c r="X515" s="31"/>
      <c r="Y515" s="31"/>
      <c r="Z515" s="31"/>
      <c r="AA515" s="31"/>
      <c r="AB515" s="31"/>
      <c r="AC515" s="31"/>
      <c r="AD515" s="31"/>
    </row>
    <row r="516" spans="2:30" ht="15" customHeight="1">
      <c r="B516" s="137" t="s">
        <v>594</v>
      </c>
      <c r="C516" s="152" t="s">
        <v>595</v>
      </c>
      <c r="D516" s="152">
        <v>59</v>
      </c>
      <c r="E516" s="152">
        <v>342.1</v>
      </c>
      <c r="F516" s="215">
        <f t="shared" si="28"/>
        <v>20183.900000000001</v>
      </c>
      <c r="G516" s="216">
        <f t="shared" si="29"/>
        <v>6.337816588609488E-4</v>
      </c>
      <c r="H516" s="217" t="s">
        <v>6</v>
      </c>
      <c r="I516" s="175" t="str">
        <f t="shared" si="30"/>
        <v/>
      </c>
      <c r="J516" s="218">
        <v>0.11720000000000001</v>
      </c>
      <c r="K516" s="175">
        <f t="shared" si="31"/>
        <v>7.4279210418503203E-5</v>
      </c>
      <c r="M516" s="29"/>
      <c r="N516" s="29"/>
      <c r="O516" s="29"/>
      <c r="P516" s="29"/>
      <c r="Q516" s="29"/>
      <c r="R516" s="29"/>
      <c r="S516" s="29"/>
      <c r="T516" s="29"/>
      <c r="W516" s="31"/>
      <c r="X516" s="31"/>
      <c r="Y516" s="31"/>
      <c r="Z516" s="31"/>
      <c r="AA516" s="31"/>
      <c r="AB516" s="31"/>
      <c r="AC516" s="31"/>
      <c r="AD516" s="31"/>
    </row>
    <row r="517" spans="2:30" ht="15" customHeight="1">
      <c r="B517" s="137" t="s">
        <v>546</v>
      </c>
      <c r="C517" s="152" t="s">
        <v>547</v>
      </c>
      <c r="D517" s="152">
        <v>745.04700000000003</v>
      </c>
      <c r="E517" s="152">
        <v>44.36</v>
      </c>
      <c r="F517" s="215">
        <f t="shared" si="28"/>
        <v>33050.284919999998</v>
      </c>
      <c r="G517" s="216" t="str">
        <f t="shared" si="29"/>
        <v/>
      </c>
      <c r="H517" s="217">
        <v>1.8034265103697024E-2</v>
      </c>
      <c r="I517" s="175" t="str">
        <f t="shared" si="30"/>
        <v/>
      </c>
      <c r="J517" s="218" t="s">
        <v>6</v>
      </c>
      <c r="K517" s="175" t="str">
        <f t="shared" si="31"/>
        <v/>
      </c>
      <c r="M517" s="29"/>
      <c r="N517" s="29"/>
      <c r="O517" s="29"/>
      <c r="P517" s="29"/>
      <c r="Q517" s="29"/>
      <c r="R517" s="29"/>
      <c r="S517" s="29"/>
      <c r="T517" s="29"/>
      <c r="W517" s="31"/>
      <c r="X517" s="31"/>
      <c r="Y517" s="31"/>
      <c r="Z517" s="31"/>
      <c r="AA517" s="31"/>
      <c r="AB517" s="31"/>
      <c r="AC517" s="31"/>
      <c r="AD517" s="31"/>
    </row>
    <row r="518" spans="2:30" ht="15" customHeight="1">
      <c r="B518" s="137"/>
      <c r="C518" s="152"/>
      <c r="D518" s="152"/>
      <c r="E518" s="152"/>
      <c r="F518" s="215"/>
      <c r="G518" s="216"/>
      <c r="H518" s="217"/>
      <c r="I518" s="175"/>
      <c r="J518" s="218"/>
      <c r="K518" s="175"/>
      <c r="M518" s="29"/>
      <c r="N518" s="29"/>
      <c r="O518" s="29"/>
      <c r="P518" s="29"/>
      <c r="Q518" s="29"/>
      <c r="R518" s="29"/>
      <c r="S518" s="29"/>
      <c r="T518" s="29"/>
      <c r="W518" s="31"/>
      <c r="X518" s="31"/>
      <c r="Y518" s="31"/>
      <c r="Z518" s="31"/>
      <c r="AA518" s="31"/>
      <c r="AB518" s="31"/>
      <c r="AC518" s="31"/>
      <c r="AD518" s="31"/>
    </row>
    <row r="519" spans="2:30" ht="15" customHeight="1">
      <c r="B519" s="185" t="s">
        <v>928</v>
      </c>
      <c r="C519" s="152"/>
      <c r="D519" s="154"/>
      <c r="E519" s="154"/>
      <c r="F519" s="154"/>
    </row>
    <row r="520" spans="2:30" ht="15" customHeight="1">
      <c r="B520" s="137" t="s">
        <v>929</v>
      </c>
      <c r="C520" s="137"/>
      <c r="D520" s="137"/>
      <c r="E520" s="137"/>
      <c r="F520" s="137"/>
    </row>
    <row r="521" spans="2:30" ht="15" customHeight="1">
      <c r="B521" s="137" t="s">
        <v>930</v>
      </c>
      <c r="C521" s="137"/>
      <c r="D521" s="137"/>
      <c r="E521" s="137"/>
      <c r="F521" s="137"/>
    </row>
    <row r="522" spans="2:30" ht="15" customHeight="1">
      <c r="B522" s="60" t="s">
        <v>931</v>
      </c>
      <c r="C522" s="137"/>
      <c r="D522" s="137"/>
      <c r="E522" s="137"/>
      <c r="F522" s="137"/>
    </row>
    <row r="523" spans="2:30" ht="15" customHeight="1">
      <c r="B523" s="60" t="str">
        <f>"[4] Bloomberg Professional as of "&amp;TEXT('AEB-3 - Constant DCF'!A1,"mmmm d, yyyy")</f>
        <v>[4] Bloomberg Professional as of April 30, 2024</v>
      </c>
      <c r="C523" s="137"/>
      <c r="D523" s="137"/>
      <c r="E523" s="137"/>
      <c r="F523" s="137"/>
    </row>
    <row r="524" spans="2:30" ht="15" customHeight="1">
      <c r="B524" s="60" t="str">
        <f>"[5] Bloomberg Professional as of "&amp;TEXT('AEB-3 - Constant DCF'!A1,"mmmm d, yyyy")</f>
        <v>[5] Bloomberg Professional as of April 30, 2024</v>
      </c>
      <c r="C524" s="137"/>
      <c r="D524" s="137"/>
      <c r="E524" s="137"/>
      <c r="F524" s="137"/>
    </row>
    <row r="525" spans="2:30" ht="15" customHeight="1">
      <c r="B525" s="60" t="s">
        <v>932</v>
      </c>
      <c r="C525" s="137"/>
      <c r="D525" s="137"/>
      <c r="E525" s="137"/>
      <c r="F525" s="137"/>
    </row>
    <row r="526" spans="2:30" ht="15" customHeight="1">
      <c r="B526" s="137" t="s">
        <v>933</v>
      </c>
      <c r="C526" s="137"/>
      <c r="D526" s="137"/>
      <c r="E526" s="137"/>
      <c r="F526" s="137"/>
    </row>
    <row r="527" spans="2:30" ht="15" customHeight="1">
      <c r="B527" s="137" t="str">
        <f>"[8] Source: Bloomberg Professional, as of "&amp;TEXT('AEB-3 - Constant DCF'!A1,"mmmm d, yyyy")</f>
        <v>[8] Source: Bloomberg Professional, as of April 30, 2024</v>
      </c>
      <c r="C527" s="137"/>
      <c r="D527" s="137"/>
      <c r="E527" s="137"/>
      <c r="F527" s="137"/>
    </row>
    <row r="528" spans="2:30" ht="15" customHeight="1">
      <c r="B528" s="137" t="s">
        <v>934</v>
      </c>
      <c r="C528" s="137"/>
      <c r="D528" s="137"/>
      <c r="E528" s="137"/>
      <c r="F528" s="137"/>
    </row>
    <row r="529" spans="2:6" ht="15" customHeight="1">
      <c r="B529" s="137" t="str">
        <f>"[10] Value Line, as of "&amp;TEXT('AEB-3 - Constant DCF'!A1,"mmmm d, yyyy")</f>
        <v>[10] Value Line, as of April 30, 2024</v>
      </c>
      <c r="C529" s="137"/>
      <c r="D529" s="137"/>
      <c r="E529" s="137"/>
      <c r="F529" s="137"/>
    </row>
    <row r="530" spans="2:6" ht="15" customHeight="1">
      <c r="B530" s="137" t="s">
        <v>935</v>
      </c>
      <c r="C530" s="137"/>
      <c r="D530" s="137"/>
      <c r="E530" s="137"/>
      <c r="F530" s="137"/>
    </row>
  </sheetData>
  <mergeCells count="2">
    <mergeCell ref="B1:K1"/>
    <mergeCell ref="M10:T10"/>
  </mergeCells>
  <conditionalFormatting sqref="M1:T1048576 F3:F7">
    <cfRule type="containsText" dxfId="19" priority="2" operator="containsText" text="TRUE">
      <formula>NOT(ISERROR(SEARCH("TRUE",F1)))</formula>
    </cfRule>
  </conditionalFormatting>
  <conditionalFormatting sqref="M15:T518">
    <cfRule type="containsText" dxfId="18" priority="3" operator="containsText" text="False">
      <formula>NOT(ISERROR(SEARCH("False",M15)))</formula>
    </cfRule>
  </conditionalFormatting>
  <printOptions horizontalCentered="1"/>
  <pageMargins left="0.3" right="0.3" top="0.75" bottom="0.3" header="0.3" footer="0.3"/>
  <pageSetup scale="55" fitToHeight="3" orientation="portrait" horizontalDpi="1200" verticalDpi="1200" r:id="rId1"/>
  <headerFooter>
    <oddHeader>&amp;R&amp;"Times New Roman,Regular"&amp;10Schedule AEB-6
Page &amp;P of &amp;N</oddHeader>
  </headerFooter>
  <rowBreaks count="5" manualBreakCount="5">
    <brk id="79" min="1" max="10" man="1"/>
    <brk id="161" min="1" max="10" man="1"/>
    <brk id="243" min="1" max="10" man="1"/>
    <brk id="325" min="1" max="10" man="1"/>
    <brk id="407" min="1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67E2E-3355-4BD3-82F2-6884F9DB0CAA}">
  <sheetPr codeName="Sheet8">
    <pageSetUpPr autoPageBreaks="0"/>
  </sheetPr>
  <dimension ref="B2:Q65"/>
  <sheetViews>
    <sheetView zoomScale="70" zoomScaleNormal="70" zoomScaleSheetLayoutView="70" workbookViewId="0"/>
  </sheetViews>
  <sheetFormatPr defaultColWidth="8.77734375" defaultRowHeight="15" customHeight="1"/>
  <cols>
    <col min="1" max="1" width="4.21875" style="225" customWidth="1"/>
    <col min="2" max="2" width="33.44140625" style="225" customWidth="1"/>
    <col min="3" max="3" width="8.5546875" style="225" customWidth="1"/>
    <col min="4" max="4" width="11.77734375" style="225" bestFit="1" customWidth="1"/>
    <col min="5" max="5" width="13.5546875" style="225" customWidth="1"/>
    <col min="6" max="6" width="12.77734375" style="225" customWidth="1"/>
    <col min="7" max="7" width="17.44140625" style="225" customWidth="1"/>
    <col min="8" max="8" width="16.21875" style="225" customWidth="1"/>
    <col min="9" max="9" width="13.77734375" style="225" customWidth="1"/>
    <col min="10" max="10" width="14" style="225" customWidth="1"/>
    <col min="11" max="11" width="17" style="225" customWidth="1"/>
    <col min="12" max="12" width="12.77734375" style="225" customWidth="1"/>
    <col min="13" max="13" width="15.5546875" style="225" customWidth="1"/>
    <col min="14" max="14" width="11.77734375" style="225" customWidth="1"/>
    <col min="15" max="15" width="17.77734375" style="225" bestFit="1" customWidth="1"/>
    <col min="16" max="16" width="8.77734375" style="225"/>
    <col min="17" max="17" width="16" style="225" bestFit="1" customWidth="1"/>
    <col min="18" max="16384" width="8.77734375" style="225"/>
  </cols>
  <sheetData>
    <row r="2" spans="2:15" ht="15" customHeight="1">
      <c r="B2" s="357" t="s">
        <v>1275</v>
      </c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224"/>
      <c r="O2" s="224"/>
    </row>
    <row r="3" spans="2:15" ht="15" customHeight="1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2:15" ht="15" customHeight="1" thickBot="1">
      <c r="B4" s="60"/>
      <c r="C4" s="60"/>
      <c r="D4" s="60"/>
      <c r="E4" s="45" t="s">
        <v>948</v>
      </c>
      <c r="F4" s="45" t="s">
        <v>949</v>
      </c>
      <c r="G4" s="45" t="s">
        <v>950</v>
      </c>
      <c r="H4" s="45" t="s">
        <v>39</v>
      </c>
      <c r="I4" s="45" t="s">
        <v>40</v>
      </c>
      <c r="J4" s="45" t="s">
        <v>41</v>
      </c>
      <c r="K4" s="45" t="s">
        <v>936</v>
      </c>
      <c r="L4" s="45" t="s">
        <v>937</v>
      </c>
      <c r="M4" s="45" t="s">
        <v>938</v>
      </c>
      <c r="N4" s="60"/>
      <c r="O4" s="60"/>
    </row>
    <row r="5" spans="2:15" ht="41.4">
      <c r="B5" s="226" t="s">
        <v>0</v>
      </c>
      <c r="C5" s="227" t="s">
        <v>38</v>
      </c>
      <c r="D5" s="226" t="s">
        <v>1276</v>
      </c>
      <c r="E5" s="228" t="s">
        <v>1277</v>
      </c>
      <c r="F5" s="228" t="s">
        <v>1278</v>
      </c>
      <c r="G5" s="228" t="s">
        <v>1279</v>
      </c>
      <c r="H5" s="228" t="s">
        <v>1280</v>
      </c>
      <c r="I5" s="228" t="s">
        <v>1281</v>
      </c>
      <c r="J5" s="228" t="s">
        <v>1282</v>
      </c>
      <c r="K5" s="228" t="s">
        <v>1283</v>
      </c>
      <c r="L5" s="228" t="s">
        <v>1284</v>
      </c>
      <c r="M5" s="228" t="s">
        <v>1285</v>
      </c>
      <c r="N5" s="60"/>
      <c r="O5" s="229"/>
    </row>
    <row r="6" spans="2:15" ht="15" customHeight="1"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60"/>
      <c r="O6" s="42"/>
    </row>
    <row r="7" spans="2:15" ht="15" customHeight="1">
      <c r="B7" s="60" t="s">
        <v>1286</v>
      </c>
      <c r="C7" s="60" t="s">
        <v>33</v>
      </c>
      <c r="D7" s="231">
        <v>44985</v>
      </c>
      <c r="E7" s="232">
        <v>12650</v>
      </c>
      <c r="F7" s="233">
        <v>135.5</v>
      </c>
      <c r="G7" s="234">
        <v>2.0325000000000002</v>
      </c>
      <c r="H7" s="232">
        <v>700</v>
      </c>
      <c r="I7" s="235">
        <f>L7/E7</f>
        <v>133.41216403162056</v>
      </c>
      <c r="J7" s="236">
        <f>G7*E7+H7</f>
        <v>26411.125000000004</v>
      </c>
      <c r="K7" s="236">
        <f>E7*F7</f>
        <v>1714075</v>
      </c>
      <c r="L7" s="232">
        <f>K7-J7</f>
        <v>1687663.875</v>
      </c>
      <c r="M7" s="237">
        <f>J7/K7</f>
        <v>1.5408383530475623E-2</v>
      </c>
      <c r="N7" s="60" t="s">
        <v>1287</v>
      </c>
      <c r="O7" s="42"/>
    </row>
    <row r="8" spans="2:15" ht="15" customHeight="1" thickBot="1">
      <c r="B8" s="238"/>
      <c r="C8" s="239"/>
      <c r="D8" s="240"/>
      <c r="E8" s="241"/>
      <c r="F8" s="242"/>
      <c r="G8" s="243"/>
      <c r="H8" s="244"/>
      <c r="I8" s="245"/>
      <c r="J8" s="246"/>
      <c r="K8" s="246"/>
      <c r="L8" s="246"/>
      <c r="M8" s="247"/>
      <c r="N8" s="60"/>
      <c r="O8" s="60"/>
    </row>
    <row r="9" spans="2:15" ht="15" customHeight="1">
      <c r="B9" s="248"/>
      <c r="C9" s="248"/>
      <c r="D9" s="249"/>
      <c r="E9" s="250"/>
      <c r="F9" s="251"/>
      <c r="G9" s="252"/>
      <c r="H9" s="253"/>
      <c r="I9" s="254"/>
      <c r="J9" s="255"/>
      <c r="K9" s="255"/>
      <c r="L9" s="255"/>
      <c r="M9" s="256"/>
      <c r="N9" s="60"/>
      <c r="O9" s="60"/>
    </row>
    <row r="10" spans="2:15" ht="9.75" customHeight="1">
      <c r="B10" s="248"/>
      <c r="C10" s="248"/>
      <c r="D10" s="249"/>
      <c r="E10" s="250"/>
      <c r="F10" s="251"/>
      <c r="G10" s="252"/>
      <c r="H10" s="253"/>
      <c r="I10" s="254"/>
      <c r="J10" s="255"/>
      <c r="K10" s="255"/>
      <c r="L10" s="255"/>
      <c r="M10" s="256"/>
      <c r="N10" s="60"/>
      <c r="O10" s="60"/>
    </row>
    <row r="11" spans="2:15" ht="15" customHeight="1">
      <c r="B11" s="257" t="s">
        <v>1288</v>
      </c>
      <c r="C11" s="257"/>
      <c r="D11" s="60"/>
      <c r="E11" s="60"/>
      <c r="F11" s="60"/>
      <c r="G11" s="60"/>
      <c r="H11" s="60"/>
      <c r="I11" s="60"/>
      <c r="J11" s="60"/>
      <c r="K11" s="60"/>
      <c r="L11" s="60"/>
      <c r="M11" s="258"/>
      <c r="N11" s="60"/>
      <c r="O11" s="60"/>
    </row>
    <row r="12" spans="2:15" ht="15" customHeight="1">
      <c r="B12" s="257" t="s">
        <v>1289</v>
      </c>
      <c r="C12" s="257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2:15" ht="15" customHeight="1">
      <c r="B13" s="60" t="s">
        <v>1290</v>
      </c>
      <c r="C13" s="257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2:15" ht="15" customHeight="1">
      <c r="B14" s="257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</row>
    <row r="15" spans="2:15" ht="15" customHeight="1">
      <c r="B15" s="60" t="str">
        <f>"The flotation cost adjustment is derived by dividing the dividend yield by 1 − F (where F = flotation costs expressed in percentage terms), or by "&amp;TEXT(1-M7,"0.0000")&amp;", and adding that result to the constant growth rate"</f>
        <v>The flotation cost adjustment is derived by dividing the dividend yield by 1 − F (where F = flotation costs expressed in percentage terms), or by 0.9846, and adding that result to the constant growth rate</v>
      </c>
    </row>
    <row r="16" spans="2:15" ht="15" customHeight="1">
      <c r="B16" s="60" t="s">
        <v>1291</v>
      </c>
    </row>
    <row r="17" spans="2:17" ht="15" customHeight="1">
      <c r="B17" s="60"/>
    </row>
    <row r="18" spans="2:17" ht="15" customHeight="1">
      <c r="B18" s="60"/>
      <c r="Q18" s="259"/>
    </row>
    <row r="19" spans="2:17" ht="15" customHeight="1">
      <c r="B19" s="60"/>
      <c r="Q19" s="259"/>
    </row>
    <row r="20" spans="2:17" ht="15" customHeight="1">
      <c r="B20" s="60"/>
      <c r="Q20" s="259"/>
    </row>
    <row r="21" spans="2:17" ht="15" customHeight="1">
      <c r="B21" s="60"/>
      <c r="Q21" s="259"/>
    </row>
    <row r="22" spans="2:17" ht="15" customHeight="1">
      <c r="B22" s="60"/>
      <c r="Q22" s="259"/>
    </row>
    <row r="23" spans="2:17" ht="15" customHeight="1" thickBot="1">
      <c r="B23" s="60"/>
      <c r="C23" s="60"/>
      <c r="D23" s="45" t="s">
        <v>939</v>
      </c>
      <c r="E23" s="45" t="s">
        <v>940</v>
      </c>
      <c r="F23" s="45" t="s">
        <v>1210</v>
      </c>
      <c r="G23" s="45" t="s">
        <v>1292</v>
      </c>
      <c r="H23" s="45" t="s">
        <v>1293</v>
      </c>
      <c r="I23" s="45" t="s">
        <v>1294</v>
      </c>
      <c r="J23" s="45" t="s">
        <v>1295</v>
      </c>
      <c r="K23" s="45" t="s">
        <v>1296</v>
      </c>
      <c r="L23" s="45" t="s">
        <v>1297</v>
      </c>
      <c r="M23" s="45" t="s">
        <v>1298</v>
      </c>
      <c r="N23" s="45" t="s">
        <v>1299</v>
      </c>
      <c r="O23" s="60"/>
      <c r="Q23" s="259"/>
    </row>
    <row r="24" spans="2:17" ht="82.05" customHeight="1">
      <c r="B24" s="260" t="s">
        <v>0</v>
      </c>
      <c r="C24" s="261" t="s">
        <v>38</v>
      </c>
      <c r="D24" s="262" t="s">
        <v>1</v>
      </c>
      <c r="E24" s="262" t="s">
        <v>1300</v>
      </c>
      <c r="F24" s="262" t="s">
        <v>3</v>
      </c>
      <c r="G24" s="262" t="s">
        <v>4</v>
      </c>
      <c r="H24" s="262" t="s">
        <v>1301</v>
      </c>
      <c r="I24" s="262" t="s">
        <v>1302</v>
      </c>
      <c r="J24" s="262" t="s">
        <v>1303</v>
      </c>
      <c r="K24" s="262" t="s">
        <v>1304</v>
      </c>
      <c r="L24" s="262" t="s">
        <v>1305</v>
      </c>
      <c r="M24" s="262" t="s">
        <v>1025</v>
      </c>
      <c r="N24" s="262" t="s">
        <v>1306</v>
      </c>
      <c r="O24" s="60"/>
    </row>
    <row r="25" spans="2:17" ht="15" customHeight="1"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</row>
    <row r="26" spans="2:17" ht="15" customHeight="1">
      <c r="B26" s="347" t="str">
        <f>'AEB-3 - Constant DCF'!A7</f>
        <v>Atmos Energy Corporation</v>
      </c>
      <c r="C26" s="153" t="str">
        <f>'AEB-3 - Constant DCF'!B7</f>
        <v>ATO</v>
      </c>
      <c r="D26" s="153">
        <f>'AEB-3 - Constant DCF'!C7</f>
        <v>3.22</v>
      </c>
      <c r="E26" s="153">
        <f>'AEB-3 - Constant DCF'!D7</f>
        <v>116.44333333333333</v>
      </c>
      <c r="F26" s="263">
        <f>D26/E26</f>
        <v>2.7652935619614693E-2</v>
      </c>
      <c r="G26" s="264">
        <f>IFERROR(F26*(1+0.5*L26),"")</f>
        <v>2.8643832479317555E-2</v>
      </c>
      <c r="H26" s="265">
        <f>G26/(1-$M$7)</f>
        <v>2.9092094631098409E-2</v>
      </c>
      <c r="I26" s="266">
        <f>'AEB-3 - Constant DCF'!G7</f>
        <v>7.0000000000000007E-2</v>
      </c>
      <c r="J26" s="266">
        <f>'AEB-3 - Constant DCF'!H7</f>
        <v>7.4999999999999997E-2</v>
      </c>
      <c r="K26" s="266">
        <f>'AEB-3 - Constant DCF'!I7</f>
        <v>7.0000000000000007E-2</v>
      </c>
      <c r="L26" s="266">
        <f>AVERAGE(I26:K26)</f>
        <v>7.166666666666667E-2</v>
      </c>
      <c r="M26" s="265">
        <f>G26+L26</f>
        <v>0.10031049914598422</v>
      </c>
      <c r="N26" s="265">
        <f>H26+L26</f>
        <v>0.10075876129776508</v>
      </c>
      <c r="O26" s="60"/>
    </row>
    <row r="27" spans="2:17" ht="15" customHeight="1">
      <c r="B27" s="347" t="str">
        <f>'AEB-3 - Constant DCF'!A8</f>
        <v>NiSource Inc.</v>
      </c>
      <c r="C27" s="153" t="str">
        <f>'AEB-3 - Constant DCF'!B8</f>
        <v>NI</v>
      </c>
      <c r="D27" s="153">
        <f>'AEB-3 - Constant DCF'!C8</f>
        <v>1.06</v>
      </c>
      <c r="E27" s="153">
        <f>'AEB-3 - Constant DCF'!D8</f>
        <v>27.153119999999994</v>
      </c>
      <c r="F27" s="263">
        <f t="shared" ref="F27:F36" si="0">D27/E27</f>
        <v>3.9037871154401417E-2</v>
      </c>
      <c r="G27" s="264">
        <f t="shared" ref="G27:G36" si="1">IFERROR(F27*(1+0.5*L27),"")</f>
        <v>4.0521310258268675E-2</v>
      </c>
      <c r="H27" s="265">
        <f t="shared" ref="H27:H36" si="2">G27/(1-$M$7)</f>
        <v>4.1155449203972488E-2</v>
      </c>
      <c r="I27" s="266">
        <f>'AEB-3 - Constant DCF'!G8</f>
        <v>9.5000000000000001E-2</v>
      </c>
      <c r="J27" s="266">
        <f>'AEB-3 - Constant DCF'!H8</f>
        <v>7.2999999999999995E-2</v>
      </c>
      <c r="K27" s="266">
        <f>'AEB-3 - Constant DCF'!I8</f>
        <v>0.06</v>
      </c>
      <c r="L27" s="266">
        <f t="shared" ref="L27:L36" si="3">AVERAGE(I27:K27)</f>
        <v>7.5999999999999998E-2</v>
      </c>
      <c r="M27" s="265">
        <f t="shared" ref="M27:M36" si="4">G27+L27</f>
        <v>0.11652131025826867</v>
      </c>
      <c r="N27" s="265">
        <f t="shared" ref="N27:N36" si="5">H27+L27</f>
        <v>0.11715544920397249</v>
      </c>
      <c r="O27" s="60"/>
    </row>
    <row r="28" spans="2:17" ht="15" customHeight="1">
      <c r="B28" s="347" t="str">
        <f>'AEB-3 - Constant DCF'!A9</f>
        <v>Northwest Natural Gas Company</v>
      </c>
      <c r="C28" s="153" t="str">
        <f>'AEB-3 - Constant DCF'!B9</f>
        <v>NWN</v>
      </c>
      <c r="D28" s="153">
        <f>'AEB-3 - Constant DCF'!C9</f>
        <v>1.95</v>
      </c>
      <c r="E28" s="153">
        <f>'AEB-3 - Constant DCF'!D9</f>
        <v>36.42543666666667</v>
      </c>
      <c r="F28" s="263">
        <f t="shared" si="0"/>
        <v>5.3534018489460336E-2</v>
      </c>
      <c r="G28" s="264">
        <f t="shared" si="1"/>
        <v>5.4778684419340286E-2</v>
      </c>
      <c r="H28" s="265">
        <f t="shared" si="2"/>
        <v>5.563594438855942E-2</v>
      </c>
      <c r="I28" s="266">
        <f>'AEB-3 - Constant DCF'!G9</f>
        <v>6.5000000000000002E-2</v>
      </c>
      <c r="J28" s="266">
        <f>'AEB-3 - Constant DCF'!H9</f>
        <v>2.7999999999999997E-2</v>
      </c>
      <c r="K28" s="266" t="str">
        <f>'AEB-3 - Constant DCF'!I9</f>
        <v>n/a</v>
      </c>
      <c r="L28" s="266">
        <f t="shared" si="3"/>
        <v>4.65E-2</v>
      </c>
      <c r="M28" s="265">
        <f t="shared" si="4"/>
        <v>0.10127868441934029</v>
      </c>
      <c r="N28" s="265">
        <f t="shared" si="5"/>
        <v>0.10213594438855941</v>
      </c>
      <c r="O28" s="60"/>
    </row>
    <row r="29" spans="2:17" ht="15" customHeight="1">
      <c r="B29" s="347" t="str">
        <f>'AEB-3 - Constant DCF'!A10</f>
        <v>ONE Gas, Inc.</v>
      </c>
      <c r="C29" s="153" t="str">
        <f>'AEB-3 - Constant DCF'!B10</f>
        <v>OGS</v>
      </c>
      <c r="D29" s="153">
        <f>'AEB-3 - Constant DCF'!C10</f>
        <v>2.64</v>
      </c>
      <c r="E29" s="153">
        <f>'AEB-3 - Constant DCF'!D10</f>
        <v>63.342666666666673</v>
      </c>
      <c r="F29" s="263">
        <f t="shared" si="0"/>
        <v>4.1678068495169134E-2</v>
      </c>
      <c r="G29" s="264">
        <f t="shared" si="1"/>
        <v>4.265055676005642E-2</v>
      </c>
      <c r="H29" s="265">
        <f t="shared" si="2"/>
        <v>4.3318017385715328E-2</v>
      </c>
      <c r="I29" s="266">
        <f>'AEB-3 - Constant DCF'!G10</f>
        <v>0.04</v>
      </c>
      <c r="J29" s="266">
        <f>'AEB-3 - Constant DCF'!H10</f>
        <v>0.05</v>
      </c>
      <c r="K29" s="266">
        <f>'AEB-3 - Constant DCF'!I10</f>
        <v>0.05</v>
      </c>
      <c r="L29" s="266">
        <f t="shared" si="3"/>
        <v>4.6666666666666669E-2</v>
      </c>
      <c r="M29" s="265">
        <f t="shared" si="4"/>
        <v>8.9317223426723089E-2</v>
      </c>
      <c r="N29" s="265">
        <f t="shared" si="5"/>
        <v>8.9984684052381997E-2</v>
      </c>
      <c r="O29" s="60"/>
    </row>
    <row r="30" spans="2:17" ht="15" customHeight="1">
      <c r="B30" s="347" t="str">
        <f>'AEB-3 - Constant DCF'!A11</f>
        <v>Spire, Inc.</v>
      </c>
      <c r="C30" s="153" t="str">
        <f>'AEB-3 - Constant DCF'!B11</f>
        <v>SR</v>
      </c>
      <c r="D30" s="153">
        <f>'AEB-3 - Constant DCF'!C11</f>
        <v>3.02</v>
      </c>
      <c r="E30" s="153">
        <f>'AEB-3 - Constant DCF'!D11</f>
        <v>60.132333333333328</v>
      </c>
      <c r="F30" s="263">
        <f t="shared" si="0"/>
        <v>5.0222564676796179E-2</v>
      </c>
      <c r="G30" s="264">
        <f t="shared" si="1"/>
        <v>5.1550114469752821E-2</v>
      </c>
      <c r="H30" s="265">
        <f t="shared" si="2"/>
        <v>5.2356848877707689E-2</v>
      </c>
      <c r="I30" s="266">
        <f>'AEB-3 - Constant DCF'!G11</f>
        <v>4.4999999999999998E-2</v>
      </c>
      <c r="J30" s="266">
        <f>'AEB-3 - Constant DCF'!H11</f>
        <v>6.3600000000000004E-2</v>
      </c>
      <c r="K30" s="266">
        <f>'AEB-3 - Constant DCF'!I11</f>
        <v>0.05</v>
      </c>
      <c r="L30" s="266">
        <f t="shared" si="3"/>
        <v>5.2866666666666673E-2</v>
      </c>
      <c r="M30" s="265">
        <f t="shared" si="4"/>
        <v>0.1044167811364195</v>
      </c>
      <c r="N30" s="265">
        <f t="shared" si="5"/>
        <v>0.10522351554437437</v>
      </c>
      <c r="O30" s="60"/>
    </row>
    <row r="31" spans="2:17" ht="15" customHeight="1">
      <c r="B31" s="347" t="str">
        <f>'AEB-3 - Constant DCF'!A12</f>
        <v>Eversource Energy</v>
      </c>
      <c r="C31" s="153" t="str">
        <f>'AEB-3 - Constant DCF'!B12</f>
        <v>ES</v>
      </c>
      <c r="D31" s="153">
        <f>'AEB-3 - Constant DCF'!C12</f>
        <v>2.86</v>
      </c>
      <c r="E31" s="153">
        <f>'AEB-3 - Constant DCF'!D12</f>
        <v>59.066000000000017</v>
      </c>
      <c r="F31" s="263">
        <f t="shared" si="0"/>
        <v>4.8420411065587629E-2</v>
      </c>
      <c r="G31" s="264">
        <f t="shared" si="1"/>
        <v>4.9465484937753226E-2</v>
      </c>
      <c r="H31" s="265">
        <f t="shared" si="2"/>
        <v>5.0239595899793349E-2</v>
      </c>
      <c r="I31" s="266">
        <f>'AEB-3 - Constant DCF'!G12</f>
        <v>5.5E-2</v>
      </c>
      <c r="J31" s="266">
        <f>'AEB-3 - Constant DCF'!H12</f>
        <v>3.2500000000000001E-2</v>
      </c>
      <c r="K31" s="266">
        <f>'AEB-3 - Constant DCF'!I12</f>
        <v>4.2000000000000003E-2</v>
      </c>
      <c r="L31" s="266">
        <f t="shared" si="3"/>
        <v>4.3166666666666666E-2</v>
      </c>
      <c r="M31" s="265">
        <f t="shared" si="4"/>
        <v>9.2632151604419899E-2</v>
      </c>
      <c r="N31" s="265">
        <f t="shared" si="5"/>
        <v>9.3406262566460008E-2</v>
      </c>
      <c r="O31" s="60"/>
    </row>
    <row r="32" spans="2:17" ht="15" customHeight="1">
      <c r="B32" s="347" t="str">
        <f>'AEB-3 - Constant DCF'!A13</f>
        <v>American States Water Company</v>
      </c>
      <c r="C32" s="153" t="str">
        <f>'AEB-3 - Constant DCF'!B13</f>
        <v>AWR</v>
      </c>
      <c r="D32" s="153">
        <f>'AEB-3 - Constant DCF'!C13</f>
        <v>1.72</v>
      </c>
      <c r="E32" s="153">
        <f>'AEB-3 - Constant DCF'!D13</f>
        <v>69.902333333333345</v>
      </c>
      <c r="F32" s="263">
        <f t="shared" si="0"/>
        <v>2.4605759464395558E-2</v>
      </c>
      <c r="G32" s="264">
        <f t="shared" si="1"/>
        <v>2.5311124569041561E-2</v>
      </c>
      <c r="H32" s="265">
        <f t="shared" si="2"/>
        <v>2.5707231450741289E-2</v>
      </c>
      <c r="I32" s="266">
        <f>'AEB-3 - Constant DCF'!G13</f>
        <v>6.5000000000000002E-2</v>
      </c>
      <c r="J32" s="266">
        <f>'AEB-3 - Constant DCF'!H13</f>
        <v>4.4000000000000004E-2</v>
      </c>
      <c r="K32" s="266">
        <f>'AEB-3 - Constant DCF'!I13</f>
        <v>6.3E-2</v>
      </c>
      <c r="L32" s="266">
        <f t="shared" si="3"/>
        <v>5.733333333333334E-2</v>
      </c>
      <c r="M32" s="265">
        <f t="shared" si="4"/>
        <v>8.2644457902374902E-2</v>
      </c>
      <c r="N32" s="265">
        <f t="shared" si="5"/>
        <v>8.3040564784074622E-2</v>
      </c>
      <c r="O32" s="60"/>
    </row>
    <row r="33" spans="2:15" ht="15" customHeight="1">
      <c r="B33" s="347" t="str">
        <f>'AEB-3 - Constant DCF'!A14</f>
        <v>California Water Service Group</v>
      </c>
      <c r="C33" s="153" t="str">
        <f>'AEB-3 - Constant DCF'!B14</f>
        <v>CWT</v>
      </c>
      <c r="D33" s="153">
        <f>'AEB-3 - Constant DCF'!C14</f>
        <v>1.1200000000000001</v>
      </c>
      <c r="E33" s="153">
        <f>'AEB-3 - Constant DCF'!D14</f>
        <v>46.080000000000005</v>
      </c>
      <c r="F33" s="263">
        <f t="shared" si="0"/>
        <v>2.4305555555555556E-2</v>
      </c>
      <c r="G33" s="264">
        <f t="shared" si="1"/>
        <v>2.5569444444444447E-2</v>
      </c>
      <c r="H33" s="265">
        <f t="shared" si="2"/>
        <v>2.5969593907501937E-2</v>
      </c>
      <c r="I33" s="266">
        <f>'AEB-3 - Constant DCF'!G14</f>
        <v>0.1</v>
      </c>
      <c r="J33" s="266">
        <f>'AEB-3 - Constant DCF'!H14</f>
        <v>0.10800000000000001</v>
      </c>
      <c r="K33" s="266" t="str">
        <f>'AEB-3 - Constant DCF'!I14</f>
        <v>n/a</v>
      </c>
      <c r="L33" s="266">
        <f t="shared" si="3"/>
        <v>0.10400000000000001</v>
      </c>
      <c r="M33" s="265">
        <f t="shared" si="4"/>
        <v>0.12956944444444446</v>
      </c>
      <c r="N33" s="265">
        <f t="shared" si="5"/>
        <v>0.12996959390750196</v>
      </c>
      <c r="O33" s="60"/>
    </row>
    <row r="34" spans="2:15" ht="15" customHeight="1">
      <c r="B34" s="347" t="str">
        <f>'AEB-3 - Constant DCF'!A15</f>
        <v>Middlesex Water Company</v>
      </c>
      <c r="C34" s="153" t="str">
        <f>'AEB-3 - Constant DCF'!B15</f>
        <v>MSEX</v>
      </c>
      <c r="D34" s="153">
        <f>'AEB-3 - Constant DCF'!C15</f>
        <v>1.3</v>
      </c>
      <c r="E34" s="153">
        <f>'AEB-3 - Constant DCF'!D15</f>
        <v>49.245000000000005</v>
      </c>
      <c r="F34" s="263">
        <f t="shared" si="0"/>
        <v>2.6398619149152196E-2</v>
      </c>
      <c r="G34" s="264">
        <f t="shared" si="1"/>
        <v>2.7005787389582692E-2</v>
      </c>
      <c r="H34" s="265">
        <f t="shared" si="2"/>
        <v>2.742841492640171E-2</v>
      </c>
      <c r="I34" s="266">
        <f>'AEB-3 - Constant DCF'!G15</f>
        <v>6.5000000000000002E-2</v>
      </c>
      <c r="J34" s="266">
        <f>'AEB-3 - Constant DCF'!H15</f>
        <v>2.7000000000000003E-2</v>
      </c>
      <c r="K34" s="266" t="str">
        <f>'AEB-3 - Constant DCF'!I15</f>
        <v>n/a</v>
      </c>
      <c r="L34" s="266">
        <f t="shared" si="3"/>
        <v>4.5999999999999999E-2</v>
      </c>
      <c r="M34" s="265">
        <f t="shared" si="4"/>
        <v>7.3005787389582688E-2</v>
      </c>
      <c r="N34" s="265">
        <f t="shared" si="5"/>
        <v>7.3428414926401703E-2</v>
      </c>
      <c r="O34" s="60"/>
    </row>
    <row r="35" spans="2:15" ht="15" customHeight="1">
      <c r="B35" s="347" t="str">
        <f>'AEB-3 - Constant DCF'!A16</f>
        <v>SJW Group</v>
      </c>
      <c r="C35" s="153" t="str">
        <f>'AEB-3 - Constant DCF'!B16</f>
        <v>SJW</v>
      </c>
      <c r="D35" s="153">
        <f>'AEB-3 - Constant DCF'!C16</f>
        <v>1.6</v>
      </c>
      <c r="E35" s="153">
        <f>'AEB-3 - Constant DCF'!D16</f>
        <v>54.643333333333324</v>
      </c>
      <c r="F35" s="263">
        <f t="shared" si="0"/>
        <v>2.9280790581345702E-2</v>
      </c>
      <c r="G35" s="264">
        <f t="shared" si="1"/>
        <v>3.0330018910510591E-2</v>
      </c>
      <c r="H35" s="265">
        <f t="shared" si="2"/>
        <v>3.0804669066009035E-2</v>
      </c>
      <c r="I35" s="266">
        <f>'AEB-3 - Constant DCF'!G16</f>
        <v>6.5000000000000002E-2</v>
      </c>
      <c r="J35" s="266">
        <f>'AEB-3 - Constant DCF'!H16</f>
        <v>7.4999999999999997E-2</v>
      </c>
      <c r="K35" s="266">
        <f>'AEB-3 - Constant DCF'!I16</f>
        <v>7.4999999999999997E-2</v>
      </c>
      <c r="L35" s="266">
        <f t="shared" si="3"/>
        <v>7.166666666666667E-2</v>
      </c>
      <c r="M35" s="265">
        <f t="shared" si="4"/>
        <v>0.10199668557717725</v>
      </c>
      <c r="N35" s="265">
        <f t="shared" si="5"/>
        <v>0.10247133573267571</v>
      </c>
      <c r="O35" s="60"/>
    </row>
    <row r="36" spans="2:15" ht="15" customHeight="1">
      <c r="B36" s="347" t="str">
        <f>'AEB-3 - Constant DCF'!A17</f>
        <v>Essential Utilities, Inc.</v>
      </c>
      <c r="C36" s="153" t="str">
        <f>'AEB-3 - Constant DCF'!B17</f>
        <v>WTRG</v>
      </c>
      <c r="D36" s="153">
        <f>'AEB-3 - Constant DCF'!C17</f>
        <v>1.2283999999999999</v>
      </c>
      <c r="E36" s="153">
        <f>'AEB-3 - Constant DCF'!D17</f>
        <v>35.936999999999998</v>
      </c>
      <c r="F36" s="263">
        <f t="shared" si="0"/>
        <v>3.4182040793611042E-2</v>
      </c>
      <c r="G36" s="264">
        <f t="shared" si="1"/>
        <v>3.5207502017419373E-2</v>
      </c>
      <c r="H36" s="265">
        <f t="shared" si="2"/>
        <v>3.5758482429155573E-2</v>
      </c>
      <c r="I36" s="266">
        <f>'AEB-3 - Constant DCF'!G17</f>
        <v>7.0000000000000007E-2</v>
      </c>
      <c r="J36" s="266">
        <f>'AEB-3 - Constant DCF'!H17</f>
        <v>5.2000000000000005E-2</v>
      </c>
      <c r="K36" s="266">
        <f>'AEB-3 - Constant DCF'!I17</f>
        <v>5.7999999999999996E-2</v>
      </c>
      <c r="L36" s="266">
        <f t="shared" si="3"/>
        <v>0.06</v>
      </c>
      <c r="M36" s="265">
        <f t="shared" si="4"/>
        <v>9.5207502017419371E-2</v>
      </c>
      <c r="N36" s="265">
        <f t="shared" si="5"/>
        <v>9.5758482429155578E-2</v>
      </c>
      <c r="O36" s="60"/>
    </row>
    <row r="37" spans="2:15" ht="15" customHeight="1">
      <c r="B37" s="267" t="s">
        <v>34</v>
      </c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68">
        <f>AVERAGE(M26:M36)</f>
        <v>9.8809138847468572E-2</v>
      </c>
      <c r="N37" s="268">
        <f>AVERAGE(N26:N36)</f>
        <v>9.9393909893938467E-2</v>
      </c>
      <c r="O37" s="60"/>
    </row>
    <row r="38" spans="2:15" ht="15" customHeight="1">
      <c r="B38" s="60" t="s">
        <v>35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265">
        <f>MEDIAN(M26:M36)</f>
        <v>0.10031049914598422</v>
      </c>
      <c r="N38" s="265">
        <f>MEDIAN(N26:N36)</f>
        <v>0.10075876129776508</v>
      </c>
      <c r="O38" s="60"/>
    </row>
    <row r="39" spans="2:15" ht="15" customHeight="1"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265"/>
      <c r="N39" s="265"/>
      <c r="O39" s="60"/>
    </row>
    <row r="40" spans="2:15" ht="15" customHeight="1">
      <c r="B40" s="44" t="s">
        <v>1307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265"/>
      <c r="N40" s="265">
        <f>N37-M37</f>
        <v>5.8477104646989519E-4</v>
      </c>
      <c r="O40" s="44" t="s">
        <v>1308</v>
      </c>
    </row>
    <row r="41" spans="2:15" ht="15" customHeight="1">
      <c r="B41" s="44" t="s">
        <v>1309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45"/>
      <c r="N41" s="266">
        <f>N38-M38</f>
        <v>4.482621517808566E-4</v>
      </c>
      <c r="O41" s="44" t="s">
        <v>1310</v>
      </c>
    </row>
    <row r="42" spans="2:15" ht="15" customHeight="1" thickBot="1"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60"/>
    </row>
    <row r="43" spans="2:15" ht="15" customHeight="1"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</row>
    <row r="44" spans="2:15" ht="15" customHeight="1"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258"/>
      <c r="N44" s="258"/>
      <c r="O44" s="258"/>
    </row>
    <row r="45" spans="2:15" ht="15" customHeight="1">
      <c r="B45" s="269" t="s">
        <v>928</v>
      </c>
      <c r="C45" s="60"/>
      <c r="D45" s="60"/>
      <c r="E45" s="60"/>
      <c r="F45" s="60"/>
      <c r="G45" s="270"/>
      <c r="H45" s="270"/>
      <c r="I45" s="271"/>
      <c r="J45" s="60"/>
      <c r="K45" s="60"/>
      <c r="L45" s="60"/>
      <c r="M45" s="258"/>
      <c r="N45" s="258"/>
      <c r="O45" s="258"/>
    </row>
    <row r="46" spans="2:15" ht="15" customHeight="1">
      <c r="B46" s="257" t="s">
        <v>1311</v>
      </c>
      <c r="C46" s="60"/>
      <c r="D46" s="60"/>
      <c r="E46" s="60"/>
      <c r="F46" s="60"/>
      <c r="G46" s="270"/>
      <c r="H46" s="270"/>
      <c r="I46" s="271"/>
      <c r="J46" s="60"/>
      <c r="K46" s="60"/>
      <c r="L46" s="60"/>
      <c r="M46" s="258"/>
      <c r="N46" s="258"/>
      <c r="O46" s="60"/>
    </row>
    <row r="47" spans="2:15" ht="15" customHeight="1">
      <c r="B47" s="60" t="s">
        <v>1312</v>
      </c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258"/>
      <c r="O47" s="60"/>
    </row>
    <row r="48" spans="2:15" ht="15" customHeight="1">
      <c r="B48" s="257" t="s">
        <v>1313</v>
      </c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</row>
    <row r="49" spans="2:15" ht="15" customHeight="1">
      <c r="B49" s="257" t="s">
        <v>1314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</row>
    <row r="50" spans="2:15" ht="15" customHeight="1">
      <c r="B50" s="257" t="s">
        <v>1315</v>
      </c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</row>
    <row r="51" spans="2:15" ht="15" customHeight="1">
      <c r="B51" s="257" t="s">
        <v>1316</v>
      </c>
      <c r="C51" s="60"/>
      <c r="D51" s="60"/>
      <c r="E51" s="60"/>
      <c r="F51" s="60"/>
      <c r="G51" s="272"/>
      <c r="H51" s="60"/>
      <c r="I51" s="60"/>
      <c r="J51" s="60"/>
      <c r="K51" s="60"/>
      <c r="L51" s="60"/>
      <c r="M51" s="60"/>
      <c r="N51" s="60"/>
      <c r="O51" s="60"/>
    </row>
    <row r="52" spans="2:15" ht="15" customHeight="1">
      <c r="B52" s="60" t="s">
        <v>1317</v>
      </c>
      <c r="C52" s="60"/>
      <c r="D52" s="60"/>
      <c r="E52" s="60"/>
      <c r="F52" s="60"/>
      <c r="G52" s="273"/>
      <c r="H52" s="60"/>
      <c r="I52" s="60"/>
      <c r="J52" s="60"/>
      <c r="K52" s="60"/>
      <c r="L52" s="60"/>
      <c r="M52" s="60"/>
      <c r="N52" s="60"/>
      <c r="O52" s="60"/>
    </row>
    <row r="53" spans="2:15" ht="15" customHeight="1">
      <c r="B53" s="60" t="s">
        <v>1329</v>
      </c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</row>
    <row r="54" spans="2:15" ht="15" customHeight="1">
      <c r="B54" s="60" t="s">
        <v>1318</v>
      </c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</row>
    <row r="55" spans="2:15" ht="15" customHeight="1">
      <c r="B55" s="60" t="s">
        <v>1319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</row>
    <row r="56" spans="2:15" ht="15" customHeight="1">
      <c r="B56" s="60" t="s">
        <v>1320</v>
      </c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</row>
    <row r="57" spans="2:15" ht="15" customHeight="1">
      <c r="B57" s="60" t="s">
        <v>1321</v>
      </c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</row>
    <row r="58" spans="2:15" ht="15" customHeight="1">
      <c r="B58" s="60" t="s">
        <v>1322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</row>
    <row r="59" spans="2:15" ht="15" customHeight="1">
      <c r="B59" s="60" t="s">
        <v>1323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</row>
    <row r="60" spans="2:15" ht="15" customHeight="1">
      <c r="B60" s="60" t="s">
        <v>1324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</row>
    <row r="61" spans="2:15" ht="15" customHeight="1">
      <c r="B61" s="60" t="s">
        <v>1325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</row>
    <row r="62" spans="2:15" ht="15" customHeight="1">
      <c r="B62" s="60" t="s">
        <v>1326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</row>
    <row r="63" spans="2:15" ht="15" customHeight="1">
      <c r="B63" s="60" t="s">
        <v>1327</v>
      </c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</row>
    <row r="64" spans="2:15" ht="15" customHeight="1">
      <c r="B64" s="60" t="s">
        <v>1328</v>
      </c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</row>
    <row r="65" spans="3:15" ht="15" customHeight="1"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</row>
  </sheetData>
  <mergeCells count="1">
    <mergeCell ref="B2:M2"/>
  </mergeCells>
  <printOptions horizontalCentered="1"/>
  <pageMargins left="0.3" right="0.3" top="0.75" bottom="0.3" header="0.3" footer="0.3"/>
  <pageSetup scale="60" orientation="landscape" horizontalDpi="1200" verticalDpi="1200" r:id="rId1"/>
  <headerFooter>
    <oddHeader>&amp;R&amp;"Times New Roman,Regular"&amp;10Schedule AEB-7
Page &amp;P of &amp;N</oddHeader>
  </headerFooter>
  <rowBreaks count="1" manualBreakCount="1">
    <brk id="22" min="1" max="1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2:O78"/>
  <sheetViews>
    <sheetView zoomScale="80" zoomScaleNormal="80" zoomScaleSheetLayoutView="57" zoomScalePageLayoutView="85" workbookViewId="0"/>
  </sheetViews>
  <sheetFormatPr defaultColWidth="9.21875" defaultRowHeight="13.2"/>
  <cols>
    <col min="1" max="1" width="2.5546875" style="20" customWidth="1"/>
    <col min="2" max="2" width="30.5546875" style="20" customWidth="1"/>
    <col min="3" max="3" width="11.77734375" style="274" customWidth="1"/>
    <col min="4" max="4" width="15.21875" style="20" bestFit="1" customWidth="1"/>
    <col min="5" max="11" width="10.5546875" style="20" customWidth="1"/>
    <col min="12" max="13" width="9.21875" style="20"/>
    <col min="14" max="14" width="15" style="20" bestFit="1" customWidth="1"/>
    <col min="15" max="16384" width="9.21875" style="20"/>
  </cols>
  <sheetData>
    <row r="2" spans="1:11" ht="13.8">
      <c r="A2" s="358" t="s">
        <v>1228</v>
      </c>
      <c r="B2" s="358"/>
      <c r="C2" s="358"/>
      <c r="D2" s="358"/>
      <c r="E2" s="358"/>
      <c r="F2" s="358"/>
      <c r="G2" s="358"/>
      <c r="H2" s="358"/>
      <c r="I2" s="358"/>
      <c r="J2" s="358"/>
      <c r="K2" s="76"/>
    </row>
    <row r="3" spans="1:11" ht="13.8">
      <c r="A3" s="359" t="s">
        <v>1075</v>
      </c>
      <c r="B3" s="359"/>
      <c r="C3" s="359"/>
      <c r="D3" s="359"/>
      <c r="E3" s="359"/>
      <c r="F3" s="359"/>
      <c r="G3" s="359"/>
      <c r="H3" s="359"/>
      <c r="I3" s="359"/>
      <c r="J3" s="359"/>
      <c r="K3" s="76"/>
    </row>
    <row r="4" spans="1:11" ht="13.8">
      <c r="A4" s="77"/>
      <c r="B4" s="76"/>
      <c r="C4" s="75"/>
      <c r="D4" s="76"/>
      <c r="E4" s="76"/>
      <c r="F4" s="76"/>
      <c r="G4" s="76"/>
      <c r="H4" s="76"/>
      <c r="I4" s="76"/>
      <c r="J4" s="76"/>
      <c r="K4" s="76"/>
    </row>
    <row r="5" spans="1:11" ht="14.4" thickBot="1">
      <c r="A5" s="77"/>
      <c r="B5" s="76"/>
      <c r="C5" s="75"/>
      <c r="D5" s="75" t="s">
        <v>948</v>
      </c>
      <c r="E5" s="75" t="s">
        <v>949</v>
      </c>
      <c r="F5" s="75" t="s">
        <v>950</v>
      </c>
      <c r="G5" s="75" t="s">
        <v>39</v>
      </c>
      <c r="H5" s="75" t="s">
        <v>40</v>
      </c>
      <c r="I5" s="75" t="s">
        <v>41</v>
      </c>
      <c r="J5" s="75" t="s">
        <v>936</v>
      </c>
      <c r="K5" s="76"/>
    </row>
    <row r="6" spans="1:11" ht="13.8">
      <c r="A6" s="78"/>
      <c r="B6" s="79"/>
      <c r="C6" s="80"/>
      <c r="D6" s="79"/>
      <c r="E6" s="79"/>
      <c r="F6" s="79"/>
      <c r="G6" s="79"/>
      <c r="H6" s="79"/>
      <c r="I6" s="79"/>
      <c r="J6" s="80" t="s">
        <v>1037</v>
      </c>
      <c r="K6" s="76"/>
    </row>
    <row r="7" spans="1:11" ht="13.8">
      <c r="A7" s="76"/>
      <c r="B7" s="76"/>
      <c r="C7" s="75"/>
      <c r="D7" s="76"/>
      <c r="E7" s="76"/>
      <c r="F7" s="76"/>
      <c r="G7" s="76"/>
      <c r="H7" s="76"/>
      <c r="I7" s="76"/>
      <c r="J7" s="75" t="s">
        <v>1076</v>
      </c>
      <c r="K7" s="76"/>
    </row>
    <row r="8" spans="1:11" ht="13.8">
      <c r="A8" s="76"/>
      <c r="B8" s="76"/>
      <c r="C8" s="75"/>
      <c r="D8" s="76"/>
      <c r="E8" s="76"/>
      <c r="F8" s="76"/>
      <c r="G8" s="76"/>
      <c r="H8" s="76"/>
      <c r="I8" s="76"/>
      <c r="J8" s="75">
        <v>2023</v>
      </c>
      <c r="K8" s="76"/>
    </row>
    <row r="9" spans="1:11" ht="13.8">
      <c r="A9" s="81"/>
      <c r="B9" s="81"/>
      <c r="C9" s="82"/>
      <c r="D9" s="82">
        <v>2023</v>
      </c>
      <c r="E9" s="82">
        <v>2024</v>
      </c>
      <c r="F9" s="82">
        <f>E9+1</f>
        <v>2025</v>
      </c>
      <c r="G9" s="82">
        <f>F9+1</f>
        <v>2026</v>
      </c>
      <c r="H9" s="82">
        <v>2027</v>
      </c>
      <c r="I9" s="82">
        <v>2028</v>
      </c>
      <c r="J9" s="82" t="s">
        <v>1077</v>
      </c>
      <c r="K9" s="83" t="s">
        <v>1078</v>
      </c>
    </row>
    <row r="10" spans="1:11" ht="13.8">
      <c r="A10" s="76"/>
      <c r="B10" s="76"/>
      <c r="C10" s="75"/>
      <c r="D10" s="75"/>
      <c r="E10" s="75"/>
      <c r="F10" s="75"/>
      <c r="G10" s="75"/>
      <c r="H10" s="75"/>
      <c r="I10" s="75"/>
      <c r="J10" s="75"/>
      <c r="K10" s="76"/>
    </row>
    <row r="11" spans="1:11" ht="13.8">
      <c r="A11" s="76" t="s">
        <v>1256</v>
      </c>
      <c r="B11" s="76"/>
      <c r="C11" s="75" t="s">
        <v>5</v>
      </c>
      <c r="D11" s="76"/>
      <c r="E11" s="76"/>
      <c r="F11" s="76"/>
      <c r="G11" s="76"/>
      <c r="H11" s="76"/>
      <c r="I11" s="76"/>
      <c r="J11" s="76"/>
      <c r="K11" s="76"/>
    </row>
    <row r="12" spans="1:11" ht="13.8">
      <c r="A12" s="84"/>
      <c r="B12" s="84" t="s">
        <v>1079</v>
      </c>
      <c r="C12" s="73"/>
      <c r="D12" s="76"/>
      <c r="E12" s="85">
        <v>18.7</v>
      </c>
      <c r="F12" s="85">
        <v>19</v>
      </c>
      <c r="G12" s="85">
        <f>AVERAGE(F12,H12)</f>
        <v>19.5</v>
      </c>
      <c r="H12" s="85">
        <v>20</v>
      </c>
      <c r="I12" s="85">
        <f>H12</f>
        <v>20</v>
      </c>
      <c r="J12" s="76"/>
      <c r="K12" s="76"/>
    </row>
    <row r="13" spans="1:11" ht="13.8">
      <c r="A13" s="84"/>
      <c r="B13" s="84" t="s">
        <v>1080</v>
      </c>
      <c r="C13" s="73"/>
      <c r="D13" s="81"/>
      <c r="E13" s="86">
        <v>155</v>
      </c>
      <c r="F13" s="86">
        <v>158</v>
      </c>
      <c r="G13" s="87">
        <f>AVERAGE(F13,H13)</f>
        <v>166.5</v>
      </c>
      <c r="H13" s="86">
        <v>175</v>
      </c>
      <c r="I13" s="86">
        <f>H13</f>
        <v>175</v>
      </c>
      <c r="J13" s="81"/>
      <c r="K13" s="76"/>
    </row>
    <row r="14" spans="1:11" ht="13.8">
      <c r="A14" s="84"/>
      <c r="B14" s="84" t="s">
        <v>1081</v>
      </c>
      <c r="C14" s="73"/>
      <c r="D14" s="76"/>
      <c r="E14" s="88">
        <f>E12*E13</f>
        <v>2898.5</v>
      </c>
      <c r="F14" s="88">
        <f t="shared" ref="F14" si="0">F12*F13</f>
        <v>3002</v>
      </c>
      <c r="G14" s="88">
        <f t="shared" ref="G14" si="1">G12*G13</f>
        <v>3246.75</v>
      </c>
      <c r="H14" s="88">
        <f t="shared" ref="H14" si="2">H12*H13</f>
        <v>3500</v>
      </c>
      <c r="I14" s="88">
        <f t="shared" ref="I14" si="3">I12*I13</f>
        <v>3500</v>
      </c>
      <c r="J14" s="89">
        <f>SUM(E14:I14)/D15</f>
        <v>0.82354516244198506</v>
      </c>
      <c r="K14" s="76">
        <f t="shared" ref="K14:K45" si="4">IFERROR(RANK(J14,$J$14:$J$70,1),"")</f>
        <v>12</v>
      </c>
    </row>
    <row r="15" spans="1:11" ht="13.8">
      <c r="A15" s="84"/>
      <c r="B15" s="84" t="s">
        <v>1077</v>
      </c>
      <c r="C15" s="73"/>
      <c r="D15" s="88">
        <v>19607</v>
      </c>
      <c r="E15" s="76"/>
      <c r="F15" s="76"/>
      <c r="G15" s="76"/>
      <c r="H15" s="76"/>
      <c r="I15" s="76"/>
      <c r="J15" s="76"/>
      <c r="K15" s="76" t="str">
        <f t="shared" si="4"/>
        <v/>
      </c>
    </row>
    <row r="16" spans="1:11" ht="13.8">
      <c r="A16" s="84" t="s">
        <v>1257</v>
      </c>
      <c r="B16" s="76"/>
      <c r="C16" s="73" t="s">
        <v>7</v>
      </c>
      <c r="D16" s="76"/>
      <c r="E16" s="76"/>
      <c r="F16" s="76"/>
      <c r="G16" s="76"/>
      <c r="H16" s="76"/>
      <c r="I16" s="76"/>
      <c r="J16" s="76"/>
      <c r="K16" s="76" t="str">
        <f t="shared" si="4"/>
        <v/>
      </c>
    </row>
    <row r="17" spans="1:11" ht="13.8">
      <c r="A17" s="84"/>
      <c r="B17" s="84" t="s">
        <v>1079</v>
      </c>
      <c r="C17" s="73"/>
      <c r="D17" s="76"/>
      <c r="E17" s="85">
        <v>7</v>
      </c>
      <c r="F17" s="85">
        <v>6.5</v>
      </c>
      <c r="G17" s="85">
        <f>AVERAGE(F17,H17)</f>
        <v>6.625</v>
      </c>
      <c r="H17" s="85">
        <v>6.75</v>
      </c>
      <c r="I17" s="85">
        <f>H17</f>
        <v>6.75</v>
      </c>
      <c r="J17" s="76"/>
      <c r="K17" s="76" t="str">
        <f t="shared" si="4"/>
        <v/>
      </c>
    </row>
    <row r="18" spans="1:11" ht="13.8">
      <c r="A18" s="84"/>
      <c r="B18" s="84" t="s">
        <v>1080</v>
      </c>
      <c r="C18" s="73"/>
      <c r="D18" s="81"/>
      <c r="E18" s="86">
        <v>425</v>
      </c>
      <c r="F18" s="86">
        <v>435</v>
      </c>
      <c r="G18" s="87">
        <f>AVERAGE(F18,H18)</f>
        <v>442.5</v>
      </c>
      <c r="H18" s="86">
        <v>450</v>
      </c>
      <c r="I18" s="86">
        <f>H18</f>
        <v>450</v>
      </c>
      <c r="J18" s="81"/>
      <c r="K18" s="76" t="str">
        <f t="shared" si="4"/>
        <v/>
      </c>
    </row>
    <row r="19" spans="1:11" ht="13.8">
      <c r="A19" s="84"/>
      <c r="B19" s="84" t="s">
        <v>1081</v>
      </c>
      <c r="C19" s="73"/>
      <c r="D19" s="76"/>
      <c r="E19" s="88">
        <f>E17*E18</f>
        <v>2975</v>
      </c>
      <c r="F19" s="88">
        <f t="shared" ref="F19" si="5">F17*F18</f>
        <v>2827.5</v>
      </c>
      <c r="G19" s="88">
        <f t="shared" ref="G19" si="6">G17*G18</f>
        <v>2931.5625</v>
      </c>
      <c r="H19" s="88">
        <f t="shared" ref="H19" si="7">H17*H18</f>
        <v>3037.5</v>
      </c>
      <c r="I19" s="88">
        <f t="shared" ref="I19" si="8">I17*I18</f>
        <v>3037.5</v>
      </c>
      <c r="J19" s="89">
        <f>SUM(E19:I19)/D20</f>
        <v>0.65818055555555555</v>
      </c>
      <c r="K19" s="76">
        <f t="shared" si="4"/>
        <v>9</v>
      </c>
    </row>
    <row r="20" spans="1:11" ht="13.8">
      <c r="A20" s="84"/>
      <c r="B20" s="84" t="s">
        <v>1077</v>
      </c>
      <c r="C20" s="73"/>
      <c r="D20" s="88">
        <v>22500</v>
      </c>
      <c r="E20" s="76"/>
      <c r="F20" s="76"/>
      <c r="G20" s="76"/>
      <c r="H20" s="76"/>
      <c r="I20" s="76"/>
      <c r="J20" s="76"/>
      <c r="K20" s="76" t="str">
        <f t="shared" si="4"/>
        <v/>
      </c>
    </row>
    <row r="21" spans="1:11" ht="13.8">
      <c r="A21" s="76" t="s">
        <v>1258</v>
      </c>
      <c r="B21" s="76"/>
      <c r="C21" s="75" t="s">
        <v>1259</v>
      </c>
      <c r="D21" s="76"/>
      <c r="E21" s="76"/>
      <c r="F21" s="76"/>
      <c r="G21" s="76"/>
      <c r="H21" s="76"/>
      <c r="I21" s="76"/>
      <c r="J21" s="76"/>
      <c r="K21" s="76" t="str">
        <f t="shared" si="4"/>
        <v/>
      </c>
    </row>
    <row r="22" spans="1:11" ht="13.8">
      <c r="A22" s="84"/>
      <c r="B22" s="84" t="s">
        <v>1079</v>
      </c>
      <c r="C22" s="73"/>
      <c r="D22" s="76"/>
      <c r="E22" s="85">
        <v>9.25</v>
      </c>
      <c r="F22" s="85">
        <v>9.5</v>
      </c>
      <c r="G22" s="85">
        <f>AVERAGE(F22,H22)</f>
        <v>9.75</v>
      </c>
      <c r="H22" s="85">
        <v>10</v>
      </c>
      <c r="I22" s="85">
        <f>H22</f>
        <v>10</v>
      </c>
      <c r="J22" s="76"/>
      <c r="K22" s="76" t="str">
        <f t="shared" si="4"/>
        <v/>
      </c>
    </row>
    <row r="23" spans="1:11" ht="13.8">
      <c r="A23" s="84"/>
      <c r="B23" s="84" t="s">
        <v>1080</v>
      </c>
      <c r="C23" s="73"/>
      <c r="D23" s="81"/>
      <c r="E23" s="86">
        <v>28</v>
      </c>
      <c r="F23" s="86">
        <v>39</v>
      </c>
      <c r="G23" s="87">
        <f>AVERAGE(F23,H23)</f>
        <v>40.5</v>
      </c>
      <c r="H23" s="86">
        <v>42</v>
      </c>
      <c r="I23" s="86">
        <f>H23</f>
        <v>42</v>
      </c>
      <c r="J23" s="81"/>
      <c r="K23" s="76" t="str">
        <f t="shared" si="4"/>
        <v/>
      </c>
    </row>
    <row r="24" spans="1:11" ht="13.8">
      <c r="A24" s="84"/>
      <c r="B24" s="84" t="s">
        <v>1081</v>
      </c>
      <c r="C24" s="73"/>
      <c r="D24" s="76"/>
      <c r="E24" s="88">
        <f>E22*E23</f>
        <v>259</v>
      </c>
      <c r="F24" s="88">
        <f t="shared" ref="F24" si="9">F22*F23</f>
        <v>370.5</v>
      </c>
      <c r="G24" s="88">
        <f t="shared" ref="G24" si="10">G22*G23</f>
        <v>394.875</v>
      </c>
      <c r="H24" s="88">
        <f t="shared" ref="H24" si="11">H22*H23</f>
        <v>420</v>
      </c>
      <c r="I24" s="88">
        <f t="shared" ref="I24" si="12">I22*I23</f>
        <v>420</v>
      </c>
      <c r="J24" s="89">
        <f>SUM(E24:I24)/D25</f>
        <v>0.57365384615384618</v>
      </c>
      <c r="K24" s="76">
        <f t="shared" si="4"/>
        <v>7</v>
      </c>
    </row>
    <row r="25" spans="1:11" ht="13.8">
      <c r="A25" s="84"/>
      <c r="B25" s="84" t="s">
        <v>1077</v>
      </c>
      <c r="C25" s="73"/>
      <c r="D25" s="88">
        <v>3250</v>
      </c>
      <c r="E25" s="76"/>
      <c r="F25" s="76"/>
      <c r="G25" s="76"/>
      <c r="H25" s="76"/>
      <c r="I25" s="76"/>
      <c r="J25" s="76"/>
      <c r="K25" s="76" t="str">
        <f t="shared" si="4"/>
        <v/>
      </c>
    </row>
    <row r="26" spans="1:11" ht="13.8">
      <c r="A26" s="84" t="s">
        <v>1261</v>
      </c>
      <c r="B26" s="76"/>
      <c r="C26" s="73" t="s">
        <v>1262</v>
      </c>
      <c r="D26" s="76"/>
      <c r="E26" s="76"/>
      <c r="F26" s="76"/>
      <c r="G26" s="76"/>
      <c r="H26" s="76"/>
      <c r="I26" s="76"/>
      <c r="J26" s="76"/>
      <c r="K26" s="76" t="str">
        <f t="shared" si="4"/>
        <v/>
      </c>
    </row>
    <row r="27" spans="1:11" ht="13.8">
      <c r="A27" s="84"/>
      <c r="B27" s="84" t="s">
        <v>1079</v>
      </c>
      <c r="C27" s="90"/>
      <c r="D27" s="76"/>
      <c r="E27" s="85">
        <v>11.95</v>
      </c>
      <c r="F27" s="85">
        <v>12.15</v>
      </c>
      <c r="G27" s="85">
        <f>AVERAGE(F27,H27)</f>
        <v>12.375</v>
      </c>
      <c r="H27" s="85">
        <v>12.6</v>
      </c>
      <c r="I27" s="85">
        <f>H27</f>
        <v>12.6</v>
      </c>
      <c r="J27" s="76"/>
      <c r="K27" s="76" t="str">
        <f t="shared" si="4"/>
        <v/>
      </c>
    </row>
    <row r="28" spans="1:11" ht="13.8">
      <c r="A28" s="84"/>
      <c r="B28" s="84" t="s">
        <v>1080</v>
      </c>
      <c r="C28" s="90"/>
      <c r="D28" s="81"/>
      <c r="E28" s="86">
        <v>55.5</v>
      </c>
      <c r="F28" s="86">
        <v>55.5</v>
      </c>
      <c r="G28" s="87">
        <f>AVERAGE(F28,H28)</f>
        <v>56.25</v>
      </c>
      <c r="H28" s="86">
        <v>57</v>
      </c>
      <c r="I28" s="86">
        <f>H28</f>
        <v>57</v>
      </c>
      <c r="J28" s="81"/>
      <c r="K28" s="76" t="str">
        <f t="shared" si="4"/>
        <v/>
      </c>
    </row>
    <row r="29" spans="1:11" ht="13.8">
      <c r="A29" s="84"/>
      <c r="B29" s="84" t="s">
        <v>1081</v>
      </c>
      <c r="C29" s="90"/>
      <c r="D29" s="76"/>
      <c r="E29" s="88">
        <f>E27*E28</f>
        <v>663.22499999999991</v>
      </c>
      <c r="F29" s="88">
        <f t="shared" ref="F29" si="13">F27*F28</f>
        <v>674.32500000000005</v>
      </c>
      <c r="G29" s="88">
        <f t="shared" ref="G29" si="14">G27*G28</f>
        <v>696.09375</v>
      </c>
      <c r="H29" s="88">
        <f t="shared" ref="H29" si="15">H27*H28</f>
        <v>718.19999999999993</v>
      </c>
      <c r="I29" s="88">
        <f t="shared" ref="I29" si="16">I27*I28</f>
        <v>718.19999999999993</v>
      </c>
      <c r="J29" s="89">
        <f>SUM(E29:I29)/D30</f>
        <v>0.57356095041322308</v>
      </c>
      <c r="K29" s="76">
        <f t="shared" si="4"/>
        <v>6</v>
      </c>
    </row>
    <row r="30" spans="1:11" ht="13.8">
      <c r="A30" s="84"/>
      <c r="B30" s="84" t="s">
        <v>1077</v>
      </c>
      <c r="C30" s="90"/>
      <c r="D30" s="88">
        <v>6050</v>
      </c>
      <c r="E30" s="76"/>
      <c r="F30" s="76"/>
      <c r="G30" s="76"/>
      <c r="H30" s="76"/>
      <c r="I30" s="76"/>
      <c r="J30" s="76"/>
      <c r="K30" s="76" t="str">
        <f t="shared" si="4"/>
        <v/>
      </c>
    </row>
    <row r="31" spans="1:11" ht="13.8">
      <c r="A31" s="84" t="s">
        <v>1263</v>
      </c>
      <c r="B31" s="76"/>
      <c r="C31" s="73" t="s">
        <v>1264</v>
      </c>
      <c r="D31" s="76"/>
      <c r="E31" s="76"/>
      <c r="F31" s="76"/>
      <c r="G31" s="76"/>
      <c r="H31" s="76"/>
      <c r="I31" s="76"/>
      <c r="J31" s="76"/>
      <c r="K31" s="76" t="str">
        <f t="shared" si="4"/>
        <v/>
      </c>
    </row>
    <row r="32" spans="1:11" ht="13.8">
      <c r="A32" s="84"/>
      <c r="B32" s="84" t="s">
        <v>1079</v>
      </c>
      <c r="C32" s="90"/>
      <c r="D32" s="76"/>
      <c r="E32" s="85">
        <v>13.8</v>
      </c>
      <c r="F32" s="85">
        <v>14.15</v>
      </c>
      <c r="G32" s="85">
        <f>AVERAGE(F32,H32)</f>
        <v>14.324999999999999</v>
      </c>
      <c r="H32" s="85">
        <v>14.5</v>
      </c>
      <c r="I32" s="85">
        <f>H32</f>
        <v>14.5</v>
      </c>
      <c r="J32" s="76"/>
      <c r="K32" s="76" t="str">
        <f t="shared" si="4"/>
        <v/>
      </c>
    </row>
    <row r="33" spans="1:15" ht="13.8">
      <c r="A33" s="84"/>
      <c r="B33" s="84" t="s">
        <v>1080</v>
      </c>
      <c r="C33" s="90"/>
      <c r="D33" s="81"/>
      <c r="E33" s="86">
        <v>55.5</v>
      </c>
      <c r="F33" s="86">
        <v>56.5</v>
      </c>
      <c r="G33" s="87">
        <f>AVERAGE(F33,H33)</f>
        <v>59.25</v>
      </c>
      <c r="H33" s="86">
        <v>62</v>
      </c>
      <c r="I33" s="86">
        <f>H33</f>
        <v>62</v>
      </c>
      <c r="J33" s="81"/>
      <c r="K33" s="76" t="str">
        <f t="shared" si="4"/>
        <v/>
      </c>
    </row>
    <row r="34" spans="1:15" ht="13.8">
      <c r="A34" s="84"/>
      <c r="B34" s="84" t="s">
        <v>1081</v>
      </c>
      <c r="C34" s="90"/>
      <c r="D34" s="76"/>
      <c r="E34" s="88">
        <f>E32*E33</f>
        <v>765.90000000000009</v>
      </c>
      <c r="F34" s="88">
        <f t="shared" ref="F34:I34" si="17">F32*F33</f>
        <v>799.47500000000002</v>
      </c>
      <c r="G34" s="88">
        <f t="shared" si="17"/>
        <v>848.75624999999991</v>
      </c>
      <c r="H34" s="88">
        <f t="shared" si="17"/>
        <v>899</v>
      </c>
      <c r="I34" s="88">
        <f t="shared" si="17"/>
        <v>899</v>
      </c>
      <c r="J34" s="89">
        <f>SUM(E34:I34)/D35</f>
        <v>0.72888114520064384</v>
      </c>
      <c r="K34" s="76">
        <f t="shared" si="4"/>
        <v>10</v>
      </c>
    </row>
    <row r="35" spans="1:15" ht="13.8">
      <c r="A35" s="84"/>
      <c r="B35" s="84" t="s">
        <v>1077</v>
      </c>
      <c r="C35" s="90"/>
      <c r="D35" s="88">
        <v>5778.9</v>
      </c>
      <c r="E35" s="76"/>
      <c r="F35" s="76"/>
      <c r="G35" s="76"/>
      <c r="H35" s="76"/>
      <c r="I35" s="76"/>
      <c r="J35" s="76"/>
      <c r="K35" s="76" t="str">
        <f t="shared" si="4"/>
        <v/>
      </c>
    </row>
    <row r="36" spans="1:15" ht="13.8">
      <c r="A36" s="84" t="s">
        <v>20</v>
      </c>
      <c r="B36" s="76"/>
      <c r="C36" s="73" t="s">
        <v>21</v>
      </c>
      <c r="D36" s="76"/>
      <c r="E36" s="76"/>
      <c r="F36" s="76"/>
      <c r="G36" s="76"/>
      <c r="H36" s="76"/>
      <c r="I36" s="76"/>
      <c r="J36" s="76"/>
      <c r="K36" s="76" t="str">
        <f t="shared" si="4"/>
        <v/>
      </c>
    </row>
    <row r="37" spans="1:15" ht="13.8">
      <c r="A37" s="84"/>
      <c r="B37" s="84" t="s">
        <v>1079</v>
      </c>
      <c r="C37" s="90"/>
      <c r="D37" s="76"/>
      <c r="E37" s="85">
        <v>11.5</v>
      </c>
      <c r="F37" s="85">
        <v>11.5</v>
      </c>
      <c r="G37" s="85">
        <f>AVERAGE(F37,H37)</f>
        <v>11</v>
      </c>
      <c r="H37" s="85">
        <v>10.5</v>
      </c>
      <c r="I37" s="85">
        <f>H37</f>
        <v>10.5</v>
      </c>
      <c r="J37" s="76"/>
      <c r="K37" s="76" t="str">
        <f t="shared" si="4"/>
        <v/>
      </c>
      <c r="O37" s="20" t="s">
        <v>6</v>
      </c>
    </row>
    <row r="38" spans="1:15" ht="13.8">
      <c r="A38" s="84"/>
      <c r="B38" s="84" t="s">
        <v>1080</v>
      </c>
      <c r="C38" s="90"/>
      <c r="D38" s="81"/>
      <c r="E38" s="86">
        <v>350</v>
      </c>
      <c r="F38" s="86">
        <v>350</v>
      </c>
      <c r="G38" s="87">
        <f>AVERAGE(F38,H38)</f>
        <v>355</v>
      </c>
      <c r="H38" s="86">
        <v>360</v>
      </c>
      <c r="I38" s="86">
        <f>H38</f>
        <v>360</v>
      </c>
      <c r="J38" s="81"/>
      <c r="K38" s="76" t="str">
        <f t="shared" si="4"/>
        <v/>
      </c>
      <c r="O38" s="20" t="s">
        <v>6</v>
      </c>
    </row>
    <row r="39" spans="1:15" ht="13.8">
      <c r="A39" s="84"/>
      <c r="B39" s="84" t="s">
        <v>1081</v>
      </c>
      <c r="C39" s="90"/>
      <c r="D39" s="76"/>
      <c r="E39" s="88">
        <f>E37*E38</f>
        <v>4025</v>
      </c>
      <c r="F39" s="88">
        <f t="shared" ref="F39" si="18">F37*F38</f>
        <v>4025</v>
      </c>
      <c r="G39" s="88">
        <f t="shared" ref="G39" si="19">G37*G38</f>
        <v>3905</v>
      </c>
      <c r="H39" s="88">
        <f t="shared" ref="H39" si="20">H37*H38</f>
        <v>3780</v>
      </c>
      <c r="I39" s="88">
        <f t="shared" ref="I39" si="21">I37*I38</f>
        <v>3780</v>
      </c>
      <c r="J39" s="89">
        <f>SUM(E39:I39)/D40</f>
        <v>0.52039999999999997</v>
      </c>
      <c r="K39" s="76">
        <f t="shared" si="4"/>
        <v>4</v>
      </c>
      <c r="O39" s="20" t="s">
        <v>6</v>
      </c>
    </row>
    <row r="40" spans="1:15" ht="13.8">
      <c r="A40" s="84"/>
      <c r="B40" s="84" t="s">
        <v>1077</v>
      </c>
      <c r="C40" s="90"/>
      <c r="D40" s="88">
        <v>37500</v>
      </c>
      <c r="E40" s="76"/>
      <c r="F40" s="76"/>
      <c r="G40" s="76"/>
      <c r="H40" s="76"/>
      <c r="I40" s="76"/>
      <c r="J40" s="76"/>
      <c r="K40" s="76" t="str">
        <f t="shared" si="4"/>
        <v/>
      </c>
      <c r="O40" s="20" t="s">
        <v>6</v>
      </c>
    </row>
    <row r="41" spans="1:15" ht="13.8">
      <c r="A41" s="84" t="s">
        <v>1265</v>
      </c>
      <c r="B41" s="76"/>
      <c r="C41" s="73" t="s">
        <v>1266</v>
      </c>
      <c r="D41" s="76"/>
      <c r="E41" s="76"/>
      <c r="F41" s="76"/>
      <c r="G41" s="76"/>
      <c r="H41" s="76"/>
      <c r="I41" s="76"/>
      <c r="J41" s="76"/>
      <c r="K41" s="76" t="str">
        <f t="shared" si="4"/>
        <v/>
      </c>
      <c r="O41" s="20" t="s">
        <v>6</v>
      </c>
    </row>
    <row r="42" spans="1:15" ht="13.8">
      <c r="A42" s="84"/>
      <c r="B42" s="84" t="s">
        <v>1079</v>
      </c>
      <c r="C42" s="90"/>
      <c r="D42" s="76"/>
      <c r="E42" s="85">
        <v>5</v>
      </c>
      <c r="F42" s="85">
        <v>5.05</v>
      </c>
      <c r="G42" s="85">
        <f>AVERAGE(F42,H42)</f>
        <v>4.9000000000000004</v>
      </c>
      <c r="H42" s="85">
        <v>4.75</v>
      </c>
      <c r="I42" s="85">
        <f>H42</f>
        <v>4.75</v>
      </c>
      <c r="J42" s="76"/>
      <c r="K42" s="76" t="str">
        <f t="shared" si="4"/>
        <v/>
      </c>
      <c r="O42" s="20" t="s">
        <v>6</v>
      </c>
    </row>
    <row r="43" spans="1:15" ht="13.8">
      <c r="A43" s="84"/>
      <c r="B43" s="84" t="s">
        <v>1080</v>
      </c>
      <c r="C43" s="90"/>
      <c r="D43" s="81"/>
      <c r="E43" s="86">
        <v>37.1</v>
      </c>
      <c r="F43" s="86">
        <v>37.200000000000003</v>
      </c>
      <c r="G43" s="87">
        <f>AVERAGE(F43,H43)</f>
        <v>37.35</v>
      </c>
      <c r="H43" s="86">
        <v>37.5</v>
      </c>
      <c r="I43" s="86">
        <f>H43</f>
        <v>37.5</v>
      </c>
      <c r="J43" s="81"/>
      <c r="K43" s="76" t="str">
        <f t="shared" si="4"/>
        <v/>
      </c>
      <c r="O43" s="20" t="s">
        <v>6</v>
      </c>
    </row>
    <row r="44" spans="1:15" ht="13.8">
      <c r="A44" s="84"/>
      <c r="B44" s="84" t="s">
        <v>1081</v>
      </c>
      <c r="C44" s="90"/>
      <c r="D44" s="76"/>
      <c r="E44" s="88">
        <f>E42*E43</f>
        <v>185.5</v>
      </c>
      <c r="F44" s="88">
        <f t="shared" ref="F44" si="22">F42*F43</f>
        <v>187.86</v>
      </c>
      <c r="G44" s="88">
        <f t="shared" ref="G44" si="23">G42*G43</f>
        <v>183.01500000000001</v>
      </c>
      <c r="H44" s="88">
        <f t="shared" ref="H44" si="24">H42*H43</f>
        <v>178.125</v>
      </c>
      <c r="I44" s="88">
        <f t="shared" ref="I44" si="25">I42*I43</f>
        <v>178.125</v>
      </c>
      <c r="J44" s="89">
        <f>SUM(E44:I44)/D45</f>
        <v>0.48228346456692917</v>
      </c>
      <c r="K44" s="76">
        <f t="shared" si="4"/>
        <v>3</v>
      </c>
      <c r="O44" s="20" t="s">
        <v>6</v>
      </c>
    </row>
    <row r="45" spans="1:15" ht="13.8">
      <c r="A45" s="84"/>
      <c r="B45" s="84" t="s">
        <v>1077</v>
      </c>
      <c r="C45" s="90"/>
      <c r="D45" s="88">
        <v>1892.3</v>
      </c>
      <c r="E45" s="76"/>
      <c r="F45" s="76"/>
      <c r="G45" s="76"/>
      <c r="H45" s="76"/>
      <c r="I45" s="76"/>
      <c r="J45" s="76"/>
      <c r="K45" s="76" t="str">
        <f t="shared" si="4"/>
        <v/>
      </c>
      <c r="O45" s="20" t="s">
        <v>6</v>
      </c>
    </row>
    <row r="46" spans="1:15" ht="13.8">
      <c r="A46" s="84" t="s">
        <v>1267</v>
      </c>
      <c r="B46" s="76"/>
      <c r="C46" s="73" t="s">
        <v>1268</v>
      </c>
      <c r="D46" s="76"/>
      <c r="E46" s="76"/>
      <c r="F46" s="76"/>
      <c r="G46" s="76"/>
      <c r="H46" s="76"/>
      <c r="I46" s="76"/>
      <c r="J46" s="76"/>
      <c r="K46" s="76" t="str">
        <f t="shared" ref="K46:K67" si="26">IFERROR(RANK(J46,$J$14:$J$70,1),"")</f>
        <v/>
      </c>
      <c r="O46" s="20" t="s">
        <v>6</v>
      </c>
    </row>
    <row r="47" spans="1:15" ht="13.8">
      <c r="A47" s="84"/>
      <c r="B47" s="84" t="s">
        <v>1079</v>
      </c>
      <c r="C47" s="90"/>
      <c r="D47" s="76"/>
      <c r="E47" s="85">
        <v>6.15</v>
      </c>
      <c r="F47" s="85">
        <v>6.25</v>
      </c>
      <c r="G47" s="85">
        <f>AVERAGE(F47,H47)</f>
        <v>6.35</v>
      </c>
      <c r="H47" s="85">
        <v>6.45</v>
      </c>
      <c r="I47" s="85">
        <f>H47</f>
        <v>6.45</v>
      </c>
      <c r="J47" s="76"/>
      <c r="K47" s="76" t="str">
        <f t="shared" si="26"/>
        <v/>
      </c>
      <c r="O47" s="20" t="s">
        <v>6</v>
      </c>
    </row>
    <row r="48" spans="1:15" ht="13.8">
      <c r="A48" s="84"/>
      <c r="B48" s="84" t="s">
        <v>1080</v>
      </c>
      <c r="C48" s="90"/>
      <c r="D48" s="81"/>
      <c r="E48" s="86">
        <v>55</v>
      </c>
      <c r="F48" s="86">
        <v>53</v>
      </c>
      <c r="G48" s="87">
        <f>AVERAGE(F48,H48)</f>
        <v>51.5</v>
      </c>
      <c r="H48" s="86">
        <v>50</v>
      </c>
      <c r="I48" s="86">
        <f>H48</f>
        <v>50</v>
      </c>
      <c r="J48" s="81"/>
      <c r="K48" s="76" t="str">
        <f t="shared" si="26"/>
        <v/>
      </c>
      <c r="O48" s="20" t="s">
        <v>6</v>
      </c>
    </row>
    <row r="49" spans="1:15" ht="13.8">
      <c r="A49" s="84"/>
      <c r="B49" s="84" t="s">
        <v>1081</v>
      </c>
      <c r="C49" s="90"/>
      <c r="D49" s="76"/>
      <c r="E49" s="88">
        <f>E47*E48</f>
        <v>338.25</v>
      </c>
      <c r="F49" s="88">
        <f t="shared" ref="F49" si="27">F47*F48</f>
        <v>331.25</v>
      </c>
      <c r="G49" s="88">
        <f t="shared" ref="G49" si="28">G47*G48</f>
        <v>327.02499999999998</v>
      </c>
      <c r="H49" s="88">
        <f t="shared" ref="H49" si="29">H47*H48</f>
        <v>322.5</v>
      </c>
      <c r="I49" s="88">
        <f t="shared" ref="I49" si="30">I47*I48</f>
        <v>322.5</v>
      </c>
      <c r="J49" s="89">
        <f>SUM(E49:I49)/D50</f>
        <v>0.43503697029125699</v>
      </c>
      <c r="K49" s="76">
        <f t="shared" si="26"/>
        <v>2</v>
      </c>
      <c r="O49" s="20" t="s">
        <v>6</v>
      </c>
    </row>
    <row r="50" spans="1:15" ht="13.8">
      <c r="A50" s="84"/>
      <c r="B50" s="84" t="s">
        <v>1077</v>
      </c>
      <c r="C50" s="90"/>
      <c r="D50" s="88">
        <v>3773.3</v>
      </c>
      <c r="E50" s="76"/>
      <c r="F50" s="76"/>
      <c r="G50" s="76"/>
      <c r="H50" s="76"/>
      <c r="I50" s="76"/>
      <c r="J50" s="76"/>
      <c r="K50" s="76" t="str">
        <f t="shared" si="26"/>
        <v/>
      </c>
      <c r="O50" s="20" t="s">
        <v>6</v>
      </c>
    </row>
    <row r="51" spans="1:15" ht="13.8">
      <c r="A51" s="84" t="s">
        <v>1269</v>
      </c>
      <c r="B51" s="76"/>
      <c r="C51" s="73" t="s">
        <v>1270</v>
      </c>
      <c r="D51" s="76"/>
      <c r="E51" s="76"/>
      <c r="F51" s="76"/>
      <c r="G51" s="76"/>
      <c r="H51" s="76"/>
      <c r="I51" s="76"/>
      <c r="J51" s="76"/>
      <c r="K51" s="76" t="str">
        <f t="shared" si="26"/>
        <v/>
      </c>
      <c r="O51" s="20" t="s">
        <v>6</v>
      </c>
    </row>
    <row r="52" spans="1:15" ht="13.8">
      <c r="A52" s="84"/>
      <c r="B52" s="84" t="s">
        <v>1079</v>
      </c>
      <c r="C52" s="90"/>
      <c r="D52" s="76"/>
      <c r="E52" s="85">
        <v>5.45</v>
      </c>
      <c r="F52" s="85">
        <v>5.65</v>
      </c>
      <c r="G52" s="85">
        <f>AVERAGE(F52,H52)</f>
        <v>5.8250000000000002</v>
      </c>
      <c r="H52" s="85">
        <v>6</v>
      </c>
      <c r="I52" s="85">
        <f>H52</f>
        <v>6</v>
      </c>
      <c r="J52" s="76"/>
      <c r="K52" s="76" t="str">
        <f t="shared" si="26"/>
        <v/>
      </c>
      <c r="O52" s="20" t="s">
        <v>6</v>
      </c>
    </row>
    <row r="53" spans="1:15" ht="13.8">
      <c r="A53" s="84"/>
      <c r="B53" s="84" t="s">
        <v>1080</v>
      </c>
      <c r="C53" s="90"/>
      <c r="D53" s="81"/>
      <c r="E53" s="86">
        <v>17.899999999999999</v>
      </c>
      <c r="F53" s="86">
        <v>17.95</v>
      </c>
      <c r="G53" s="87">
        <f>AVERAGE(F53,H53)</f>
        <v>17.975000000000001</v>
      </c>
      <c r="H53" s="86">
        <v>18</v>
      </c>
      <c r="I53" s="86">
        <f>H53</f>
        <v>18</v>
      </c>
      <c r="J53" s="81"/>
      <c r="K53" s="76" t="str">
        <f t="shared" si="26"/>
        <v/>
      </c>
      <c r="O53" s="20" t="s">
        <v>6</v>
      </c>
    </row>
    <row r="54" spans="1:15" ht="13.8">
      <c r="A54" s="84"/>
      <c r="B54" s="84" t="s">
        <v>1081</v>
      </c>
      <c r="C54" s="90"/>
      <c r="D54" s="76"/>
      <c r="E54" s="88">
        <f>E52*E53</f>
        <v>97.554999999999993</v>
      </c>
      <c r="F54" s="88">
        <f t="shared" ref="F54" si="31">F52*F53</f>
        <v>101.4175</v>
      </c>
      <c r="G54" s="88">
        <f t="shared" ref="G54" si="32">G52*G53</f>
        <v>104.70437500000001</v>
      </c>
      <c r="H54" s="88">
        <f t="shared" ref="H54" si="33">H52*H53</f>
        <v>108</v>
      </c>
      <c r="I54" s="88">
        <f t="shared" ref="I54" si="34">I52*I53</f>
        <v>108</v>
      </c>
      <c r="J54" s="89">
        <f>SUM(E54:I54)/D55</f>
        <v>0.52056183011118906</v>
      </c>
      <c r="K54" s="76">
        <f t="shared" si="26"/>
        <v>5</v>
      </c>
      <c r="O54" s="20" t="s">
        <v>6</v>
      </c>
    </row>
    <row r="55" spans="1:15" ht="13.8">
      <c r="A55" s="84"/>
      <c r="B55" s="84" t="s">
        <v>1077</v>
      </c>
      <c r="C55" s="90"/>
      <c r="D55" s="88">
        <v>998.3</v>
      </c>
      <c r="E55" s="76"/>
      <c r="F55" s="76"/>
      <c r="G55" s="76"/>
      <c r="H55" s="76"/>
      <c r="I55" s="76"/>
      <c r="J55" s="76"/>
      <c r="K55" s="76" t="str">
        <f t="shared" si="26"/>
        <v/>
      </c>
      <c r="O55" s="20" t="s">
        <v>6</v>
      </c>
    </row>
    <row r="56" spans="1:15" ht="13.8">
      <c r="A56" s="84" t="s">
        <v>1271</v>
      </c>
      <c r="B56" s="76"/>
      <c r="C56" s="73" t="s">
        <v>1272</v>
      </c>
      <c r="D56" s="76"/>
      <c r="E56" s="76"/>
      <c r="F56" s="76"/>
      <c r="G56" s="76"/>
      <c r="H56" s="76"/>
      <c r="I56" s="76"/>
      <c r="J56" s="76"/>
      <c r="K56" s="76" t="str">
        <f t="shared" si="26"/>
        <v/>
      </c>
      <c r="O56" s="20" t="s">
        <v>6</v>
      </c>
    </row>
    <row r="57" spans="1:15" ht="13.8">
      <c r="A57" s="84"/>
      <c r="B57" s="84" t="s">
        <v>1079</v>
      </c>
      <c r="C57" s="90"/>
      <c r="D57" s="76"/>
      <c r="E57" s="85">
        <v>8.25</v>
      </c>
      <c r="F57" s="85">
        <v>8.5</v>
      </c>
      <c r="G57" s="85">
        <f>AVERAGE(F57,H57)</f>
        <v>8.625</v>
      </c>
      <c r="H57" s="85">
        <v>8.75</v>
      </c>
      <c r="I57" s="85">
        <f>H57</f>
        <v>8.75</v>
      </c>
      <c r="J57" s="76"/>
      <c r="K57" s="76" t="str">
        <f t="shared" si="26"/>
        <v/>
      </c>
      <c r="O57" s="20" t="s">
        <v>6</v>
      </c>
    </row>
    <row r="58" spans="1:15" ht="13.8">
      <c r="A58" s="84"/>
      <c r="B58" s="84" t="s">
        <v>1080</v>
      </c>
      <c r="C58" s="90"/>
      <c r="D58" s="81"/>
      <c r="E58" s="86">
        <v>31</v>
      </c>
      <c r="F58" s="86">
        <v>30</v>
      </c>
      <c r="G58" s="87">
        <f>AVERAGE(F58,H58)</f>
        <v>30</v>
      </c>
      <c r="H58" s="86">
        <v>30</v>
      </c>
      <c r="I58" s="86">
        <f>H58</f>
        <v>30</v>
      </c>
      <c r="J58" s="81"/>
      <c r="K58" s="76" t="str">
        <f t="shared" si="26"/>
        <v/>
      </c>
      <c r="O58" s="20" t="s">
        <v>6</v>
      </c>
    </row>
    <row r="59" spans="1:15" ht="13.8">
      <c r="A59" s="84"/>
      <c r="B59" s="84" t="s">
        <v>1081</v>
      </c>
      <c r="C59" s="90"/>
      <c r="D59" s="76"/>
      <c r="E59" s="88">
        <f>E57*E58</f>
        <v>255.75</v>
      </c>
      <c r="F59" s="88">
        <f t="shared" ref="F59:I59" si="35">F57*F58</f>
        <v>255</v>
      </c>
      <c r="G59" s="88">
        <f t="shared" si="35"/>
        <v>258.75</v>
      </c>
      <c r="H59" s="88">
        <f t="shared" si="35"/>
        <v>262.5</v>
      </c>
      <c r="I59" s="88">
        <f t="shared" si="35"/>
        <v>262.5</v>
      </c>
      <c r="J59" s="89">
        <f>SUM(E59:I59)/D60</f>
        <v>0.41022309544935986</v>
      </c>
      <c r="K59" s="76">
        <f t="shared" si="26"/>
        <v>1</v>
      </c>
      <c r="O59" s="20" t="s">
        <v>6</v>
      </c>
    </row>
    <row r="60" spans="1:15" ht="13.8">
      <c r="A60" s="84"/>
      <c r="B60" s="84" t="s">
        <v>1077</v>
      </c>
      <c r="C60" s="90"/>
      <c r="D60" s="88">
        <v>3155.6</v>
      </c>
      <c r="E60" s="76"/>
      <c r="F60" s="76"/>
      <c r="G60" s="76"/>
      <c r="H60" s="76"/>
      <c r="I60" s="76"/>
      <c r="J60" s="76"/>
      <c r="K60" s="76" t="str">
        <f t="shared" si="26"/>
        <v/>
      </c>
      <c r="O60" s="20" t="s">
        <v>6</v>
      </c>
    </row>
    <row r="61" spans="1:15" ht="13.8">
      <c r="A61" s="84" t="s">
        <v>1273</v>
      </c>
      <c r="B61" s="76"/>
      <c r="C61" s="73" t="s">
        <v>1274</v>
      </c>
      <c r="D61" s="88"/>
      <c r="E61" s="76"/>
      <c r="F61" s="76"/>
      <c r="G61" s="76"/>
      <c r="H61" s="76"/>
      <c r="I61" s="76"/>
      <c r="J61" s="76"/>
      <c r="K61" s="76" t="str">
        <f t="shared" si="26"/>
        <v/>
      </c>
      <c r="O61" s="20" t="s">
        <v>6</v>
      </c>
    </row>
    <row r="62" spans="1:15" ht="13.8">
      <c r="A62" s="84"/>
      <c r="B62" s="84" t="s">
        <v>1079</v>
      </c>
      <c r="C62" s="90"/>
      <c r="D62" s="76"/>
      <c r="E62" s="85">
        <v>5.0999999999999996</v>
      </c>
      <c r="F62" s="85">
        <v>5.0999999999999996</v>
      </c>
      <c r="G62" s="85">
        <f>AVERAGE(F62,H62)</f>
        <v>5.05</v>
      </c>
      <c r="H62" s="85">
        <v>5</v>
      </c>
      <c r="I62" s="85">
        <f>H62</f>
        <v>5</v>
      </c>
      <c r="J62" s="76"/>
      <c r="K62" s="76" t="str">
        <f t="shared" si="26"/>
        <v/>
      </c>
      <c r="O62" s="20" t="s">
        <v>6</v>
      </c>
    </row>
    <row r="63" spans="1:15" ht="13.8">
      <c r="A63" s="84"/>
      <c r="B63" s="84" t="s">
        <v>1080</v>
      </c>
      <c r="C63" s="90"/>
      <c r="D63" s="81"/>
      <c r="E63" s="86">
        <v>276</v>
      </c>
      <c r="F63" s="86">
        <v>279</v>
      </c>
      <c r="G63" s="87">
        <f>AVERAGE(F63,H63)</f>
        <v>283.5</v>
      </c>
      <c r="H63" s="86">
        <v>288</v>
      </c>
      <c r="I63" s="86">
        <f>H63</f>
        <v>288</v>
      </c>
      <c r="J63" s="81"/>
      <c r="K63" s="76" t="str">
        <f t="shared" si="26"/>
        <v/>
      </c>
      <c r="O63" s="20" t="s">
        <v>6</v>
      </c>
    </row>
    <row r="64" spans="1:15" ht="13.8">
      <c r="A64" s="84"/>
      <c r="B64" s="84" t="s">
        <v>1081</v>
      </c>
      <c r="C64" s="90"/>
      <c r="D64" s="76"/>
      <c r="E64" s="88">
        <f>E62*E63</f>
        <v>1407.6</v>
      </c>
      <c r="F64" s="88">
        <f t="shared" ref="F64" si="36">F62*F63</f>
        <v>1422.8999999999999</v>
      </c>
      <c r="G64" s="88">
        <f t="shared" ref="G64" si="37">G62*G63</f>
        <v>1431.675</v>
      </c>
      <c r="H64" s="88">
        <f t="shared" ref="H64" si="38">H62*H63</f>
        <v>1440</v>
      </c>
      <c r="I64" s="88">
        <f t="shared" ref="I64" si="39">I62*I63</f>
        <v>1440</v>
      </c>
      <c r="J64" s="89">
        <f>SUM(E64:I64)/D65</f>
        <v>0.59040877903612465</v>
      </c>
      <c r="K64" s="76">
        <f t="shared" si="26"/>
        <v>8</v>
      </c>
      <c r="O64" s="20" t="s">
        <v>6</v>
      </c>
    </row>
    <row r="65" spans="1:15" ht="13.8">
      <c r="A65" s="84"/>
      <c r="B65" s="84" t="s">
        <v>1077</v>
      </c>
      <c r="C65" s="90"/>
      <c r="D65" s="88">
        <v>12097</v>
      </c>
      <c r="E65" s="76"/>
      <c r="F65" s="76"/>
      <c r="G65" s="76"/>
      <c r="H65" s="76"/>
      <c r="I65" s="76"/>
      <c r="J65" s="76"/>
      <c r="K65" s="76" t="str">
        <f t="shared" si="26"/>
        <v/>
      </c>
      <c r="O65" s="20" t="s">
        <v>6</v>
      </c>
    </row>
    <row r="66" spans="1:15" ht="13.8">
      <c r="A66" s="76"/>
      <c r="B66" s="76"/>
      <c r="C66" s="75"/>
      <c r="D66" s="76"/>
      <c r="E66" s="76"/>
      <c r="F66" s="76"/>
      <c r="G66" s="76"/>
      <c r="H66" s="76"/>
      <c r="I66" s="76"/>
      <c r="J66" s="91"/>
      <c r="K66" s="76" t="str">
        <f t="shared" si="26"/>
        <v/>
      </c>
      <c r="O66" s="20" t="s">
        <v>6</v>
      </c>
    </row>
    <row r="67" spans="1:15" ht="13.8">
      <c r="A67" s="60" t="s">
        <v>1330</v>
      </c>
      <c r="B67" s="76"/>
      <c r="C67" s="75" t="s">
        <v>1331</v>
      </c>
      <c r="D67" s="76"/>
      <c r="E67" s="76"/>
      <c r="F67" s="76"/>
      <c r="G67" s="76"/>
      <c r="H67" s="76"/>
      <c r="I67" s="76"/>
      <c r="J67" s="76"/>
      <c r="K67" s="76" t="str">
        <f t="shared" si="26"/>
        <v/>
      </c>
    </row>
    <row r="68" spans="1:15" ht="3" customHeight="1">
      <c r="A68" s="60"/>
      <c r="B68" s="76"/>
      <c r="C68" s="75"/>
      <c r="D68" s="76"/>
      <c r="E68" s="76"/>
      <c r="F68" s="76"/>
      <c r="G68" s="76"/>
      <c r="H68" s="76"/>
      <c r="I68" s="76"/>
      <c r="J68" s="76"/>
      <c r="K68" s="76"/>
    </row>
    <row r="69" spans="1:15" ht="3" customHeight="1">
      <c r="A69" s="60"/>
      <c r="B69" s="76"/>
      <c r="C69" s="75"/>
      <c r="D69" s="76"/>
      <c r="E69" s="76"/>
      <c r="F69" s="76"/>
      <c r="G69" s="76"/>
      <c r="H69" s="76"/>
      <c r="I69" s="76"/>
      <c r="J69" s="76"/>
      <c r="K69" s="76"/>
    </row>
    <row r="70" spans="1:15" ht="13.8">
      <c r="A70" s="76"/>
      <c r="B70" s="76" t="s">
        <v>1230</v>
      </c>
      <c r="C70" s="75"/>
      <c r="D70" s="76"/>
      <c r="E70" s="343">
        <v>572.03103239999996</v>
      </c>
      <c r="F70" s="343">
        <v>495.55297174999998</v>
      </c>
      <c r="G70" s="343">
        <v>505.03880122999999</v>
      </c>
      <c r="H70" s="343">
        <v>534.18931173999999</v>
      </c>
      <c r="I70" s="343">
        <v>518.98729600000001</v>
      </c>
      <c r="J70" s="89">
        <f>SUM(E70:I70)/D71</f>
        <v>0.74858406420701551</v>
      </c>
      <c r="K70" s="76">
        <f>IFERROR(RANK(J70,$J$14:$J$70,1),"")</f>
        <v>11</v>
      </c>
    </row>
    <row r="71" spans="1:15" ht="13.8">
      <c r="A71" s="76"/>
      <c r="B71" s="76" t="s">
        <v>1332</v>
      </c>
      <c r="C71" s="75"/>
      <c r="D71" s="88">
        <v>3507.688099</v>
      </c>
      <c r="E71" s="88"/>
      <c r="F71" s="88"/>
      <c r="G71" s="88"/>
      <c r="H71" s="88"/>
      <c r="I71" s="88"/>
      <c r="J71" s="92"/>
      <c r="K71" s="76" t="str">
        <f>IFERROR(RANK(J71,$K$14:$K$70,1),"")</f>
        <v/>
      </c>
    </row>
    <row r="72" spans="1:15" ht="13.8">
      <c r="A72" s="76"/>
      <c r="B72" s="76"/>
      <c r="C72" s="75"/>
      <c r="D72" s="93"/>
      <c r="E72" s="93"/>
      <c r="F72" s="93"/>
      <c r="G72" s="93"/>
      <c r="H72" s="93"/>
      <c r="I72" s="93"/>
      <c r="J72" s="93"/>
      <c r="K72" s="76"/>
    </row>
    <row r="73" spans="1:15" ht="13.8">
      <c r="A73" s="76"/>
      <c r="B73" s="76"/>
      <c r="C73" s="75"/>
      <c r="D73" s="76"/>
      <c r="E73" s="76"/>
      <c r="F73" s="76"/>
      <c r="G73" s="76"/>
      <c r="H73" s="76"/>
      <c r="I73" s="76"/>
      <c r="J73" s="94"/>
      <c r="K73" s="76"/>
    </row>
    <row r="74" spans="1:15" ht="13.8">
      <c r="A74" s="81" t="s">
        <v>928</v>
      </c>
      <c r="B74" s="81"/>
      <c r="C74" s="75"/>
      <c r="D74" s="76"/>
      <c r="E74" s="76"/>
      <c r="F74" s="76"/>
      <c r="G74" s="76"/>
      <c r="H74" s="76"/>
      <c r="I74" s="76"/>
      <c r="J74" s="76"/>
      <c r="K74" s="76"/>
    </row>
    <row r="75" spans="1:15" ht="13.8">
      <c r="A75" s="76" t="s">
        <v>1333</v>
      </c>
      <c r="B75" s="76"/>
      <c r="C75" s="75"/>
      <c r="D75" s="76"/>
      <c r="E75" s="76"/>
      <c r="F75" s="76"/>
      <c r="G75" s="76"/>
      <c r="H75" s="76"/>
      <c r="I75" s="76"/>
      <c r="J75" s="76"/>
      <c r="K75" s="76"/>
    </row>
    <row r="76" spans="1:15" ht="13.8">
      <c r="A76" s="76" t="s">
        <v>1229</v>
      </c>
      <c r="B76" s="76"/>
      <c r="C76" s="75"/>
      <c r="D76" s="76"/>
      <c r="E76" s="76"/>
      <c r="F76" s="76"/>
      <c r="G76" s="76"/>
      <c r="H76" s="76"/>
      <c r="I76" s="76"/>
      <c r="J76" s="76"/>
      <c r="K76" s="76"/>
    </row>
    <row r="77" spans="1:15" ht="13.8">
      <c r="A77" s="76" t="s">
        <v>1179</v>
      </c>
      <c r="B77" s="76"/>
      <c r="C77" s="75"/>
      <c r="D77" s="76"/>
      <c r="E77" s="76"/>
      <c r="F77" s="76"/>
      <c r="G77" s="76"/>
      <c r="H77" s="76"/>
      <c r="I77" s="76"/>
      <c r="J77" s="76"/>
      <c r="K77" s="76"/>
    </row>
    <row r="78" spans="1:15" ht="13.8">
      <c r="A78" s="76" t="s">
        <v>1231</v>
      </c>
      <c r="B78" s="84"/>
      <c r="C78" s="75"/>
      <c r="D78" s="76"/>
      <c r="E78" s="76"/>
      <c r="F78" s="76"/>
      <c r="G78" s="76"/>
      <c r="H78" s="76"/>
      <c r="I78" s="76"/>
      <c r="J78" s="76"/>
      <c r="K78" s="76"/>
    </row>
  </sheetData>
  <sortState xmlns:xlrd2="http://schemas.microsoft.com/office/spreadsheetml/2017/richdata2" ref="O14:O70">
    <sortCondition ref="O14:O70"/>
  </sortState>
  <mergeCells count="2">
    <mergeCell ref="A2:J2"/>
    <mergeCell ref="A3:J3"/>
  </mergeCells>
  <printOptions horizontalCentered="1"/>
  <pageMargins left="0.3" right="0.3" top="0.75" bottom="0.3" header="0.3" footer="0.3"/>
  <pageSetup scale="80" fitToHeight="3" orientation="landscape" horizontalDpi="1200" verticalDpi="1200" r:id="rId1"/>
  <headerFooter>
    <oddHeader>&amp;R&amp;"Times New Roman,Regular"&amp;10Schedule AEB-8
Page &amp;P of 3</oddHeader>
  </headerFooter>
  <rowBreaks count="1" manualBreakCount="1">
    <brk id="45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2:K68"/>
  <sheetViews>
    <sheetView zoomScale="90" zoomScaleNormal="90" zoomScaleSheetLayoutView="70" zoomScalePageLayoutView="32" workbookViewId="0"/>
  </sheetViews>
  <sheetFormatPr defaultColWidth="9" defaultRowHeight="13.2"/>
  <cols>
    <col min="1" max="1" width="12.5546875" style="19" customWidth="1"/>
    <col min="2" max="2" width="5.21875" style="19" bestFit="1" customWidth="1"/>
    <col min="3" max="3" width="35.5546875" style="19" customWidth="1"/>
    <col min="4" max="6" width="12.5546875" style="19" customWidth="1"/>
    <col min="7" max="16384" width="9" style="19"/>
  </cols>
  <sheetData>
    <row r="2" spans="1:6" ht="13.8">
      <c r="A2" s="95" t="s">
        <v>1228</v>
      </c>
      <c r="B2" s="95"/>
      <c r="C2" s="96"/>
      <c r="D2" s="96"/>
      <c r="E2" s="96"/>
      <c r="F2" s="96"/>
    </row>
    <row r="3" spans="1:6" ht="13.8">
      <c r="A3" s="84"/>
      <c r="B3" s="84"/>
      <c r="C3" s="84"/>
      <c r="D3" s="84"/>
      <c r="E3" s="84"/>
      <c r="F3" s="84"/>
    </row>
    <row r="4" spans="1:6" ht="13.8">
      <c r="A4" s="84"/>
      <c r="B4" s="84"/>
      <c r="C4" s="84"/>
      <c r="D4" s="84"/>
      <c r="E4" s="84"/>
      <c r="F4" s="84"/>
    </row>
    <row r="5" spans="1:6" ht="13.8">
      <c r="A5" s="84"/>
      <c r="B5" s="84"/>
      <c r="C5" s="84"/>
      <c r="D5" s="84"/>
      <c r="E5" s="84"/>
      <c r="F5" s="84"/>
    </row>
    <row r="6" spans="1:6" ht="13.8">
      <c r="A6" s="84"/>
      <c r="B6" s="84"/>
      <c r="C6" s="84"/>
      <c r="D6" s="84"/>
      <c r="E6" s="84"/>
      <c r="F6" s="84"/>
    </row>
    <row r="7" spans="1:6" ht="13.8">
      <c r="A7" s="84"/>
      <c r="B7" s="84"/>
      <c r="C7" s="84"/>
      <c r="D7" s="84"/>
      <c r="E7" s="84"/>
      <c r="F7" s="84"/>
    </row>
    <row r="8" spans="1:6" ht="13.8">
      <c r="A8" s="84"/>
      <c r="B8" s="84"/>
      <c r="C8" s="84"/>
      <c r="D8" s="84"/>
      <c r="E8" s="84"/>
      <c r="F8" s="84"/>
    </row>
    <row r="9" spans="1:6" ht="13.8">
      <c r="A9" s="84"/>
      <c r="B9" s="84"/>
      <c r="C9" s="84"/>
      <c r="D9" s="84"/>
      <c r="E9" s="84"/>
      <c r="F9" s="84"/>
    </row>
    <row r="10" spans="1:6" ht="13.8">
      <c r="A10" s="84"/>
      <c r="B10" s="84"/>
      <c r="C10" s="84"/>
      <c r="D10" s="84"/>
      <c r="E10" s="84"/>
      <c r="F10" s="84"/>
    </row>
    <row r="11" spans="1:6" ht="13.8">
      <c r="A11" s="84"/>
      <c r="B11" s="84"/>
      <c r="C11" s="84"/>
      <c r="D11" s="84"/>
      <c r="E11" s="84"/>
      <c r="F11" s="84"/>
    </row>
    <row r="12" spans="1:6" ht="13.8">
      <c r="A12" s="84"/>
      <c r="B12" s="84"/>
      <c r="C12" s="84"/>
      <c r="D12" s="84"/>
      <c r="E12" s="84"/>
      <c r="F12" s="84"/>
    </row>
    <row r="13" spans="1:6" ht="13.8">
      <c r="A13" s="84"/>
      <c r="B13" s="84"/>
      <c r="C13" s="84"/>
      <c r="D13" s="84"/>
      <c r="E13" s="84"/>
      <c r="F13" s="84"/>
    </row>
    <row r="14" spans="1:6" ht="13.8">
      <c r="A14" s="84"/>
      <c r="B14" s="84"/>
      <c r="C14" s="84"/>
      <c r="D14" s="84"/>
      <c r="E14" s="84"/>
      <c r="F14" s="84"/>
    </row>
    <row r="15" spans="1:6" ht="13.8">
      <c r="A15" s="84"/>
      <c r="B15" s="84"/>
      <c r="C15" s="84"/>
      <c r="D15" s="84"/>
      <c r="E15" s="84"/>
      <c r="F15" s="84"/>
    </row>
    <row r="16" spans="1:6" ht="13.8">
      <c r="A16" s="84"/>
      <c r="B16" s="84"/>
      <c r="C16" s="84"/>
      <c r="D16" s="84"/>
      <c r="E16" s="84"/>
      <c r="F16" s="84"/>
    </row>
    <row r="17" spans="1:11" ht="13.8">
      <c r="A17" s="84"/>
      <c r="B17" s="84"/>
      <c r="C17" s="84"/>
      <c r="D17" s="84"/>
      <c r="E17" s="84"/>
      <c r="F17" s="84"/>
    </row>
    <row r="18" spans="1:11" ht="13.8">
      <c r="A18" s="84"/>
      <c r="B18" s="84"/>
      <c r="C18" s="84"/>
      <c r="D18" s="84"/>
      <c r="E18" s="84"/>
      <c r="F18" s="84"/>
    </row>
    <row r="19" spans="1:11" ht="13.8">
      <c r="A19" s="84"/>
      <c r="B19" s="84"/>
      <c r="C19" s="84"/>
      <c r="D19" s="84"/>
      <c r="E19" s="84"/>
      <c r="F19" s="84"/>
    </row>
    <row r="20" spans="1:11" ht="13.8">
      <c r="A20" s="84"/>
      <c r="B20" s="84"/>
      <c r="C20" s="84"/>
      <c r="D20" s="84"/>
      <c r="E20" s="84"/>
      <c r="F20" s="84"/>
    </row>
    <row r="21" spans="1:11" ht="13.8">
      <c r="A21" s="84"/>
      <c r="B21" s="84"/>
      <c r="C21" s="84"/>
      <c r="D21" s="84"/>
      <c r="E21" s="84"/>
      <c r="F21" s="84"/>
    </row>
    <row r="22" spans="1:11" ht="13.8">
      <c r="A22" s="84"/>
      <c r="B22" s="84"/>
      <c r="C22" s="84"/>
      <c r="D22" s="84"/>
      <c r="E22" s="84"/>
      <c r="F22" s="84"/>
    </row>
    <row r="23" spans="1:11" ht="13.8">
      <c r="A23" s="84"/>
      <c r="B23" s="84"/>
      <c r="C23" s="84"/>
      <c r="D23" s="84"/>
      <c r="E23" s="84"/>
      <c r="F23" s="84"/>
    </row>
    <row r="24" spans="1:11" ht="13.8">
      <c r="A24" s="84"/>
      <c r="B24" s="84"/>
      <c r="C24" s="84"/>
      <c r="D24" s="84"/>
      <c r="E24" s="84"/>
      <c r="F24" s="84"/>
    </row>
    <row r="25" spans="1:11" ht="13.8">
      <c r="A25" s="84"/>
      <c r="B25" s="84"/>
      <c r="C25" s="97" t="s">
        <v>1335</v>
      </c>
      <c r="D25" s="96"/>
      <c r="E25" s="96"/>
      <c r="F25" s="84"/>
    </row>
    <row r="26" spans="1:11" ht="13.8">
      <c r="A26" s="84"/>
      <c r="B26" s="84"/>
      <c r="C26" s="84"/>
      <c r="D26" s="84"/>
      <c r="E26" s="84"/>
      <c r="F26" s="84"/>
      <c r="H26" s="36"/>
      <c r="I26" s="36"/>
      <c r="J26" s="36"/>
      <c r="K26" s="36"/>
    </row>
    <row r="27" spans="1:11" ht="13.8">
      <c r="A27" s="84"/>
      <c r="B27" s="98" t="s">
        <v>1078</v>
      </c>
      <c r="C27" s="98" t="s">
        <v>0</v>
      </c>
      <c r="D27" s="99"/>
      <c r="E27" s="98" t="s">
        <v>1202</v>
      </c>
      <c r="F27" s="84"/>
      <c r="H27" s="36" t="s">
        <v>1180</v>
      </c>
      <c r="I27" s="36"/>
      <c r="J27" s="36"/>
      <c r="K27" s="36"/>
    </row>
    <row r="28" spans="1:11" ht="13.8">
      <c r="A28" s="84"/>
      <c r="B28" s="84"/>
      <c r="C28" s="73"/>
      <c r="D28" s="84"/>
      <c r="E28" s="84"/>
      <c r="F28" s="84"/>
      <c r="H28" s="37" t="s">
        <v>1181</v>
      </c>
      <c r="I28" s="37" t="s">
        <v>35</v>
      </c>
      <c r="J28" s="36"/>
      <c r="K28" s="36"/>
    </row>
    <row r="29" spans="1:11" ht="13.8">
      <c r="A29" s="84"/>
      <c r="B29" s="84">
        <v>1</v>
      </c>
      <c r="C29" s="76" t="str" cm="1">
        <f t="array" ref="C29">INDEX('AEB-8 - CapEx1'!A:A,MATCH($B29,'AEB-8 - CapEx1'!K:K,0)-3)</f>
        <v>SJW Group</v>
      </c>
      <c r="D29" s="75" t="str">
        <f>INDEX('AEB-8 - CapEx1'!C:C,MATCH('AEB-8 - CapEx2'!$C29,'AEB-8 - CapEx1'!A:A,0))</f>
        <v>SJW</v>
      </c>
      <c r="E29" s="100">
        <f>INDEX('AEB-8 - CapEx1'!J:J,MATCH('AEB-8 - CapEx2'!$D29,'AEB-8 - CapEx1'!C:C,0)+3)</f>
        <v>0.41022309544935986</v>
      </c>
      <c r="F29" s="84"/>
      <c r="H29" s="36">
        <v>0</v>
      </c>
      <c r="I29" s="38">
        <f>E42</f>
        <v>0.57356095041322308</v>
      </c>
      <c r="J29" s="36"/>
      <c r="K29" s="36"/>
    </row>
    <row r="30" spans="1:11" ht="13.8">
      <c r="A30" s="84"/>
      <c r="B30" s="84">
        <v>2</v>
      </c>
      <c r="C30" s="76" t="str" cm="1">
        <f t="array" ref="C30">INDEX('AEB-8 - CapEx1'!A:A,MATCH($B30,'AEB-8 - CapEx1'!K:K,0)-3)</f>
        <v>California Water Service Group</v>
      </c>
      <c r="D30" s="75" t="str">
        <f>INDEX('AEB-8 - CapEx1'!C:C,MATCH('AEB-8 - CapEx2'!$C30,'AEB-8 - CapEx1'!A:A,0))</f>
        <v>CWT</v>
      </c>
      <c r="E30" s="100">
        <f>INDEX('AEB-8 - CapEx1'!J:J,MATCH('AEB-8 - CapEx2'!$D30,'AEB-8 - CapEx1'!C:C,0)+3)</f>
        <v>0.43503697029125699</v>
      </c>
      <c r="F30" s="84"/>
      <c r="H30" s="36">
        <v>10</v>
      </c>
      <c r="I30" s="38">
        <f>E42</f>
        <v>0.57356095041322308</v>
      </c>
      <c r="J30" s="36"/>
      <c r="K30" s="36"/>
    </row>
    <row r="31" spans="1:11" ht="13.8">
      <c r="A31" s="84"/>
      <c r="B31" s="84">
        <v>3</v>
      </c>
      <c r="C31" s="76" t="str" cm="1">
        <f t="array" ref="C31">INDEX('AEB-8 - CapEx1'!A:A,MATCH($B31,'AEB-8 - CapEx1'!K:K,0)-3)</f>
        <v>American States Water Company</v>
      </c>
      <c r="D31" s="75" t="str">
        <f>INDEX('AEB-8 - CapEx1'!C:C,MATCH('AEB-8 - CapEx2'!$C31,'AEB-8 - CapEx1'!A:A,0))</f>
        <v>AWR</v>
      </c>
      <c r="E31" s="100">
        <f>INDEX('AEB-8 - CapEx1'!J:J,MATCH('AEB-8 - CapEx2'!$D31,'AEB-8 - CapEx1'!C:C,0)+3)</f>
        <v>0.48228346456692917</v>
      </c>
      <c r="F31" s="84"/>
      <c r="H31" s="36"/>
      <c r="I31" s="36"/>
      <c r="J31" s="36"/>
      <c r="K31" s="36"/>
    </row>
    <row r="32" spans="1:11" ht="13.8">
      <c r="A32" s="84"/>
      <c r="B32" s="84">
        <v>4</v>
      </c>
      <c r="C32" s="76" t="str" cm="1">
        <f t="array" ref="C32">INDEX('AEB-8 - CapEx1'!A:A,MATCH($B32,'AEB-8 - CapEx1'!K:K,0)-3)</f>
        <v>Eversource Energy</v>
      </c>
      <c r="D32" s="75" t="str">
        <f>INDEX('AEB-8 - CapEx1'!C:C,MATCH('AEB-8 - CapEx2'!$C32,'AEB-8 - CapEx1'!A:A,0))</f>
        <v>ES</v>
      </c>
      <c r="E32" s="100">
        <f>INDEX('AEB-8 - CapEx1'!J:J,MATCH('AEB-8 - CapEx2'!$D32,'AEB-8 - CapEx1'!C:C,0)+3)</f>
        <v>0.52039999999999997</v>
      </c>
      <c r="F32" s="84"/>
      <c r="H32" s="36"/>
      <c r="I32" s="36"/>
      <c r="J32" s="36"/>
      <c r="K32" s="36"/>
    </row>
    <row r="33" spans="1:11" ht="13.8">
      <c r="A33" s="84"/>
      <c r="B33" s="84">
        <v>5</v>
      </c>
      <c r="C33" s="76" t="str" cm="1">
        <f t="array" ref="C33">INDEX('AEB-8 - CapEx1'!A:A,MATCH($B33,'AEB-8 - CapEx1'!K:K,0)-3)</f>
        <v>Middlesex Water Company</v>
      </c>
      <c r="D33" s="75" t="str">
        <f>INDEX('AEB-8 - CapEx1'!C:C,MATCH('AEB-8 - CapEx2'!$C33,'AEB-8 - CapEx1'!A:A,0))</f>
        <v>MSEX</v>
      </c>
      <c r="E33" s="100">
        <f>INDEX('AEB-8 - CapEx1'!J:J,MATCH('AEB-8 - CapEx2'!$D33,'AEB-8 - CapEx1'!C:C,0)+3)</f>
        <v>0.52056183011118906</v>
      </c>
      <c r="F33" s="84"/>
      <c r="H33" s="36"/>
      <c r="I33" s="36"/>
      <c r="J33" s="36"/>
      <c r="K33" s="36"/>
    </row>
    <row r="34" spans="1:11" ht="13.8">
      <c r="A34" s="84"/>
      <c r="B34" s="84">
        <v>6</v>
      </c>
      <c r="C34" s="76" t="str" cm="1">
        <f t="array" ref="C34">INDEX('AEB-8 - CapEx1'!A:A,MATCH($B34,'AEB-8 - CapEx1'!K:K,0)-3)</f>
        <v>ONE Gas, Inc.</v>
      </c>
      <c r="D34" s="75" t="str">
        <f>INDEX('AEB-8 - CapEx1'!C:C,MATCH('AEB-8 - CapEx2'!$C34,'AEB-8 - CapEx1'!A:A,0))</f>
        <v>OGS</v>
      </c>
      <c r="E34" s="100">
        <f>INDEX('AEB-8 - CapEx1'!J:J,MATCH('AEB-8 - CapEx2'!$D34,'AEB-8 - CapEx1'!C:C,0)+3)</f>
        <v>0.57356095041322308</v>
      </c>
      <c r="F34" s="84"/>
    </row>
    <row r="35" spans="1:11" ht="13.8">
      <c r="A35" s="84"/>
      <c r="B35" s="84">
        <v>7</v>
      </c>
      <c r="C35" s="76" t="str" cm="1">
        <f t="array" ref="C35">INDEX('AEB-8 - CapEx1'!A:A,MATCH($B35,'AEB-8 - CapEx1'!K:K,0)-3)</f>
        <v>Northwest Natural Gas Company</v>
      </c>
      <c r="D35" s="75" t="str">
        <f>INDEX('AEB-8 - CapEx1'!C:C,MATCH('AEB-8 - CapEx2'!$C35,'AEB-8 - CapEx1'!A:A,0))</f>
        <v>NWN</v>
      </c>
      <c r="E35" s="100">
        <f>INDEX('AEB-8 - CapEx1'!J:J,MATCH('AEB-8 - CapEx2'!$D35,'AEB-8 - CapEx1'!C:C,0)+3)</f>
        <v>0.57365384615384618</v>
      </c>
      <c r="F35" s="84"/>
    </row>
    <row r="36" spans="1:11" ht="13.8">
      <c r="A36" s="84"/>
      <c r="B36" s="84">
        <v>8</v>
      </c>
      <c r="C36" s="76" t="str" cm="1">
        <f t="array" ref="C36">INDEX('AEB-8 - CapEx1'!A:A,MATCH($B36,'AEB-8 - CapEx1'!K:K,0)-3)</f>
        <v>Essential Utilities, Inc.</v>
      </c>
      <c r="D36" s="75" t="str">
        <f>INDEX('AEB-8 - CapEx1'!C:C,MATCH('AEB-8 - CapEx2'!$C36,'AEB-8 - CapEx1'!A:A,0))</f>
        <v>WTRG</v>
      </c>
      <c r="E36" s="100">
        <f>INDEX('AEB-8 - CapEx1'!J:J,MATCH('AEB-8 - CapEx2'!$D36,'AEB-8 - CapEx1'!C:C,0)+3)</f>
        <v>0.59040877903612465</v>
      </c>
      <c r="F36" s="75"/>
      <c r="G36" s="39"/>
    </row>
    <row r="37" spans="1:11" ht="13.8">
      <c r="A37" s="84"/>
      <c r="B37" s="84">
        <v>9</v>
      </c>
      <c r="C37" s="76" t="str" cm="1">
        <f t="array" ref="C37">INDEX('AEB-8 - CapEx1'!A:A,MATCH($B37,'AEB-8 - CapEx1'!K:K,0)-3)</f>
        <v>NiSource Inc.</v>
      </c>
      <c r="D37" s="75" t="str">
        <f>INDEX('AEB-8 - CapEx1'!C:C,MATCH('AEB-8 - CapEx2'!$C37,'AEB-8 - CapEx1'!A:A,0))</f>
        <v>NI</v>
      </c>
      <c r="E37" s="100">
        <f>INDEX('AEB-8 - CapEx1'!J:J,MATCH('AEB-8 - CapEx2'!$D37,'AEB-8 - CapEx1'!C:C,0)+3)</f>
        <v>0.65818055555555555</v>
      </c>
      <c r="F37" s="75"/>
      <c r="G37" s="39"/>
    </row>
    <row r="38" spans="1:11" ht="13.8">
      <c r="A38" s="84"/>
      <c r="B38" s="84">
        <v>10</v>
      </c>
      <c r="C38" s="76" t="str" cm="1">
        <f t="array" ref="C38">INDEX('AEB-8 - CapEx1'!A:A,MATCH($B38,'AEB-8 - CapEx1'!K:K,0)-3)</f>
        <v>Spire, Inc.</v>
      </c>
      <c r="D38" s="75" t="str">
        <f>INDEX('AEB-8 - CapEx1'!C:C,MATCH('AEB-8 - CapEx2'!$C38,'AEB-8 - CapEx1'!A:A,0))</f>
        <v>SR</v>
      </c>
      <c r="E38" s="100">
        <f>INDEX('AEB-8 - CapEx1'!J:J,MATCH('AEB-8 - CapEx2'!$D38,'AEB-8 - CapEx1'!C:C,0)+3)</f>
        <v>0.72888114520064384</v>
      </c>
      <c r="F38" s="75"/>
      <c r="G38" s="39"/>
    </row>
    <row r="39" spans="1:11" ht="13.8">
      <c r="A39" s="84"/>
      <c r="B39" s="84">
        <v>11</v>
      </c>
      <c r="C39" s="76" t="str" cm="1">
        <f t="array" ref="C39">INDEX('AEB-8 - CapEx1'!A:A,MATCH($B39,'AEB-8 - CapEx1'!K:K,0)-3)</f>
        <v>Missouri-American Water Company</v>
      </c>
      <c r="D39" s="75" t="str">
        <f>INDEX('AEB-8 - CapEx1'!C:C,MATCH('AEB-8 - CapEx2'!$C39,'AEB-8 - CapEx1'!A:A,0))</f>
        <v>MAWC</v>
      </c>
      <c r="E39" s="100">
        <f>INDEX('AEB-8 - CapEx1'!J:J,MATCH('AEB-8 - CapEx2'!$D39,'AEB-8 - CapEx1'!C:C,0)+3)</f>
        <v>0.74858406420701551</v>
      </c>
      <c r="F39" s="75"/>
      <c r="G39" s="39"/>
    </row>
    <row r="40" spans="1:11" ht="13.8">
      <c r="A40" s="84"/>
      <c r="B40" s="84">
        <v>12</v>
      </c>
      <c r="C40" s="76" t="str" cm="1">
        <f t="array" ref="C40">INDEX('AEB-8 - CapEx1'!A:A,MATCH($B40,'AEB-8 - CapEx1'!K:K,0)-3)</f>
        <v>Atmos Energy Corporation</v>
      </c>
      <c r="D40" s="75" t="str">
        <f>INDEX('AEB-8 - CapEx1'!C:C,MATCH('AEB-8 - CapEx2'!$C40,'AEB-8 - CapEx1'!A:A,0))</f>
        <v>ATO</v>
      </c>
      <c r="E40" s="100">
        <f>INDEX('AEB-8 - CapEx1'!J:J,MATCH('AEB-8 - CapEx2'!$D40,'AEB-8 - CapEx1'!C:C,0)+3)</f>
        <v>0.82354516244198506</v>
      </c>
      <c r="F40" s="75"/>
      <c r="G40" s="39"/>
    </row>
    <row r="41" spans="1:11" ht="13.8">
      <c r="A41" s="84"/>
      <c r="B41" s="84"/>
      <c r="C41" s="84"/>
      <c r="D41" s="76"/>
      <c r="E41" s="101"/>
      <c r="F41" s="75"/>
      <c r="G41" s="39"/>
    </row>
    <row r="42" spans="1:11" ht="13.8">
      <c r="A42" s="84"/>
      <c r="B42" s="84"/>
      <c r="C42" s="102" t="s">
        <v>1082</v>
      </c>
      <c r="D42" s="103"/>
      <c r="E42" s="344">
        <f>MEDIAN(E29:E38,E40)</f>
        <v>0.57356095041322308</v>
      </c>
      <c r="F42" s="75"/>
      <c r="G42" s="39"/>
    </row>
    <row r="43" spans="1:11" ht="14.4" thickBot="1">
      <c r="A43" s="84"/>
      <c r="B43" s="84"/>
      <c r="C43" s="104" t="s">
        <v>1334</v>
      </c>
      <c r="D43" s="105"/>
      <c r="E43" s="106">
        <f>'AEB-8 - CapEx1'!J70/E42</f>
        <v>1.3051517256669873</v>
      </c>
      <c r="F43" s="75"/>
      <c r="G43" s="39"/>
    </row>
    <row r="44" spans="1:11" ht="13.8">
      <c r="A44" s="84"/>
      <c r="B44" s="84"/>
      <c r="C44" s="84"/>
      <c r="D44" s="76"/>
      <c r="E44" s="107"/>
      <c r="F44" s="75"/>
      <c r="G44" s="39"/>
    </row>
    <row r="45" spans="1:11" ht="13.8">
      <c r="A45" s="84"/>
      <c r="B45" s="84"/>
      <c r="C45" s="84"/>
      <c r="D45" s="76"/>
      <c r="E45" s="107"/>
      <c r="F45" s="75"/>
      <c r="G45" s="39"/>
    </row>
    <row r="46" spans="1:11" ht="13.8">
      <c r="A46" s="84"/>
      <c r="B46" s="84"/>
      <c r="C46" s="99" t="s">
        <v>928</v>
      </c>
      <c r="D46" s="84"/>
      <c r="E46" s="84"/>
      <c r="F46" s="75"/>
      <c r="G46" s="39"/>
    </row>
    <row r="47" spans="1:11" ht="13.8">
      <c r="A47" s="84"/>
      <c r="B47" s="84"/>
      <c r="C47" s="84" t="s">
        <v>1439</v>
      </c>
      <c r="D47" s="84"/>
      <c r="E47" s="84"/>
      <c r="F47" s="84"/>
    </row>
    <row r="48" spans="1:11">
      <c r="F48" s="40"/>
    </row>
    <row r="50" spans="3:7">
      <c r="C50" s="20"/>
    </row>
    <row r="51" spans="3:7">
      <c r="C51" s="20"/>
    </row>
    <row r="52" spans="3:7">
      <c r="C52" s="20"/>
    </row>
    <row r="53" spans="3:7">
      <c r="C53" s="20"/>
      <c r="D53" s="20"/>
      <c r="E53" s="20"/>
    </row>
    <row r="54" spans="3:7">
      <c r="C54" s="20"/>
      <c r="D54" s="20"/>
      <c r="E54" s="20"/>
    </row>
    <row r="55" spans="3:7">
      <c r="C55" s="20"/>
      <c r="D55" s="20"/>
      <c r="E55" s="20"/>
      <c r="F55" s="20"/>
      <c r="G55" s="20"/>
    </row>
    <row r="56" spans="3:7">
      <c r="C56" s="20"/>
      <c r="D56" s="20"/>
      <c r="E56" s="20"/>
      <c r="F56" s="20"/>
      <c r="G56" s="20"/>
    </row>
    <row r="57" spans="3:7">
      <c r="C57" s="20"/>
      <c r="D57" s="20"/>
      <c r="E57" s="20"/>
      <c r="F57" s="20"/>
      <c r="G57" s="20"/>
    </row>
    <row r="58" spans="3:7">
      <c r="C58" s="20"/>
      <c r="D58" s="20"/>
      <c r="E58" s="20"/>
      <c r="F58" s="20"/>
      <c r="G58" s="20"/>
    </row>
    <row r="59" spans="3:7">
      <c r="D59" s="20"/>
      <c r="E59" s="20"/>
      <c r="F59" s="20"/>
      <c r="G59" s="20"/>
    </row>
    <row r="60" spans="3:7">
      <c r="D60" s="20"/>
      <c r="E60" s="20"/>
      <c r="F60" s="20"/>
      <c r="G60" s="20"/>
    </row>
    <row r="61" spans="3:7">
      <c r="D61" s="20"/>
      <c r="E61" s="20"/>
      <c r="F61" s="20"/>
      <c r="G61" s="20"/>
    </row>
    <row r="62" spans="3:7">
      <c r="D62" s="20"/>
      <c r="E62" s="20"/>
      <c r="F62" s="20"/>
      <c r="G62" s="20"/>
    </row>
    <row r="63" spans="3:7">
      <c r="F63" s="20"/>
      <c r="G63" s="20"/>
    </row>
    <row r="64" spans="3:7">
      <c r="F64" s="20"/>
      <c r="G64" s="20"/>
    </row>
    <row r="65" spans="6:6">
      <c r="F65" s="20"/>
    </row>
    <row r="66" spans="6:6">
      <c r="F66" s="20"/>
    </row>
    <row r="67" spans="6:6">
      <c r="F67" s="20"/>
    </row>
    <row r="68" spans="6:6">
      <c r="F68" s="20"/>
    </row>
  </sheetData>
  <printOptions horizontalCentered="1"/>
  <pageMargins left="0.3" right="0.3" top="0.75" bottom="0.3" header="0.3" footer="0.3"/>
  <pageSetup scale="86" firstPageNumber="3" fitToHeight="3" orientation="portrait" horizontalDpi="1200" verticalDpi="1200" r:id="rId1"/>
  <headerFooter>
    <oddHeader>&amp;R&amp;"Times New Roman,Regular"&amp;10Schedule AEB-8
Page 3 of 3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41C2704B4C8478235676A1E95F8BF" ma:contentTypeVersion="13" ma:contentTypeDescription="Create a new document." ma:contentTypeScope="" ma:versionID="b9b8730be63923894915bbd05dd5c048">
  <xsd:schema xmlns:xsd="http://www.w3.org/2001/XMLSchema" xmlns:xs="http://www.w3.org/2001/XMLSchema" xmlns:p="http://schemas.microsoft.com/office/2006/metadata/properties" xmlns:ns1="http://schemas.microsoft.com/sharepoint/v3" xmlns:ns2="00c1cf47-8665-4c73-8994-ff3a5e26da0f" xmlns:ns4="89785F2A-CA66-4857-AAFA-062828A0B570" xmlns:ns5="89785f2a-ca66-4857-aafa-062828a0b570" xmlns:ns6="7312d0bd-5bb3-4d44-9c84-f993550bda7e" targetNamespace="http://schemas.microsoft.com/office/2006/metadata/properties" ma:root="true" ma:fieldsID="6362a773ea5ba6fb9354a8e142a8e65a" ns1:_="" ns2:_="" ns4:_="" ns5:_="" ns6:_="">
    <xsd:import namespace="http://schemas.microsoft.com/sharepoint/v3"/>
    <xsd:import namespace="00c1cf47-8665-4c73-8994-ff3a5e26da0f"/>
    <xsd:import namespace="89785F2A-CA66-4857-AAFA-062828A0B570"/>
    <xsd:import namespace="89785f2a-ca66-4857-aafa-062828a0b570"/>
    <xsd:import namespace="7312d0bd-5bb3-4d44-9c84-f993550bda7e"/>
    <xsd:element name="properties">
      <xsd:complexType>
        <xsd:sequence>
          <xsd:element name="documentManagement">
            <xsd:complexType>
              <xsd:all>
                <xsd:element ref="ns2:Docket_x0020_Number"/>
                <xsd:element ref="ns2:Party" minOccurs="0"/>
                <xsd:element ref="ns2:Preparer" minOccurs="0"/>
                <xsd:element ref="ns2:Responsible_x0020_Witness" minOccurs="0"/>
                <xsd:element ref="ns2:Internal_x0020_Due_x0020_Date" minOccurs="0"/>
                <xsd:element ref="ns2:Final_x0020_Due_x0020_Date" minOccurs="0"/>
                <xsd:element ref="ns2:Document_x0020_Type"/>
                <xsd:element ref="ns4:Series" minOccurs="0"/>
                <xsd:element ref="ns5:SERSWorkflow" minOccurs="0"/>
                <xsd:element ref="ns5:Workflow" minOccurs="0"/>
                <xsd:element ref="ns5:WorkflowStatus" minOccurs="0"/>
                <xsd:element ref="ns4:MediaServiceFastMetadata" minOccurs="0"/>
                <xsd:element ref="ns6:SharedWithUsers" minOccurs="0"/>
                <xsd:element ref="ns6:SharedWithDetails" minOccurs="0"/>
                <xsd:element ref="ns1:_ip_UnifiedCompliancePolicyProperties" minOccurs="0"/>
                <xsd:element ref="ns1:_ip_UnifiedCompliancePolicyUIAction" minOccurs="0"/>
                <xsd:element ref="ns5:MediaServiceAutoKeyPoints" minOccurs="0"/>
                <xsd:element ref="ns5:MediaServiceKeyPoints" minOccurs="0"/>
                <xsd:element ref="ns4:MediaServiceMetadata" minOccurs="0"/>
                <xsd:element ref="ns2:_dlc_DocId" minOccurs="0"/>
                <xsd:element ref="ns2:_dlc_DocIdUrl" minOccurs="0"/>
                <xsd:element ref="ns2:_dlc_DocIdPersistId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2" ma:displayName="Docket Number" ma:internalName="Docket_x0020_Number" ma:readOnly="false">
      <xsd:simpleType>
        <xsd:restriction base="dms:Text">
          <xsd:maxLength value="255"/>
        </xsd:restriction>
      </xsd:simpleType>
    </xsd:element>
    <xsd:element name="Party" ma:index="3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4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5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7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8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9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  <xsd:element name="_dlc_DocId" ma:index="2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ies" ma:index="10" nillable="true" ma:displayName="Series" ma:internalName="Series" ma:readOnly="false">
      <xsd:simpleType>
        <xsd:restriction base="dms:Text">
          <xsd:maxLength value="255"/>
        </xsd:restriction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SWorkflow" ma:index="11" nillable="true" ma:displayName="SERS Workflow" ma:format="Hyperlink" ma:internalName="SERS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" ma:index="12" nillable="true" ma:displayName="Workflow" ma:internalName="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Status" ma:index="13" nillable="true" ma:displayName="WorkflowStatus" ma:internalName="WorkflowStatus" ma:readOnly="fals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d0bd-5bb3-4d44-9c84-f993550bda7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description="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 ma:index="6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nternal_x0020_Due_x0020_Date xmlns="00c1cf47-8665-4c73-8994-ff3a5e26da0f" xsi:nil="true"/>
    <WorkflowStatus xmlns="89785f2a-ca66-4857-aafa-062828a0b570" xsi:nil="true"/>
    <Final_x0020_Due_x0020_Date xmlns="00c1cf47-8665-4c73-8994-ff3a5e26da0f" xsi:nil="true"/>
    <Series xmlns="89785F2A-CA66-4857-AAFA-062828A0B570" xsi:nil="true"/>
    <Workflow xmlns="89785f2a-ca66-4857-aafa-062828a0b570">
      <Url xsi:nil="true"/>
      <Description xsi:nil="true"/>
    </Workflow>
    <Docket_x0020_Number xmlns="00c1cf47-8665-4c73-8994-ff3a5e26da0f">WR-2024-0320 - GRC</Docket_x0020_Number>
    <Preparer xmlns="00c1cf47-8665-4c73-8994-ff3a5e26da0f">Ann Bulkley</Preparer>
    <Document_x0020_Type xmlns="00c1cf47-8665-4c73-8994-ff3a5e26da0f">Testimony</Document_x0020_Type>
    <_ip_UnifiedCompliancePolicyProperties xmlns="http://schemas.microsoft.com/sharepoint/v3" xsi:nil="true"/>
    <SERSWorkflow xmlns="89785f2a-ca66-4857-aafa-062828a0b570">
      <Url xsi:nil="true"/>
      <Description xsi:nil="true"/>
    </SERSWorkflow>
    <Party xmlns="00c1cf47-8665-4c73-8994-ff3a5e26da0f" xsi:nil="true"/>
    <Responsible_x0020_Witness xmlns="00c1cf47-8665-4c73-8994-ff3a5e26da0f">Ann Bulkley</Responsible_x0020_Witness>
    <_dlc_DocId xmlns="00c1cf47-8665-4c73-8994-ff3a5e26da0f">4QVSNHSJP2QR-29934732-20194</_dlc_DocId>
    <_dlc_DocIdUrl xmlns="00c1cf47-8665-4c73-8994-ff3a5e26da0f">
      <Url>https://amwater.sharepoint.com/sites/sers/MO/_layouts/15/DocIdRedir.aspx?ID=4QVSNHSJP2QR-29934732-20194</Url>
      <Description>4QVSNHSJP2QR-29934732-20194</Description>
    </_dlc_DocIdUrl>
  </documentManagement>
</p:properties>
</file>

<file path=customXml/itemProps1.xml><?xml version="1.0" encoding="utf-8"?>
<ds:datastoreItem xmlns:ds="http://schemas.openxmlformats.org/officeDocument/2006/customXml" ds:itemID="{BE815508-AD5D-46AC-A699-28D3A6DADA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7AD466-0619-4E10-9F28-D22944C7533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1ED8EBB-4406-4AF1-AD0F-9116D336B2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c1cf47-8665-4c73-8994-ff3a5e26da0f"/>
    <ds:schemaRef ds:uri="89785F2A-CA66-4857-AAFA-062828A0B570"/>
    <ds:schemaRef ds:uri="89785f2a-ca66-4857-aafa-062828a0b570"/>
    <ds:schemaRef ds:uri="7312d0bd-5bb3-4d44-9c84-f993550b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F2222A5-FB4F-41B4-A49F-55718D815DE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0c1cf47-8665-4c73-8994-ff3a5e26da0f"/>
    <ds:schemaRef ds:uri="89785f2a-ca66-4857-aafa-062828a0b570"/>
    <ds:schemaRef ds:uri="89785F2A-CA66-4857-AAFA-062828A0B5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AEB-1 - Summary</vt:lpstr>
      <vt:lpstr>AEB-2 - Proxy Group</vt:lpstr>
      <vt:lpstr>AEB-3 - Constant DCF</vt:lpstr>
      <vt:lpstr>AEB-4 - CAPM &amp; ECAPM</vt:lpstr>
      <vt:lpstr>AEB-5 - LT Beta</vt:lpstr>
      <vt:lpstr>AEB-6 - Market Return</vt:lpstr>
      <vt:lpstr>AEB-7 - Flotation Costs</vt:lpstr>
      <vt:lpstr>AEB-8 - CapEx1</vt:lpstr>
      <vt:lpstr>AEB-8 - CapEx2</vt:lpstr>
      <vt:lpstr>AEB-9 Regulatory Risk</vt:lpstr>
      <vt:lpstr>AEB-10 RRARank </vt:lpstr>
      <vt:lpstr>AEB-11 S&amp;P CredSup</vt:lpstr>
      <vt:lpstr>AEB-12 - Capital Structure</vt:lpstr>
      <vt:lpstr>'AEB-1 - Summary'!Print_Area</vt:lpstr>
      <vt:lpstr>'AEB-10 RRARank '!Print_Area</vt:lpstr>
      <vt:lpstr>'AEB-11 S&amp;P CredSup'!Print_Area</vt:lpstr>
      <vt:lpstr>'AEB-2 - Proxy Group'!Print_Area</vt:lpstr>
      <vt:lpstr>'AEB-4 - CAPM &amp; ECAPM'!Print_Area</vt:lpstr>
      <vt:lpstr>'AEB-5 - LT Beta'!Print_Area</vt:lpstr>
      <vt:lpstr>'AEB-6 - Market Return'!Print_Area</vt:lpstr>
      <vt:lpstr>'AEB-7 - Flotation Costs'!Print_Area</vt:lpstr>
      <vt:lpstr>'AEB-8 - CapEx1'!Print_Area</vt:lpstr>
      <vt:lpstr>'AEB-8 - CapEx2'!Print_Area</vt:lpstr>
      <vt:lpstr>'AEB-9 Regulatory Risk'!Print_Area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ROE</dc:subject>
  <dc:creator/>
  <cp:lastModifiedBy/>
  <dcterms:created xsi:type="dcterms:W3CDTF">2024-06-06T03:02:33Z</dcterms:created>
  <dcterms:modified xsi:type="dcterms:W3CDTF">2024-07-01T15:17:15Z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{112B0BEE-62C9-4AA3-B5C5-1401AF7C0ADE}</vt:lpwstr>
  </property>
  <property fmtid="{D5CDD505-2E9C-101B-9397-08002B2CF9AE}" pid="3" name="ContentTypeId">
    <vt:lpwstr>0x01010044A41C2704B4C8478235676A1E95F8BF</vt:lpwstr>
  </property>
  <property fmtid="{D5CDD505-2E9C-101B-9397-08002B2CF9AE}" pid="4" name="_dlc_DocIdItemGuid">
    <vt:lpwstr>84aa51a1-e58c-47cc-ae8f-a9df3c20a95c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