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liberty water\surrebuttal\"/>
    </mc:Choice>
  </mc:AlternateContent>
  <xr:revisionPtr revIDLastSave="0" documentId="8_{52FBD521-FD51-4C4D-BD47-6238790304D1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Water" sheetId="2" r:id="rId1"/>
    <sheet name="New water additions" sheetId="7" r:id="rId2"/>
    <sheet name="Sewer" sheetId="3" r:id="rId3"/>
    <sheet name="New sewer Additions" sheetId="8" r:id="rId4"/>
  </sheets>
  <definedNames>
    <definedName name="_xlnm._FilterDatabase" localSheetId="3" hidden="1">'New sewer Additions'!$A$13:$S$242</definedName>
    <definedName name="_xlnm._FilterDatabase" localSheetId="1" hidden="1">'New water additions'!$A$15:$Q$248</definedName>
    <definedName name="_xlnm.Print_Area" localSheetId="2">Sewer!$A$1:$AC$54</definedName>
    <definedName name="_xlnm.Print_Area" localSheetId="0">Water!$A$1:$AB$96</definedName>
    <definedName name="Start" localSheetId="2">Sewer!$A$10:$I$39</definedName>
    <definedName name="Start" localSheetId="0">Water!$A$10:$I$35</definedName>
    <definedName name="Start">#REF!</definedName>
    <definedName name="year2" localSheetId="2">Sewer!#REF!</definedName>
    <definedName name="year2" localSheetId="0">Water!$A$56:$I$81</definedName>
    <definedName name="year2">#REF!</definedName>
    <definedName name="Z_8DE57190_079B_46FD_A397_D98F284895C8_.wvu.PrintArea" localSheetId="2" hidden="1">Sewer!$A$1:$AC$54</definedName>
    <definedName name="Z_8DE57190_079B_46FD_A397_D98F284895C8_.wvu.PrintArea" localSheetId="0" hidden="1">Water!$A$1:$AB$96</definedName>
  </definedNames>
  <calcPr calcId="191029" iterate="1" iterateCount="1000"/>
  <customWorkbookViews>
    <customWorkbookView name="Coffer, Amanda - Personal View" guid="{8DE57190-079B-46FD-A397-D98F284895C8}" mergeInterval="0" personalView="1" maximized="1" windowWidth="1280" windowHeight="799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8" i="8" l="1"/>
  <c r="I249" i="8"/>
  <c r="O250" i="8"/>
  <c r="N249" i="8"/>
  <c r="N250" i="8"/>
  <c r="O248" i="8"/>
  <c r="M108" i="8"/>
  <c r="M240" i="7" l="1"/>
  <c r="M156" i="8" l="1"/>
  <c r="M67" i="8" l="1"/>
  <c r="M46" i="8" l="1"/>
  <c r="M43" i="8"/>
  <c r="M40" i="8"/>
  <c r="M39" i="8"/>
  <c r="M218" i="8"/>
  <c r="M234" i="7"/>
  <c r="M136" i="7" l="1"/>
  <c r="M145" i="7"/>
  <c r="M156" i="7"/>
  <c r="M247" i="7"/>
  <c r="M238" i="7"/>
  <c r="M237" i="7"/>
  <c r="M216" i="8"/>
  <c r="M233" i="7"/>
  <c r="M230" i="7"/>
  <c r="M213" i="8"/>
  <c r="M228" i="7"/>
  <c r="M225" i="7" l="1"/>
  <c r="M224" i="7"/>
  <c r="M202" i="7" l="1"/>
  <c r="M203" i="7"/>
  <c r="M204" i="7"/>
  <c r="M205" i="7"/>
  <c r="M199" i="7"/>
  <c r="M201" i="7"/>
  <c r="M187" i="7"/>
  <c r="M181" i="7"/>
  <c r="M190" i="7"/>
  <c r="M192" i="7"/>
  <c r="M196" i="7"/>
  <c r="M194" i="7"/>
  <c r="M195" i="7"/>
  <c r="M197" i="7"/>
  <c r="M178" i="7"/>
  <c r="M175" i="7" l="1"/>
  <c r="M177" i="7" l="1"/>
  <c r="M170" i="7"/>
  <c r="M169" i="7"/>
  <c r="M171" i="7"/>
  <c r="M168" i="7"/>
  <c r="M163" i="7"/>
  <c r="M158" i="7"/>
  <c r="M157" i="7"/>
  <c r="M155" i="7" l="1"/>
  <c r="M152" i="7"/>
  <c r="M132" i="8"/>
  <c r="M148" i="7"/>
  <c r="M149" i="7"/>
  <c r="M147" i="7"/>
  <c r="M130" i="7" l="1"/>
  <c r="M128" i="7"/>
  <c r="M142" i="7"/>
  <c r="M143" i="7"/>
  <c r="M141" i="7"/>
  <c r="M138" i="7"/>
  <c r="M114" i="7"/>
  <c r="M122" i="7"/>
  <c r="M117" i="7"/>
  <c r="M116" i="7"/>
  <c r="M108" i="7" l="1"/>
  <c r="M103" i="7" l="1"/>
  <c r="M95" i="7" l="1"/>
  <c r="M94" i="7"/>
  <c r="M92" i="7"/>
  <c r="M90" i="7"/>
  <c r="M87" i="7"/>
  <c r="M88" i="7"/>
  <c r="M86" i="7"/>
  <c r="M82" i="7"/>
  <c r="M78" i="7"/>
  <c r="M76" i="7"/>
  <c r="M75" i="7"/>
  <c r="M71" i="7"/>
  <c r="M72" i="7"/>
  <c r="M83" i="7"/>
  <c r="M81" i="7"/>
  <c r="M80" i="7"/>
  <c r="M70" i="7"/>
  <c r="M77" i="7"/>
  <c r="M62" i="7"/>
  <c r="M63" i="7"/>
  <c r="M64" i="7"/>
  <c r="M65" i="7"/>
  <c r="M66" i="7"/>
  <c r="M67" i="7"/>
  <c r="M68" i="7"/>
  <c r="M61" i="7"/>
  <c r="M60" i="7"/>
  <c r="M59" i="7"/>
  <c r="M57" i="7"/>
  <c r="M52" i="7"/>
  <c r="M51" i="7"/>
  <c r="M145" i="8" l="1"/>
  <c r="M152" i="8"/>
  <c r="I250" i="8" s="1"/>
  <c r="I251" i="8" s="1"/>
  <c r="M47" i="8"/>
  <c r="M53" i="8"/>
  <c r="M54" i="8"/>
  <c r="M55" i="8"/>
  <c r="M56" i="8"/>
  <c r="M58" i="8"/>
  <c r="M57" i="8"/>
  <c r="M65" i="8"/>
  <c r="M66" i="8"/>
  <c r="M61" i="8"/>
  <c r="M63" i="8"/>
  <c r="M59" i="8"/>
  <c r="M69" i="8"/>
  <c r="M71" i="8"/>
  <c r="M74" i="8"/>
  <c r="M79" i="8"/>
  <c r="M80" i="8"/>
  <c r="M77" i="8"/>
  <c r="M86" i="8"/>
  <c r="M81" i="8"/>
  <c r="M93" i="8"/>
  <c r="M126" i="8"/>
  <c r="M112" i="8"/>
  <c r="M114" i="8"/>
  <c r="M115" i="8"/>
  <c r="M121" i="8"/>
  <c r="M125" i="8"/>
  <c r="M127" i="8"/>
  <c r="M133" i="8"/>
  <c r="M140" i="8"/>
  <c r="M147" i="8"/>
  <c r="M148" i="8"/>
  <c r="M160" i="8"/>
  <c r="M177" i="8"/>
  <c r="M179" i="8"/>
  <c r="M172" i="8"/>
  <c r="M162" i="8"/>
  <c r="M181" i="8"/>
  <c r="M182" i="8"/>
  <c r="M178" i="8"/>
  <c r="M180" i="8"/>
  <c r="M173" i="8"/>
  <c r="M189" i="8"/>
  <c r="M183" i="8"/>
  <c r="M206" i="8"/>
  <c r="M207" i="8"/>
  <c r="M211" i="8"/>
  <c r="M224" i="8"/>
  <c r="M221" i="8"/>
  <c r="M230" i="8"/>
  <c r="M231" i="8"/>
  <c r="M232" i="8"/>
  <c r="M237" i="8"/>
  <c r="O251" i="8" s="1"/>
  <c r="O252" i="8" s="1"/>
  <c r="M233" i="8"/>
  <c r="N247" i="8" s="1"/>
  <c r="M240" i="8"/>
  <c r="M242" i="8"/>
  <c r="M238" i="8"/>
  <c r="M111" i="8"/>
  <c r="M137" i="8"/>
  <c r="M138" i="8"/>
  <c r="M75" i="8"/>
  <c r="M214" i="8"/>
  <c r="M231" i="7"/>
  <c r="M222" i="7"/>
  <c r="M223" i="7"/>
  <c r="M221" i="7"/>
  <c r="M205" i="8"/>
  <c r="M174" i="8"/>
  <c r="M159" i="8"/>
  <c r="M119" i="7"/>
  <c r="M88" i="8"/>
  <c r="M141" i="8"/>
  <c r="M241" i="8"/>
  <c r="M235" i="8"/>
  <c r="M222" i="8"/>
  <c r="M192" i="8"/>
  <c r="M193" i="8"/>
  <c r="M215" i="8"/>
  <c r="M226" i="8"/>
  <c r="M223" i="8"/>
  <c r="M229" i="8"/>
  <c r="M227" i="8"/>
  <c r="M228" i="8"/>
  <c r="M239" i="8"/>
  <c r="M92" i="8"/>
  <c r="M116" i="8"/>
  <c r="M134" i="8"/>
  <c r="M113" i="8"/>
  <c r="M153" i="8"/>
  <c r="M154" i="8"/>
  <c r="M155" i="8"/>
  <c r="M161" i="8"/>
  <c r="M164" i="8"/>
  <c r="M171" i="8"/>
  <c r="M163" i="8"/>
  <c r="M185" i="8"/>
  <c r="M188" i="8"/>
  <c r="M186" i="8"/>
  <c r="M187" i="8"/>
  <c r="M195" i="8"/>
  <c r="M197" i="8"/>
  <c r="M194" i="8"/>
  <c r="M196" i="8"/>
  <c r="M202" i="8"/>
  <c r="M203" i="8"/>
  <c r="M204" i="8"/>
  <c r="M201" i="8"/>
  <c r="M199" i="8"/>
  <c r="M200" i="8"/>
  <c r="M212" i="8"/>
  <c r="M209" i="8"/>
  <c r="M210" i="8"/>
  <c r="M217" i="8"/>
  <c r="M16" i="8"/>
  <c r="M30" i="8"/>
  <c r="M34" i="8"/>
  <c r="M130" i="8"/>
  <c r="M198" i="8"/>
  <c r="M234" i="8"/>
  <c r="O247" i="8" s="1"/>
  <c r="M236" i="8"/>
  <c r="N248" i="8" s="1"/>
  <c r="M220" i="8"/>
  <c r="M127" i="7"/>
  <c r="M172" i="7"/>
  <c r="M179" i="7"/>
  <c r="M183" i="7"/>
  <c r="M186" i="7"/>
  <c r="M182" i="7"/>
  <c r="M207" i="7"/>
  <c r="M200" i="7"/>
  <c r="M214" i="7"/>
  <c r="M216" i="7"/>
  <c r="M213" i="7"/>
  <c r="M215" i="7"/>
  <c r="M218" i="7"/>
  <c r="M219" i="7"/>
  <c r="M229" i="7"/>
  <c r="M226" i="7"/>
  <c r="M227" i="7"/>
  <c r="M24" i="7"/>
  <c r="M41" i="7"/>
  <c r="M45" i="7"/>
  <c r="M146" i="7"/>
  <c r="M217" i="7"/>
  <c r="M129" i="7"/>
  <c r="M151" i="7"/>
  <c r="M211" i="7"/>
  <c r="M212" i="7"/>
  <c r="M232" i="7"/>
  <c r="M241" i="7"/>
  <c r="M239" i="7"/>
  <c r="M246" i="7"/>
  <c r="M244" i="7"/>
  <c r="M245" i="7"/>
  <c r="M248" i="7"/>
  <c r="M107" i="7"/>
  <c r="M236" i="7"/>
  <c r="M249" i="7" l="1"/>
  <c r="M243" i="8"/>
  <c r="K1019" i="3"/>
  <c r="Q972" i="3" l="1"/>
  <c r="O972" i="3"/>
  <c r="O757" i="2" l="1"/>
  <c r="O712" i="2"/>
  <c r="O490" i="2"/>
  <c r="D1879" i="3"/>
  <c r="U1866" i="3"/>
  <c r="L1866" i="3"/>
  <c r="F1866" i="3"/>
  <c r="D1866" i="3"/>
  <c r="H1865" i="3"/>
  <c r="K1864" i="3"/>
  <c r="C1864" i="3"/>
  <c r="A1864" i="3"/>
  <c r="B1845" i="3"/>
  <c r="D1832" i="3"/>
  <c r="U1819" i="3"/>
  <c r="L1819" i="3"/>
  <c r="F1819" i="3"/>
  <c r="D1819" i="3"/>
  <c r="H1818" i="3"/>
  <c r="K1817" i="3"/>
  <c r="C1817" i="3"/>
  <c r="A1817" i="3"/>
  <c r="A1863" i="3" s="1"/>
  <c r="B1798" i="3"/>
  <c r="D1785" i="3"/>
  <c r="U1772" i="3"/>
  <c r="L1772" i="3"/>
  <c r="F1772" i="3"/>
  <c r="D1772" i="3"/>
  <c r="H1771" i="3"/>
  <c r="K1770" i="3"/>
  <c r="C1770" i="3"/>
  <c r="A1770" i="3"/>
  <c r="A1816" i="3" s="1"/>
  <c r="B1751" i="3"/>
  <c r="D1738" i="3"/>
  <c r="U1725" i="3"/>
  <c r="L1725" i="3"/>
  <c r="F1725" i="3"/>
  <c r="D1725" i="3"/>
  <c r="H1724" i="3"/>
  <c r="K1723" i="3"/>
  <c r="C1723" i="3"/>
  <c r="A1723" i="3"/>
  <c r="A1769" i="3" s="1"/>
  <c r="B1704" i="3"/>
  <c r="D1691" i="3"/>
  <c r="U1678" i="3"/>
  <c r="L1678" i="3"/>
  <c r="F1678" i="3"/>
  <c r="D1678" i="3"/>
  <c r="H1677" i="3"/>
  <c r="K1676" i="3"/>
  <c r="C1676" i="3"/>
  <c r="A1676" i="3"/>
  <c r="A1722" i="3" s="1"/>
  <c r="B1657" i="3"/>
  <c r="D1644" i="3"/>
  <c r="U1631" i="3"/>
  <c r="L1631" i="3"/>
  <c r="F1631" i="3"/>
  <c r="D1631" i="3"/>
  <c r="H1630" i="3"/>
  <c r="K1629" i="3"/>
  <c r="C1629" i="3"/>
  <c r="A1629" i="3"/>
  <c r="A1675" i="3" s="1"/>
  <c r="B1610" i="3"/>
  <c r="D1597" i="3"/>
  <c r="U1584" i="3"/>
  <c r="L1584" i="3"/>
  <c r="F1584" i="3"/>
  <c r="D1584" i="3"/>
  <c r="H1583" i="3"/>
  <c r="K1582" i="3"/>
  <c r="C1582" i="3"/>
  <c r="A1582" i="3"/>
  <c r="A1628" i="3" s="1"/>
  <c r="B1563" i="3"/>
  <c r="D1550" i="3"/>
  <c r="U1537" i="3"/>
  <c r="L1537" i="3"/>
  <c r="F1537" i="3"/>
  <c r="D1537" i="3"/>
  <c r="H1536" i="3"/>
  <c r="K1535" i="3"/>
  <c r="C1535" i="3"/>
  <c r="A1535" i="3"/>
  <c r="A1581" i="3" s="1"/>
  <c r="B1516" i="3"/>
  <c r="D1503" i="3"/>
  <c r="U1490" i="3"/>
  <c r="L1490" i="3"/>
  <c r="F1490" i="3"/>
  <c r="D1490" i="3"/>
  <c r="H1489" i="3"/>
  <c r="K1488" i="3"/>
  <c r="C1488" i="3"/>
  <c r="A1488" i="3"/>
  <c r="A1534" i="3" s="1"/>
  <c r="B1469" i="3"/>
  <c r="D1456" i="3"/>
  <c r="U1443" i="3"/>
  <c r="L1443" i="3"/>
  <c r="F1443" i="3"/>
  <c r="D1443" i="3"/>
  <c r="H1442" i="3"/>
  <c r="K1441" i="3"/>
  <c r="C1441" i="3"/>
  <c r="A1441" i="3"/>
  <c r="A1487" i="3" s="1"/>
  <c r="B1422" i="3"/>
  <c r="D1409" i="3"/>
  <c r="U1396" i="3"/>
  <c r="L1396" i="3"/>
  <c r="F1396" i="3"/>
  <c r="D1396" i="3"/>
  <c r="H1395" i="3"/>
  <c r="K1394" i="3"/>
  <c r="C1394" i="3"/>
  <c r="A1394" i="3"/>
  <c r="A1440" i="3" s="1"/>
  <c r="B1375" i="3"/>
  <c r="D1362" i="3"/>
  <c r="U1349" i="3"/>
  <c r="L1349" i="3"/>
  <c r="F1349" i="3"/>
  <c r="D1349" i="3"/>
  <c r="H1348" i="3"/>
  <c r="K1347" i="3"/>
  <c r="C1347" i="3"/>
  <c r="A1347" i="3"/>
  <c r="A1393" i="3" s="1"/>
  <c r="B1328" i="3"/>
  <c r="D1315" i="3"/>
  <c r="U1302" i="3"/>
  <c r="L1302" i="3"/>
  <c r="F1302" i="3"/>
  <c r="D1302" i="3"/>
  <c r="H1301" i="3"/>
  <c r="K1300" i="3"/>
  <c r="C1300" i="3"/>
  <c r="A1300" i="3"/>
  <c r="A1346" i="3" s="1"/>
  <c r="B1281" i="3"/>
  <c r="D1268" i="3"/>
  <c r="U1255" i="3"/>
  <c r="L1255" i="3"/>
  <c r="F1255" i="3"/>
  <c r="D1255" i="3"/>
  <c r="H1254" i="3"/>
  <c r="K1253" i="3"/>
  <c r="C1253" i="3"/>
  <c r="A1253" i="3"/>
  <c r="A1299" i="3" s="1"/>
  <c r="B1234" i="3"/>
  <c r="D1221" i="3"/>
  <c r="U1208" i="3"/>
  <c r="L1208" i="3"/>
  <c r="F1208" i="3"/>
  <c r="D1208" i="3"/>
  <c r="H1207" i="3"/>
  <c r="K1206" i="3"/>
  <c r="C1206" i="3"/>
  <c r="A1206" i="3"/>
  <c r="A1252" i="3" s="1"/>
  <c r="B1187" i="3"/>
  <c r="D1174" i="3"/>
  <c r="U1161" i="3"/>
  <c r="L1161" i="3"/>
  <c r="F1161" i="3"/>
  <c r="D1161" i="3"/>
  <c r="H1160" i="3"/>
  <c r="K1159" i="3"/>
  <c r="C1159" i="3"/>
  <c r="A1159" i="3"/>
  <c r="A1205" i="3" s="1"/>
  <c r="B1140" i="3"/>
  <c r="K1112" i="3"/>
  <c r="C1112" i="3"/>
  <c r="D1127" i="3"/>
  <c r="U1114" i="3"/>
  <c r="L1114" i="3"/>
  <c r="F1114" i="3"/>
  <c r="D1114" i="3"/>
  <c r="H1113" i="3"/>
  <c r="A1112" i="3"/>
  <c r="A1158" i="3" s="1"/>
  <c r="B1093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87" i="3"/>
  <c r="R220" i="3"/>
  <c r="C1065" i="3"/>
  <c r="D1080" i="3"/>
  <c r="U1067" i="3"/>
  <c r="L1067" i="3"/>
  <c r="F1067" i="3"/>
  <c r="D1067" i="3"/>
  <c r="H1066" i="3"/>
  <c r="V1046" i="3"/>
  <c r="B1046" i="3"/>
  <c r="C1019" i="3"/>
  <c r="D1034" i="3"/>
  <c r="U1021" i="3"/>
  <c r="L1021" i="3"/>
  <c r="F1021" i="3"/>
  <c r="D1021" i="3"/>
  <c r="H1020" i="3"/>
  <c r="B1000" i="3"/>
  <c r="C972" i="3"/>
  <c r="K972" i="3"/>
  <c r="B953" i="3"/>
  <c r="H973" i="3"/>
  <c r="D974" i="3"/>
  <c r="F974" i="3"/>
  <c r="L974" i="3"/>
  <c r="U974" i="3"/>
  <c r="D987" i="3"/>
  <c r="K926" i="3"/>
  <c r="C926" i="3"/>
  <c r="I926" i="3"/>
  <c r="I972" i="3" s="1"/>
  <c r="I1019" i="3" s="1"/>
  <c r="I1065" i="3" s="1"/>
  <c r="I1112" i="3" s="1"/>
  <c r="I1159" i="3" s="1"/>
  <c r="I1206" i="3" s="1"/>
  <c r="I1253" i="3" s="1"/>
  <c r="I1300" i="3" s="1"/>
  <c r="I1347" i="3" s="1"/>
  <c r="I1394" i="3" s="1"/>
  <c r="I1441" i="3" s="1"/>
  <c r="I1488" i="3" s="1"/>
  <c r="I1535" i="3" s="1"/>
  <c r="I1582" i="3" s="1"/>
  <c r="I1629" i="3" s="1"/>
  <c r="I1676" i="3" s="1"/>
  <c r="I1723" i="3" s="1"/>
  <c r="I1770" i="3" s="1"/>
  <c r="I1817" i="3" s="1"/>
  <c r="I1864" i="3" s="1"/>
  <c r="B926" i="3"/>
  <c r="B972" i="3" s="1"/>
  <c r="B1019" i="3" s="1"/>
  <c r="B1065" i="3" s="1"/>
  <c r="B1112" i="3" s="1"/>
  <c r="B1159" i="3" s="1"/>
  <c r="B1206" i="3" s="1"/>
  <c r="B1253" i="3" s="1"/>
  <c r="B1300" i="3" s="1"/>
  <c r="B1347" i="3" s="1"/>
  <c r="B1394" i="3" s="1"/>
  <c r="B1441" i="3" s="1"/>
  <c r="B1488" i="3" s="1"/>
  <c r="B1535" i="3" s="1"/>
  <c r="B1582" i="3" s="1"/>
  <c r="B1629" i="3" s="1"/>
  <c r="B1676" i="3" s="1"/>
  <c r="B1723" i="3" s="1"/>
  <c r="B1770" i="3" s="1"/>
  <c r="B1817" i="3" s="1"/>
  <c r="B1864" i="3" s="1"/>
  <c r="D941" i="3"/>
  <c r="U928" i="3"/>
  <c r="L928" i="3"/>
  <c r="F928" i="3"/>
  <c r="D928" i="3"/>
  <c r="H927" i="3"/>
  <c r="A926" i="3"/>
  <c r="A972" i="3" s="1"/>
  <c r="A1019" i="3" s="1"/>
  <c r="A1065" i="3" s="1"/>
  <c r="A1111" i="3" s="1"/>
  <c r="B907" i="3"/>
  <c r="D894" i="3"/>
  <c r="U881" i="3"/>
  <c r="L881" i="3"/>
  <c r="F881" i="3"/>
  <c r="D881" i="3"/>
  <c r="B880" i="3"/>
  <c r="H879" i="3"/>
  <c r="B859" i="3"/>
  <c r="D847" i="3"/>
  <c r="U834" i="3"/>
  <c r="L834" i="3"/>
  <c r="F834" i="3"/>
  <c r="D834" i="3"/>
  <c r="B833" i="3"/>
  <c r="H832" i="3"/>
  <c r="B812" i="3"/>
  <c r="B764" i="3"/>
  <c r="D800" i="3"/>
  <c r="U787" i="3"/>
  <c r="L787" i="3"/>
  <c r="F787" i="3"/>
  <c r="D787" i="3"/>
  <c r="B786" i="3"/>
  <c r="H785" i="3"/>
  <c r="D752" i="3"/>
  <c r="U739" i="3"/>
  <c r="L739" i="3"/>
  <c r="F739" i="3"/>
  <c r="D739" i="3"/>
  <c r="B738" i="3"/>
  <c r="H737" i="3"/>
  <c r="B715" i="3"/>
  <c r="I287" i="3"/>
  <c r="I337" i="3" s="1"/>
  <c r="I137" i="3"/>
  <c r="I187" i="3" s="1"/>
  <c r="B67" i="3"/>
  <c r="B68" i="3"/>
  <c r="B69" i="3"/>
  <c r="B119" i="3" s="1"/>
  <c r="B169" i="3" s="1"/>
  <c r="B219" i="3" s="1"/>
  <c r="B269" i="3" s="1"/>
  <c r="B319" i="3" s="1"/>
  <c r="B369" i="3" s="1"/>
  <c r="B419" i="3" s="1"/>
  <c r="B469" i="3" s="1"/>
  <c r="B519" i="3" s="1"/>
  <c r="B569" i="3" s="1"/>
  <c r="B619" i="3" s="1"/>
  <c r="B669" i="3" s="1"/>
  <c r="B719" i="3" s="1"/>
  <c r="R719" i="3" s="1"/>
  <c r="B70" i="3"/>
  <c r="B120" i="3" s="1"/>
  <c r="B170" i="3" s="1"/>
  <c r="B270" i="3" s="1"/>
  <c r="B320" i="3" s="1"/>
  <c r="B370" i="3" s="1"/>
  <c r="B420" i="3" s="1"/>
  <c r="B470" i="3" s="1"/>
  <c r="B520" i="3" s="1"/>
  <c r="B570" i="3" s="1"/>
  <c r="B620" i="3" s="1"/>
  <c r="B670" i="3" s="1"/>
  <c r="B720" i="3" s="1"/>
  <c r="R720" i="3" s="1"/>
  <c r="B71" i="3"/>
  <c r="B121" i="3" s="1"/>
  <c r="B171" i="3" s="1"/>
  <c r="B221" i="3" s="1"/>
  <c r="B271" i="3" s="1"/>
  <c r="B321" i="3" s="1"/>
  <c r="B371" i="3" s="1"/>
  <c r="B421" i="3" s="1"/>
  <c r="B471" i="3" s="1"/>
  <c r="B521" i="3" s="1"/>
  <c r="B571" i="3" s="1"/>
  <c r="B621" i="3" s="1"/>
  <c r="B671" i="3" s="1"/>
  <c r="B721" i="3" s="1"/>
  <c r="R721" i="3" s="1"/>
  <c r="B72" i="3"/>
  <c r="B73" i="3"/>
  <c r="B74" i="3"/>
  <c r="B124" i="3" s="1"/>
  <c r="B174" i="3" s="1"/>
  <c r="B224" i="3" s="1"/>
  <c r="B274" i="3" s="1"/>
  <c r="B324" i="3" s="1"/>
  <c r="B374" i="3" s="1"/>
  <c r="B424" i="3" s="1"/>
  <c r="B474" i="3" s="1"/>
  <c r="B524" i="3" s="1"/>
  <c r="B574" i="3" s="1"/>
  <c r="B624" i="3" s="1"/>
  <c r="B674" i="3" s="1"/>
  <c r="B724" i="3" s="1"/>
  <c r="R724" i="3" s="1"/>
  <c r="B75" i="3"/>
  <c r="B125" i="3" s="1"/>
  <c r="B175" i="3" s="1"/>
  <c r="B225" i="3" s="1"/>
  <c r="B275" i="3" s="1"/>
  <c r="B325" i="3" s="1"/>
  <c r="B76" i="3"/>
  <c r="B126" i="3" s="1"/>
  <c r="B176" i="3" s="1"/>
  <c r="B226" i="3" s="1"/>
  <c r="B276" i="3" s="1"/>
  <c r="B77" i="3"/>
  <c r="B127" i="3" s="1"/>
  <c r="B177" i="3" s="1"/>
  <c r="B227" i="3" s="1"/>
  <c r="B277" i="3" s="1"/>
  <c r="B327" i="3" s="1"/>
  <c r="B377" i="3" s="1"/>
  <c r="B78" i="3"/>
  <c r="B128" i="3" s="1"/>
  <c r="B178" i="3" s="1"/>
  <c r="B228" i="3" s="1"/>
  <c r="B278" i="3" s="1"/>
  <c r="B328" i="3" s="1"/>
  <c r="B378" i="3" s="1"/>
  <c r="B428" i="3" s="1"/>
  <c r="B478" i="3" s="1"/>
  <c r="B528" i="3" s="1"/>
  <c r="B578" i="3" s="1"/>
  <c r="B628" i="3" s="1"/>
  <c r="B678" i="3" s="1"/>
  <c r="B728" i="3" s="1"/>
  <c r="R728" i="3" s="1"/>
  <c r="B79" i="3"/>
  <c r="B129" i="3" s="1"/>
  <c r="B179" i="3" s="1"/>
  <c r="B229" i="3" s="1"/>
  <c r="B80" i="3"/>
  <c r="B130" i="3" s="1"/>
  <c r="B180" i="3" s="1"/>
  <c r="B230" i="3" s="1"/>
  <c r="B280" i="3" s="1"/>
  <c r="B330" i="3" s="1"/>
  <c r="B380" i="3" s="1"/>
  <c r="B430" i="3" s="1"/>
  <c r="B480" i="3" s="1"/>
  <c r="B530" i="3" s="1"/>
  <c r="B580" i="3" s="1"/>
  <c r="B630" i="3" s="1"/>
  <c r="B680" i="3" s="1"/>
  <c r="B730" i="3" s="1"/>
  <c r="B779" i="3" s="1"/>
  <c r="B827" i="3" s="1"/>
  <c r="B874" i="3" s="1"/>
  <c r="B922" i="3" s="1"/>
  <c r="B81" i="3"/>
  <c r="B131" i="3" s="1"/>
  <c r="B181" i="3" s="1"/>
  <c r="B231" i="3" s="1"/>
  <c r="B281" i="3" s="1"/>
  <c r="B331" i="3" s="1"/>
  <c r="B381" i="3" s="1"/>
  <c r="B431" i="3" s="1"/>
  <c r="B481" i="3" s="1"/>
  <c r="B531" i="3" s="1"/>
  <c r="B581" i="3" s="1"/>
  <c r="B631" i="3" s="1"/>
  <c r="B681" i="3" s="1"/>
  <c r="B731" i="3" s="1"/>
  <c r="B780" i="3" s="1"/>
  <c r="B828" i="3" s="1"/>
  <c r="B875" i="3" s="1"/>
  <c r="B923" i="3" s="1"/>
  <c r="B82" i="3"/>
  <c r="B132" i="3" s="1"/>
  <c r="B182" i="3" s="1"/>
  <c r="B232" i="3" s="1"/>
  <c r="B282" i="3" s="1"/>
  <c r="B332" i="3" s="1"/>
  <c r="B382" i="3" s="1"/>
  <c r="B432" i="3" s="1"/>
  <c r="B482" i="3" s="1"/>
  <c r="B532" i="3" s="1"/>
  <c r="B582" i="3" s="1"/>
  <c r="B632" i="3" s="1"/>
  <c r="B682" i="3" s="1"/>
  <c r="B732" i="3" s="1"/>
  <c r="B781" i="3" s="1"/>
  <c r="B829" i="3" s="1"/>
  <c r="B876" i="3" s="1"/>
  <c r="R876" i="3" s="1"/>
  <c r="B83" i="3"/>
  <c r="B133" i="3" s="1"/>
  <c r="B183" i="3" s="1"/>
  <c r="B233" i="3" s="1"/>
  <c r="B283" i="3" s="1"/>
  <c r="B333" i="3" s="1"/>
  <c r="B383" i="3" s="1"/>
  <c r="B433" i="3" s="1"/>
  <c r="B84" i="3"/>
  <c r="B134" i="3" s="1"/>
  <c r="B184" i="3" s="1"/>
  <c r="B234" i="3" s="1"/>
  <c r="B284" i="3" s="1"/>
  <c r="B334" i="3" s="1"/>
  <c r="B384" i="3" s="1"/>
  <c r="B434" i="3" s="1"/>
  <c r="B484" i="3" s="1"/>
  <c r="B534" i="3" s="1"/>
  <c r="B584" i="3" s="1"/>
  <c r="B634" i="3" s="1"/>
  <c r="B684" i="3" s="1"/>
  <c r="B734" i="3" s="1"/>
  <c r="B783" i="3" s="1"/>
  <c r="B831" i="3" s="1"/>
  <c r="R831" i="3" s="1"/>
  <c r="B85" i="3"/>
  <c r="B135" i="3" s="1"/>
  <c r="B185" i="3" s="1"/>
  <c r="B235" i="3" s="1"/>
  <c r="B285" i="3" s="1"/>
  <c r="B335" i="3" s="1"/>
  <c r="B385" i="3" s="1"/>
  <c r="B435" i="3" s="1"/>
  <c r="B485" i="3" s="1"/>
  <c r="B535" i="3" s="1"/>
  <c r="B585" i="3" s="1"/>
  <c r="B635" i="3" s="1"/>
  <c r="B685" i="3" s="1"/>
  <c r="B735" i="3" s="1"/>
  <c r="B784" i="3" s="1"/>
  <c r="B86" i="3"/>
  <c r="B136" i="3" s="1"/>
  <c r="B186" i="3" s="1"/>
  <c r="B236" i="3" s="1"/>
  <c r="B286" i="3" s="1"/>
  <c r="B336" i="3" s="1"/>
  <c r="B386" i="3" s="1"/>
  <c r="B436" i="3" s="1"/>
  <c r="B486" i="3" s="1"/>
  <c r="B536" i="3" s="1"/>
  <c r="B586" i="3" s="1"/>
  <c r="B636" i="3" s="1"/>
  <c r="B686" i="3" s="1"/>
  <c r="B736" i="3" s="1"/>
  <c r="B66" i="3"/>
  <c r="B116" i="3" s="1"/>
  <c r="B166" i="3" s="1"/>
  <c r="B216" i="3" s="1"/>
  <c r="B266" i="3" s="1"/>
  <c r="B316" i="3" s="1"/>
  <c r="B366" i="3" s="1"/>
  <c r="B416" i="3" s="1"/>
  <c r="B466" i="3" s="1"/>
  <c r="B516" i="3" s="1"/>
  <c r="B566" i="3" s="1"/>
  <c r="B616" i="3" s="1"/>
  <c r="B666" i="3" s="1"/>
  <c r="B716" i="3" s="1"/>
  <c r="A67" i="3"/>
  <c r="A117" i="3" s="1"/>
  <c r="A167" i="3" s="1"/>
  <c r="A217" i="3" s="1"/>
  <c r="A267" i="3" s="1"/>
  <c r="A317" i="3" s="1"/>
  <c r="A367" i="3" s="1"/>
  <c r="A417" i="3" s="1"/>
  <c r="A467" i="3" s="1"/>
  <c r="A517" i="3" s="1"/>
  <c r="A567" i="3" s="1"/>
  <c r="A617" i="3" s="1"/>
  <c r="A667" i="3" s="1"/>
  <c r="A717" i="3" s="1"/>
  <c r="A766" i="3" s="1"/>
  <c r="A814" i="3" s="1"/>
  <c r="A861" i="3" s="1"/>
  <c r="A909" i="3" s="1"/>
  <c r="A955" i="3" s="1"/>
  <c r="A1002" i="3" s="1"/>
  <c r="A1048" i="3" s="1"/>
  <c r="A1095" i="3" s="1"/>
  <c r="A1142" i="3" s="1"/>
  <c r="A1189" i="3" s="1"/>
  <c r="A1236" i="3" s="1"/>
  <c r="A1283" i="3" s="1"/>
  <c r="A1330" i="3" s="1"/>
  <c r="A1377" i="3" s="1"/>
  <c r="A1424" i="3" s="1"/>
  <c r="A1471" i="3" s="1"/>
  <c r="A1518" i="3" s="1"/>
  <c r="A1565" i="3" s="1"/>
  <c r="A1612" i="3" s="1"/>
  <c r="A1659" i="3" s="1"/>
  <c r="A1706" i="3" s="1"/>
  <c r="A1753" i="3" s="1"/>
  <c r="A1800" i="3" s="1"/>
  <c r="A1847" i="3" s="1"/>
  <c r="A68" i="3"/>
  <c r="A118" i="3" s="1"/>
  <c r="A168" i="3" s="1"/>
  <c r="A218" i="3" s="1"/>
  <c r="A268" i="3" s="1"/>
  <c r="A318" i="3" s="1"/>
  <c r="A368" i="3" s="1"/>
  <c r="A418" i="3" s="1"/>
  <c r="A468" i="3" s="1"/>
  <c r="A518" i="3" s="1"/>
  <c r="A568" i="3" s="1"/>
  <c r="A618" i="3" s="1"/>
  <c r="A668" i="3" s="1"/>
  <c r="A718" i="3" s="1"/>
  <c r="A767" i="3" s="1"/>
  <c r="A815" i="3" s="1"/>
  <c r="A862" i="3" s="1"/>
  <c r="A910" i="3" s="1"/>
  <c r="A956" i="3" s="1"/>
  <c r="A1003" i="3" s="1"/>
  <c r="A1049" i="3" s="1"/>
  <c r="A1096" i="3" s="1"/>
  <c r="A1143" i="3" s="1"/>
  <c r="A1190" i="3" s="1"/>
  <c r="A1237" i="3" s="1"/>
  <c r="A1284" i="3" s="1"/>
  <c r="A1331" i="3" s="1"/>
  <c r="A1378" i="3" s="1"/>
  <c r="A1425" i="3" s="1"/>
  <c r="A1472" i="3" s="1"/>
  <c r="A1519" i="3" s="1"/>
  <c r="A1566" i="3" s="1"/>
  <c r="A1613" i="3" s="1"/>
  <c r="A1660" i="3" s="1"/>
  <c r="A1707" i="3" s="1"/>
  <c r="A1754" i="3" s="1"/>
  <c r="A1801" i="3" s="1"/>
  <c r="A1848" i="3" s="1"/>
  <c r="A69" i="3"/>
  <c r="A119" i="3" s="1"/>
  <c r="A169" i="3" s="1"/>
  <c r="A219" i="3" s="1"/>
  <c r="A269" i="3" s="1"/>
  <c r="A319" i="3" s="1"/>
  <c r="A369" i="3" s="1"/>
  <c r="A419" i="3" s="1"/>
  <c r="A469" i="3" s="1"/>
  <c r="A519" i="3" s="1"/>
  <c r="A569" i="3" s="1"/>
  <c r="A619" i="3" s="1"/>
  <c r="A669" i="3" s="1"/>
  <c r="A719" i="3" s="1"/>
  <c r="A768" i="3" s="1"/>
  <c r="A816" i="3" s="1"/>
  <c r="A863" i="3" s="1"/>
  <c r="A911" i="3" s="1"/>
  <c r="A957" i="3" s="1"/>
  <c r="A1004" i="3" s="1"/>
  <c r="A1050" i="3" s="1"/>
  <c r="A1097" i="3" s="1"/>
  <c r="A1144" i="3" s="1"/>
  <c r="A1191" i="3" s="1"/>
  <c r="A1238" i="3" s="1"/>
  <c r="A1285" i="3" s="1"/>
  <c r="A1332" i="3" s="1"/>
  <c r="A1379" i="3" s="1"/>
  <c r="A1426" i="3" s="1"/>
  <c r="A1473" i="3" s="1"/>
  <c r="A1520" i="3" s="1"/>
  <c r="A1567" i="3" s="1"/>
  <c r="A1614" i="3" s="1"/>
  <c r="A1661" i="3" s="1"/>
  <c r="A1708" i="3" s="1"/>
  <c r="A1755" i="3" s="1"/>
  <c r="A1802" i="3" s="1"/>
  <c r="A1849" i="3" s="1"/>
  <c r="A70" i="3"/>
  <c r="A120" i="3" s="1"/>
  <c r="A170" i="3" s="1"/>
  <c r="A220" i="3" s="1"/>
  <c r="A270" i="3" s="1"/>
  <c r="A320" i="3" s="1"/>
  <c r="A370" i="3" s="1"/>
  <c r="A420" i="3" s="1"/>
  <c r="A470" i="3" s="1"/>
  <c r="A520" i="3" s="1"/>
  <c r="A570" i="3" s="1"/>
  <c r="A620" i="3" s="1"/>
  <c r="A670" i="3" s="1"/>
  <c r="A720" i="3" s="1"/>
  <c r="A769" i="3" s="1"/>
  <c r="A817" i="3" s="1"/>
  <c r="A864" i="3" s="1"/>
  <c r="A912" i="3" s="1"/>
  <c r="A958" i="3" s="1"/>
  <c r="A1005" i="3" s="1"/>
  <c r="A1051" i="3" s="1"/>
  <c r="A1098" i="3" s="1"/>
  <c r="A1145" i="3" s="1"/>
  <c r="A1192" i="3" s="1"/>
  <c r="A1239" i="3" s="1"/>
  <c r="A1286" i="3" s="1"/>
  <c r="A1333" i="3" s="1"/>
  <c r="A1380" i="3" s="1"/>
  <c r="A1427" i="3" s="1"/>
  <c r="A1474" i="3" s="1"/>
  <c r="A1521" i="3" s="1"/>
  <c r="A1568" i="3" s="1"/>
  <c r="A1615" i="3" s="1"/>
  <c r="A1662" i="3" s="1"/>
  <c r="A1709" i="3" s="1"/>
  <c r="A1756" i="3" s="1"/>
  <c r="A1803" i="3" s="1"/>
  <c r="A1850" i="3" s="1"/>
  <c r="A71" i="3"/>
  <c r="A121" i="3" s="1"/>
  <c r="A171" i="3" s="1"/>
  <c r="A221" i="3" s="1"/>
  <c r="A271" i="3" s="1"/>
  <c r="A321" i="3" s="1"/>
  <c r="A371" i="3" s="1"/>
  <c r="A421" i="3" s="1"/>
  <c r="A471" i="3" s="1"/>
  <c r="A521" i="3" s="1"/>
  <c r="A571" i="3" s="1"/>
  <c r="A621" i="3" s="1"/>
  <c r="A671" i="3" s="1"/>
  <c r="A721" i="3" s="1"/>
  <c r="A770" i="3" s="1"/>
  <c r="A818" i="3" s="1"/>
  <c r="A865" i="3" s="1"/>
  <c r="A913" i="3" s="1"/>
  <c r="A959" i="3" s="1"/>
  <c r="A1006" i="3" s="1"/>
  <c r="A1052" i="3" s="1"/>
  <c r="A1099" i="3" s="1"/>
  <c r="A1146" i="3" s="1"/>
  <c r="A1193" i="3" s="1"/>
  <c r="A1240" i="3" s="1"/>
  <c r="A1287" i="3" s="1"/>
  <c r="A1334" i="3" s="1"/>
  <c r="A1381" i="3" s="1"/>
  <c r="A1428" i="3" s="1"/>
  <c r="A1475" i="3" s="1"/>
  <c r="A1522" i="3" s="1"/>
  <c r="A1569" i="3" s="1"/>
  <c r="A1616" i="3" s="1"/>
  <c r="A1663" i="3" s="1"/>
  <c r="A1710" i="3" s="1"/>
  <c r="A1757" i="3" s="1"/>
  <c r="A1804" i="3" s="1"/>
  <c r="A1851" i="3" s="1"/>
  <c r="A72" i="3"/>
  <c r="A122" i="3" s="1"/>
  <c r="A172" i="3" s="1"/>
  <c r="A222" i="3" s="1"/>
  <c r="A272" i="3" s="1"/>
  <c r="A322" i="3" s="1"/>
  <c r="A372" i="3" s="1"/>
  <c r="A422" i="3" s="1"/>
  <c r="A472" i="3" s="1"/>
  <c r="A522" i="3" s="1"/>
  <c r="A572" i="3" s="1"/>
  <c r="A622" i="3" s="1"/>
  <c r="A672" i="3" s="1"/>
  <c r="A722" i="3" s="1"/>
  <c r="A771" i="3" s="1"/>
  <c r="A819" i="3" s="1"/>
  <c r="A866" i="3" s="1"/>
  <c r="A914" i="3" s="1"/>
  <c r="A960" i="3" s="1"/>
  <c r="A1007" i="3" s="1"/>
  <c r="A1053" i="3" s="1"/>
  <c r="A1100" i="3" s="1"/>
  <c r="A1147" i="3" s="1"/>
  <c r="A1194" i="3" s="1"/>
  <c r="A1241" i="3" s="1"/>
  <c r="A1288" i="3" s="1"/>
  <c r="A1335" i="3" s="1"/>
  <c r="A1382" i="3" s="1"/>
  <c r="A1429" i="3" s="1"/>
  <c r="A1476" i="3" s="1"/>
  <c r="A1523" i="3" s="1"/>
  <c r="A1570" i="3" s="1"/>
  <c r="A1617" i="3" s="1"/>
  <c r="A1664" i="3" s="1"/>
  <c r="A1711" i="3" s="1"/>
  <c r="A1758" i="3" s="1"/>
  <c r="A1805" i="3" s="1"/>
  <c r="A1852" i="3" s="1"/>
  <c r="A73" i="3"/>
  <c r="A123" i="3" s="1"/>
  <c r="A173" i="3" s="1"/>
  <c r="A223" i="3" s="1"/>
  <c r="A273" i="3" s="1"/>
  <c r="A323" i="3" s="1"/>
  <c r="A373" i="3" s="1"/>
  <c r="A423" i="3" s="1"/>
  <c r="A473" i="3" s="1"/>
  <c r="A523" i="3" s="1"/>
  <c r="A573" i="3" s="1"/>
  <c r="A623" i="3" s="1"/>
  <c r="A673" i="3" s="1"/>
  <c r="A723" i="3" s="1"/>
  <c r="A772" i="3" s="1"/>
  <c r="A820" i="3" s="1"/>
  <c r="A867" i="3" s="1"/>
  <c r="A915" i="3" s="1"/>
  <c r="A961" i="3" s="1"/>
  <c r="A1008" i="3" s="1"/>
  <c r="A1054" i="3" s="1"/>
  <c r="A1101" i="3" s="1"/>
  <c r="A1148" i="3" s="1"/>
  <c r="A1195" i="3" s="1"/>
  <c r="A1242" i="3" s="1"/>
  <c r="A1289" i="3" s="1"/>
  <c r="A1336" i="3" s="1"/>
  <c r="A1383" i="3" s="1"/>
  <c r="A1430" i="3" s="1"/>
  <c r="A1477" i="3" s="1"/>
  <c r="A1524" i="3" s="1"/>
  <c r="A1571" i="3" s="1"/>
  <c r="A1618" i="3" s="1"/>
  <c r="A1665" i="3" s="1"/>
  <c r="A1712" i="3" s="1"/>
  <c r="A1759" i="3" s="1"/>
  <c r="A1806" i="3" s="1"/>
  <c r="A1853" i="3" s="1"/>
  <c r="A74" i="3"/>
  <c r="A124" i="3" s="1"/>
  <c r="A174" i="3" s="1"/>
  <c r="A224" i="3" s="1"/>
  <c r="A274" i="3" s="1"/>
  <c r="A324" i="3" s="1"/>
  <c r="A374" i="3" s="1"/>
  <c r="A424" i="3" s="1"/>
  <c r="A474" i="3" s="1"/>
  <c r="A524" i="3" s="1"/>
  <c r="A574" i="3" s="1"/>
  <c r="A624" i="3" s="1"/>
  <c r="A674" i="3" s="1"/>
  <c r="A724" i="3" s="1"/>
  <c r="A773" i="3" s="1"/>
  <c r="A821" i="3" s="1"/>
  <c r="A868" i="3" s="1"/>
  <c r="A916" i="3" s="1"/>
  <c r="A962" i="3" s="1"/>
  <c r="A1009" i="3" s="1"/>
  <c r="A1055" i="3" s="1"/>
  <c r="A1102" i="3" s="1"/>
  <c r="A1149" i="3" s="1"/>
  <c r="A1196" i="3" s="1"/>
  <c r="A1243" i="3" s="1"/>
  <c r="A1290" i="3" s="1"/>
  <c r="A1337" i="3" s="1"/>
  <c r="A1384" i="3" s="1"/>
  <c r="A1431" i="3" s="1"/>
  <c r="A1478" i="3" s="1"/>
  <c r="A1525" i="3" s="1"/>
  <c r="A1572" i="3" s="1"/>
  <c r="A1619" i="3" s="1"/>
  <c r="A1666" i="3" s="1"/>
  <c r="A1713" i="3" s="1"/>
  <c r="A1760" i="3" s="1"/>
  <c r="A1807" i="3" s="1"/>
  <c r="A1854" i="3" s="1"/>
  <c r="A75" i="3"/>
  <c r="A125" i="3" s="1"/>
  <c r="A175" i="3" s="1"/>
  <c r="A225" i="3" s="1"/>
  <c r="A275" i="3" s="1"/>
  <c r="A325" i="3" s="1"/>
  <c r="A375" i="3" s="1"/>
  <c r="A425" i="3" s="1"/>
  <c r="A475" i="3" s="1"/>
  <c r="A525" i="3" s="1"/>
  <c r="A575" i="3" s="1"/>
  <c r="A625" i="3" s="1"/>
  <c r="A675" i="3" s="1"/>
  <c r="A725" i="3" s="1"/>
  <c r="A774" i="3" s="1"/>
  <c r="A822" i="3" s="1"/>
  <c r="A869" i="3" s="1"/>
  <c r="A917" i="3" s="1"/>
  <c r="A963" i="3" s="1"/>
  <c r="A1010" i="3" s="1"/>
  <c r="A1056" i="3" s="1"/>
  <c r="A1103" i="3" s="1"/>
  <c r="A1150" i="3" s="1"/>
  <c r="A1197" i="3" s="1"/>
  <c r="A1244" i="3" s="1"/>
  <c r="A1291" i="3" s="1"/>
  <c r="A1338" i="3" s="1"/>
  <c r="A1385" i="3" s="1"/>
  <c r="A1432" i="3" s="1"/>
  <c r="A1479" i="3" s="1"/>
  <c r="A1526" i="3" s="1"/>
  <c r="A1573" i="3" s="1"/>
  <c r="A1620" i="3" s="1"/>
  <c r="A1667" i="3" s="1"/>
  <c r="A1714" i="3" s="1"/>
  <c r="A1761" i="3" s="1"/>
  <c r="A1808" i="3" s="1"/>
  <c r="A1855" i="3" s="1"/>
  <c r="A76" i="3"/>
  <c r="A126" i="3" s="1"/>
  <c r="A176" i="3" s="1"/>
  <c r="A226" i="3" s="1"/>
  <c r="A276" i="3" s="1"/>
  <c r="A326" i="3" s="1"/>
  <c r="A376" i="3" s="1"/>
  <c r="A426" i="3" s="1"/>
  <c r="A476" i="3" s="1"/>
  <c r="A526" i="3" s="1"/>
  <c r="A576" i="3" s="1"/>
  <c r="A626" i="3" s="1"/>
  <c r="A676" i="3" s="1"/>
  <c r="A726" i="3" s="1"/>
  <c r="A775" i="3" s="1"/>
  <c r="A823" i="3" s="1"/>
  <c r="A870" i="3" s="1"/>
  <c r="A918" i="3" s="1"/>
  <c r="A964" i="3" s="1"/>
  <c r="A1011" i="3" s="1"/>
  <c r="A1057" i="3" s="1"/>
  <c r="A1104" i="3" s="1"/>
  <c r="A1151" i="3" s="1"/>
  <c r="A1198" i="3" s="1"/>
  <c r="A1245" i="3" s="1"/>
  <c r="A1292" i="3" s="1"/>
  <c r="A1339" i="3" s="1"/>
  <c r="A1386" i="3" s="1"/>
  <c r="A1433" i="3" s="1"/>
  <c r="A1480" i="3" s="1"/>
  <c r="A1527" i="3" s="1"/>
  <c r="A1574" i="3" s="1"/>
  <c r="A1621" i="3" s="1"/>
  <c r="A1668" i="3" s="1"/>
  <c r="A1715" i="3" s="1"/>
  <c r="A1762" i="3" s="1"/>
  <c r="A1809" i="3" s="1"/>
  <c r="A1856" i="3" s="1"/>
  <c r="A77" i="3"/>
  <c r="A127" i="3" s="1"/>
  <c r="A177" i="3" s="1"/>
  <c r="A227" i="3" s="1"/>
  <c r="A78" i="3"/>
  <c r="A128" i="3" s="1"/>
  <c r="A178" i="3" s="1"/>
  <c r="A228" i="3" s="1"/>
  <c r="A278" i="3" s="1"/>
  <c r="A328" i="3" s="1"/>
  <c r="A378" i="3" s="1"/>
  <c r="A428" i="3" s="1"/>
  <c r="A478" i="3" s="1"/>
  <c r="A528" i="3" s="1"/>
  <c r="A578" i="3" s="1"/>
  <c r="A628" i="3" s="1"/>
  <c r="A678" i="3" s="1"/>
  <c r="A728" i="3" s="1"/>
  <c r="A777" i="3" s="1"/>
  <c r="A825" i="3" s="1"/>
  <c r="A872" i="3" s="1"/>
  <c r="A920" i="3" s="1"/>
  <c r="A966" i="3" s="1"/>
  <c r="A1013" i="3" s="1"/>
  <c r="A1059" i="3" s="1"/>
  <c r="A1106" i="3" s="1"/>
  <c r="A1153" i="3" s="1"/>
  <c r="A1200" i="3" s="1"/>
  <c r="A1247" i="3" s="1"/>
  <c r="A1294" i="3" s="1"/>
  <c r="A1341" i="3" s="1"/>
  <c r="A1388" i="3" s="1"/>
  <c r="A1435" i="3" s="1"/>
  <c r="A1482" i="3" s="1"/>
  <c r="A1529" i="3" s="1"/>
  <c r="A1576" i="3" s="1"/>
  <c r="A1623" i="3" s="1"/>
  <c r="A1670" i="3" s="1"/>
  <c r="A1717" i="3" s="1"/>
  <c r="A1764" i="3" s="1"/>
  <c r="A1811" i="3" s="1"/>
  <c r="A1858" i="3" s="1"/>
  <c r="A79" i="3"/>
  <c r="A129" i="3" s="1"/>
  <c r="A179" i="3" s="1"/>
  <c r="A229" i="3" s="1"/>
  <c r="A80" i="3"/>
  <c r="A130" i="3" s="1"/>
  <c r="A180" i="3" s="1"/>
  <c r="A230" i="3" s="1"/>
  <c r="A280" i="3" s="1"/>
  <c r="A330" i="3" s="1"/>
  <c r="A380" i="3" s="1"/>
  <c r="A430" i="3" s="1"/>
  <c r="A480" i="3" s="1"/>
  <c r="A530" i="3" s="1"/>
  <c r="A580" i="3" s="1"/>
  <c r="A630" i="3" s="1"/>
  <c r="A680" i="3" s="1"/>
  <c r="A730" i="3" s="1"/>
  <c r="A779" i="3" s="1"/>
  <c r="A827" i="3" s="1"/>
  <c r="A874" i="3" s="1"/>
  <c r="A922" i="3" s="1"/>
  <c r="A968" i="3" s="1"/>
  <c r="A1015" i="3" s="1"/>
  <c r="A1061" i="3" s="1"/>
  <c r="A1108" i="3" s="1"/>
  <c r="A1155" i="3" s="1"/>
  <c r="A1202" i="3" s="1"/>
  <c r="A1249" i="3" s="1"/>
  <c r="A1296" i="3" s="1"/>
  <c r="A1343" i="3" s="1"/>
  <c r="A1390" i="3" s="1"/>
  <c r="A1437" i="3" s="1"/>
  <c r="A1484" i="3" s="1"/>
  <c r="A1531" i="3" s="1"/>
  <c r="A1578" i="3" s="1"/>
  <c r="A1625" i="3" s="1"/>
  <c r="A1672" i="3" s="1"/>
  <c r="A1719" i="3" s="1"/>
  <c r="A1766" i="3" s="1"/>
  <c r="A1813" i="3" s="1"/>
  <c r="A1860" i="3" s="1"/>
  <c r="A81" i="3"/>
  <c r="A131" i="3" s="1"/>
  <c r="A181" i="3" s="1"/>
  <c r="A231" i="3" s="1"/>
  <c r="A281" i="3" s="1"/>
  <c r="A331" i="3" s="1"/>
  <c r="A381" i="3" s="1"/>
  <c r="A431" i="3" s="1"/>
  <c r="A481" i="3" s="1"/>
  <c r="A531" i="3" s="1"/>
  <c r="A581" i="3" s="1"/>
  <c r="A631" i="3" s="1"/>
  <c r="A681" i="3" s="1"/>
  <c r="A731" i="3" s="1"/>
  <c r="A780" i="3" s="1"/>
  <c r="A828" i="3" s="1"/>
  <c r="A875" i="3" s="1"/>
  <c r="A923" i="3" s="1"/>
  <c r="A969" i="3" s="1"/>
  <c r="A82" i="3"/>
  <c r="A132" i="3" s="1"/>
  <c r="A182" i="3" s="1"/>
  <c r="A232" i="3" s="1"/>
  <c r="A282" i="3" s="1"/>
  <c r="A332" i="3" s="1"/>
  <c r="A382" i="3" s="1"/>
  <c r="A432" i="3" s="1"/>
  <c r="A482" i="3" s="1"/>
  <c r="A532" i="3" s="1"/>
  <c r="A582" i="3" s="1"/>
  <c r="A632" i="3" s="1"/>
  <c r="A682" i="3" s="1"/>
  <c r="A732" i="3" s="1"/>
  <c r="A781" i="3" s="1"/>
  <c r="A829" i="3" s="1"/>
  <c r="A876" i="3" s="1"/>
  <c r="A924" i="3" s="1"/>
  <c r="A970" i="3" s="1"/>
  <c r="A1017" i="3" s="1"/>
  <c r="A1063" i="3" s="1"/>
  <c r="A1110" i="3" s="1"/>
  <c r="A1157" i="3" s="1"/>
  <c r="A1204" i="3" s="1"/>
  <c r="A1251" i="3" s="1"/>
  <c r="A1298" i="3" s="1"/>
  <c r="A1345" i="3" s="1"/>
  <c r="A1392" i="3" s="1"/>
  <c r="A1439" i="3" s="1"/>
  <c r="A1486" i="3" s="1"/>
  <c r="A1533" i="3" s="1"/>
  <c r="A1580" i="3" s="1"/>
  <c r="A1627" i="3" s="1"/>
  <c r="A1674" i="3" s="1"/>
  <c r="A1721" i="3" s="1"/>
  <c r="A1768" i="3" s="1"/>
  <c r="A1815" i="3" s="1"/>
  <c r="A1862" i="3" s="1"/>
  <c r="A83" i="3"/>
  <c r="A133" i="3" s="1"/>
  <c r="A183" i="3" s="1"/>
  <c r="A233" i="3" s="1"/>
  <c r="A283" i="3" s="1"/>
  <c r="A333" i="3" s="1"/>
  <c r="A383" i="3" s="1"/>
  <c r="A433" i="3" s="1"/>
  <c r="A483" i="3" s="1"/>
  <c r="A533" i="3" s="1"/>
  <c r="A583" i="3" s="1"/>
  <c r="A633" i="3" s="1"/>
  <c r="A683" i="3" s="1"/>
  <c r="A733" i="3" s="1"/>
  <c r="A782" i="3" s="1"/>
  <c r="A830" i="3" s="1"/>
  <c r="A877" i="3" s="1"/>
  <c r="A925" i="3" s="1"/>
  <c r="A971" i="3" s="1"/>
  <c r="A1018" i="3" s="1"/>
  <c r="A1064" i="3" s="1"/>
  <c r="A84" i="3"/>
  <c r="A134" i="3" s="1"/>
  <c r="A184" i="3" s="1"/>
  <c r="A234" i="3" s="1"/>
  <c r="A284" i="3" s="1"/>
  <c r="A334" i="3" s="1"/>
  <c r="A384" i="3" s="1"/>
  <c r="A434" i="3" s="1"/>
  <c r="A484" i="3" s="1"/>
  <c r="A534" i="3" s="1"/>
  <c r="A584" i="3" s="1"/>
  <c r="A634" i="3" s="1"/>
  <c r="A684" i="3" s="1"/>
  <c r="A734" i="3" s="1"/>
  <c r="A783" i="3" s="1"/>
  <c r="A831" i="3" s="1"/>
  <c r="A878" i="3" s="1"/>
  <c r="A85" i="3"/>
  <c r="A135" i="3" s="1"/>
  <c r="A185" i="3" s="1"/>
  <c r="A235" i="3" s="1"/>
  <c r="A285" i="3" s="1"/>
  <c r="A335" i="3" s="1"/>
  <c r="A385" i="3" s="1"/>
  <c r="A435" i="3" s="1"/>
  <c r="A485" i="3" s="1"/>
  <c r="A535" i="3" s="1"/>
  <c r="A585" i="3" s="1"/>
  <c r="A635" i="3" s="1"/>
  <c r="A685" i="3" s="1"/>
  <c r="A735" i="3" s="1"/>
  <c r="A784" i="3" s="1"/>
  <c r="A86" i="3"/>
  <c r="A136" i="3" s="1"/>
  <c r="A186" i="3" s="1"/>
  <c r="A236" i="3" s="1"/>
  <c r="A286" i="3" s="1"/>
  <c r="A336" i="3" s="1"/>
  <c r="A386" i="3" s="1"/>
  <c r="A436" i="3" s="1"/>
  <c r="A486" i="3" s="1"/>
  <c r="A536" i="3" s="1"/>
  <c r="A586" i="3" s="1"/>
  <c r="A636" i="3" s="1"/>
  <c r="A686" i="3" s="1"/>
  <c r="A736" i="3" s="1"/>
  <c r="A66" i="3"/>
  <c r="A116" i="3" s="1"/>
  <c r="A166" i="3" s="1"/>
  <c r="A216" i="3" s="1"/>
  <c r="A266" i="3" s="1"/>
  <c r="A316" i="3" s="1"/>
  <c r="A366" i="3" s="1"/>
  <c r="A416" i="3" s="1"/>
  <c r="A466" i="3" s="1"/>
  <c r="A516" i="3" s="1"/>
  <c r="A566" i="3" s="1"/>
  <c r="A616" i="3" s="1"/>
  <c r="A666" i="3" s="1"/>
  <c r="A716" i="3" s="1"/>
  <c r="A765" i="3" s="1"/>
  <c r="A813" i="3" s="1"/>
  <c r="A860" i="3" s="1"/>
  <c r="A908" i="3" s="1"/>
  <c r="A954" i="3" s="1"/>
  <c r="A1001" i="3" s="1"/>
  <c r="A1047" i="3" s="1"/>
  <c r="A1094" i="3" s="1"/>
  <c r="A1141" i="3" s="1"/>
  <c r="A1188" i="3" s="1"/>
  <c r="A1235" i="3" s="1"/>
  <c r="A1282" i="3" s="1"/>
  <c r="A1329" i="3" s="1"/>
  <c r="A1376" i="3" s="1"/>
  <c r="A1423" i="3" s="1"/>
  <c r="A1470" i="3" s="1"/>
  <c r="A1517" i="3" s="1"/>
  <c r="A1564" i="3" s="1"/>
  <c r="A1611" i="3" s="1"/>
  <c r="A1658" i="3" s="1"/>
  <c r="A1705" i="3" s="1"/>
  <c r="A1752" i="3" s="1"/>
  <c r="A1799" i="3" s="1"/>
  <c r="A1846" i="3" s="1"/>
  <c r="I67" i="3"/>
  <c r="I117" i="3" s="1"/>
  <c r="I167" i="3" s="1"/>
  <c r="I217" i="3" s="1"/>
  <c r="I267" i="3" s="1"/>
  <c r="I317" i="3" s="1"/>
  <c r="I367" i="3" s="1"/>
  <c r="I417" i="3" s="1"/>
  <c r="I467" i="3" s="1"/>
  <c r="I517" i="3" s="1"/>
  <c r="I567" i="3" s="1"/>
  <c r="I617" i="3" s="1"/>
  <c r="I667" i="3" s="1"/>
  <c r="I717" i="3" s="1"/>
  <c r="I766" i="3" s="1"/>
  <c r="I814" i="3" s="1"/>
  <c r="I861" i="3" s="1"/>
  <c r="I909" i="3" s="1"/>
  <c r="I955" i="3" s="1"/>
  <c r="I1002" i="3" s="1"/>
  <c r="I1048" i="3" s="1"/>
  <c r="I1095" i="3" s="1"/>
  <c r="I1142" i="3" s="1"/>
  <c r="I1189" i="3" s="1"/>
  <c r="I1236" i="3" s="1"/>
  <c r="I1283" i="3" s="1"/>
  <c r="I1330" i="3" s="1"/>
  <c r="I1377" i="3" s="1"/>
  <c r="I1424" i="3" s="1"/>
  <c r="I1471" i="3" s="1"/>
  <c r="I1518" i="3" s="1"/>
  <c r="I1565" i="3" s="1"/>
  <c r="I1612" i="3" s="1"/>
  <c r="I1659" i="3" s="1"/>
  <c r="I1706" i="3" s="1"/>
  <c r="I1753" i="3" s="1"/>
  <c r="I1800" i="3" s="1"/>
  <c r="I1847" i="3" s="1"/>
  <c r="I68" i="3"/>
  <c r="I118" i="3" s="1"/>
  <c r="I168" i="3" s="1"/>
  <c r="I218" i="3" s="1"/>
  <c r="I268" i="3" s="1"/>
  <c r="I318" i="3" s="1"/>
  <c r="I368" i="3" s="1"/>
  <c r="I418" i="3" s="1"/>
  <c r="I468" i="3" s="1"/>
  <c r="I518" i="3" s="1"/>
  <c r="I568" i="3" s="1"/>
  <c r="I618" i="3" s="1"/>
  <c r="I668" i="3" s="1"/>
  <c r="I718" i="3" s="1"/>
  <c r="I767" i="3" s="1"/>
  <c r="I815" i="3" s="1"/>
  <c r="I862" i="3" s="1"/>
  <c r="I910" i="3" s="1"/>
  <c r="I956" i="3" s="1"/>
  <c r="I1003" i="3" s="1"/>
  <c r="I1049" i="3" s="1"/>
  <c r="I1096" i="3" s="1"/>
  <c r="I1143" i="3" s="1"/>
  <c r="I1190" i="3" s="1"/>
  <c r="I1237" i="3" s="1"/>
  <c r="I1284" i="3" s="1"/>
  <c r="I1331" i="3" s="1"/>
  <c r="I1378" i="3" s="1"/>
  <c r="I1425" i="3" s="1"/>
  <c r="I1472" i="3" s="1"/>
  <c r="I1519" i="3" s="1"/>
  <c r="I1566" i="3" s="1"/>
  <c r="I1613" i="3" s="1"/>
  <c r="I1660" i="3" s="1"/>
  <c r="I1707" i="3" s="1"/>
  <c r="I1754" i="3" s="1"/>
  <c r="I1801" i="3" s="1"/>
  <c r="I1848" i="3" s="1"/>
  <c r="I69" i="3"/>
  <c r="I70" i="3"/>
  <c r="I120" i="3" s="1"/>
  <c r="I170" i="3" s="1"/>
  <c r="I220" i="3" s="1"/>
  <c r="I270" i="3" s="1"/>
  <c r="I320" i="3" s="1"/>
  <c r="I370" i="3" s="1"/>
  <c r="I420" i="3" s="1"/>
  <c r="I470" i="3" s="1"/>
  <c r="I520" i="3" s="1"/>
  <c r="I570" i="3" s="1"/>
  <c r="I620" i="3" s="1"/>
  <c r="I670" i="3" s="1"/>
  <c r="I720" i="3" s="1"/>
  <c r="I769" i="3" s="1"/>
  <c r="I817" i="3" s="1"/>
  <c r="I864" i="3" s="1"/>
  <c r="I912" i="3" s="1"/>
  <c r="I958" i="3" s="1"/>
  <c r="I1005" i="3" s="1"/>
  <c r="I1051" i="3" s="1"/>
  <c r="I1098" i="3" s="1"/>
  <c r="I1145" i="3" s="1"/>
  <c r="I1192" i="3" s="1"/>
  <c r="I1239" i="3" s="1"/>
  <c r="I1286" i="3" s="1"/>
  <c r="I1333" i="3" s="1"/>
  <c r="I1380" i="3" s="1"/>
  <c r="I1427" i="3" s="1"/>
  <c r="I1474" i="3" s="1"/>
  <c r="I1521" i="3" s="1"/>
  <c r="I1568" i="3" s="1"/>
  <c r="I1615" i="3" s="1"/>
  <c r="I1662" i="3" s="1"/>
  <c r="I1709" i="3" s="1"/>
  <c r="I1756" i="3" s="1"/>
  <c r="I1803" i="3" s="1"/>
  <c r="I1850" i="3" s="1"/>
  <c r="I71" i="3"/>
  <c r="I121" i="3" s="1"/>
  <c r="I171" i="3" s="1"/>
  <c r="I221" i="3" s="1"/>
  <c r="I271" i="3" s="1"/>
  <c r="I321" i="3" s="1"/>
  <c r="I371" i="3" s="1"/>
  <c r="I421" i="3" s="1"/>
  <c r="I471" i="3" s="1"/>
  <c r="I521" i="3" s="1"/>
  <c r="I571" i="3" s="1"/>
  <c r="I621" i="3" s="1"/>
  <c r="I671" i="3" s="1"/>
  <c r="I721" i="3" s="1"/>
  <c r="I770" i="3" s="1"/>
  <c r="I818" i="3" s="1"/>
  <c r="I865" i="3" s="1"/>
  <c r="I913" i="3" s="1"/>
  <c r="I959" i="3" s="1"/>
  <c r="I1006" i="3" s="1"/>
  <c r="I1052" i="3" s="1"/>
  <c r="I1099" i="3" s="1"/>
  <c r="I1146" i="3" s="1"/>
  <c r="I1193" i="3" s="1"/>
  <c r="I1240" i="3" s="1"/>
  <c r="I1287" i="3" s="1"/>
  <c r="I1334" i="3" s="1"/>
  <c r="I1381" i="3" s="1"/>
  <c r="I1428" i="3" s="1"/>
  <c r="I1475" i="3" s="1"/>
  <c r="I1522" i="3" s="1"/>
  <c r="I1569" i="3" s="1"/>
  <c r="I1616" i="3" s="1"/>
  <c r="I1663" i="3" s="1"/>
  <c r="I1710" i="3" s="1"/>
  <c r="I1757" i="3" s="1"/>
  <c r="I1804" i="3" s="1"/>
  <c r="I1851" i="3" s="1"/>
  <c r="I72" i="3"/>
  <c r="I122" i="3" s="1"/>
  <c r="I172" i="3" s="1"/>
  <c r="I222" i="3" s="1"/>
  <c r="I272" i="3" s="1"/>
  <c r="I322" i="3" s="1"/>
  <c r="I372" i="3" s="1"/>
  <c r="I422" i="3" s="1"/>
  <c r="I472" i="3" s="1"/>
  <c r="I522" i="3" s="1"/>
  <c r="I572" i="3" s="1"/>
  <c r="I622" i="3" s="1"/>
  <c r="I672" i="3" s="1"/>
  <c r="I722" i="3" s="1"/>
  <c r="I771" i="3" s="1"/>
  <c r="I819" i="3" s="1"/>
  <c r="I866" i="3" s="1"/>
  <c r="I914" i="3" s="1"/>
  <c r="I960" i="3" s="1"/>
  <c r="I1007" i="3" s="1"/>
  <c r="I1053" i="3" s="1"/>
  <c r="I1100" i="3" s="1"/>
  <c r="I1147" i="3" s="1"/>
  <c r="I1194" i="3" s="1"/>
  <c r="I1241" i="3" s="1"/>
  <c r="I1288" i="3" s="1"/>
  <c r="I1335" i="3" s="1"/>
  <c r="I1382" i="3" s="1"/>
  <c r="I1429" i="3" s="1"/>
  <c r="I1476" i="3" s="1"/>
  <c r="I1523" i="3" s="1"/>
  <c r="I1570" i="3" s="1"/>
  <c r="I1617" i="3" s="1"/>
  <c r="I1664" i="3" s="1"/>
  <c r="I1711" i="3" s="1"/>
  <c r="I1758" i="3" s="1"/>
  <c r="I1805" i="3" s="1"/>
  <c r="I1852" i="3" s="1"/>
  <c r="I73" i="3"/>
  <c r="I123" i="3" s="1"/>
  <c r="I173" i="3" s="1"/>
  <c r="I223" i="3" s="1"/>
  <c r="I273" i="3" s="1"/>
  <c r="I323" i="3" s="1"/>
  <c r="I373" i="3" s="1"/>
  <c r="I423" i="3" s="1"/>
  <c r="I473" i="3" s="1"/>
  <c r="I523" i="3" s="1"/>
  <c r="I573" i="3" s="1"/>
  <c r="I623" i="3" s="1"/>
  <c r="I673" i="3" s="1"/>
  <c r="I723" i="3" s="1"/>
  <c r="I772" i="3" s="1"/>
  <c r="I820" i="3" s="1"/>
  <c r="I867" i="3" s="1"/>
  <c r="I915" i="3" s="1"/>
  <c r="I961" i="3" s="1"/>
  <c r="I1008" i="3" s="1"/>
  <c r="I1054" i="3" s="1"/>
  <c r="I1101" i="3" s="1"/>
  <c r="I1148" i="3" s="1"/>
  <c r="I1195" i="3" s="1"/>
  <c r="I1242" i="3" s="1"/>
  <c r="I1289" i="3" s="1"/>
  <c r="I1336" i="3" s="1"/>
  <c r="I1383" i="3" s="1"/>
  <c r="I1430" i="3" s="1"/>
  <c r="I1477" i="3" s="1"/>
  <c r="I1524" i="3" s="1"/>
  <c r="I1571" i="3" s="1"/>
  <c r="I1618" i="3" s="1"/>
  <c r="I1665" i="3" s="1"/>
  <c r="I1712" i="3" s="1"/>
  <c r="I1759" i="3" s="1"/>
  <c r="I1806" i="3" s="1"/>
  <c r="I1853" i="3" s="1"/>
  <c r="I74" i="3"/>
  <c r="I75" i="3"/>
  <c r="I125" i="3" s="1"/>
  <c r="I175" i="3" s="1"/>
  <c r="I225" i="3" s="1"/>
  <c r="I275" i="3" s="1"/>
  <c r="I325" i="3" s="1"/>
  <c r="I375" i="3" s="1"/>
  <c r="I425" i="3" s="1"/>
  <c r="I475" i="3" s="1"/>
  <c r="I525" i="3" s="1"/>
  <c r="I575" i="3" s="1"/>
  <c r="I625" i="3" s="1"/>
  <c r="I675" i="3" s="1"/>
  <c r="I725" i="3" s="1"/>
  <c r="I774" i="3" s="1"/>
  <c r="I822" i="3" s="1"/>
  <c r="I869" i="3" s="1"/>
  <c r="I917" i="3" s="1"/>
  <c r="I963" i="3" s="1"/>
  <c r="I1010" i="3" s="1"/>
  <c r="I1056" i="3" s="1"/>
  <c r="I1103" i="3" s="1"/>
  <c r="I1150" i="3" s="1"/>
  <c r="I1197" i="3" s="1"/>
  <c r="I1244" i="3" s="1"/>
  <c r="I1291" i="3" s="1"/>
  <c r="I1338" i="3" s="1"/>
  <c r="I1385" i="3" s="1"/>
  <c r="I1432" i="3" s="1"/>
  <c r="I1479" i="3" s="1"/>
  <c r="I1526" i="3" s="1"/>
  <c r="I1573" i="3" s="1"/>
  <c r="I1620" i="3" s="1"/>
  <c r="I1667" i="3" s="1"/>
  <c r="I1714" i="3" s="1"/>
  <c r="I1761" i="3" s="1"/>
  <c r="I1808" i="3" s="1"/>
  <c r="I1855" i="3" s="1"/>
  <c r="I76" i="3"/>
  <c r="I126" i="3" s="1"/>
  <c r="I176" i="3" s="1"/>
  <c r="I226" i="3" s="1"/>
  <c r="I276" i="3" s="1"/>
  <c r="I326" i="3" s="1"/>
  <c r="I376" i="3" s="1"/>
  <c r="I426" i="3" s="1"/>
  <c r="I476" i="3" s="1"/>
  <c r="I526" i="3" s="1"/>
  <c r="I576" i="3" s="1"/>
  <c r="I626" i="3" s="1"/>
  <c r="I676" i="3" s="1"/>
  <c r="I726" i="3" s="1"/>
  <c r="I775" i="3" s="1"/>
  <c r="I823" i="3" s="1"/>
  <c r="I870" i="3" s="1"/>
  <c r="I918" i="3" s="1"/>
  <c r="I964" i="3" s="1"/>
  <c r="I1011" i="3" s="1"/>
  <c r="I1057" i="3" s="1"/>
  <c r="I1104" i="3" s="1"/>
  <c r="I1151" i="3" s="1"/>
  <c r="I1198" i="3" s="1"/>
  <c r="I1245" i="3" s="1"/>
  <c r="I1292" i="3" s="1"/>
  <c r="I1339" i="3" s="1"/>
  <c r="I1386" i="3" s="1"/>
  <c r="I1433" i="3" s="1"/>
  <c r="I1480" i="3" s="1"/>
  <c r="I1527" i="3" s="1"/>
  <c r="I1574" i="3" s="1"/>
  <c r="I1621" i="3" s="1"/>
  <c r="I1668" i="3" s="1"/>
  <c r="I1715" i="3" s="1"/>
  <c r="I1762" i="3" s="1"/>
  <c r="I1809" i="3" s="1"/>
  <c r="I1856" i="3" s="1"/>
  <c r="I77" i="3"/>
  <c r="I127" i="3" s="1"/>
  <c r="I177" i="3" s="1"/>
  <c r="I227" i="3" s="1"/>
  <c r="I277" i="3" s="1"/>
  <c r="I327" i="3" s="1"/>
  <c r="I377" i="3" s="1"/>
  <c r="I427" i="3" s="1"/>
  <c r="I477" i="3" s="1"/>
  <c r="I527" i="3" s="1"/>
  <c r="I577" i="3" s="1"/>
  <c r="I627" i="3" s="1"/>
  <c r="I677" i="3" s="1"/>
  <c r="I727" i="3" s="1"/>
  <c r="I776" i="3" s="1"/>
  <c r="I824" i="3" s="1"/>
  <c r="I871" i="3" s="1"/>
  <c r="I919" i="3" s="1"/>
  <c r="I965" i="3" s="1"/>
  <c r="I1012" i="3" s="1"/>
  <c r="I1058" i="3" s="1"/>
  <c r="I1105" i="3" s="1"/>
  <c r="I1152" i="3" s="1"/>
  <c r="I1199" i="3" s="1"/>
  <c r="I1246" i="3" s="1"/>
  <c r="I1293" i="3" s="1"/>
  <c r="I1340" i="3" s="1"/>
  <c r="I1387" i="3" s="1"/>
  <c r="I1434" i="3" s="1"/>
  <c r="I1481" i="3" s="1"/>
  <c r="I1528" i="3" s="1"/>
  <c r="I1575" i="3" s="1"/>
  <c r="I1622" i="3" s="1"/>
  <c r="I1669" i="3" s="1"/>
  <c r="I1716" i="3" s="1"/>
  <c r="I1763" i="3" s="1"/>
  <c r="I1810" i="3" s="1"/>
  <c r="I1857" i="3" s="1"/>
  <c r="I78" i="3"/>
  <c r="I79" i="3"/>
  <c r="I129" i="3" s="1"/>
  <c r="I179" i="3" s="1"/>
  <c r="I229" i="3" s="1"/>
  <c r="I279" i="3" s="1"/>
  <c r="I329" i="3" s="1"/>
  <c r="I379" i="3" s="1"/>
  <c r="I429" i="3" s="1"/>
  <c r="I479" i="3" s="1"/>
  <c r="I529" i="3" s="1"/>
  <c r="I579" i="3" s="1"/>
  <c r="I629" i="3" s="1"/>
  <c r="I679" i="3" s="1"/>
  <c r="I729" i="3" s="1"/>
  <c r="I778" i="3" s="1"/>
  <c r="I826" i="3" s="1"/>
  <c r="I873" i="3" s="1"/>
  <c r="I921" i="3" s="1"/>
  <c r="I967" i="3" s="1"/>
  <c r="I1014" i="3" s="1"/>
  <c r="I1060" i="3" s="1"/>
  <c r="I1107" i="3" s="1"/>
  <c r="I1154" i="3" s="1"/>
  <c r="I1201" i="3" s="1"/>
  <c r="I1248" i="3" s="1"/>
  <c r="I1295" i="3" s="1"/>
  <c r="I1342" i="3" s="1"/>
  <c r="I1389" i="3" s="1"/>
  <c r="I1436" i="3" s="1"/>
  <c r="I1483" i="3" s="1"/>
  <c r="I1530" i="3" s="1"/>
  <c r="I1577" i="3" s="1"/>
  <c r="I1624" i="3" s="1"/>
  <c r="I1671" i="3" s="1"/>
  <c r="I1718" i="3" s="1"/>
  <c r="I1765" i="3" s="1"/>
  <c r="I1812" i="3" s="1"/>
  <c r="I1859" i="3" s="1"/>
  <c r="I80" i="3"/>
  <c r="I130" i="3" s="1"/>
  <c r="I180" i="3" s="1"/>
  <c r="I230" i="3" s="1"/>
  <c r="I280" i="3" s="1"/>
  <c r="I330" i="3" s="1"/>
  <c r="I380" i="3" s="1"/>
  <c r="I430" i="3" s="1"/>
  <c r="I480" i="3" s="1"/>
  <c r="I530" i="3" s="1"/>
  <c r="I580" i="3" s="1"/>
  <c r="I630" i="3" s="1"/>
  <c r="I680" i="3" s="1"/>
  <c r="I730" i="3" s="1"/>
  <c r="I779" i="3" s="1"/>
  <c r="I827" i="3" s="1"/>
  <c r="I874" i="3" s="1"/>
  <c r="I922" i="3" s="1"/>
  <c r="I968" i="3" s="1"/>
  <c r="I1015" i="3" s="1"/>
  <c r="I1061" i="3" s="1"/>
  <c r="I1108" i="3" s="1"/>
  <c r="I1155" i="3" s="1"/>
  <c r="I1202" i="3" s="1"/>
  <c r="I1249" i="3" s="1"/>
  <c r="I1296" i="3" s="1"/>
  <c r="I1343" i="3" s="1"/>
  <c r="I1390" i="3" s="1"/>
  <c r="I1437" i="3" s="1"/>
  <c r="I1484" i="3" s="1"/>
  <c r="I1531" i="3" s="1"/>
  <c r="I1578" i="3" s="1"/>
  <c r="I1625" i="3" s="1"/>
  <c r="I1672" i="3" s="1"/>
  <c r="I1719" i="3" s="1"/>
  <c r="I1766" i="3" s="1"/>
  <c r="I1813" i="3" s="1"/>
  <c r="I1860" i="3" s="1"/>
  <c r="I81" i="3"/>
  <c r="I131" i="3" s="1"/>
  <c r="I181" i="3" s="1"/>
  <c r="I231" i="3" s="1"/>
  <c r="I281" i="3" s="1"/>
  <c r="I331" i="3" s="1"/>
  <c r="I381" i="3" s="1"/>
  <c r="I431" i="3" s="1"/>
  <c r="I481" i="3" s="1"/>
  <c r="I531" i="3" s="1"/>
  <c r="I581" i="3" s="1"/>
  <c r="I631" i="3" s="1"/>
  <c r="I681" i="3" s="1"/>
  <c r="I731" i="3" s="1"/>
  <c r="I780" i="3" s="1"/>
  <c r="I828" i="3" s="1"/>
  <c r="I875" i="3" s="1"/>
  <c r="I923" i="3" s="1"/>
  <c r="I969" i="3" s="1"/>
  <c r="I1016" i="3" s="1"/>
  <c r="I1062" i="3" s="1"/>
  <c r="I1109" i="3" s="1"/>
  <c r="I1156" i="3" s="1"/>
  <c r="I1203" i="3" s="1"/>
  <c r="I1250" i="3" s="1"/>
  <c r="I1297" i="3" s="1"/>
  <c r="I1344" i="3" s="1"/>
  <c r="I1391" i="3" s="1"/>
  <c r="I1438" i="3" s="1"/>
  <c r="I1485" i="3" s="1"/>
  <c r="I1532" i="3" s="1"/>
  <c r="I1579" i="3" s="1"/>
  <c r="I1626" i="3" s="1"/>
  <c r="I1673" i="3" s="1"/>
  <c r="I1720" i="3" s="1"/>
  <c r="I1767" i="3" s="1"/>
  <c r="I1814" i="3" s="1"/>
  <c r="I1861" i="3" s="1"/>
  <c r="I82" i="3"/>
  <c r="I132" i="3" s="1"/>
  <c r="I182" i="3" s="1"/>
  <c r="I232" i="3" s="1"/>
  <c r="I282" i="3" s="1"/>
  <c r="I332" i="3" s="1"/>
  <c r="I382" i="3" s="1"/>
  <c r="I432" i="3" s="1"/>
  <c r="I482" i="3" s="1"/>
  <c r="I532" i="3" s="1"/>
  <c r="I582" i="3" s="1"/>
  <c r="I632" i="3" s="1"/>
  <c r="I682" i="3" s="1"/>
  <c r="I732" i="3" s="1"/>
  <c r="I781" i="3" s="1"/>
  <c r="I829" i="3" s="1"/>
  <c r="I876" i="3" s="1"/>
  <c r="I924" i="3" s="1"/>
  <c r="I970" i="3" s="1"/>
  <c r="I1017" i="3" s="1"/>
  <c r="I1063" i="3" s="1"/>
  <c r="I1110" i="3" s="1"/>
  <c r="I1157" i="3" s="1"/>
  <c r="I1204" i="3" s="1"/>
  <c r="I1251" i="3" s="1"/>
  <c r="I83" i="3"/>
  <c r="I133" i="3" s="1"/>
  <c r="I183" i="3" s="1"/>
  <c r="I233" i="3" s="1"/>
  <c r="I283" i="3" s="1"/>
  <c r="I333" i="3" s="1"/>
  <c r="I383" i="3" s="1"/>
  <c r="I433" i="3" s="1"/>
  <c r="I483" i="3" s="1"/>
  <c r="I533" i="3" s="1"/>
  <c r="I583" i="3" s="1"/>
  <c r="I633" i="3" s="1"/>
  <c r="I683" i="3" s="1"/>
  <c r="I84" i="3"/>
  <c r="I134" i="3" s="1"/>
  <c r="I184" i="3" s="1"/>
  <c r="I234" i="3" s="1"/>
  <c r="I284" i="3" s="1"/>
  <c r="I334" i="3" s="1"/>
  <c r="I384" i="3" s="1"/>
  <c r="I434" i="3" s="1"/>
  <c r="I484" i="3" s="1"/>
  <c r="I534" i="3" s="1"/>
  <c r="I584" i="3" s="1"/>
  <c r="I634" i="3" s="1"/>
  <c r="I684" i="3" s="1"/>
  <c r="I85" i="3"/>
  <c r="I135" i="3" s="1"/>
  <c r="I185" i="3" s="1"/>
  <c r="I235" i="3" s="1"/>
  <c r="I285" i="3" s="1"/>
  <c r="I335" i="3" s="1"/>
  <c r="I385" i="3" s="1"/>
  <c r="I435" i="3" s="1"/>
  <c r="I485" i="3" s="1"/>
  <c r="I535" i="3" s="1"/>
  <c r="I585" i="3" s="1"/>
  <c r="I635" i="3" s="1"/>
  <c r="I685" i="3" s="1"/>
  <c r="I86" i="3"/>
  <c r="I136" i="3" s="1"/>
  <c r="I66" i="3"/>
  <c r="I116" i="3" s="1"/>
  <c r="I166" i="3" s="1"/>
  <c r="I216" i="3" s="1"/>
  <c r="I266" i="3" s="1"/>
  <c r="I316" i="3" s="1"/>
  <c r="I366" i="3" s="1"/>
  <c r="I416" i="3" s="1"/>
  <c r="I466" i="3" s="1"/>
  <c r="I516" i="3" s="1"/>
  <c r="I566" i="3" s="1"/>
  <c r="I616" i="3" s="1"/>
  <c r="I666" i="3" s="1"/>
  <c r="I716" i="3" s="1"/>
  <c r="I765" i="3" s="1"/>
  <c r="I813" i="3" s="1"/>
  <c r="I860" i="3" s="1"/>
  <c r="I908" i="3" s="1"/>
  <c r="I954" i="3" s="1"/>
  <c r="I1001" i="3" s="1"/>
  <c r="I1047" i="3" s="1"/>
  <c r="I1094" i="3" s="1"/>
  <c r="I1141" i="3" s="1"/>
  <c r="I1188" i="3" s="1"/>
  <c r="I1235" i="3" s="1"/>
  <c r="I1282" i="3" s="1"/>
  <c r="I1329" i="3" s="1"/>
  <c r="I1376" i="3" s="1"/>
  <c r="I1423" i="3" s="1"/>
  <c r="I1470" i="3" s="1"/>
  <c r="I1517" i="3" s="1"/>
  <c r="I1564" i="3" s="1"/>
  <c r="I1611" i="3" s="1"/>
  <c r="I1658" i="3" s="1"/>
  <c r="I1705" i="3" s="1"/>
  <c r="I1752" i="3" s="1"/>
  <c r="I1799" i="3" s="1"/>
  <c r="I1846" i="3" s="1"/>
  <c r="U689" i="3"/>
  <c r="I57" i="3"/>
  <c r="I107" i="3" s="1"/>
  <c r="I157" i="3" s="1"/>
  <c r="I207" i="3" s="1"/>
  <c r="I257" i="3" s="1"/>
  <c r="I307" i="3" s="1"/>
  <c r="I357" i="3" s="1"/>
  <c r="I407" i="3" s="1"/>
  <c r="I457" i="3" s="1"/>
  <c r="I507" i="3" s="1"/>
  <c r="I557" i="3" s="1"/>
  <c r="U39" i="3"/>
  <c r="X39" i="3" s="1"/>
  <c r="V66" i="3" s="1"/>
  <c r="H16" i="3"/>
  <c r="I63" i="2"/>
  <c r="I108" i="2" s="1"/>
  <c r="I154" i="2" s="1"/>
  <c r="I200" i="2" s="1"/>
  <c r="I245" i="2" s="1"/>
  <c r="I291" i="2" s="1"/>
  <c r="I337" i="2" s="1"/>
  <c r="I383" i="2" s="1"/>
  <c r="I429" i="2" s="1"/>
  <c r="I474" i="2" s="1"/>
  <c r="I518" i="2" s="1"/>
  <c r="I562" i="2" s="1"/>
  <c r="I606" i="2" s="1"/>
  <c r="I651" i="2" s="1"/>
  <c r="I696" i="2" s="1"/>
  <c r="I741" i="2" s="1"/>
  <c r="I786" i="2" s="1"/>
  <c r="I831" i="2" s="1"/>
  <c r="I876" i="2" s="1"/>
  <c r="I921" i="2" s="1"/>
  <c r="I966" i="2" s="1"/>
  <c r="I1011" i="2" s="1"/>
  <c r="I1056" i="2" s="1"/>
  <c r="I1101" i="2" s="1"/>
  <c r="I1146" i="2" s="1"/>
  <c r="I1191" i="2" s="1"/>
  <c r="I1236" i="2" s="1"/>
  <c r="I1281" i="2" s="1"/>
  <c r="I1326" i="2" s="1"/>
  <c r="I1371" i="2" s="1"/>
  <c r="I1416" i="2" s="1"/>
  <c r="I1461" i="2" s="1"/>
  <c r="I1505" i="2" s="1"/>
  <c r="I1549" i="2" s="1"/>
  <c r="I1593" i="2" s="1"/>
  <c r="I1637" i="2" s="1"/>
  <c r="I1681" i="2" s="1"/>
  <c r="I1726" i="2" s="1"/>
  <c r="I1771" i="2" s="1"/>
  <c r="I1816" i="2" s="1"/>
  <c r="B1847" i="2"/>
  <c r="C1847" i="2" s="1"/>
  <c r="U1834" i="2"/>
  <c r="L1834" i="2"/>
  <c r="F1834" i="2"/>
  <c r="D1834" i="2"/>
  <c r="B1833" i="2"/>
  <c r="Z1815" i="2"/>
  <c r="I1807" i="2"/>
  <c r="D1807" i="2"/>
  <c r="A1807" i="2"/>
  <c r="B1802" i="2"/>
  <c r="C1802" i="2" s="1"/>
  <c r="U1789" i="2"/>
  <c r="L1789" i="2"/>
  <c r="F1789" i="2"/>
  <c r="D1789" i="2"/>
  <c r="B1788" i="2"/>
  <c r="I1786" i="2"/>
  <c r="I1831" i="2" s="1"/>
  <c r="Z1770" i="2"/>
  <c r="I1762" i="2"/>
  <c r="D1762" i="2"/>
  <c r="A1762" i="2"/>
  <c r="B1757" i="2"/>
  <c r="C1757" i="2" s="1"/>
  <c r="U1744" i="2"/>
  <c r="L1744" i="2"/>
  <c r="F1744" i="2"/>
  <c r="D1744" i="2"/>
  <c r="B1743" i="2"/>
  <c r="K1741" i="2"/>
  <c r="I1741" i="2"/>
  <c r="C1741" i="2"/>
  <c r="B1741" i="2"/>
  <c r="R1741" i="2" s="1"/>
  <c r="A1741" i="2"/>
  <c r="A1786" i="2" s="1"/>
  <c r="A1831" i="2" s="1"/>
  <c r="Z1725" i="2"/>
  <c r="I1717" i="2"/>
  <c r="D1717" i="2"/>
  <c r="A1717" i="2"/>
  <c r="B1711" i="2"/>
  <c r="C1711" i="2" s="1"/>
  <c r="U1698" i="2"/>
  <c r="L1698" i="2"/>
  <c r="F1698" i="2"/>
  <c r="D1698" i="2"/>
  <c r="B1697" i="2"/>
  <c r="Z1679" i="2"/>
  <c r="I1672" i="2"/>
  <c r="D1672" i="2"/>
  <c r="A1672" i="2"/>
  <c r="B1667" i="2"/>
  <c r="C1667" i="2" s="1"/>
  <c r="U1654" i="2"/>
  <c r="L1654" i="2"/>
  <c r="F1654" i="2"/>
  <c r="D1654" i="2"/>
  <c r="B1653" i="2"/>
  <c r="Z1635" i="2"/>
  <c r="I1628" i="2"/>
  <c r="D1628" i="2"/>
  <c r="A1628" i="2"/>
  <c r="B1623" i="2"/>
  <c r="C1623" i="2" s="1"/>
  <c r="U1610" i="2"/>
  <c r="L1610" i="2"/>
  <c r="F1610" i="2"/>
  <c r="D1610" i="2"/>
  <c r="B1609" i="2"/>
  <c r="Z1591" i="2"/>
  <c r="I1584" i="2"/>
  <c r="D1584" i="2"/>
  <c r="A1584" i="2"/>
  <c r="B1579" i="2"/>
  <c r="C1579" i="2" s="1"/>
  <c r="U1566" i="2"/>
  <c r="L1566" i="2"/>
  <c r="F1566" i="2"/>
  <c r="D1566" i="2"/>
  <c r="B1565" i="2"/>
  <c r="K1547" i="2"/>
  <c r="I1547" i="2"/>
  <c r="C1547" i="2"/>
  <c r="A1547" i="2"/>
  <c r="A1591" i="2" s="1"/>
  <c r="A1635" i="2" s="1"/>
  <c r="A1679" i="2" s="1"/>
  <c r="I1540" i="2"/>
  <c r="D1540" i="2"/>
  <c r="A1540" i="2"/>
  <c r="B1536" i="2"/>
  <c r="C1536" i="2" s="1"/>
  <c r="U1523" i="2"/>
  <c r="L1523" i="2"/>
  <c r="F1523" i="2"/>
  <c r="D1523" i="2"/>
  <c r="B1522" i="2"/>
  <c r="Z1504" i="2"/>
  <c r="B1503" i="2"/>
  <c r="B1547" i="2" s="1"/>
  <c r="I1496" i="2"/>
  <c r="D1496" i="2"/>
  <c r="A1496" i="2"/>
  <c r="I64" i="2"/>
  <c r="I109" i="2" s="1"/>
  <c r="I155" i="2" s="1"/>
  <c r="I201" i="2" s="1"/>
  <c r="I246" i="2" s="1"/>
  <c r="I292" i="2" s="1"/>
  <c r="I338" i="2" s="1"/>
  <c r="I384" i="2" s="1"/>
  <c r="I430" i="2" s="1"/>
  <c r="I475" i="2" s="1"/>
  <c r="I519" i="2" s="1"/>
  <c r="I563" i="2" s="1"/>
  <c r="I607" i="2" s="1"/>
  <c r="I652" i="2" s="1"/>
  <c r="I697" i="2" s="1"/>
  <c r="I742" i="2" s="1"/>
  <c r="I787" i="2" s="1"/>
  <c r="I832" i="2" s="1"/>
  <c r="I877" i="2" s="1"/>
  <c r="I922" i="2" s="1"/>
  <c r="I967" i="2" s="1"/>
  <c r="I1012" i="2" s="1"/>
  <c r="I1057" i="2" s="1"/>
  <c r="I1102" i="2" s="1"/>
  <c r="I1147" i="2" s="1"/>
  <c r="I1192" i="2" s="1"/>
  <c r="I1237" i="2" s="1"/>
  <c r="I1282" i="2" s="1"/>
  <c r="I1327" i="2" s="1"/>
  <c r="I1372" i="2" s="1"/>
  <c r="I1417" i="2" s="1"/>
  <c r="I1462" i="2" s="1"/>
  <c r="I1506" i="2" s="1"/>
  <c r="I1550" i="2" s="1"/>
  <c r="I1594" i="2" s="1"/>
  <c r="I1638" i="2" s="1"/>
  <c r="I1682" i="2" s="1"/>
  <c r="I1727" i="2" s="1"/>
  <c r="I1772" i="2" s="1"/>
  <c r="I1817" i="2" s="1"/>
  <c r="I65" i="2"/>
  <c r="I110" i="2" s="1"/>
  <c r="I156" i="2" s="1"/>
  <c r="I202" i="2" s="1"/>
  <c r="I247" i="2" s="1"/>
  <c r="I293" i="2" s="1"/>
  <c r="I339" i="2" s="1"/>
  <c r="I385" i="2" s="1"/>
  <c r="I431" i="2" s="1"/>
  <c r="I476" i="2" s="1"/>
  <c r="I520" i="2" s="1"/>
  <c r="I564" i="2" s="1"/>
  <c r="I608" i="2" s="1"/>
  <c r="I653" i="2" s="1"/>
  <c r="I698" i="2" s="1"/>
  <c r="I743" i="2" s="1"/>
  <c r="I788" i="2" s="1"/>
  <c r="I833" i="2" s="1"/>
  <c r="I878" i="2" s="1"/>
  <c r="I923" i="2" s="1"/>
  <c r="I968" i="2" s="1"/>
  <c r="I1013" i="2" s="1"/>
  <c r="I1058" i="2" s="1"/>
  <c r="I1103" i="2" s="1"/>
  <c r="I1148" i="2" s="1"/>
  <c r="I1193" i="2" s="1"/>
  <c r="I1238" i="2" s="1"/>
  <c r="I1283" i="2" s="1"/>
  <c r="I1328" i="2" s="1"/>
  <c r="I1373" i="2" s="1"/>
  <c r="I1418" i="2" s="1"/>
  <c r="I1463" i="2" s="1"/>
  <c r="I1507" i="2" s="1"/>
  <c r="I1551" i="2" s="1"/>
  <c r="I1595" i="2" s="1"/>
  <c r="I1639" i="2" s="1"/>
  <c r="I1683" i="2" s="1"/>
  <c r="I1728" i="2" s="1"/>
  <c r="I1773" i="2" s="1"/>
  <c r="I1818" i="2" s="1"/>
  <c r="I66" i="2"/>
  <c r="I111" i="2" s="1"/>
  <c r="I157" i="2" s="1"/>
  <c r="I203" i="2" s="1"/>
  <c r="I248" i="2" s="1"/>
  <c r="I294" i="2" s="1"/>
  <c r="I340" i="2" s="1"/>
  <c r="I386" i="2" s="1"/>
  <c r="I432" i="2" s="1"/>
  <c r="I477" i="2" s="1"/>
  <c r="I521" i="2" s="1"/>
  <c r="I565" i="2" s="1"/>
  <c r="I609" i="2" s="1"/>
  <c r="I654" i="2" s="1"/>
  <c r="I699" i="2" s="1"/>
  <c r="I744" i="2" s="1"/>
  <c r="I789" i="2" s="1"/>
  <c r="I834" i="2" s="1"/>
  <c r="I879" i="2" s="1"/>
  <c r="I924" i="2" s="1"/>
  <c r="I969" i="2" s="1"/>
  <c r="I1014" i="2" s="1"/>
  <c r="I1059" i="2" s="1"/>
  <c r="I1104" i="2" s="1"/>
  <c r="I1149" i="2" s="1"/>
  <c r="I1194" i="2" s="1"/>
  <c r="I1239" i="2" s="1"/>
  <c r="I1284" i="2" s="1"/>
  <c r="I1329" i="2" s="1"/>
  <c r="I1374" i="2" s="1"/>
  <c r="I1419" i="2" s="1"/>
  <c r="I1464" i="2" s="1"/>
  <c r="I1508" i="2" s="1"/>
  <c r="I1552" i="2" s="1"/>
  <c r="I1596" i="2" s="1"/>
  <c r="I1640" i="2" s="1"/>
  <c r="I1684" i="2" s="1"/>
  <c r="I1729" i="2" s="1"/>
  <c r="I1774" i="2" s="1"/>
  <c r="I1819" i="2" s="1"/>
  <c r="I67" i="2"/>
  <c r="I112" i="2" s="1"/>
  <c r="I158" i="2" s="1"/>
  <c r="I204" i="2" s="1"/>
  <c r="I249" i="2" s="1"/>
  <c r="I295" i="2" s="1"/>
  <c r="I341" i="2" s="1"/>
  <c r="I387" i="2" s="1"/>
  <c r="I433" i="2" s="1"/>
  <c r="I478" i="2" s="1"/>
  <c r="I522" i="2" s="1"/>
  <c r="I566" i="2" s="1"/>
  <c r="I610" i="2" s="1"/>
  <c r="I655" i="2" s="1"/>
  <c r="I700" i="2" s="1"/>
  <c r="I745" i="2" s="1"/>
  <c r="I790" i="2" s="1"/>
  <c r="I835" i="2" s="1"/>
  <c r="I880" i="2" s="1"/>
  <c r="I925" i="2" s="1"/>
  <c r="I970" i="2" s="1"/>
  <c r="I1015" i="2" s="1"/>
  <c r="I1060" i="2" s="1"/>
  <c r="I1105" i="2" s="1"/>
  <c r="I1150" i="2" s="1"/>
  <c r="I1195" i="2" s="1"/>
  <c r="I1240" i="2" s="1"/>
  <c r="I1285" i="2" s="1"/>
  <c r="I1330" i="2" s="1"/>
  <c r="I1375" i="2" s="1"/>
  <c r="I1420" i="2" s="1"/>
  <c r="I1465" i="2" s="1"/>
  <c r="I1509" i="2" s="1"/>
  <c r="I1553" i="2" s="1"/>
  <c r="I1597" i="2" s="1"/>
  <c r="I1641" i="2" s="1"/>
  <c r="I1685" i="2" s="1"/>
  <c r="I1730" i="2" s="1"/>
  <c r="I1775" i="2" s="1"/>
  <c r="I1820" i="2" s="1"/>
  <c r="I68" i="2"/>
  <c r="I113" i="2" s="1"/>
  <c r="I159" i="2" s="1"/>
  <c r="I205" i="2" s="1"/>
  <c r="I250" i="2" s="1"/>
  <c r="I296" i="2" s="1"/>
  <c r="I342" i="2" s="1"/>
  <c r="I388" i="2" s="1"/>
  <c r="I434" i="2" s="1"/>
  <c r="I479" i="2" s="1"/>
  <c r="I523" i="2" s="1"/>
  <c r="I567" i="2" s="1"/>
  <c r="I611" i="2" s="1"/>
  <c r="I656" i="2" s="1"/>
  <c r="I701" i="2" s="1"/>
  <c r="I746" i="2" s="1"/>
  <c r="I791" i="2" s="1"/>
  <c r="I836" i="2" s="1"/>
  <c r="I881" i="2" s="1"/>
  <c r="I926" i="2" s="1"/>
  <c r="I971" i="2" s="1"/>
  <c r="I1016" i="2" s="1"/>
  <c r="I1061" i="2" s="1"/>
  <c r="I1106" i="2" s="1"/>
  <c r="I1151" i="2" s="1"/>
  <c r="I1196" i="2" s="1"/>
  <c r="I1241" i="2" s="1"/>
  <c r="I1286" i="2" s="1"/>
  <c r="I1331" i="2" s="1"/>
  <c r="I1376" i="2" s="1"/>
  <c r="I1421" i="2" s="1"/>
  <c r="I1466" i="2" s="1"/>
  <c r="I1510" i="2" s="1"/>
  <c r="I1554" i="2" s="1"/>
  <c r="I1598" i="2" s="1"/>
  <c r="I1642" i="2" s="1"/>
  <c r="I1686" i="2" s="1"/>
  <c r="I1731" i="2" s="1"/>
  <c r="I1776" i="2" s="1"/>
  <c r="I1821" i="2" s="1"/>
  <c r="I69" i="2"/>
  <c r="I114" i="2" s="1"/>
  <c r="I160" i="2" s="1"/>
  <c r="I206" i="2" s="1"/>
  <c r="I251" i="2" s="1"/>
  <c r="I297" i="2" s="1"/>
  <c r="I343" i="2" s="1"/>
  <c r="I389" i="2" s="1"/>
  <c r="I435" i="2" s="1"/>
  <c r="I480" i="2" s="1"/>
  <c r="I524" i="2" s="1"/>
  <c r="I568" i="2" s="1"/>
  <c r="I612" i="2" s="1"/>
  <c r="I657" i="2" s="1"/>
  <c r="I702" i="2" s="1"/>
  <c r="I747" i="2" s="1"/>
  <c r="I792" i="2" s="1"/>
  <c r="I837" i="2" s="1"/>
  <c r="I882" i="2" s="1"/>
  <c r="I927" i="2" s="1"/>
  <c r="I972" i="2" s="1"/>
  <c r="I1017" i="2" s="1"/>
  <c r="I1062" i="2" s="1"/>
  <c r="I1107" i="2" s="1"/>
  <c r="I1152" i="2" s="1"/>
  <c r="I1197" i="2" s="1"/>
  <c r="I1242" i="2" s="1"/>
  <c r="I1287" i="2" s="1"/>
  <c r="I1332" i="2" s="1"/>
  <c r="I1377" i="2" s="1"/>
  <c r="I1422" i="2" s="1"/>
  <c r="I1467" i="2" s="1"/>
  <c r="I1511" i="2" s="1"/>
  <c r="I1555" i="2" s="1"/>
  <c r="I1599" i="2" s="1"/>
  <c r="I1643" i="2" s="1"/>
  <c r="I1687" i="2" s="1"/>
  <c r="I1732" i="2" s="1"/>
  <c r="I1777" i="2" s="1"/>
  <c r="I1822" i="2" s="1"/>
  <c r="I70" i="2"/>
  <c r="I115" i="2" s="1"/>
  <c r="I161" i="2" s="1"/>
  <c r="I207" i="2" s="1"/>
  <c r="I252" i="2" s="1"/>
  <c r="I298" i="2" s="1"/>
  <c r="I344" i="2" s="1"/>
  <c r="I390" i="2" s="1"/>
  <c r="I436" i="2" s="1"/>
  <c r="I481" i="2" s="1"/>
  <c r="I525" i="2" s="1"/>
  <c r="I569" i="2" s="1"/>
  <c r="I613" i="2" s="1"/>
  <c r="I658" i="2" s="1"/>
  <c r="I703" i="2" s="1"/>
  <c r="I748" i="2" s="1"/>
  <c r="I793" i="2" s="1"/>
  <c r="I838" i="2" s="1"/>
  <c r="I883" i="2" s="1"/>
  <c r="I928" i="2" s="1"/>
  <c r="I973" i="2" s="1"/>
  <c r="I1018" i="2" s="1"/>
  <c r="I1063" i="2" s="1"/>
  <c r="I1108" i="2" s="1"/>
  <c r="I1153" i="2" s="1"/>
  <c r="I1198" i="2" s="1"/>
  <c r="I1243" i="2" s="1"/>
  <c r="I1288" i="2" s="1"/>
  <c r="I1333" i="2" s="1"/>
  <c r="I1378" i="2" s="1"/>
  <c r="I1423" i="2" s="1"/>
  <c r="I1468" i="2" s="1"/>
  <c r="I1512" i="2" s="1"/>
  <c r="I1556" i="2" s="1"/>
  <c r="I1600" i="2" s="1"/>
  <c r="I1644" i="2" s="1"/>
  <c r="I1688" i="2" s="1"/>
  <c r="I1733" i="2" s="1"/>
  <c r="I1778" i="2" s="1"/>
  <c r="I1823" i="2" s="1"/>
  <c r="I71" i="2"/>
  <c r="I116" i="2" s="1"/>
  <c r="I162" i="2" s="1"/>
  <c r="I208" i="2" s="1"/>
  <c r="I253" i="2" s="1"/>
  <c r="I299" i="2" s="1"/>
  <c r="I345" i="2" s="1"/>
  <c r="I391" i="2" s="1"/>
  <c r="I437" i="2" s="1"/>
  <c r="I482" i="2" s="1"/>
  <c r="I526" i="2" s="1"/>
  <c r="I570" i="2" s="1"/>
  <c r="I614" i="2" s="1"/>
  <c r="I659" i="2" s="1"/>
  <c r="I704" i="2" s="1"/>
  <c r="I749" i="2" s="1"/>
  <c r="I794" i="2" s="1"/>
  <c r="I839" i="2" s="1"/>
  <c r="I884" i="2" s="1"/>
  <c r="I929" i="2" s="1"/>
  <c r="I974" i="2" s="1"/>
  <c r="I1019" i="2" s="1"/>
  <c r="I1064" i="2" s="1"/>
  <c r="I1109" i="2" s="1"/>
  <c r="I1154" i="2" s="1"/>
  <c r="I1199" i="2" s="1"/>
  <c r="I1244" i="2" s="1"/>
  <c r="I1289" i="2" s="1"/>
  <c r="I1334" i="2" s="1"/>
  <c r="I1379" i="2" s="1"/>
  <c r="I1424" i="2" s="1"/>
  <c r="I1469" i="2" s="1"/>
  <c r="I1513" i="2" s="1"/>
  <c r="I1557" i="2" s="1"/>
  <c r="I1601" i="2" s="1"/>
  <c r="I1645" i="2" s="1"/>
  <c r="I1689" i="2" s="1"/>
  <c r="I1734" i="2" s="1"/>
  <c r="I1779" i="2" s="1"/>
  <c r="I1824" i="2" s="1"/>
  <c r="I72" i="2"/>
  <c r="I117" i="2" s="1"/>
  <c r="I163" i="2" s="1"/>
  <c r="I209" i="2" s="1"/>
  <c r="I254" i="2" s="1"/>
  <c r="I300" i="2" s="1"/>
  <c r="I346" i="2" s="1"/>
  <c r="I392" i="2" s="1"/>
  <c r="I438" i="2" s="1"/>
  <c r="I483" i="2" s="1"/>
  <c r="I527" i="2" s="1"/>
  <c r="I571" i="2" s="1"/>
  <c r="I615" i="2" s="1"/>
  <c r="I660" i="2" s="1"/>
  <c r="I705" i="2" s="1"/>
  <c r="I750" i="2" s="1"/>
  <c r="I795" i="2" s="1"/>
  <c r="I840" i="2" s="1"/>
  <c r="I885" i="2" s="1"/>
  <c r="I930" i="2" s="1"/>
  <c r="I975" i="2" s="1"/>
  <c r="I1020" i="2" s="1"/>
  <c r="I1065" i="2" s="1"/>
  <c r="I1110" i="2" s="1"/>
  <c r="I1155" i="2" s="1"/>
  <c r="I1200" i="2" s="1"/>
  <c r="I1245" i="2" s="1"/>
  <c r="I1290" i="2" s="1"/>
  <c r="I1335" i="2" s="1"/>
  <c r="I1380" i="2" s="1"/>
  <c r="I1425" i="2" s="1"/>
  <c r="I1470" i="2" s="1"/>
  <c r="I1514" i="2" s="1"/>
  <c r="I1558" i="2" s="1"/>
  <c r="I1602" i="2" s="1"/>
  <c r="I1646" i="2" s="1"/>
  <c r="I1690" i="2" s="1"/>
  <c r="I1735" i="2" s="1"/>
  <c r="I1780" i="2" s="1"/>
  <c r="I1825" i="2" s="1"/>
  <c r="I73" i="2"/>
  <c r="I118" i="2" s="1"/>
  <c r="I164" i="2" s="1"/>
  <c r="I210" i="2" s="1"/>
  <c r="I255" i="2" s="1"/>
  <c r="I301" i="2" s="1"/>
  <c r="I347" i="2" s="1"/>
  <c r="I393" i="2" s="1"/>
  <c r="I439" i="2" s="1"/>
  <c r="I484" i="2" s="1"/>
  <c r="I528" i="2" s="1"/>
  <c r="I572" i="2" s="1"/>
  <c r="I616" i="2" s="1"/>
  <c r="I661" i="2" s="1"/>
  <c r="I706" i="2" s="1"/>
  <c r="I751" i="2" s="1"/>
  <c r="I796" i="2" s="1"/>
  <c r="I841" i="2" s="1"/>
  <c r="I886" i="2" s="1"/>
  <c r="I931" i="2" s="1"/>
  <c r="I976" i="2" s="1"/>
  <c r="I1021" i="2" s="1"/>
  <c r="I1066" i="2" s="1"/>
  <c r="I1111" i="2" s="1"/>
  <c r="I1156" i="2" s="1"/>
  <c r="I1201" i="2" s="1"/>
  <c r="I1246" i="2" s="1"/>
  <c r="I1291" i="2" s="1"/>
  <c r="I1336" i="2" s="1"/>
  <c r="I1381" i="2" s="1"/>
  <c r="I1426" i="2" s="1"/>
  <c r="I1471" i="2" s="1"/>
  <c r="I1515" i="2" s="1"/>
  <c r="I74" i="2"/>
  <c r="I119" i="2" s="1"/>
  <c r="I165" i="2" s="1"/>
  <c r="I211" i="2" s="1"/>
  <c r="I256" i="2" s="1"/>
  <c r="I302" i="2" s="1"/>
  <c r="I348" i="2" s="1"/>
  <c r="I394" i="2" s="1"/>
  <c r="I440" i="2" s="1"/>
  <c r="I485" i="2" s="1"/>
  <c r="I529" i="2" s="1"/>
  <c r="I573" i="2" s="1"/>
  <c r="I617" i="2" s="1"/>
  <c r="I662" i="2" s="1"/>
  <c r="I707" i="2" s="1"/>
  <c r="I752" i="2" s="1"/>
  <c r="I797" i="2" s="1"/>
  <c r="I842" i="2" s="1"/>
  <c r="I887" i="2" s="1"/>
  <c r="I932" i="2" s="1"/>
  <c r="I977" i="2" s="1"/>
  <c r="I75" i="2"/>
  <c r="I120" i="2" s="1"/>
  <c r="I166" i="2" s="1"/>
  <c r="I212" i="2" s="1"/>
  <c r="I257" i="2" s="1"/>
  <c r="I303" i="2" s="1"/>
  <c r="I349" i="2" s="1"/>
  <c r="I395" i="2" s="1"/>
  <c r="I441" i="2" s="1"/>
  <c r="I486" i="2" s="1"/>
  <c r="I530" i="2" s="1"/>
  <c r="I574" i="2" s="1"/>
  <c r="I618" i="2" s="1"/>
  <c r="I663" i="2" s="1"/>
  <c r="I708" i="2" s="1"/>
  <c r="I753" i="2" s="1"/>
  <c r="I798" i="2" s="1"/>
  <c r="I843" i="2" s="1"/>
  <c r="I888" i="2" s="1"/>
  <c r="I933" i="2" s="1"/>
  <c r="I978" i="2" s="1"/>
  <c r="I1023" i="2" s="1"/>
  <c r="I1068" i="2" s="1"/>
  <c r="I1113" i="2" s="1"/>
  <c r="I1158" i="2" s="1"/>
  <c r="I1203" i="2" s="1"/>
  <c r="I1248" i="2" s="1"/>
  <c r="I1293" i="2" s="1"/>
  <c r="I1338" i="2" s="1"/>
  <c r="I1383" i="2" s="1"/>
  <c r="I1428" i="2" s="1"/>
  <c r="I1473" i="2" s="1"/>
  <c r="I1517" i="2" s="1"/>
  <c r="I76" i="2"/>
  <c r="I121" i="2" s="1"/>
  <c r="I167" i="2" s="1"/>
  <c r="I213" i="2" s="1"/>
  <c r="I258" i="2" s="1"/>
  <c r="I304" i="2" s="1"/>
  <c r="I350" i="2" s="1"/>
  <c r="I396" i="2" s="1"/>
  <c r="I442" i="2" s="1"/>
  <c r="I487" i="2" s="1"/>
  <c r="I531" i="2" s="1"/>
  <c r="I575" i="2" s="1"/>
  <c r="I619" i="2" s="1"/>
  <c r="I664" i="2" s="1"/>
  <c r="I709" i="2" s="1"/>
  <c r="I754" i="2" s="1"/>
  <c r="I799" i="2" s="1"/>
  <c r="I844" i="2" s="1"/>
  <c r="I889" i="2" s="1"/>
  <c r="I934" i="2" s="1"/>
  <c r="I979" i="2" s="1"/>
  <c r="I1024" i="2" s="1"/>
  <c r="I1069" i="2" s="1"/>
  <c r="I1114" i="2" s="1"/>
  <c r="I1159" i="2" s="1"/>
  <c r="I1204" i="2" s="1"/>
  <c r="I1249" i="2" s="1"/>
  <c r="I1294" i="2" s="1"/>
  <c r="I1339" i="2" s="1"/>
  <c r="I1384" i="2" s="1"/>
  <c r="I1429" i="2" s="1"/>
  <c r="I1474" i="2" s="1"/>
  <c r="I1518" i="2" s="1"/>
  <c r="I1562" i="2" s="1"/>
  <c r="I1606" i="2" s="1"/>
  <c r="I1650" i="2" s="1"/>
  <c r="I1694" i="2" s="1"/>
  <c r="I1739" i="2" s="1"/>
  <c r="I1784" i="2" s="1"/>
  <c r="I1829" i="2" s="1"/>
  <c r="I77" i="2"/>
  <c r="I122" i="2" s="1"/>
  <c r="I168" i="2" s="1"/>
  <c r="I214" i="2" s="1"/>
  <c r="I259" i="2" s="1"/>
  <c r="I305" i="2" s="1"/>
  <c r="I351" i="2" s="1"/>
  <c r="I397" i="2" s="1"/>
  <c r="I443" i="2" s="1"/>
  <c r="I488" i="2" s="1"/>
  <c r="I532" i="2" s="1"/>
  <c r="I576" i="2" s="1"/>
  <c r="I620" i="2" s="1"/>
  <c r="I665" i="2" s="1"/>
  <c r="I710" i="2" s="1"/>
  <c r="I755" i="2" s="1"/>
  <c r="I800" i="2" s="1"/>
  <c r="I845" i="2" s="1"/>
  <c r="I890" i="2" s="1"/>
  <c r="I935" i="2" s="1"/>
  <c r="I980" i="2" s="1"/>
  <c r="I1025" i="2" s="1"/>
  <c r="I1070" i="2" s="1"/>
  <c r="I1115" i="2" s="1"/>
  <c r="I1160" i="2" s="1"/>
  <c r="I1205" i="2" s="1"/>
  <c r="I1250" i="2" s="1"/>
  <c r="I1295" i="2" s="1"/>
  <c r="I1340" i="2" s="1"/>
  <c r="I1385" i="2" s="1"/>
  <c r="I1430" i="2" s="1"/>
  <c r="I1475" i="2" s="1"/>
  <c r="I1519" i="2" s="1"/>
  <c r="I1563" i="2" s="1"/>
  <c r="I1607" i="2" s="1"/>
  <c r="I1651" i="2" s="1"/>
  <c r="I1695" i="2" s="1"/>
  <c r="I1740" i="2" s="1"/>
  <c r="I1785" i="2" s="1"/>
  <c r="I78" i="2"/>
  <c r="I123" i="2" s="1"/>
  <c r="I169" i="2" s="1"/>
  <c r="I215" i="2" s="1"/>
  <c r="I260" i="2" s="1"/>
  <c r="I306" i="2" s="1"/>
  <c r="I352" i="2" s="1"/>
  <c r="I398" i="2" s="1"/>
  <c r="I444" i="2" s="1"/>
  <c r="I489" i="2" s="1"/>
  <c r="I533" i="2" s="1"/>
  <c r="I577" i="2" s="1"/>
  <c r="I621" i="2" s="1"/>
  <c r="I666" i="2" s="1"/>
  <c r="I711" i="2" s="1"/>
  <c r="I756" i="2" s="1"/>
  <c r="I801" i="2" s="1"/>
  <c r="I846" i="2" s="1"/>
  <c r="I891" i="2" s="1"/>
  <c r="I936" i="2" s="1"/>
  <c r="I981" i="2" s="1"/>
  <c r="I1071" i="2" s="1"/>
  <c r="I1116" i="2" s="1"/>
  <c r="I1161" i="2" s="1"/>
  <c r="I1206" i="2" s="1"/>
  <c r="I1251" i="2" s="1"/>
  <c r="I1296" i="2" s="1"/>
  <c r="I1341" i="2" s="1"/>
  <c r="I1386" i="2" s="1"/>
  <c r="I1431" i="2" s="1"/>
  <c r="I1476" i="2" s="1"/>
  <c r="I1520" i="2" s="1"/>
  <c r="I79" i="2"/>
  <c r="I124" i="2" s="1"/>
  <c r="I170" i="2" s="1"/>
  <c r="I216" i="2" s="1"/>
  <c r="I261" i="2" s="1"/>
  <c r="I307" i="2" s="1"/>
  <c r="I353" i="2" s="1"/>
  <c r="I399" i="2" s="1"/>
  <c r="I445" i="2" s="1"/>
  <c r="I62" i="2"/>
  <c r="I107" i="2" s="1"/>
  <c r="I153" i="2" s="1"/>
  <c r="I199" i="2" s="1"/>
  <c r="I244" i="2" s="1"/>
  <c r="I290" i="2" s="1"/>
  <c r="I336" i="2" s="1"/>
  <c r="I382" i="2" s="1"/>
  <c r="I428" i="2" s="1"/>
  <c r="I473" i="2" s="1"/>
  <c r="I517" i="2" s="1"/>
  <c r="I561" i="2" s="1"/>
  <c r="I605" i="2" s="1"/>
  <c r="H1547" i="2" l="1"/>
  <c r="J1547" i="2" s="1"/>
  <c r="N1547" i="2" s="1"/>
  <c r="O1547" i="2" s="1"/>
  <c r="B1786" i="2"/>
  <c r="R1786" i="2" s="1"/>
  <c r="B427" i="3"/>
  <c r="B477" i="3" s="1"/>
  <c r="R377" i="3"/>
  <c r="B326" i="3"/>
  <c r="B376" i="3" s="1"/>
  <c r="B426" i="3" s="1"/>
  <c r="B476" i="3" s="1"/>
  <c r="B526" i="3" s="1"/>
  <c r="B576" i="3" s="1"/>
  <c r="B626" i="3" s="1"/>
  <c r="B676" i="3" s="1"/>
  <c r="B726" i="3" s="1"/>
  <c r="R726" i="3" s="1"/>
  <c r="R276" i="3"/>
  <c r="B118" i="3"/>
  <c r="R68" i="3"/>
  <c r="B483" i="3"/>
  <c r="B533" i="3" s="1"/>
  <c r="B583" i="3" s="1"/>
  <c r="B633" i="3" s="1"/>
  <c r="B683" i="3" s="1"/>
  <c r="B733" i="3" s="1"/>
  <c r="B782" i="3" s="1"/>
  <c r="B830" i="3" s="1"/>
  <c r="B877" i="3" s="1"/>
  <c r="B925" i="3" s="1"/>
  <c r="B971" i="3" s="1"/>
  <c r="R433" i="3"/>
  <c r="B375" i="3"/>
  <c r="B425" i="3" s="1"/>
  <c r="B475" i="3" s="1"/>
  <c r="B525" i="3" s="1"/>
  <c r="B575" i="3" s="1"/>
  <c r="B625" i="3" s="1"/>
  <c r="B675" i="3" s="1"/>
  <c r="B725" i="3" s="1"/>
  <c r="R725" i="3" s="1"/>
  <c r="R325" i="3"/>
  <c r="B117" i="3"/>
  <c r="R67" i="3"/>
  <c r="X1067" i="3"/>
  <c r="V1093" i="3" s="1"/>
  <c r="X1114" i="3" s="1"/>
  <c r="J1065" i="3"/>
  <c r="B123" i="3"/>
  <c r="R73" i="3"/>
  <c r="J1019" i="3"/>
  <c r="N1019" i="3" s="1"/>
  <c r="B122" i="3"/>
  <c r="R72" i="3"/>
  <c r="J1488" i="3"/>
  <c r="J1159" i="3"/>
  <c r="J1535" i="3"/>
  <c r="J1582" i="3"/>
  <c r="J1112" i="3"/>
  <c r="J1206" i="3"/>
  <c r="J1253" i="3"/>
  <c r="J1300" i="3"/>
  <c r="J1629" i="3"/>
  <c r="J1347" i="3"/>
  <c r="J1676" i="3"/>
  <c r="J1723" i="3"/>
  <c r="J1394" i="3"/>
  <c r="J1441" i="3"/>
  <c r="J1770" i="3"/>
  <c r="J1817" i="3"/>
  <c r="J1864" i="3"/>
  <c r="I119" i="3"/>
  <c r="R419" i="3"/>
  <c r="R669" i="3"/>
  <c r="R119" i="3"/>
  <c r="R421" i="3"/>
  <c r="R221" i="3"/>
  <c r="R621" i="3"/>
  <c r="R471" i="3"/>
  <c r="R71" i="3"/>
  <c r="R271" i="3"/>
  <c r="R121" i="3"/>
  <c r="R671" i="3"/>
  <c r="R521" i="3"/>
  <c r="R321" i="3"/>
  <c r="R171" i="3"/>
  <c r="R571" i="3"/>
  <c r="R371" i="3"/>
  <c r="I128" i="3"/>
  <c r="R781" i="3"/>
  <c r="R369" i="3"/>
  <c r="R69" i="3"/>
  <c r="R469" i="3"/>
  <c r="R519" i="3"/>
  <c r="R169" i="3"/>
  <c r="R569" i="3"/>
  <c r="R219" i="3"/>
  <c r="R269" i="3"/>
  <c r="R619" i="3"/>
  <c r="R319" i="3"/>
  <c r="R170" i="3"/>
  <c r="R120" i="3"/>
  <c r="R70" i="3"/>
  <c r="I1022" i="2"/>
  <c r="I1067" i="2" s="1"/>
  <c r="I1112" i="2" s="1"/>
  <c r="I1157" i="2" s="1"/>
  <c r="I1202" i="2" s="1"/>
  <c r="I1247" i="2" s="1"/>
  <c r="I1292" i="2" s="1"/>
  <c r="I1337" i="2" s="1"/>
  <c r="I1382" i="2" s="1"/>
  <c r="I1427" i="2" s="1"/>
  <c r="I1472" i="2" s="1"/>
  <c r="I1516" i="2" s="1"/>
  <c r="I1560" i="2" s="1"/>
  <c r="I1604" i="2" s="1"/>
  <c r="I1648" i="2" s="1"/>
  <c r="I1692" i="2" s="1"/>
  <c r="I1737" i="2" s="1"/>
  <c r="I1782" i="2" s="1"/>
  <c r="I1827" i="2" s="1"/>
  <c r="I1561" i="2"/>
  <c r="I1605" i="2" s="1"/>
  <c r="I1649" i="2" s="1"/>
  <c r="I1693" i="2" s="1"/>
  <c r="I1738" i="2" s="1"/>
  <c r="I1783" i="2" s="1"/>
  <c r="I1828" i="2" s="1"/>
  <c r="R874" i="3"/>
  <c r="R230" i="3"/>
  <c r="R680" i="3"/>
  <c r="R480" i="3"/>
  <c r="R430" i="3"/>
  <c r="I124" i="3"/>
  <c r="R524" i="3"/>
  <c r="R374" i="3"/>
  <c r="R124" i="3"/>
  <c r="A279" i="3"/>
  <c r="A329" i="3" s="1"/>
  <c r="A379" i="3" s="1"/>
  <c r="A429" i="3" s="1"/>
  <c r="A479" i="3" s="1"/>
  <c r="A529" i="3" s="1"/>
  <c r="A579" i="3" s="1"/>
  <c r="A629" i="3" s="1"/>
  <c r="A679" i="3" s="1"/>
  <c r="A729" i="3" s="1"/>
  <c r="A778" i="3" s="1"/>
  <c r="A826" i="3" s="1"/>
  <c r="A873" i="3" s="1"/>
  <c r="A921" i="3" s="1"/>
  <c r="A967" i="3" s="1"/>
  <c r="A1014" i="3" s="1"/>
  <c r="A1060" i="3" s="1"/>
  <c r="A1107" i="3" s="1"/>
  <c r="A1154" i="3" s="1"/>
  <c r="A1201" i="3" s="1"/>
  <c r="A1248" i="3" s="1"/>
  <c r="A1295" i="3" s="1"/>
  <c r="A1342" i="3" s="1"/>
  <c r="A1389" i="3" s="1"/>
  <c r="A1436" i="3" s="1"/>
  <c r="A1483" i="3" s="1"/>
  <c r="A1530" i="3" s="1"/>
  <c r="A1577" i="3" s="1"/>
  <c r="A1624" i="3" s="1"/>
  <c r="A1671" i="3" s="1"/>
  <c r="A1718" i="3" s="1"/>
  <c r="A1765" i="3" s="1"/>
  <c r="A1812" i="3" s="1"/>
  <c r="A1859" i="3" s="1"/>
  <c r="B279" i="3"/>
  <c r="B329" i="3" s="1"/>
  <c r="B379" i="3" s="1"/>
  <c r="R574" i="3"/>
  <c r="R525" i="3"/>
  <c r="R375" i="3"/>
  <c r="R326" i="3"/>
  <c r="R125" i="3"/>
  <c r="R476" i="3"/>
  <c r="R324" i="3"/>
  <c r="R275" i="3"/>
  <c r="R76" i="3"/>
  <c r="R475" i="3"/>
  <c r="R274" i="3"/>
  <c r="R226" i="3"/>
  <c r="R75" i="3"/>
  <c r="R676" i="3"/>
  <c r="R474" i="3"/>
  <c r="R225" i="3"/>
  <c r="R74" i="3"/>
  <c r="R675" i="3"/>
  <c r="R626" i="3"/>
  <c r="R426" i="3"/>
  <c r="R224" i="3"/>
  <c r="R176" i="3"/>
  <c r="R674" i="3"/>
  <c r="R625" i="3"/>
  <c r="R576" i="3"/>
  <c r="R425" i="3"/>
  <c r="R175" i="3"/>
  <c r="R624" i="3"/>
  <c r="R575" i="3"/>
  <c r="R526" i="3"/>
  <c r="R424" i="3"/>
  <c r="R376" i="3"/>
  <c r="R174" i="3"/>
  <c r="R126" i="3"/>
  <c r="R678" i="3"/>
  <c r="R378" i="3"/>
  <c r="R228" i="3"/>
  <c r="R478" i="3"/>
  <c r="R628" i="3"/>
  <c r="R78" i="3"/>
  <c r="R328" i="3"/>
  <c r="R178" i="3"/>
  <c r="R578" i="3"/>
  <c r="R278" i="3"/>
  <c r="R528" i="3"/>
  <c r="R428" i="3"/>
  <c r="R128" i="3"/>
  <c r="R77" i="3"/>
  <c r="R227" i="3"/>
  <c r="R127" i="3"/>
  <c r="R327" i="3"/>
  <c r="R427" i="3"/>
  <c r="R277" i="3"/>
  <c r="R177" i="3"/>
  <c r="A277" i="3"/>
  <c r="A327" i="3" s="1"/>
  <c r="A377" i="3" s="1"/>
  <c r="A427" i="3" s="1"/>
  <c r="A477" i="3" s="1"/>
  <c r="A527" i="3" s="1"/>
  <c r="A577" i="3" s="1"/>
  <c r="A627" i="3" s="1"/>
  <c r="A677" i="3" s="1"/>
  <c r="A727" i="3" s="1"/>
  <c r="A776" i="3" s="1"/>
  <c r="A824" i="3" s="1"/>
  <c r="A871" i="3" s="1"/>
  <c r="A919" i="3" s="1"/>
  <c r="A965" i="3" s="1"/>
  <c r="A1012" i="3" s="1"/>
  <c r="A1058" i="3" s="1"/>
  <c r="A1105" i="3" s="1"/>
  <c r="A1152" i="3" s="1"/>
  <c r="A1199" i="3" s="1"/>
  <c r="A1246" i="3" s="1"/>
  <c r="A1293" i="3" s="1"/>
  <c r="A1340" i="3" s="1"/>
  <c r="A1387" i="3" s="1"/>
  <c r="A1434" i="3" s="1"/>
  <c r="A1481" i="3" s="1"/>
  <c r="A1528" i="3" s="1"/>
  <c r="A1575" i="3" s="1"/>
  <c r="A1622" i="3" s="1"/>
  <c r="A1669" i="3" s="1"/>
  <c r="A1716" i="3" s="1"/>
  <c r="A1763" i="3" s="1"/>
  <c r="A1810" i="3" s="1"/>
  <c r="A1857" i="3" s="1"/>
  <c r="R470" i="3"/>
  <c r="R370" i="3"/>
  <c r="R270" i="3"/>
  <c r="R620" i="3"/>
  <c r="R520" i="3"/>
  <c r="R420" i="3"/>
  <c r="R320" i="3"/>
  <c r="R670" i="3"/>
  <c r="R570" i="3"/>
  <c r="J16" i="3"/>
  <c r="N16" i="3" s="1"/>
  <c r="R179" i="3"/>
  <c r="R229" i="3"/>
  <c r="R79" i="3"/>
  <c r="R279" i="3"/>
  <c r="R129" i="3"/>
  <c r="B968" i="3"/>
  <c r="R922" i="3"/>
  <c r="R630" i="3"/>
  <c r="R280" i="3"/>
  <c r="R730" i="3"/>
  <c r="R530" i="3"/>
  <c r="R80" i="3"/>
  <c r="R330" i="3"/>
  <c r="R130" i="3"/>
  <c r="R779" i="3"/>
  <c r="R580" i="3"/>
  <c r="R827" i="3"/>
  <c r="R380" i="3"/>
  <c r="R180" i="3"/>
  <c r="A1016" i="3"/>
  <c r="A1062" i="3" s="1"/>
  <c r="A1109" i="3" s="1"/>
  <c r="A1156" i="3" s="1"/>
  <c r="A1203" i="3" s="1"/>
  <c r="A1250" i="3" s="1"/>
  <c r="A1297" i="3" s="1"/>
  <c r="A1344" i="3" s="1"/>
  <c r="A1391" i="3" s="1"/>
  <c r="A1438" i="3" s="1"/>
  <c r="A1485" i="3" s="1"/>
  <c r="A1532" i="3" s="1"/>
  <c r="A1579" i="3" s="1"/>
  <c r="A1626" i="3" s="1"/>
  <c r="A1673" i="3" s="1"/>
  <c r="A1720" i="3" s="1"/>
  <c r="A1767" i="3" s="1"/>
  <c r="A1814" i="3" s="1"/>
  <c r="A1861" i="3" s="1"/>
  <c r="R381" i="3"/>
  <c r="R875" i="3"/>
  <c r="B969" i="3"/>
  <c r="B1016" i="3" s="1"/>
  <c r="R923" i="3"/>
  <c r="R481" i="3"/>
  <c r="R431" i="3"/>
  <c r="R531" i="3"/>
  <c r="R581" i="3"/>
  <c r="R131" i="3"/>
  <c r="R81" i="3"/>
  <c r="R631" i="3"/>
  <c r="R181" i="3"/>
  <c r="R681" i="3"/>
  <c r="R231" i="3"/>
  <c r="R731" i="3"/>
  <c r="R281" i="3"/>
  <c r="R828" i="3"/>
  <c r="R780" i="3"/>
  <c r="R331" i="3"/>
  <c r="I1559" i="2"/>
  <c r="R735" i="3"/>
  <c r="R333" i="3"/>
  <c r="R533" i="3"/>
  <c r="R633" i="3"/>
  <c r="R133" i="3"/>
  <c r="R233" i="3"/>
  <c r="B1018" i="3"/>
  <c r="R971" i="3"/>
  <c r="R782" i="3"/>
  <c r="R634" i="3"/>
  <c r="R534" i="3"/>
  <c r="R434" i="3"/>
  <c r="R334" i="3"/>
  <c r="R234" i="3"/>
  <c r="R134" i="3"/>
  <c r="R734" i="3"/>
  <c r="R632" i="3"/>
  <c r="R586" i="3"/>
  <c r="R532" i="3"/>
  <c r="R486" i="3"/>
  <c r="R432" i="3"/>
  <c r="R386" i="3"/>
  <c r="R332" i="3"/>
  <c r="R286" i="3"/>
  <c r="R232" i="3"/>
  <c r="R186" i="3"/>
  <c r="R132" i="3"/>
  <c r="R733" i="3"/>
  <c r="R585" i="3"/>
  <c r="R485" i="3"/>
  <c r="R385" i="3"/>
  <c r="R285" i="3"/>
  <c r="R185" i="3"/>
  <c r="R86" i="3"/>
  <c r="R732" i="3"/>
  <c r="R684" i="3"/>
  <c r="R584" i="3"/>
  <c r="R484" i="3"/>
  <c r="R384" i="3"/>
  <c r="R284" i="3"/>
  <c r="R184" i="3"/>
  <c r="R85" i="3"/>
  <c r="B924" i="3"/>
  <c r="R683" i="3"/>
  <c r="R583" i="3"/>
  <c r="R483" i="3"/>
  <c r="R383" i="3"/>
  <c r="R283" i="3"/>
  <c r="R183" i="3"/>
  <c r="R84" i="3"/>
  <c r="R830" i="3"/>
  <c r="R682" i="3"/>
  <c r="R636" i="3"/>
  <c r="R582" i="3"/>
  <c r="R536" i="3"/>
  <c r="R482" i="3"/>
  <c r="R436" i="3"/>
  <c r="R382" i="3"/>
  <c r="R336" i="3"/>
  <c r="R282" i="3"/>
  <c r="R236" i="3"/>
  <c r="R182" i="3"/>
  <c r="R136" i="3"/>
  <c r="R83" i="3"/>
  <c r="R829" i="3"/>
  <c r="R783" i="3"/>
  <c r="R635" i="3"/>
  <c r="R535" i="3"/>
  <c r="R435" i="3"/>
  <c r="R335" i="3"/>
  <c r="R235" i="3"/>
  <c r="R135" i="3"/>
  <c r="R82" i="3"/>
  <c r="I186" i="3"/>
  <c r="I236" i="3" s="1"/>
  <c r="I286" i="3" s="1"/>
  <c r="I336" i="3" s="1"/>
  <c r="I386" i="3" s="1"/>
  <c r="I436" i="3" s="1"/>
  <c r="I486" i="3" s="1"/>
  <c r="I536" i="3" s="1"/>
  <c r="I586" i="3" s="1"/>
  <c r="I636" i="3" s="1"/>
  <c r="I686" i="3" s="1"/>
  <c r="I735" i="3"/>
  <c r="I784" i="3" s="1"/>
  <c r="I734" i="3"/>
  <c r="I783" i="3" s="1"/>
  <c r="I831" i="3" s="1"/>
  <c r="I733" i="3"/>
  <c r="I782" i="3" s="1"/>
  <c r="I830" i="3" s="1"/>
  <c r="I877" i="3" s="1"/>
  <c r="I925" i="3" s="1"/>
  <c r="I1298" i="3"/>
  <c r="I1345" i="3" s="1"/>
  <c r="I1392" i="3" s="1"/>
  <c r="I1439" i="3" s="1"/>
  <c r="I1486" i="3" s="1"/>
  <c r="I1533" i="3" s="1"/>
  <c r="I1580" i="3" s="1"/>
  <c r="I1627" i="3" s="1"/>
  <c r="I1674" i="3" s="1"/>
  <c r="I1721" i="3" s="1"/>
  <c r="I1768" i="3" s="1"/>
  <c r="I1815" i="3" s="1"/>
  <c r="I1862" i="3" s="1"/>
  <c r="C563" i="3"/>
  <c r="I607" i="3"/>
  <c r="B774" i="3"/>
  <c r="R774" i="3" s="1"/>
  <c r="B768" i="3"/>
  <c r="R768" i="3" s="1"/>
  <c r="B775" i="3"/>
  <c r="R775" i="3" s="1"/>
  <c r="B777" i="3"/>
  <c r="B769" i="3"/>
  <c r="R769" i="3" s="1"/>
  <c r="B765" i="3"/>
  <c r="R716" i="3"/>
  <c r="B773" i="3"/>
  <c r="R773" i="3" s="1"/>
  <c r="B770" i="3"/>
  <c r="R770" i="3" s="1"/>
  <c r="I1830" i="2"/>
  <c r="H1741" i="2"/>
  <c r="J1741" i="2" s="1"/>
  <c r="I650" i="2"/>
  <c r="I695" i="2" s="1"/>
  <c r="I740" i="2" s="1"/>
  <c r="I785" i="2" s="1"/>
  <c r="I830" i="2" s="1"/>
  <c r="I875" i="2" s="1"/>
  <c r="I920" i="2" s="1"/>
  <c r="I965" i="2" s="1"/>
  <c r="I1010" i="2" s="1"/>
  <c r="I1055" i="2" s="1"/>
  <c r="I1100" i="2" s="1"/>
  <c r="I1145" i="2" s="1"/>
  <c r="I1190" i="2" s="1"/>
  <c r="I1235" i="2" s="1"/>
  <c r="I1280" i="2" s="1"/>
  <c r="I1325" i="2" s="1"/>
  <c r="I1370" i="2" s="1"/>
  <c r="I1415" i="2" s="1"/>
  <c r="I1460" i="2" s="1"/>
  <c r="I1504" i="2" s="1"/>
  <c r="I1548" i="2" s="1"/>
  <c r="I1592" i="2" s="1"/>
  <c r="I1636" i="2" s="1"/>
  <c r="I1680" i="2" s="1"/>
  <c r="I1725" i="2" s="1"/>
  <c r="I1770" i="2" s="1"/>
  <c r="I1815" i="2" s="1"/>
  <c r="R1547" i="2"/>
  <c r="B1591" i="2"/>
  <c r="V1140" i="3" l="1"/>
  <c r="X1161" i="3" s="1"/>
  <c r="O1122" i="3"/>
  <c r="O1075" i="3"/>
  <c r="B1831" i="2"/>
  <c r="R1831" i="2" s="1"/>
  <c r="B429" i="3"/>
  <c r="B479" i="3" s="1"/>
  <c r="R379" i="3"/>
  <c r="V1187" i="3"/>
  <c r="X1208" i="3" s="1"/>
  <c r="O1169" i="3"/>
  <c r="B168" i="3"/>
  <c r="R118" i="3"/>
  <c r="B172" i="3"/>
  <c r="R122" i="3"/>
  <c r="B167" i="3"/>
  <c r="R117" i="3"/>
  <c r="Q1019" i="3"/>
  <c r="O1019" i="3"/>
  <c r="K1065" i="3"/>
  <c r="B173" i="3"/>
  <c r="R123" i="3"/>
  <c r="B527" i="3"/>
  <c r="R477" i="3"/>
  <c r="I169" i="3"/>
  <c r="I178" i="3"/>
  <c r="I174" i="3"/>
  <c r="R329" i="3"/>
  <c r="B825" i="3"/>
  <c r="R777" i="3"/>
  <c r="R968" i="3"/>
  <c r="B1015" i="3"/>
  <c r="R969" i="3"/>
  <c r="I1603" i="2"/>
  <c r="B1064" i="3"/>
  <c r="B1111" i="3" s="1"/>
  <c r="B1158" i="3" s="1"/>
  <c r="B1205" i="3" s="1"/>
  <c r="B1252" i="3" s="1"/>
  <c r="B1299" i="3" s="1"/>
  <c r="B1346" i="3" s="1"/>
  <c r="B1393" i="3" s="1"/>
  <c r="B1440" i="3" s="1"/>
  <c r="B1487" i="3" s="1"/>
  <c r="B1534" i="3" s="1"/>
  <c r="B1581" i="3" s="1"/>
  <c r="B1628" i="3" s="1"/>
  <c r="B1675" i="3" s="1"/>
  <c r="B1722" i="3" s="1"/>
  <c r="B1769" i="3" s="1"/>
  <c r="B1816" i="3" s="1"/>
  <c r="B1863" i="3" s="1"/>
  <c r="R1018" i="3"/>
  <c r="R924" i="3"/>
  <c r="B970" i="3"/>
  <c r="I971" i="3"/>
  <c r="I736" i="3"/>
  <c r="B822" i="3"/>
  <c r="R822" i="3" s="1"/>
  <c r="B816" i="3"/>
  <c r="R816" i="3" s="1"/>
  <c r="R765" i="3"/>
  <c r="B813" i="3"/>
  <c r="B821" i="3"/>
  <c r="R821" i="3" s="1"/>
  <c r="B817" i="3"/>
  <c r="R817" i="3" s="1"/>
  <c r="B823" i="3"/>
  <c r="R823" i="3" s="1"/>
  <c r="B818" i="3"/>
  <c r="R818" i="3" s="1"/>
  <c r="I657" i="3"/>
  <c r="C613" i="3"/>
  <c r="R1591" i="2"/>
  <c r="B1635" i="2"/>
  <c r="N1741" i="2"/>
  <c r="Q1741" i="2" s="1"/>
  <c r="C1786" i="2"/>
  <c r="Q1547" i="2"/>
  <c r="A1207" i="2"/>
  <c r="B1492" i="2"/>
  <c r="C1492" i="2" s="1"/>
  <c r="U1479" i="2"/>
  <c r="L1479" i="2"/>
  <c r="F1479" i="2"/>
  <c r="D1479" i="2"/>
  <c r="B1478" i="2"/>
  <c r="Z1460" i="2"/>
  <c r="B1459" i="2"/>
  <c r="I1452" i="2"/>
  <c r="D1452" i="2"/>
  <c r="A1452" i="2"/>
  <c r="B1447" i="2"/>
  <c r="C1447" i="2" s="1"/>
  <c r="U1434" i="2"/>
  <c r="L1434" i="2"/>
  <c r="F1434" i="2"/>
  <c r="D1434" i="2"/>
  <c r="B1433" i="2"/>
  <c r="Z1415" i="2"/>
  <c r="B1414" i="2"/>
  <c r="I1407" i="2"/>
  <c r="D1407" i="2"/>
  <c r="A1407" i="2"/>
  <c r="B1402" i="2"/>
  <c r="C1402" i="2" s="1"/>
  <c r="U1389" i="2"/>
  <c r="L1389" i="2"/>
  <c r="F1389" i="2"/>
  <c r="D1389" i="2"/>
  <c r="B1388" i="2"/>
  <c r="Z1370" i="2"/>
  <c r="B1369" i="2"/>
  <c r="I1362" i="2"/>
  <c r="D1362" i="2"/>
  <c r="A1362" i="2"/>
  <c r="B1357" i="2"/>
  <c r="C1357" i="2" s="1"/>
  <c r="U1344" i="2"/>
  <c r="L1344" i="2"/>
  <c r="F1344" i="2"/>
  <c r="D1344" i="2"/>
  <c r="B1343" i="2"/>
  <c r="Z1325" i="2"/>
  <c r="B1324" i="2"/>
  <c r="I1317" i="2"/>
  <c r="D1317" i="2"/>
  <c r="A1317" i="2"/>
  <c r="B1312" i="2"/>
  <c r="C1312" i="2" s="1"/>
  <c r="U1299" i="2"/>
  <c r="L1299" i="2"/>
  <c r="F1299" i="2"/>
  <c r="D1299" i="2"/>
  <c r="B1298" i="2"/>
  <c r="Z1280" i="2"/>
  <c r="B1279" i="2"/>
  <c r="I1272" i="2"/>
  <c r="D1272" i="2"/>
  <c r="A1272" i="2"/>
  <c r="B1267" i="2"/>
  <c r="C1267" i="2" s="1"/>
  <c r="U1254" i="2"/>
  <c r="L1254" i="2"/>
  <c r="F1254" i="2"/>
  <c r="D1254" i="2"/>
  <c r="B1253" i="2"/>
  <c r="Z1235" i="2"/>
  <c r="B1234" i="2"/>
  <c r="I1227" i="2"/>
  <c r="D1227" i="2"/>
  <c r="A1227" i="2"/>
  <c r="B1222" i="2"/>
  <c r="C1222" i="2" s="1"/>
  <c r="U1209" i="2"/>
  <c r="L1209" i="2"/>
  <c r="F1209" i="2"/>
  <c r="D1209" i="2"/>
  <c r="B1208" i="2"/>
  <c r="Z1190" i="2"/>
  <c r="B1189" i="2"/>
  <c r="I1182" i="2"/>
  <c r="D1182" i="2"/>
  <c r="A1182" i="2"/>
  <c r="B1177" i="2"/>
  <c r="C1177" i="2" s="1"/>
  <c r="U1164" i="2"/>
  <c r="L1164" i="2"/>
  <c r="F1164" i="2"/>
  <c r="D1164" i="2"/>
  <c r="B1163" i="2"/>
  <c r="Z1145" i="2"/>
  <c r="B1144" i="2"/>
  <c r="I1137" i="2"/>
  <c r="D1137" i="2"/>
  <c r="A1137" i="2"/>
  <c r="B1132" i="2"/>
  <c r="C1132" i="2" s="1"/>
  <c r="U1119" i="2"/>
  <c r="L1119" i="2"/>
  <c r="F1119" i="2"/>
  <c r="D1119" i="2"/>
  <c r="B1118" i="2"/>
  <c r="Z1100" i="2"/>
  <c r="B1099" i="2"/>
  <c r="I1092" i="2"/>
  <c r="D1092" i="2"/>
  <c r="A1092" i="2"/>
  <c r="B1087" i="2"/>
  <c r="C1087" i="2" s="1"/>
  <c r="U1074" i="2"/>
  <c r="L1074" i="2"/>
  <c r="F1074" i="2"/>
  <c r="D1074" i="2"/>
  <c r="B1073" i="2"/>
  <c r="Z1055" i="2"/>
  <c r="B1054" i="2"/>
  <c r="I1047" i="2"/>
  <c r="D1047" i="2"/>
  <c r="A1047" i="2"/>
  <c r="B1042" i="2"/>
  <c r="C1042" i="2" s="1"/>
  <c r="U1029" i="2"/>
  <c r="L1029" i="2"/>
  <c r="F1029" i="2"/>
  <c r="D1029" i="2"/>
  <c r="B1028" i="2"/>
  <c r="Z1010" i="2"/>
  <c r="B1009" i="2"/>
  <c r="I1002" i="2"/>
  <c r="D1002" i="2"/>
  <c r="A1002" i="2"/>
  <c r="B997" i="2"/>
  <c r="C997" i="2" s="1"/>
  <c r="U984" i="2"/>
  <c r="L984" i="2"/>
  <c r="F984" i="2"/>
  <c r="D984" i="2"/>
  <c r="B983" i="2"/>
  <c r="Z965" i="2"/>
  <c r="B964" i="2"/>
  <c r="I957" i="2"/>
  <c r="D957" i="2"/>
  <c r="A957" i="2"/>
  <c r="B952" i="2"/>
  <c r="C952" i="2" s="1"/>
  <c r="U939" i="2"/>
  <c r="L939" i="2"/>
  <c r="F939" i="2"/>
  <c r="D939" i="2"/>
  <c r="B938" i="2"/>
  <c r="Z920" i="2"/>
  <c r="B919" i="2"/>
  <c r="I912" i="2"/>
  <c r="D912" i="2"/>
  <c r="A912" i="2"/>
  <c r="B907" i="2"/>
  <c r="C907" i="2" s="1"/>
  <c r="U894" i="2"/>
  <c r="L894" i="2"/>
  <c r="F894" i="2"/>
  <c r="D894" i="2"/>
  <c r="B893" i="2"/>
  <c r="Z875" i="2"/>
  <c r="B874" i="2"/>
  <c r="I867" i="2"/>
  <c r="D867" i="2"/>
  <c r="A867" i="2"/>
  <c r="B862" i="2"/>
  <c r="C862" i="2" s="1"/>
  <c r="U849" i="2"/>
  <c r="L849" i="2"/>
  <c r="F849" i="2"/>
  <c r="D849" i="2"/>
  <c r="B848" i="2"/>
  <c r="Z830" i="2"/>
  <c r="B829" i="2"/>
  <c r="I822" i="2"/>
  <c r="D822" i="2"/>
  <c r="A822" i="2"/>
  <c r="B817" i="2"/>
  <c r="C817" i="2" s="1"/>
  <c r="U804" i="2"/>
  <c r="L804" i="2"/>
  <c r="F804" i="2"/>
  <c r="D804" i="2"/>
  <c r="B803" i="2"/>
  <c r="Z785" i="2"/>
  <c r="B784" i="2"/>
  <c r="I777" i="2"/>
  <c r="D777" i="2"/>
  <c r="A777" i="2"/>
  <c r="B772" i="2"/>
  <c r="C772" i="2" s="1"/>
  <c r="U759" i="2"/>
  <c r="L759" i="2"/>
  <c r="F759" i="2"/>
  <c r="D759" i="2"/>
  <c r="B758" i="2"/>
  <c r="Z740" i="2"/>
  <c r="B739" i="2"/>
  <c r="I732" i="2"/>
  <c r="D732" i="2"/>
  <c r="A732" i="2"/>
  <c r="B727" i="2"/>
  <c r="C727" i="2" s="1"/>
  <c r="U714" i="2"/>
  <c r="L714" i="2"/>
  <c r="F714" i="2"/>
  <c r="D714" i="2"/>
  <c r="B713" i="2"/>
  <c r="Z695" i="2"/>
  <c r="B694" i="2"/>
  <c r="I687" i="2"/>
  <c r="D687" i="2"/>
  <c r="A687" i="2"/>
  <c r="B682" i="2"/>
  <c r="C682" i="2" s="1"/>
  <c r="U669" i="2"/>
  <c r="L669" i="2"/>
  <c r="F669" i="2"/>
  <c r="D669" i="2"/>
  <c r="B668" i="2"/>
  <c r="Z650" i="2"/>
  <c r="B649" i="2"/>
  <c r="I642" i="2"/>
  <c r="D642" i="2"/>
  <c r="A642" i="2"/>
  <c r="A577" i="2"/>
  <c r="A621" i="2" s="1"/>
  <c r="A666" i="2" s="1"/>
  <c r="A711" i="2" s="1"/>
  <c r="A756" i="2" s="1"/>
  <c r="A801" i="2" s="1"/>
  <c r="A846" i="2" s="1"/>
  <c r="A891" i="2" s="1"/>
  <c r="A936" i="2" s="1"/>
  <c r="A981" i="2" s="1"/>
  <c r="A1071" i="2" s="1"/>
  <c r="A1116" i="2" s="1"/>
  <c r="A1161" i="2" s="1"/>
  <c r="A1206" i="2" s="1"/>
  <c r="A1251" i="2" s="1"/>
  <c r="A1296" i="2" s="1"/>
  <c r="A1341" i="2" s="1"/>
  <c r="A1386" i="2" s="1"/>
  <c r="A1431" i="2" s="1"/>
  <c r="A1476" i="2" s="1"/>
  <c r="A1520" i="2" s="1"/>
  <c r="R429" i="3" l="1"/>
  <c r="B577" i="3"/>
  <c r="R527" i="3"/>
  <c r="B222" i="3"/>
  <c r="R172" i="3"/>
  <c r="B223" i="3"/>
  <c r="R173" i="3"/>
  <c r="B218" i="3"/>
  <c r="R168" i="3"/>
  <c r="V1234" i="3"/>
  <c r="X1255" i="3" s="1"/>
  <c r="O1216" i="3"/>
  <c r="B217" i="3"/>
  <c r="R167" i="3"/>
  <c r="B529" i="3"/>
  <c r="R479" i="3"/>
  <c r="I219" i="3"/>
  <c r="I228" i="3"/>
  <c r="I278" i="3" s="1"/>
  <c r="I328" i="3" s="1"/>
  <c r="I378" i="3" s="1"/>
  <c r="I428" i="3" s="1"/>
  <c r="I478" i="3" s="1"/>
  <c r="I528" i="3" s="1"/>
  <c r="I578" i="3" s="1"/>
  <c r="I628" i="3" s="1"/>
  <c r="I678" i="3" s="1"/>
  <c r="I728" i="3" s="1"/>
  <c r="I777" i="3" s="1"/>
  <c r="I825" i="3" s="1"/>
  <c r="I872" i="3" s="1"/>
  <c r="I920" i="3" s="1"/>
  <c r="I966" i="3" s="1"/>
  <c r="I1013" i="3" s="1"/>
  <c r="I1059" i="3" s="1"/>
  <c r="I1106" i="3" s="1"/>
  <c r="I1153" i="3" s="1"/>
  <c r="I1200" i="3" s="1"/>
  <c r="I1247" i="3" s="1"/>
  <c r="I1294" i="3" s="1"/>
  <c r="I1341" i="3" s="1"/>
  <c r="I1388" i="3" s="1"/>
  <c r="I1435" i="3" s="1"/>
  <c r="I1482" i="3" s="1"/>
  <c r="I1529" i="3" s="1"/>
  <c r="I1576" i="3" s="1"/>
  <c r="I1623" i="3" s="1"/>
  <c r="I1670" i="3" s="1"/>
  <c r="I1717" i="3" s="1"/>
  <c r="I1764" i="3" s="1"/>
  <c r="I1811" i="3" s="1"/>
  <c r="I1858" i="3" s="1"/>
  <c r="I224" i="3"/>
  <c r="B872" i="3"/>
  <c r="R825" i="3"/>
  <c r="R1015" i="3"/>
  <c r="B1061" i="3"/>
  <c r="B1062" i="3"/>
  <c r="R1016" i="3"/>
  <c r="I1647" i="2"/>
  <c r="R970" i="3"/>
  <c r="B1017" i="3"/>
  <c r="I1018" i="3"/>
  <c r="K1786" i="2"/>
  <c r="O1741" i="2"/>
  <c r="B864" i="3"/>
  <c r="B863" i="3"/>
  <c r="B865" i="3"/>
  <c r="B869" i="3"/>
  <c r="R813" i="3"/>
  <c r="B860" i="3"/>
  <c r="B870" i="3"/>
  <c r="B868" i="3"/>
  <c r="I707" i="3"/>
  <c r="C663" i="3"/>
  <c r="D663" i="3" s="1"/>
  <c r="F663" i="3" s="1"/>
  <c r="H663" i="3" s="1"/>
  <c r="K663" i="3" s="1"/>
  <c r="L663" i="3" s="1"/>
  <c r="N663" i="3" s="1"/>
  <c r="Q663" i="3" s="1"/>
  <c r="U663" i="3" s="1"/>
  <c r="H1786" i="2"/>
  <c r="C1831" i="2" s="1"/>
  <c r="R1635" i="2"/>
  <c r="B1679" i="2"/>
  <c r="R1679" i="2" s="1"/>
  <c r="B637" i="2"/>
  <c r="C637" i="2" s="1"/>
  <c r="U624" i="2"/>
  <c r="L624" i="2"/>
  <c r="F624" i="2"/>
  <c r="D624" i="2"/>
  <c r="B623" i="2"/>
  <c r="B604" i="2"/>
  <c r="I597" i="2"/>
  <c r="D597" i="2"/>
  <c r="A597" i="2"/>
  <c r="B593" i="2"/>
  <c r="C593" i="2" s="1"/>
  <c r="U580" i="2"/>
  <c r="L580" i="2"/>
  <c r="F580" i="2"/>
  <c r="B579" i="2"/>
  <c r="B560" i="2"/>
  <c r="I553" i="2"/>
  <c r="D553" i="2"/>
  <c r="A553" i="2"/>
  <c r="B549" i="2"/>
  <c r="C549" i="2" s="1"/>
  <c r="U536" i="2"/>
  <c r="L536" i="2"/>
  <c r="F536" i="2"/>
  <c r="B535" i="2"/>
  <c r="B516" i="2"/>
  <c r="I509" i="2"/>
  <c r="D509" i="2"/>
  <c r="A509" i="2"/>
  <c r="U639" i="3"/>
  <c r="D702" i="3"/>
  <c r="L694" i="3"/>
  <c r="L689" i="3"/>
  <c r="F689" i="3"/>
  <c r="D689" i="3"/>
  <c r="B688" i="3"/>
  <c r="R666" i="3"/>
  <c r="B665" i="3"/>
  <c r="D652" i="3"/>
  <c r="L644" i="3"/>
  <c r="L639" i="3"/>
  <c r="F639" i="3"/>
  <c r="D639" i="3"/>
  <c r="B638" i="3"/>
  <c r="R616" i="3"/>
  <c r="B615" i="3"/>
  <c r="D613" i="3"/>
  <c r="F613" i="3" s="1"/>
  <c r="H613" i="3" s="1"/>
  <c r="K613" i="3" s="1"/>
  <c r="L613" i="3" s="1"/>
  <c r="N613" i="3" s="1"/>
  <c r="Q613" i="3" s="1"/>
  <c r="U613" i="3" s="1"/>
  <c r="J1786" i="2" l="1"/>
  <c r="N1786" i="2" s="1"/>
  <c r="O1786" i="2" s="1"/>
  <c r="B268" i="3"/>
  <c r="R218" i="3"/>
  <c r="B579" i="3"/>
  <c r="R529" i="3"/>
  <c r="B273" i="3"/>
  <c r="R223" i="3"/>
  <c r="B267" i="3"/>
  <c r="R217" i="3"/>
  <c r="B272" i="3"/>
  <c r="R222" i="3"/>
  <c r="V1281" i="3"/>
  <c r="X1302" i="3" s="1"/>
  <c r="O1263" i="3"/>
  <c r="B627" i="3"/>
  <c r="R577" i="3"/>
  <c r="I269" i="3"/>
  <c r="R865" i="3"/>
  <c r="B913" i="3"/>
  <c r="B911" i="3"/>
  <c r="R863" i="3"/>
  <c r="I274" i="3"/>
  <c r="B916" i="3"/>
  <c r="R868" i="3"/>
  <c r="R870" i="3"/>
  <c r="B918" i="3"/>
  <c r="R869" i="3"/>
  <c r="B917" i="3"/>
  <c r="R872" i="3"/>
  <c r="B920" i="3"/>
  <c r="R864" i="3"/>
  <c r="B912" i="3"/>
  <c r="R860" i="3"/>
  <c r="B908" i="3"/>
  <c r="B954" i="3" s="1"/>
  <c r="R1061" i="3"/>
  <c r="B1108" i="3"/>
  <c r="R1062" i="3"/>
  <c r="B1109" i="3"/>
  <c r="I1691" i="2"/>
  <c r="B1063" i="3"/>
  <c r="R1017" i="3"/>
  <c r="I1064" i="3"/>
  <c r="L744" i="3"/>
  <c r="I756" i="3"/>
  <c r="I804" i="3" s="1"/>
  <c r="I851" i="3" s="1"/>
  <c r="I899" i="3" s="1"/>
  <c r="I945" i="3" s="1"/>
  <c r="C713" i="3"/>
  <c r="D713" i="3" s="1"/>
  <c r="F713" i="3" s="1"/>
  <c r="H713" i="3" s="1"/>
  <c r="K713" i="3" s="1"/>
  <c r="L713" i="3" s="1"/>
  <c r="N713" i="3" s="1"/>
  <c r="Q713" i="3" s="1"/>
  <c r="U713" i="3" s="1"/>
  <c r="V663" i="3"/>
  <c r="X663" i="3"/>
  <c r="Z663" i="3"/>
  <c r="Y663" i="3"/>
  <c r="H1831" i="2"/>
  <c r="J1831" i="2" s="1"/>
  <c r="Z613" i="3"/>
  <c r="Y613" i="3"/>
  <c r="X613" i="3"/>
  <c r="V613" i="3"/>
  <c r="D580" i="2"/>
  <c r="D536" i="2"/>
  <c r="B317" i="3" l="1"/>
  <c r="R267" i="3"/>
  <c r="B677" i="3"/>
  <c r="R627" i="3"/>
  <c r="B323" i="3"/>
  <c r="R273" i="3"/>
  <c r="V1328" i="3"/>
  <c r="X1349" i="3" s="1"/>
  <c r="O1310" i="3"/>
  <c r="B629" i="3"/>
  <c r="R579" i="3"/>
  <c r="R908" i="3"/>
  <c r="B322" i="3"/>
  <c r="R272" i="3"/>
  <c r="B318" i="3"/>
  <c r="R268" i="3"/>
  <c r="I319" i="3"/>
  <c r="B959" i="3"/>
  <c r="R913" i="3"/>
  <c r="B957" i="3"/>
  <c r="R911" i="3"/>
  <c r="I324" i="3"/>
  <c r="R917" i="3"/>
  <c r="B963" i="3"/>
  <c r="R918" i="3"/>
  <c r="B964" i="3"/>
  <c r="R916" i="3"/>
  <c r="B962" i="3"/>
  <c r="R920" i="3"/>
  <c r="B966" i="3"/>
  <c r="B958" i="3"/>
  <c r="R912" i="3"/>
  <c r="R954" i="3"/>
  <c r="B1001" i="3"/>
  <c r="R1108" i="3"/>
  <c r="B1155" i="3"/>
  <c r="B1156" i="3"/>
  <c r="R1109" i="3"/>
  <c r="L979" i="3"/>
  <c r="I992" i="3"/>
  <c r="C951" i="3"/>
  <c r="D951" i="3" s="1"/>
  <c r="F951" i="3" s="1"/>
  <c r="H951" i="3" s="1"/>
  <c r="K951" i="3" s="1"/>
  <c r="L951" i="3" s="1"/>
  <c r="N951" i="3" s="1"/>
  <c r="Q951" i="3" s="1"/>
  <c r="U951" i="3" s="1"/>
  <c r="I1736" i="2"/>
  <c r="B1110" i="3"/>
  <c r="R1063" i="3"/>
  <c r="I1111" i="3"/>
  <c r="L933" i="3"/>
  <c r="C905" i="3"/>
  <c r="D905" i="3" s="1"/>
  <c r="F905" i="3" s="1"/>
  <c r="H905" i="3" s="1"/>
  <c r="K905" i="3" s="1"/>
  <c r="L905" i="3" s="1"/>
  <c r="N905" i="3" s="1"/>
  <c r="Q905" i="3" s="1"/>
  <c r="U905" i="3" s="1"/>
  <c r="C857" i="3"/>
  <c r="D857" i="3" s="1"/>
  <c r="F857" i="3" s="1"/>
  <c r="H857" i="3" s="1"/>
  <c r="K857" i="3" s="1"/>
  <c r="L857" i="3" s="1"/>
  <c r="N857" i="3" s="1"/>
  <c r="Q857" i="3" s="1"/>
  <c r="U857" i="3" s="1"/>
  <c r="L886" i="3"/>
  <c r="L839" i="3"/>
  <c r="C810" i="3"/>
  <c r="D810" i="3" s="1"/>
  <c r="F810" i="3" s="1"/>
  <c r="H810" i="3" s="1"/>
  <c r="K810" i="3" s="1"/>
  <c r="L810" i="3" s="1"/>
  <c r="N810" i="3" s="1"/>
  <c r="Q810" i="3" s="1"/>
  <c r="U810" i="3" s="1"/>
  <c r="C762" i="3"/>
  <c r="D762" i="3" s="1"/>
  <c r="F762" i="3" s="1"/>
  <c r="H762" i="3" s="1"/>
  <c r="K762" i="3" s="1"/>
  <c r="L762" i="3" s="1"/>
  <c r="N762" i="3" s="1"/>
  <c r="Q762" i="3" s="1"/>
  <c r="U762" i="3" s="1"/>
  <c r="L792" i="3"/>
  <c r="Y713" i="3"/>
  <c r="Z713" i="3"/>
  <c r="V713" i="3"/>
  <c r="X713" i="3"/>
  <c r="Q1786" i="2"/>
  <c r="K1831" i="2"/>
  <c r="N1831" i="2" s="1"/>
  <c r="Q1831" i="2" s="1"/>
  <c r="L594" i="3"/>
  <c r="D563" i="3"/>
  <c r="F563" i="3" s="1"/>
  <c r="H563" i="3" s="1"/>
  <c r="K563" i="3" s="1"/>
  <c r="L563" i="3" s="1"/>
  <c r="N563" i="3" s="1"/>
  <c r="Q563" i="3" s="1"/>
  <c r="U563" i="3" s="1"/>
  <c r="AG566" i="3"/>
  <c r="AH566" i="3"/>
  <c r="AH567" i="3"/>
  <c r="AH568" i="3"/>
  <c r="AG569" i="3"/>
  <c r="AH569" i="3"/>
  <c r="AG570" i="3"/>
  <c r="AH570" i="3"/>
  <c r="AG571" i="3"/>
  <c r="AH571" i="3"/>
  <c r="AH572" i="3"/>
  <c r="AH573" i="3"/>
  <c r="AG574" i="3"/>
  <c r="AH574" i="3"/>
  <c r="AG575" i="3"/>
  <c r="AH575" i="3"/>
  <c r="AG576" i="3"/>
  <c r="AH576" i="3"/>
  <c r="AG577" i="3"/>
  <c r="AH577" i="3"/>
  <c r="AG578" i="3"/>
  <c r="AH578" i="3"/>
  <c r="AG579" i="3"/>
  <c r="AH579" i="3"/>
  <c r="AG580" i="3"/>
  <c r="AH580" i="3"/>
  <c r="AG581" i="3"/>
  <c r="AH581" i="3"/>
  <c r="AG582" i="3"/>
  <c r="AH582" i="3"/>
  <c r="AG583" i="3"/>
  <c r="AH583" i="3"/>
  <c r="AG584" i="3"/>
  <c r="AH584" i="3"/>
  <c r="AG585" i="3"/>
  <c r="AH585" i="3"/>
  <c r="AG586" i="3"/>
  <c r="AH586" i="3"/>
  <c r="AG587" i="3"/>
  <c r="AH587" i="3"/>
  <c r="U589" i="3"/>
  <c r="D602" i="3"/>
  <c r="L589" i="3"/>
  <c r="F589" i="3"/>
  <c r="B588" i="3"/>
  <c r="D589" i="3"/>
  <c r="R566" i="3"/>
  <c r="B565" i="3"/>
  <c r="V1375" i="3" l="1"/>
  <c r="X1396" i="3" s="1"/>
  <c r="O1357" i="3"/>
  <c r="B368" i="3"/>
  <c r="R318" i="3"/>
  <c r="B373" i="3"/>
  <c r="R323" i="3"/>
  <c r="B372" i="3"/>
  <c r="R322" i="3"/>
  <c r="B727" i="3"/>
  <c r="R677" i="3"/>
  <c r="B679" i="3"/>
  <c r="R629" i="3"/>
  <c r="B367" i="3"/>
  <c r="R317" i="3"/>
  <c r="I369" i="3"/>
  <c r="R959" i="3"/>
  <c r="B1006" i="3"/>
  <c r="R957" i="3"/>
  <c r="B1004" i="3"/>
  <c r="I374" i="3"/>
  <c r="R962" i="3"/>
  <c r="B1009" i="3"/>
  <c r="R964" i="3"/>
  <c r="B1011" i="3"/>
  <c r="R963" i="3"/>
  <c r="B1010" i="3"/>
  <c r="B1013" i="3"/>
  <c r="R966" i="3"/>
  <c r="R958" i="3"/>
  <c r="B1005" i="3"/>
  <c r="R1001" i="3"/>
  <c r="B1047" i="3"/>
  <c r="R1155" i="3"/>
  <c r="B1202" i="3"/>
  <c r="B1203" i="3"/>
  <c r="R1156" i="3"/>
  <c r="I1038" i="3"/>
  <c r="C998" i="3"/>
  <c r="D998" i="3" s="1"/>
  <c r="F998" i="3" s="1"/>
  <c r="H998" i="3" s="1"/>
  <c r="K998" i="3" s="1"/>
  <c r="L998" i="3" s="1"/>
  <c r="N998" i="3" s="1"/>
  <c r="Q998" i="3" s="1"/>
  <c r="U998" i="3" s="1"/>
  <c r="L1026" i="3"/>
  <c r="X951" i="3"/>
  <c r="Y951" i="3"/>
  <c r="Z951" i="3"/>
  <c r="V951" i="3"/>
  <c r="I1781" i="2"/>
  <c r="R1110" i="3"/>
  <c r="B1157" i="3"/>
  <c r="I1158" i="3"/>
  <c r="O1831" i="2"/>
  <c r="Z905" i="3"/>
  <c r="Y905" i="3"/>
  <c r="X905" i="3"/>
  <c r="V905" i="3"/>
  <c r="X857" i="3"/>
  <c r="Z857" i="3"/>
  <c r="Y857" i="3"/>
  <c r="V857" i="3"/>
  <c r="Y810" i="3"/>
  <c r="V810" i="3"/>
  <c r="X810" i="3"/>
  <c r="Z810" i="3"/>
  <c r="Z762" i="3"/>
  <c r="Y762" i="3"/>
  <c r="X762" i="3"/>
  <c r="V762" i="3"/>
  <c r="AF563" i="3"/>
  <c r="V563" i="3"/>
  <c r="Z563" i="3"/>
  <c r="Y563" i="3"/>
  <c r="X563" i="3"/>
  <c r="B422" i="3" l="1"/>
  <c r="R372" i="3"/>
  <c r="B417" i="3"/>
  <c r="R367" i="3"/>
  <c r="B423" i="3"/>
  <c r="R373" i="3"/>
  <c r="B729" i="3"/>
  <c r="R679" i="3"/>
  <c r="B418" i="3"/>
  <c r="R368" i="3"/>
  <c r="R727" i="3"/>
  <c r="B776" i="3"/>
  <c r="V1422" i="3"/>
  <c r="X1443" i="3" s="1"/>
  <c r="O1404" i="3"/>
  <c r="I419" i="3"/>
  <c r="B1052" i="3"/>
  <c r="R1006" i="3"/>
  <c r="R1004" i="3"/>
  <c r="B1050" i="3"/>
  <c r="I424" i="3"/>
  <c r="R1009" i="3"/>
  <c r="B1055" i="3"/>
  <c r="R1010" i="3"/>
  <c r="B1056" i="3"/>
  <c r="R1011" i="3"/>
  <c r="B1057" i="3"/>
  <c r="R1013" i="3"/>
  <c r="B1059" i="3"/>
  <c r="R1005" i="3"/>
  <c r="B1051" i="3"/>
  <c r="B1094" i="3"/>
  <c r="R1047" i="3"/>
  <c r="R1202" i="3"/>
  <c r="B1249" i="3"/>
  <c r="R1203" i="3"/>
  <c r="B1250" i="3"/>
  <c r="Y998" i="3"/>
  <c r="Z998" i="3"/>
  <c r="X998" i="3"/>
  <c r="V998" i="3"/>
  <c r="I1085" i="3"/>
  <c r="L1072" i="3"/>
  <c r="C1044" i="3"/>
  <c r="D1044" i="3" s="1"/>
  <c r="F1044" i="3" s="1"/>
  <c r="H1044" i="3" s="1"/>
  <c r="K1044" i="3" s="1"/>
  <c r="L1044" i="3" s="1"/>
  <c r="N1044" i="3" s="1"/>
  <c r="Q1044" i="3" s="1"/>
  <c r="U1044" i="3" s="1"/>
  <c r="I1826" i="2"/>
  <c r="R1157" i="3"/>
  <c r="B1204" i="3"/>
  <c r="I1205" i="3"/>
  <c r="AH537" i="3"/>
  <c r="AG537" i="3"/>
  <c r="AH536" i="3"/>
  <c r="AG536" i="3"/>
  <c r="AH535" i="3"/>
  <c r="AG535" i="3"/>
  <c r="AH534" i="3"/>
  <c r="AG534" i="3"/>
  <c r="AH533" i="3"/>
  <c r="AG533" i="3"/>
  <c r="AH532" i="3"/>
  <c r="AG532" i="3"/>
  <c r="AH531" i="3"/>
  <c r="AG531" i="3"/>
  <c r="AH530" i="3"/>
  <c r="AG530" i="3"/>
  <c r="AH529" i="3"/>
  <c r="AG529" i="3"/>
  <c r="AH528" i="3"/>
  <c r="AG528" i="3"/>
  <c r="AH527" i="3"/>
  <c r="AG527" i="3"/>
  <c r="AH526" i="3"/>
  <c r="AG526" i="3"/>
  <c r="AH525" i="3"/>
  <c r="AG525" i="3"/>
  <c r="AH524" i="3"/>
  <c r="AG524" i="3"/>
  <c r="AH523" i="3"/>
  <c r="AH522" i="3"/>
  <c r="AH521" i="3"/>
  <c r="AG521" i="3"/>
  <c r="AH520" i="3"/>
  <c r="AG520" i="3"/>
  <c r="AH519" i="3"/>
  <c r="AG519" i="3"/>
  <c r="AH518" i="3"/>
  <c r="AH517" i="3"/>
  <c r="AH516" i="3"/>
  <c r="AG516" i="3"/>
  <c r="AH487" i="3"/>
  <c r="AG487" i="3"/>
  <c r="AH486" i="3"/>
  <c r="AG486" i="3"/>
  <c r="AH485" i="3"/>
  <c r="AG485" i="3"/>
  <c r="AH484" i="3"/>
  <c r="AG484" i="3"/>
  <c r="AH483" i="3"/>
  <c r="AG483" i="3"/>
  <c r="AH482" i="3"/>
  <c r="AG482" i="3"/>
  <c r="AH481" i="3"/>
  <c r="AG481" i="3"/>
  <c r="AH480" i="3"/>
  <c r="AG480" i="3"/>
  <c r="AH479" i="3"/>
  <c r="AG479" i="3"/>
  <c r="AH478" i="3"/>
  <c r="AG478" i="3"/>
  <c r="AH477" i="3"/>
  <c r="AG477" i="3"/>
  <c r="AH476" i="3"/>
  <c r="AG476" i="3"/>
  <c r="AH475" i="3"/>
  <c r="AG475" i="3"/>
  <c r="AH474" i="3"/>
  <c r="AG474" i="3"/>
  <c r="AH473" i="3"/>
  <c r="AH472" i="3"/>
  <c r="AH471" i="3"/>
  <c r="AG471" i="3"/>
  <c r="AH470" i="3"/>
  <c r="AG470" i="3"/>
  <c r="AH469" i="3"/>
  <c r="AG469" i="3"/>
  <c r="AH468" i="3"/>
  <c r="AH467" i="3"/>
  <c r="AH466" i="3"/>
  <c r="AG466" i="3"/>
  <c r="AH437" i="3"/>
  <c r="AG437" i="3"/>
  <c r="AH436" i="3"/>
  <c r="AG436" i="3"/>
  <c r="AH435" i="3"/>
  <c r="AG435" i="3"/>
  <c r="AH434" i="3"/>
  <c r="AG434" i="3"/>
  <c r="AH433" i="3"/>
  <c r="AG433" i="3"/>
  <c r="AH432" i="3"/>
  <c r="AG432" i="3"/>
  <c r="AH431" i="3"/>
  <c r="AG431" i="3"/>
  <c r="AH430" i="3"/>
  <c r="AG430" i="3"/>
  <c r="AH429" i="3"/>
  <c r="AG429" i="3"/>
  <c r="AH428" i="3"/>
  <c r="AG428" i="3"/>
  <c r="AH427" i="3"/>
  <c r="AG427" i="3"/>
  <c r="AH426" i="3"/>
  <c r="AG426" i="3"/>
  <c r="AH425" i="3"/>
  <c r="AG425" i="3"/>
  <c r="AH424" i="3"/>
  <c r="AG424" i="3"/>
  <c r="AH423" i="3"/>
  <c r="AG423" i="3"/>
  <c r="AH422" i="3"/>
  <c r="AG422" i="3"/>
  <c r="AH421" i="3"/>
  <c r="AG421" i="3"/>
  <c r="AH420" i="3"/>
  <c r="AG420" i="3"/>
  <c r="AH419" i="3"/>
  <c r="AG419" i="3"/>
  <c r="AH418" i="3"/>
  <c r="AG418" i="3"/>
  <c r="AH417" i="3"/>
  <c r="AG417" i="3"/>
  <c r="AH416" i="3"/>
  <c r="AG416" i="3"/>
  <c r="AH387" i="3"/>
  <c r="AG387" i="3"/>
  <c r="AH386" i="3"/>
  <c r="AG386" i="3"/>
  <c r="AH385" i="3"/>
  <c r="AG385" i="3"/>
  <c r="AH384" i="3"/>
  <c r="AG384" i="3"/>
  <c r="AH383" i="3"/>
  <c r="AG383" i="3"/>
  <c r="AH382" i="3"/>
  <c r="AG382" i="3"/>
  <c r="AH381" i="3"/>
  <c r="AG381" i="3"/>
  <c r="AH380" i="3"/>
  <c r="AG380" i="3"/>
  <c r="AH379" i="3"/>
  <c r="AG379" i="3"/>
  <c r="AH378" i="3"/>
  <c r="AG378" i="3"/>
  <c r="AH377" i="3"/>
  <c r="AG377" i="3"/>
  <c r="AH376" i="3"/>
  <c r="AG376" i="3"/>
  <c r="AH375" i="3"/>
  <c r="AG375" i="3"/>
  <c r="AH374" i="3"/>
  <c r="AG374" i="3"/>
  <c r="AH373" i="3"/>
  <c r="AG373" i="3"/>
  <c r="AH372" i="3"/>
  <c r="AG372" i="3"/>
  <c r="AH371" i="3"/>
  <c r="AG371" i="3"/>
  <c r="AH370" i="3"/>
  <c r="AG370" i="3"/>
  <c r="AH369" i="3"/>
  <c r="AG369" i="3"/>
  <c r="AH368" i="3"/>
  <c r="AG368" i="3"/>
  <c r="AH367" i="3"/>
  <c r="AG367" i="3"/>
  <c r="AH366" i="3"/>
  <c r="AG366" i="3"/>
  <c r="AH337" i="3"/>
  <c r="AG337" i="3"/>
  <c r="AH336" i="3"/>
  <c r="AG336" i="3"/>
  <c r="AH335" i="3"/>
  <c r="AG335" i="3"/>
  <c r="AH334" i="3"/>
  <c r="AG334" i="3"/>
  <c r="AH333" i="3"/>
  <c r="AG333" i="3"/>
  <c r="AH332" i="3"/>
  <c r="AG332" i="3"/>
  <c r="AH331" i="3"/>
  <c r="AG331" i="3"/>
  <c r="AH330" i="3"/>
  <c r="AG330" i="3"/>
  <c r="AH329" i="3"/>
  <c r="AG329" i="3"/>
  <c r="AH328" i="3"/>
  <c r="AG328" i="3"/>
  <c r="AH327" i="3"/>
  <c r="AG327" i="3"/>
  <c r="AH326" i="3"/>
  <c r="AG326" i="3"/>
  <c r="AH325" i="3"/>
  <c r="AG325" i="3"/>
  <c r="AH324" i="3"/>
  <c r="AG324" i="3"/>
  <c r="AH323" i="3"/>
  <c r="AG323" i="3"/>
  <c r="AH322" i="3"/>
  <c r="AG322" i="3"/>
  <c r="AH321" i="3"/>
  <c r="AG321" i="3"/>
  <c r="AH320" i="3"/>
  <c r="AG320" i="3"/>
  <c r="AH319" i="3"/>
  <c r="AG319" i="3"/>
  <c r="AH318" i="3"/>
  <c r="AG318" i="3"/>
  <c r="AH317" i="3"/>
  <c r="AG317" i="3"/>
  <c r="AH316" i="3"/>
  <c r="AG316" i="3"/>
  <c r="AH287" i="3"/>
  <c r="AG287" i="3"/>
  <c r="AH286" i="3"/>
  <c r="AG286" i="3"/>
  <c r="AH285" i="3"/>
  <c r="AG285" i="3"/>
  <c r="AH284" i="3"/>
  <c r="AG284" i="3"/>
  <c r="AH283" i="3"/>
  <c r="AG283" i="3"/>
  <c r="AH282" i="3"/>
  <c r="AG282" i="3"/>
  <c r="AH281" i="3"/>
  <c r="AG281" i="3"/>
  <c r="AH280" i="3"/>
  <c r="AG280" i="3"/>
  <c r="AH279" i="3"/>
  <c r="AG279" i="3"/>
  <c r="AH278" i="3"/>
  <c r="AG278" i="3"/>
  <c r="AH277" i="3"/>
  <c r="AG277" i="3"/>
  <c r="AH276" i="3"/>
  <c r="AG276" i="3"/>
  <c r="AH275" i="3"/>
  <c r="AG275" i="3"/>
  <c r="AH274" i="3"/>
  <c r="AG274" i="3"/>
  <c r="AH273" i="3"/>
  <c r="AG273" i="3"/>
  <c r="AH272" i="3"/>
  <c r="AG272" i="3"/>
  <c r="AH271" i="3"/>
  <c r="AG271" i="3"/>
  <c r="AH270" i="3"/>
  <c r="AG270" i="3"/>
  <c r="AH269" i="3"/>
  <c r="AG269" i="3"/>
  <c r="AH268" i="3"/>
  <c r="AG268" i="3"/>
  <c r="AH267" i="3"/>
  <c r="AG267" i="3"/>
  <c r="AH266" i="3"/>
  <c r="AG266" i="3"/>
  <c r="AH237" i="3"/>
  <c r="AG237" i="3"/>
  <c r="AH236" i="3"/>
  <c r="AG236" i="3"/>
  <c r="AH235" i="3"/>
  <c r="AG235" i="3"/>
  <c r="AH234" i="3"/>
  <c r="AG234" i="3"/>
  <c r="AH233" i="3"/>
  <c r="AG233" i="3"/>
  <c r="AH232" i="3"/>
  <c r="AG232" i="3"/>
  <c r="AH231" i="3"/>
  <c r="AG231" i="3"/>
  <c r="AH230" i="3"/>
  <c r="AG230" i="3"/>
  <c r="AH229" i="3"/>
  <c r="AG229" i="3"/>
  <c r="AH228" i="3"/>
  <c r="AG228" i="3"/>
  <c r="AH227" i="3"/>
  <c r="AG227" i="3"/>
  <c r="AH226" i="3"/>
  <c r="AG226" i="3"/>
  <c r="AH225" i="3"/>
  <c r="AG225" i="3"/>
  <c r="AH224" i="3"/>
  <c r="AG224" i="3"/>
  <c r="AH223" i="3"/>
  <c r="AG223" i="3"/>
  <c r="AH222" i="3"/>
  <c r="AG222" i="3"/>
  <c r="AH221" i="3"/>
  <c r="AG221" i="3"/>
  <c r="AH220" i="3"/>
  <c r="AG220" i="3"/>
  <c r="AH219" i="3"/>
  <c r="AG219" i="3"/>
  <c r="AH218" i="3"/>
  <c r="AG218" i="3"/>
  <c r="AH217" i="3"/>
  <c r="AG217" i="3"/>
  <c r="AH216" i="3"/>
  <c r="AG216" i="3"/>
  <c r="AH187" i="3"/>
  <c r="AG187" i="3"/>
  <c r="AH186" i="3"/>
  <c r="AG186" i="3"/>
  <c r="AH185" i="3"/>
  <c r="AG185" i="3"/>
  <c r="AH184" i="3"/>
  <c r="AG184" i="3"/>
  <c r="AH183" i="3"/>
  <c r="AG183" i="3"/>
  <c r="AH182" i="3"/>
  <c r="AG182" i="3"/>
  <c r="AH181" i="3"/>
  <c r="AG181" i="3"/>
  <c r="AH180" i="3"/>
  <c r="AG180" i="3"/>
  <c r="AH179" i="3"/>
  <c r="AG179" i="3"/>
  <c r="AH178" i="3"/>
  <c r="AG178" i="3"/>
  <c r="AH177" i="3"/>
  <c r="AG177" i="3"/>
  <c r="AH176" i="3"/>
  <c r="AG176" i="3"/>
  <c r="AH175" i="3"/>
  <c r="AG175" i="3"/>
  <c r="AH174" i="3"/>
  <c r="AG174" i="3"/>
  <c r="AH173" i="3"/>
  <c r="AG173" i="3"/>
  <c r="AH172" i="3"/>
  <c r="AG172" i="3"/>
  <c r="AH171" i="3"/>
  <c r="AG171" i="3"/>
  <c r="AH170" i="3"/>
  <c r="AG170" i="3"/>
  <c r="AH169" i="3"/>
  <c r="AG169" i="3"/>
  <c r="AH168" i="3"/>
  <c r="AG168" i="3"/>
  <c r="AH167" i="3"/>
  <c r="AG167" i="3"/>
  <c r="AH166" i="3"/>
  <c r="AG166" i="3"/>
  <c r="AH137" i="3"/>
  <c r="AG137" i="3"/>
  <c r="AH136" i="3"/>
  <c r="AG136" i="3"/>
  <c r="AH135" i="3"/>
  <c r="AG135" i="3"/>
  <c r="AH134" i="3"/>
  <c r="AG134" i="3"/>
  <c r="AH133" i="3"/>
  <c r="AG133" i="3"/>
  <c r="AH132" i="3"/>
  <c r="AG132" i="3"/>
  <c r="AH131" i="3"/>
  <c r="AG131" i="3"/>
  <c r="AH130" i="3"/>
  <c r="AG130" i="3"/>
  <c r="AH129" i="3"/>
  <c r="AG129" i="3"/>
  <c r="AH128" i="3"/>
  <c r="AG128" i="3"/>
  <c r="AH127" i="3"/>
  <c r="AG127" i="3"/>
  <c r="AH126" i="3"/>
  <c r="AG126" i="3"/>
  <c r="AH125" i="3"/>
  <c r="AG125" i="3"/>
  <c r="AH124" i="3"/>
  <c r="AG124" i="3"/>
  <c r="AH123" i="3"/>
  <c r="AG123" i="3"/>
  <c r="AH122" i="3"/>
  <c r="AG122" i="3"/>
  <c r="AH121" i="3"/>
  <c r="AG121" i="3"/>
  <c r="AH120" i="3"/>
  <c r="AG120" i="3"/>
  <c r="AH119" i="3"/>
  <c r="AG119" i="3"/>
  <c r="AH118" i="3"/>
  <c r="AG118" i="3"/>
  <c r="AH117" i="3"/>
  <c r="AG117" i="3"/>
  <c r="AH116" i="3"/>
  <c r="AG116" i="3"/>
  <c r="AH87" i="3"/>
  <c r="AG87" i="3"/>
  <c r="AH86" i="3"/>
  <c r="AG86" i="3"/>
  <c r="AH85" i="3"/>
  <c r="AG85" i="3"/>
  <c r="AH84" i="3"/>
  <c r="AG84" i="3"/>
  <c r="AH83" i="3"/>
  <c r="AG83" i="3"/>
  <c r="AH82" i="3"/>
  <c r="AG82" i="3"/>
  <c r="AH81" i="3"/>
  <c r="AG81" i="3"/>
  <c r="AH80" i="3"/>
  <c r="AG80" i="3"/>
  <c r="AH79" i="3"/>
  <c r="AG79" i="3"/>
  <c r="AH78" i="3"/>
  <c r="AG78" i="3"/>
  <c r="AH77" i="3"/>
  <c r="AG77" i="3"/>
  <c r="AH76" i="3"/>
  <c r="AG76" i="3"/>
  <c r="AH75" i="3"/>
  <c r="AG75" i="3"/>
  <c r="AH74" i="3"/>
  <c r="AG74" i="3"/>
  <c r="AH73" i="3"/>
  <c r="AG73" i="3"/>
  <c r="AH72" i="3"/>
  <c r="AG72" i="3"/>
  <c r="AH71" i="3"/>
  <c r="AG71" i="3"/>
  <c r="AH70" i="3"/>
  <c r="AG70" i="3"/>
  <c r="AH69" i="3"/>
  <c r="AG69" i="3"/>
  <c r="AH68" i="3"/>
  <c r="AG68" i="3"/>
  <c r="AH67" i="3"/>
  <c r="AG67" i="3"/>
  <c r="AH66" i="3"/>
  <c r="AG66" i="3"/>
  <c r="U539" i="3"/>
  <c r="U489" i="3"/>
  <c r="U439" i="3"/>
  <c r="U389" i="3"/>
  <c r="U339" i="3"/>
  <c r="U289" i="3"/>
  <c r="U239" i="3"/>
  <c r="U189" i="3"/>
  <c r="U139" i="3"/>
  <c r="B115" i="3"/>
  <c r="U89" i="3"/>
  <c r="X89" i="3" s="1"/>
  <c r="V116" i="3" s="1"/>
  <c r="H31" i="2"/>
  <c r="J31" i="2" s="1"/>
  <c r="N31" i="2" s="1"/>
  <c r="R31" i="2"/>
  <c r="H32" i="2"/>
  <c r="J32" i="2" s="1"/>
  <c r="N32" i="2" s="1"/>
  <c r="R32" i="2"/>
  <c r="A77" i="2"/>
  <c r="A122" i="2" s="1"/>
  <c r="B77" i="2"/>
  <c r="B122" i="2" s="1"/>
  <c r="R122" i="2" s="1"/>
  <c r="A78" i="2"/>
  <c r="A123" i="2" s="1"/>
  <c r="B78" i="2"/>
  <c r="U492" i="2"/>
  <c r="U447" i="2"/>
  <c r="U401" i="2"/>
  <c r="U355" i="2"/>
  <c r="U309" i="2"/>
  <c r="U263" i="2"/>
  <c r="U218" i="2"/>
  <c r="U172" i="2"/>
  <c r="U126" i="2"/>
  <c r="Z63" i="2"/>
  <c r="V72" i="2"/>
  <c r="V63" i="2"/>
  <c r="U6" i="2"/>
  <c r="Z6" i="2"/>
  <c r="U13" i="2"/>
  <c r="V13" i="2"/>
  <c r="X13" i="2"/>
  <c r="Y13" i="2"/>
  <c r="Z13" i="2"/>
  <c r="U35" i="2"/>
  <c r="X35" i="2" s="1"/>
  <c r="U54" i="2"/>
  <c r="Z54" i="2"/>
  <c r="U81" i="2"/>
  <c r="B778" i="3" l="1"/>
  <c r="R729" i="3"/>
  <c r="V1469" i="3"/>
  <c r="X1490" i="3" s="1"/>
  <c r="O1451" i="3"/>
  <c r="B473" i="3"/>
  <c r="R423" i="3"/>
  <c r="R776" i="3"/>
  <c r="B824" i="3"/>
  <c r="B467" i="3"/>
  <c r="R417" i="3"/>
  <c r="B468" i="3"/>
  <c r="R418" i="3"/>
  <c r="B472" i="3"/>
  <c r="R422" i="3"/>
  <c r="I469" i="3"/>
  <c r="B1099" i="3"/>
  <c r="R1052" i="3"/>
  <c r="B1097" i="3"/>
  <c r="R1050" i="3"/>
  <c r="I474" i="3"/>
  <c r="R1057" i="3"/>
  <c r="B1104" i="3"/>
  <c r="B1103" i="3"/>
  <c r="R1056" i="3"/>
  <c r="R1055" i="3"/>
  <c r="B1102" i="3"/>
  <c r="R1059" i="3"/>
  <c r="B1106" i="3"/>
  <c r="R1051" i="3"/>
  <c r="B1098" i="3"/>
  <c r="R1094" i="3"/>
  <c r="B1141" i="3"/>
  <c r="R1249" i="3"/>
  <c r="B1296" i="3"/>
  <c r="B1297" i="3"/>
  <c r="R1250" i="3"/>
  <c r="Z1044" i="3"/>
  <c r="V1044" i="3"/>
  <c r="X1044" i="3"/>
  <c r="Y1044" i="3"/>
  <c r="C1091" i="3"/>
  <c r="D1091" i="3" s="1"/>
  <c r="F1091" i="3" s="1"/>
  <c r="H1091" i="3" s="1"/>
  <c r="K1091" i="3" s="1"/>
  <c r="L1091" i="3" s="1"/>
  <c r="N1091" i="3" s="1"/>
  <c r="Q1091" i="3" s="1"/>
  <c r="U1091" i="3" s="1"/>
  <c r="I1132" i="3"/>
  <c r="L1119" i="3"/>
  <c r="R1204" i="3"/>
  <c r="B1251" i="3"/>
  <c r="I1252" i="3"/>
  <c r="X139" i="3"/>
  <c r="V166" i="3" s="1"/>
  <c r="X189" i="3" s="1"/>
  <c r="V216" i="3" s="1"/>
  <c r="X239" i="3" s="1"/>
  <c r="V266" i="3" s="1"/>
  <c r="X289" i="3" s="1"/>
  <c r="V316" i="3" s="1"/>
  <c r="X339" i="3" s="1"/>
  <c r="V366" i="3" s="1"/>
  <c r="X389" i="3" s="1"/>
  <c r="V416" i="3" s="1"/>
  <c r="X439" i="3" s="1"/>
  <c r="V466" i="3" s="1"/>
  <c r="X489" i="3" s="1"/>
  <c r="V516" i="3" s="1"/>
  <c r="X539" i="3" s="1"/>
  <c r="V566" i="3" s="1"/>
  <c r="X589" i="3" s="1"/>
  <c r="C77" i="2"/>
  <c r="H77" i="2" s="1"/>
  <c r="C122" i="2" s="1"/>
  <c r="H122" i="2" s="1"/>
  <c r="O32" i="2"/>
  <c r="Q32" i="2"/>
  <c r="Q31" i="2"/>
  <c r="O31" i="2"/>
  <c r="K78" i="2"/>
  <c r="K77" i="2"/>
  <c r="C78" i="2"/>
  <c r="R77" i="2"/>
  <c r="R78" i="2"/>
  <c r="B123" i="2"/>
  <c r="V62" i="2"/>
  <c r="X81" i="2" s="1"/>
  <c r="O43" i="2"/>
  <c r="B871" i="3" l="1"/>
  <c r="R824" i="3"/>
  <c r="B522" i="3"/>
  <c r="R472" i="3"/>
  <c r="AG472" i="3"/>
  <c r="B523" i="3"/>
  <c r="R473" i="3"/>
  <c r="AG473" i="3"/>
  <c r="B518" i="3"/>
  <c r="R468" i="3"/>
  <c r="AG468" i="3"/>
  <c r="V1516" i="3"/>
  <c r="X1537" i="3" s="1"/>
  <c r="O1498" i="3"/>
  <c r="B517" i="3"/>
  <c r="R467" i="3"/>
  <c r="AG467" i="3"/>
  <c r="B826" i="3"/>
  <c r="R778" i="3"/>
  <c r="I519" i="3"/>
  <c r="R1099" i="3"/>
  <c r="B1146" i="3"/>
  <c r="B1144" i="3"/>
  <c r="R1097" i="3"/>
  <c r="I524" i="3"/>
  <c r="R1104" i="3"/>
  <c r="B1151" i="3"/>
  <c r="R1102" i="3"/>
  <c r="B1149" i="3"/>
  <c r="R1103" i="3"/>
  <c r="B1150" i="3"/>
  <c r="B1153" i="3"/>
  <c r="R1106" i="3"/>
  <c r="R1098" i="3"/>
  <c r="B1145" i="3"/>
  <c r="R1141" i="3"/>
  <c r="B1188" i="3"/>
  <c r="R1296" i="3"/>
  <c r="B1343" i="3"/>
  <c r="R1297" i="3"/>
  <c r="B1344" i="3"/>
  <c r="V1091" i="3"/>
  <c r="X1091" i="3"/>
  <c r="Z1091" i="3"/>
  <c r="Y1091" i="3"/>
  <c r="C1138" i="3"/>
  <c r="D1138" i="3" s="1"/>
  <c r="F1138" i="3" s="1"/>
  <c r="H1138" i="3" s="1"/>
  <c r="K1138" i="3" s="1"/>
  <c r="L1138" i="3" s="1"/>
  <c r="N1138" i="3" s="1"/>
  <c r="Q1138" i="3" s="1"/>
  <c r="U1138" i="3" s="1"/>
  <c r="I1179" i="3"/>
  <c r="L1166" i="3"/>
  <c r="R1251" i="3"/>
  <c r="B1298" i="3"/>
  <c r="I1299" i="3"/>
  <c r="V616" i="3"/>
  <c r="X639" i="3" s="1"/>
  <c r="O597" i="3"/>
  <c r="J77" i="2"/>
  <c r="N77" i="2" s="1"/>
  <c r="O77" i="2" s="1"/>
  <c r="H78" i="2"/>
  <c r="J78" i="2" s="1"/>
  <c r="N78" i="2" s="1"/>
  <c r="O78" i="2" s="1"/>
  <c r="J122" i="2"/>
  <c r="V107" i="2"/>
  <c r="X126" i="2" s="1"/>
  <c r="O89" i="2"/>
  <c r="B573" i="3" l="1"/>
  <c r="R523" i="3"/>
  <c r="AG523" i="3"/>
  <c r="V1563" i="3"/>
  <c r="X1584" i="3" s="1"/>
  <c r="O1545" i="3"/>
  <c r="B572" i="3"/>
  <c r="R522" i="3"/>
  <c r="AG522" i="3"/>
  <c r="B567" i="3"/>
  <c r="R517" i="3"/>
  <c r="AG517" i="3"/>
  <c r="B873" i="3"/>
  <c r="R826" i="3"/>
  <c r="B568" i="3"/>
  <c r="R518" i="3"/>
  <c r="AG518" i="3"/>
  <c r="R871" i="3"/>
  <c r="B919" i="3"/>
  <c r="I569" i="3"/>
  <c r="R1146" i="3"/>
  <c r="B1193" i="3"/>
  <c r="R1144" i="3"/>
  <c r="B1191" i="3"/>
  <c r="I574" i="3"/>
  <c r="R1151" i="3"/>
  <c r="B1198" i="3"/>
  <c r="R1149" i="3"/>
  <c r="B1196" i="3"/>
  <c r="R1150" i="3"/>
  <c r="B1197" i="3"/>
  <c r="R1153" i="3"/>
  <c r="B1200" i="3"/>
  <c r="B1192" i="3"/>
  <c r="R1145" i="3"/>
  <c r="R1188" i="3"/>
  <c r="B1235" i="3"/>
  <c r="R1343" i="3"/>
  <c r="B1390" i="3"/>
  <c r="R1344" i="3"/>
  <c r="B1391" i="3"/>
  <c r="Z1138" i="3"/>
  <c r="X1138" i="3"/>
  <c r="V1138" i="3"/>
  <c r="Y1138" i="3"/>
  <c r="C1185" i="3"/>
  <c r="D1185" i="3" s="1"/>
  <c r="F1185" i="3" s="1"/>
  <c r="H1185" i="3" s="1"/>
  <c r="K1185" i="3" s="1"/>
  <c r="L1185" i="3" s="1"/>
  <c r="N1185" i="3" s="1"/>
  <c r="Q1185" i="3" s="1"/>
  <c r="U1185" i="3" s="1"/>
  <c r="I1226" i="3"/>
  <c r="L1213" i="3"/>
  <c r="B1345" i="3"/>
  <c r="R1298" i="3"/>
  <c r="I1346" i="3"/>
  <c r="V666" i="3"/>
  <c r="X689" i="3" s="1"/>
  <c r="V716" i="3" s="1"/>
  <c r="O647" i="3"/>
  <c r="K122" i="2"/>
  <c r="N122" i="2" s="1"/>
  <c r="O122" i="2" s="1"/>
  <c r="Q77" i="2"/>
  <c r="C123" i="2"/>
  <c r="Q78" i="2"/>
  <c r="O134" i="2"/>
  <c r="V153" i="2"/>
  <c r="X172" i="2" s="1"/>
  <c r="B618" i="3" l="1"/>
  <c r="R568" i="3"/>
  <c r="AG568" i="3"/>
  <c r="B622" i="3"/>
  <c r="R572" i="3"/>
  <c r="AG572" i="3"/>
  <c r="R873" i="3"/>
  <c r="B921" i="3"/>
  <c r="V1610" i="3"/>
  <c r="X1631" i="3" s="1"/>
  <c r="O1592" i="3"/>
  <c r="R919" i="3"/>
  <c r="B965" i="3"/>
  <c r="B617" i="3"/>
  <c r="R567" i="3"/>
  <c r="AG567" i="3"/>
  <c r="B623" i="3"/>
  <c r="R573" i="3"/>
  <c r="AG573" i="3"/>
  <c r="I619" i="3"/>
  <c r="R1193" i="3"/>
  <c r="B1240" i="3"/>
  <c r="R1191" i="3"/>
  <c r="B1238" i="3"/>
  <c r="I624" i="3"/>
  <c r="R1196" i="3"/>
  <c r="B1243" i="3"/>
  <c r="R1197" i="3"/>
  <c r="B1244" i="3"/>
  <c r="R1198" i="3"/>
  <c r="B1245" i="3"/>
  <c r="R1200" i="3"/>
  <c r="B1247" i="3"/>
  <c r="B1239" i="3"/>
  <c r="R1192" i="3"/>
  <c r="B1282" i="3"/>
  <c r="R1235" i="3"/>
  <c r="R1390" i="3"/>
  <c r="B1437" i="3"/>
  <c r="B1438" i="3"/>
  <c r="R1391" i="3"/>
  <c r="X1185" i="3"/>
  <c r="V1185" i="3"/>
  <c r="Z1185" i="3"/>
  <c r="Y1185" i="3"/>
  <c r="L1260" i="3"/>
  <c r="I1273" i="3"/>
  <c r="C1232" i="3"/>
  <c r="D1232" i="3" s="1"/>
  <c r="F1232" i="3" s="1"/>
  <c r="H1232" i="3" s="1"/>
  <c r="K1232" i="3" s="1"/>
  <c r="L1232" i="3" s="1"/>
  <c r="N1232" i="3" s="1"/>
  <c r="Q1232" i="3" s="1"/>
  <c r="U1232" i="3" s="1"/>
  <c r="R1345" i="3"/>
  <c r="B1392" i="3"/>
  <c r="I1393" i="3"/>
  <c r="X739" i="3"/>
  <c r="V764" i="3" s="1"/>
  <c r="X787" i="3" s="1"/>
  <c r="V812" i="3" s="1"/>
  <c r="O697" i="3"/>
  <c r="Q122" i="2"/>
  <c r="O180" i="2"/>
  <c r="V199" i="2"/>
  <c r="X218" i="2" s="1"/>
  <c r="L544" i="3"/>
  <c r="L494" i="3"/>
  <c r="L444" i="3"/>
  <c r="L394" i="3"/>
  <c r="L344" i="3"/>
  <c r="L294" i="3"/>
  <c r="L244" i="3"/>
  <c r="L194" i="3"/>
  <c r="L144" i="3"/>
  <c r="L94" i="3"/>
  <c r="B505" i="2"/>
  <c r="C505" i="2" s="1"/>
  <c r="L492" i="2"/>
  <c r="F492" i="2"/>
  <c r="D492" i="2"/>
  <c r="B491" i="2"/>
  <c r="B472" i="2"/>
  <c r="I465" i="2"/>
  <c r="D465" i="2"/>
  <c r="A465" i="2"/>
  <c r="D552" i="3"/>
  <c r="O547" i="3"/>
  <c r="L539" i="3"/>
  <c r="F539" i="3"/>
  <c r="D539" i="3"/>
  <c r="B538" i="3"/>
  <c r="R516" i="3"/>
  <c r="B515" i="3"/>
  <c r="Q513" i="3"/>
  <c r="U513" i="3" s="1"/>
  <c r="N513" i="3"/>
  <c r="L513" i="3"/>
  <c r="K513" i="3"/>
  <c r="H513" i="3"/>
  <c r="F513" i="3"/>
  <c r="D513" i="3"/>
  <c r="AF513" i="3" s="1"/>
  <c r="C513" i="3"/>
  <c r="D502" i="3"/>
  <c r="O497" i="3"/>
  <c r="L489" i="3"/>
  <c r="F489" i="3"/>
  <c r="D489" i="3"/>
  <c r="B488" i="3"/>
  <c r="H487" i="3"/>
  <c r="C537" i="3" s="1"/>
  <c r="H537" i="3" s="1"/>
  <c r="C587" i="3" s="1"/>
  <c r="H587" i="3" s="1"/>
  <c r="R466" i="3"/>
  <c r="B465" i="3"/>
  <c r="Q463" i="3"/>
  <c r="U463" i="3" s="1"/>
  <c r="N463" i="3"/>
  <c r="L463" i="3"/>
  <c r="K463" i="3"/>
  <c r="H463" i="3"/>
  <c r="F463" i="3"/>
  <c r="D463" i="3"/>
  <c r="AF463" i="3" s="1"/>
  <c r="C463" i="3"/>
  <c r="D452" i="3"/>
  <c r="O447" i="3"/>
  <c r="L439" i="3"/>
  <c r="F439" i="3"/>
  <c r="D439" i="3"/>
  <c r="B438" i="3"/>
  <c r="H437" i="3"/>
  <c r="R416" i="3"/>
  <c r="B415" i="3"/>
  <c r="Q413" i="3"/>
  <c r="U413" i="3" s="1"/>
  <c r="N413" i="3"/>
  <c r="L413" i="3"/>
  <c r="K413" i="3"/>
  <c r="H413" i="3"/>
  <c r="F413" i="3"/>
  <c r="D413" i="3"/>
  <c r="AF413" i="3" s="1"/>
  <c r="C413" i="3"/>
  <c r="D402" i="3"/>
  <c r="O397" i="3"/>
  <c r="L389" i="3"/>
  <c r="F389" i="3"/>
  <c r="D389" i="3"/>
  <c r="B388" i="3"/>
  <c r="H387" i="3"/>
  <c r="R366" i="3"/>
  <c r="B365" i="3"/>
  <c r="Q363" i="3"/>
  <c r="U363" i="3" s="1"/>
  <c r="N363" i="3"/>
  <c r="L363" i="3"/>
  <c r="K363" i="3"/>
  <c r="H363" i="3"/>
  <c r="F363" i="3"/>
  <c r="D363" i="3"/>
  <c r="AF363" i="3" s="1"/>
  <c r="C363" i="3"/>
  <c r="D352" i="3"/>
  <c r="O347" i="3"/>
  <c r="L339" i="3"/>
  <c r="F339" i="3"/>
  <c r="D339" i="3"/>
  <c r="B338" i="3"/>
  <c r="H337" i="3"/>
  <c r="R316" i="3"/>
  <c r="B315" i="3"/>
  <c r="Q313" i="3"/>
  <c r="U313" i="3" s="1"/>
  <c r="N313" i="3"/>
  <c r="L313" i="3"/>
  <c r="K313" i="3"/>
  <c r="H313" i="3"/>
  <c r="F313" i="3"/>
  <c r="D313" i="3"/>
  <c r="AF313" i="3" s="1"/>
  <c r="C313" i="3"/>
  <c r="D302" i="3"/>
  <c r="O297" i="3"/>
  <c r="L289" i="3"/>
  <c r="F289" i="3"/>
  <c r="D289" i="3"/>
  <c r="B288" i="3"/>
  <c r="H287" i="3"/>
  <c r="R266" i="3"/>
  <c r="B265" i="3"/>
  <c r="Q263" i="3"/>
  <c r="U263" i="3" s="1"/>
  <c r="N263" i="3"/>
  <c r="L263" i="3"/>
  <c r="K263" i="3"/>
  <c r="H263" i="3"/>
  <c r="F263" i="3"/>
  <c r="D263" i="3"/>
  <c r="AF263" i="3" s="1"/>
  <c r="C263" i="3"/>
  <c r="D252" i="3"/>
  <c r="O247" i="3"/>
  <c r="L239" i="3"/>
  <c r="F239" i="3"/>
  <c r="D239" i="3"/>
  <c r="B238" i="3"/>
  <c r="H237" i="3"/>
  <c r="R216" i="3"/>
  <c r="B215" i="3"/>
  <c r="Q213" i="3"/>
  <c r="U213" i="3" s="1"/>
  <c r="N213" i="3"/>
  <c r="L213" i="3"/>
  <c r="K213" i="3"/>
  <c r="H213" i="3"/>
  <c r="F213" i="3"/>
  <c r="D213" i="3"/>
  <c r="AF213" i="3" s="1"/>
  <c r="C213" i="3"/>
  <c r="D202" i="3"/>
  <c r="O197" i="3"/>
  <c r="L189" i="3"/>
  <c r="F189" i="3"/>
  <c r="D189" i="3"/>
  <c r="B188" i="3"/>
  <c r="H187" i="3"/>
  <c r="R166" i="3"/>
  <c r="B165" i="3"/>
  <c r="Q163" i="3"/>
  <c r="U163" i="3" s="1"/>
  <c r="N163" i="3"/>
  <c r="L163" i="3"/>
  <c r="K163" i="3"/>
  <c r="H163" i="3"/>
  <c r="F163" i="3"/>
  <c r="D163" i="3"/>
  <c r="AF163" i="3" s="1"/>
  <c r="C163" i="3"/>
  <c r="D152" i="3"/>
  <c r="O147" i="3"/>
  <c r="L139" i="3"/>
  <c r="F139" i="3"/>
  <c r="D139" i="3"/>
  <c r="B138" i="3"/>
  <c r="H137" i="3"/>
  <c r="H136" i="3"/>
  <c r="R116" i="3"/>
  <c r="Q113" i="3"/>
  <c r="U113" i="3" s="1"/>
  <c r="N113" i="3"/>
  <c r="L113" i="3"/>
  <c r="K113" i="3"/>
  <c r="H113" i="3"/>
  <c r="F113" i="3"/>
  <c r="D113" i="3"/>
  <c r="AF113" i="3" s="1"/>
  <c r="C113" i="3"/>
  <c r="Q63" i="3"/>
  <c r="U63" i="3" s="1"/>
  <c r="N63" i="3"/>
  <c r="L63" i="3"/>
  <c r="K63" i="3"/>
  <c r="H63" i="3"/>
  <c r="F63" i="3"/>
  <c r="D63" i="3"/>
  <c r="AF63" i="3" s="1"/>
  <c r="C63" i="3"/>
  <c r="D102" i="3"/>
  <c r="O97" i="3"/>
  <c r="L89" i="3"/>
  <c r="F89" i="3"/>
  <c r="D89" i="3"/>
  <c r="B88" i="3"/>
  <c r="H87" i="3"/>
  <c r="R66" i="3"/>
  <c r="B65" i="3"/>
  <c r="L420" i="2"/>
  <c r="L374" i="2"/>
  <c r="C380" i="2" s="1"/>
  <c r="U380" i="2" s="1"/>
  <c r="L328" i="2"/>
  <c r="C334" i="2" s="1"/>
  <c r="U334" i="2" s="1"/>
  <c r="A328" i="2"/>
  <c r="D328" i="2"/>
  <c r="I328" i="2"/>
  <c r="B335" i="2"/>
  <c r="B354" i="2"/>
  <c r="D355" i="2"/>
  <c r="F355" i="2"/>
  <c r="L355" i="2"/>
  <c r="B368" i="2"/>
  <c r="C368" i="2" s="1"/>
  <c r="A374" i="2"/>
  <c r="D374" i="2"/>
  <c r="I374" i="2"/>
  <c r="B381" i="2"/>
  <c r="B400" i="2"/>
  <c r="D401" i="2"/>
  <c r="F401" i="2"/>
  <c r="L401" i="2"/>
  <c r="B414" i="2"/>
  <c r="C414" i="2" s="1"/>
  <c r="A420" i="2"/>
  <c r="D420" i="2"/>
  <c r="I420" i="2"/>
  <c r="B427" i="2"/>
  <c r="B446" i="2"/>
  <c r="D447" i="2"/>
  <c r="F447" i="2"/>
  <c r="L447" i="2"/>
  <c r="B460" i="2"/>
  <c r="C460" i="2" s="1"/>
  <c r="L282" i="2"/>
  <c r="L236" i="2"/>
  <c r="A236" i="2"/>
  <c r="D236" i="2"/>
  <c r="I236" i="2"/>
  <c r="B243" i="2"/>
  <c r="B262" i="2"/>
  <c r="D263" i="2"/>
  <c r="F263" i="2"/>
  <c r="L263" i="2"/>
  <c r="B276" i="2"/>
  <c r="C276" i="2" s="1"/>
  <c r="A282" i="2"/>
  <c r="D282" i="2"/>
  <c r="I282" i="2"/>
  <c r="B289" i="2"/>
  <c r="B308" i="2"/>
  <c r="D309" i="2"/>
  <c r="F309" i="2"/>
  <c r="L309" i="2"/>
  <c r="B322" i="2"/>
  <c r="C322" i="2" s="1"/>
  <c r="L191" i="2"/>
  <c r="L145" i="2"/>
  <c r="A145" i="2"/>
  <c r="D145" i="2"/>
  <c r="I145" i="2"/>
  <c r="B152" i="2"/>
  <c r="B171" i="2"/>
  <c r="D172" i="2"/>
  <c r="F172" i="2"/>
  <c r="L172" i="2"/>
  <c r="B185" i="2"/>
  <c r="C185" i="2" s="1"/>
  <c r="A191" i="2"/>
  <c r="D191" i="2"/>
  <c r="I191" i="2"/>
  <c r="B198" i="2"/>
  <c r="B217" i="2"/>
  <c r="D218" i="2"/>
  <c r="F218" i="2"/>
  <c r="L218" i="2"/>
  <c r="B231" i="2"/>
  <c r="C231" i="2" s="1"/>
  <c r="L99" i="2"/>
  <c r="B673" i="3" l="1"/>
  <c r="R623" i="3"/>
  <c r="B967" i="3"/>
  <c r="R921" i="3"/>
  <c r="C186" i="3"/>
  <c r="H186" i="3" s="1"/>
  <c r="AJ186" i="3" s="1"/>
  <c r="J136" i="3"/>
  <c r="B667" i="3"/>
  <c r="R617" i="3"/>
  <c r="R965" i="3"/>
  <c r="B1012" i="3"/>
  <c r="B672" i="3"/>
  <c r="R622" i="3"/>
  <c r="V1657" i="3"/>
  <c r="X1678" i="3" s="1"/>
  <c r="O1639" i="3"/>
  <c r="B668" i="3"/>
  <c r="R618" i="3"/>
  <c r="I669" i="3"/>
  <c r="R1240" i="3"/>
  <c r="B1287" i="3"/>
  <c r="R1238" i="3"/>
  <c r="B1285" i="3"/>
  <c r="I674" i="3"/>
  <c r="B1292" i="3"/>
  <c r="R1245" i="3"/>
  <c r="B1291" i="3"/>
  <c r="R1244" i="3"/>
  <c r="R1243" i="3"/>
  <c r="B1290" i="3"/>
  <c r="R1247" i="3"/>
  <c r="B1294" i="3"/>
  <c r="R1239" i="3"/>
  <c r="B1286" i="3"/>
  <c r="B1329" i="3"/>
  <c r="R1282" i="3"/>
  <c r="R1437" i="3"/>
  <c r="B1484" i="3"/>
  <c r="B1485" i="3"/>
  <c r="R1438" i="3"/>
  <c r="X1232" i="3"/>
  <c r="V1232" i="3"/>
  <c r="Z1232" i="3"/>
  <c r="Y1232" i="3"/>
  <c r="C1279" i="3"/>
  <c r="D1279" i="3" s="1"/>
  <c r="F1279" i="3" s="1"/>
  <c r="H1279" i="3" s="1"/>
  <c r="K1279" i="3" s="1"/>
  <c r="L1279" i="3" s="1"/>
  <c r="N1279" i="3" s="1"/>
  <c r="Q1279" i="3" s="1"/>
  <c r="U1279" i="3" s="1"/>
  <c r="I1320" i="3"/>
  <c r="L1307" i="3"/>
  <c r="B1439" i="3"/>
  <c r="R1392" i="3"/>
  <c r="I1440" i="3"/>
  <c r="AJ587" i="3"/>
  <c r="C637" i="3"/>
  <c r="H637" i="3" s="1"/>
  <c r="C687" i="3" s="1"/>
  <c r="H687" i="3" s="1"/>
  <c r="AF587" i="3"/>
  <c r="V380" i="2"/>
  <c r="Z380" i="2"/>
  <c r="Y380" i="2"/>
  <c r="X380" i="2"/>
  <c r="Z334" i="2"/>
  <c r="Y334" i="2"/>
  <c r="X334" i="2"/>
  <c r="V334" i="2"/>
  <c r="X834" i="3"/>
  <c r="V859" i="3" s="1"/>
  <c r="O795" i="3"/>
  <c r="O747" i="3"/>
  <c r="C426" i="2"/>
  <c r="L465" i="2"/>
  <c r="AJ137" i="3"/>
  <c r="AF137" i="3"/>
  <c r="V313" i="3"/>
  <c r="X313" i="3"/>
  <c r="Y313" i="3"/>
  <c r="Z313" i="3"/>
  <c r="Z63" i="3"/>
  <c r="X63" i="3"/>
  <c r="V63" i="3"/>
  <c r="Y63" i="3"/>
  <c r="V113" i="3"/>
  <c r="Y113" i="3"/>
  <c r="Z113" i="3"/>
  <c r="X113" i="3"/>
  <c r="V263" i="3"/>
  <c r="X263" i="3"/>
  <c r="Y263" i="3"/>
  <c r="Z263" i="3"/>
  <c r="AF287" i="3"/>
  <c r="AJ287" i="3"/>
  <c r="V463" i="3"/>
  <c r="X463" i="3"/>
  <c r="Y463" i="3"/>
  <c r="Z463" i="3"/>
  <c r="AF487" i="3"/>
  <c r="AJ487" i="3"/>
  <c r="AJ87" i="3"/>
  <c r="AF87" i="3"/>
  <c r="V213" i="3"/>
  <c r="Y213" i="3"/>
  <c r="X213" i="3"/>
  <c r="Z213" i="3"/>
  <c r="AJ237" i="3"/>
  <c r="AF237" i="3"/>
  <c r="V413" i="3"/>
  <c r="X413" i="3"/>
  <c r="Y413" i="3"/>
  <c r="Z413" i="3"/>
  <c r="AJ437" i="3"/>
  <c r="AF437" i="3"/>
  <c r="AJ136" i="3"/>
  <c r="V163" i="3"/>
  <c r="Y163" i="3"/>
  <c r="Z163" i="3"/>
  <c r="X163" i="3"/>
  <c r="AF187" i="3"/>
  <c r="AJ187" i="3"/>
  <c r="V363" i="3"/>
  <c r="X363" i="3"/>
  <c r="Y363" i="3"/>
  <c r="Z363" i="3"/>
  <c r="AF387" i="3"/>
  <c r="AJ387" i="3"/>
  <c r="V513" i="3"/>
  <c r="X513" i="3"/>
  <c r="Y513" i="3"/>
  <c r="Z513" i="3"/>
  <c r="AJ537" i="3"/>
  <c r="AF537" i="3"/>
  <c r="AJ337" i="3"/>
  <c r="AF337" i="3"/>
  <c r="O226" i="2"/>
  <c r="V244" i="2"/>
  <c r="X263" i="2" s="1"/>
  <c r="C105" i="2"/>
  <c r="U105" i="2" s="1"/>
  <c r="L131" i="2"/>
  <c r="C197" i="2"/>
  <c r="U197" i="2" s="1"/>
  <c r="L223" i="2"/>
  <c r="L177" i="2"/>
  <c r="C151" i="2"/>
  <c r="U151" i="2" s="1"/>
  <c r="K380" i="2"/>
  <c r="N380" i="2"/>
  <c r="D380" i="2"/>
  <c r="L380" i="2"/>
  <c r="H380" i="2"/>
  <c r="Q380" i="2"/>
  <c r="F380" i="2"/>
  <c r="C242" i="2"/>
  <c r="U242" i="2" s="1"/>
  <c r="L268" i="2"/>
  <c r="C288" i="2"/>
  <c r="U288" i="2" s="1"/>
  <c r="L314" i="2"/>
  <c r="K334" i="2"/>
  <c r="N334" i="2"/>
  <c r="D334" i="2"/>
  <c r="L334" i="2"/>
  <c r="H334" i="2"/>
  <c r="Q334" i="2"/>
  <c r="F334" i="2"/>
  <c r="L360" i="2"/>
  <c r="L406" i="2"/>
  <c r="L452" i="2"/>
  <c r="H16" i="2"/>
  <c r="B718" i="3" l="1"/>
  <c r="R668" i="3"/>
  <c r="B717" i="3"/>
  <c r="R667" i="3"/>
  <c r="V1704" i="3"/>
  <c r="X1725" i="3" s="1"/>
  <c r="O1686" i="3"/>
  <c r="J186" i="3"/>
  <c r="B722" i="3"/>
  <c r="R672" i="3"/>
  <c r="C236" i="3"/>
  <c r="H236" i="3" s="1"/>
  <c r="B1058" i="3"/>
  <c r="R1012" i="3"/>
  <c r="R967" i="3"/>
  <c r="B1014" i="3"/>
  <c r="B723" i="3"/>
  <c r="R673" i="3"/>
  <c r="I719" i="3"/>
  <c r="R1287" i="3"/>
  <c r="B1334" i="3"/>
  <c r="B1332" i="3"/>
  <c r="R1285" i="3"/>
  <c r="I724" i="3"/>
  <c r="R1292" i="3"/>
  <c r="B1339" i="3"/>
  <c r="B1337" i="3"/>
  <c r="R1290" i="3"/>
  <c r="R1291" i="3"/>
  <c r="B1338" i="3"/>
  <c r="R1294" i="3"/>
  <c r="B1341" i="3"/>
  <c r="R1286" i="3"/>
  <c r="B1333" i="3"/>
  <c r="R1329" i="3"/>
  <c r="B1376" i="3"/>
  <c r="R1484" i="3"/>
  <c r="B1531" i="3"/>
  <c r="R1485" i="3"/>
  <c r="B1532" i="3"/>
  <c r="C1326" i="3"/>
  <c r="D1326" i="3" s="1"/>
  <c r="F1326" i="3" s="1"/>
  <c r="H1326" i="3" s="1"/>
  <c r="K1326" i="3" s="1"/>
  <c r="L1326" i="3" s="1"/>
  <c r="N1326" i="3" s="1"/>
  <c r="Q1326" i="3" s="1"/>
  <c r="U1326" i="3" s="1"/>
  <c r="I1367" i="3"/>
  <c r="L1354" i="3"/>
  <c r="V1279" i="3"/>
  <c r="Z1279" i="3"/>
  <c r="X1279" i="3"/>
  <c r="Y1279" i="3"/>
  <c r="R1439" i="3"/>
  <c r="B1486" i="3"/>
  <c r="I1487" i="3"/>
  <c r="J236" i="3"/>
  <c r="Y105" i="2"/>
  <c r="X105" i="2"/>
  <c r="V105" i="2"/>
  <c r="Z105" i="2"/>
  <c r="Y288" i="2"/>
  <c r="V288" i="2"/>
  <c r="Z288" i="2"/>
  <c r="X288" i="2"/>
  <c r="V151" i="2"/>
  <c r="Y151" i="2"/>
  <c r="X151" i="2"/>
  <c r="Z151" i="2"/>
  <c r="Z242" i="2"/>
  <c r="Y242" i="2"/>
  <c r="X242" i="2"/>
  <c r="V242" i="2"/>
  <c r="Z197" i="2"/>
  <c r="Y197" i="2"/>
  <c r="X197" i="2"/>
  <c r="V197" i="2"/>
  <c r="D426" i="2"/>
  <c r="U426" i="2"/>
  <c r="O842" i="3"/>
  <c r="X881" i="3"/>
  <c r="V907" i="3" s="1"/>
  <c r="X928" i="3" s="1"/>
  <c r="H426" i="2"/>
  <c r="K426" i="2"/>
  <c r="Q426" i="2"/>
  <c r="N426" i="2"/>
  <c r="L509" i="2"/>
  <c r="C471" i="2"/>
  <c r="U471" i="2" s="1"/>
  <c r="L497" i="2"/>
  <c r="L426" i="2"/>
  <c r="F426" i="2"/>
  <c r="O271" i="2"/>
  <c r="V290" i="2"/>
  <c r="X309" i="2" s="1"/>
  <c r="N105" i="2"/>
  <c r="F105" i="2"/>
  <c r="L105" i="2"/>
  <c r="D105" i="2"/>
  <c r="K105" i="2"/>
  <c r="Q105" i="2"/>
  <c r="H105" i="2"/>
  <c r="K288" i="2"/>
  <c r="N288" i="2"/>
  <c r="D288" i="2"/>
  <c r="L288" i="2"/>
  <c r="H288" i="2"/>
  <c r="Q288" i="2"/>
  <c r="F288" i="2"/>
  <c r="K197" i="2"/>
  <c r="N197" i="2"/>
  <c r="D197" i="2"/>
  <c r="L197" i="2"/>
  <c r="H197" i="2"/>
  <c r="Q197" i="2"/>
  <c r="F197" i="2"/>
  <c r="K242" i="2"/>
  <c r="N242" i="2"/>
  <c r="D242" i="2"/>
  <c r="L242" i="2"/>
  <c r="H242" i="2"/>
  <c r="Q242" i="2"/>
  <c r="F242" i="2"/>
  <c r="K151" i="2"/>
  <c r="Q151" i="2"/>
  <c r="F151" i="2"/>
  <c r="N151" i="2"/>
  <c r="D151" i="2"/>
  <c r="L151" i="2"/>
  <c r="H151" i="2"/>
  <c r="C66" i="3"/>
  <c r="H17" i="3"/>
  <c r="C67" i="3" s="1"/>
  <c r="H18" i="3"/>
  <c r="C68" i="3" s="1"/>
  <c r="H19" i="3"/>
  <c r="C69" i="3" s="1"/>
  <c r="H20" i="3"/>
  <c r="C70" i="3" s="1"/>
  <c r="H21" i="3"/>
  <c r="C71" i="3" s="1"/>
  <c r="H22" i="3"/>
  <c r="C72" i="3" s="1"/>
  <c r="H23" i="3"/>
  <c r="H24" i="3"/>
  <c r="C74" i="3" s="1"/>
  <c r="H25" i="3"/>
  <c r="C75" i="3" s="1"/>
  <c r="H26" i="3"/>
  <c r="C76" i="3" s="1"/>
  <c r="H27" i="3"/>
  <c r="C77" i="3" s="1"/>
  <c r="H28" i="3"/>
  <c r="C78" i="3" s="1"/>
  <c r="H29" i="3"/>
  <c r="C79" i="3" s="1"/>
  <c r="H30" i="3"/>
  <c r="C80" i="3" s="1"/>
  <c r="H31" i="3"/>
  <c r="C81" i="3" s="1"/>
  <c r="H32" i="3"/>
  <c r="H33" i="3"/>
  <c r="H34" i="3"/>
  <c r="H35" i="3"/>
  <c r="H36" i="3"/>
  <c r="H37" i="3"/>
  <c r="AF37" i="3" s="1"/>
  <c r="R722" i="3" l="1"/>
  <c r="B771" i="3"/>
  <c r="R723" i="3"/>
  <c r="B772" i="3"/>
  <c r="R1014" i="3"/>
  <c r="B1060" i="3"/>
  <c r="V1751" i="3"/>
  <c r="X1772" i="3" s="1"/>
  <c r="O1733" i="3"/>
  <c r="J36" i="3"/>
  <c r="N36" i="3" s="1"/>
  <c r="Q36" i="3" s="1"/>
  <c r="C86" i="3"/>
  <c r="H86" i="3" s="1"/>
  <c r="J33" i="3"/>
  <c r="N33" i="3" s="1"/>
  <c r="C83" i="3"/>
  <c r="H83" i="3" s="1"/>
  <c r="Q33" i="3"/>
  <c r="H67" i="3"/>
  <c r="AJ67" i="3" s="1"/>
  <c r="V953" i="3"/>
  <c r="X974" i="3" s="1"/>
  <c r="O936" i="3"/>
  <c r="R1058" i="3"/>
  <c r="B1105" i="3"/>
  <c r="R717" i="3"/>
  <c r="B766" i="3"/>
  <c r="AF35" i="3"/>
  <c r="J35" i="3"/>
  <c r="N35" i="3" s="1"/>
  <c r="Q35" i="3" s="1"/>
  <c r="C85" i="3"/>
  <c r="J34" i="3"/>
  <c r="N34" i="3" s="1"/>
  <c r="C84" i="3"/>
  <c r="Q34" i="3"/>
  <c r="C286" i="3"/>
  <c r="AJ236" i="3"/>
  <c r="H75" i="3"/>
  <c r="AJ75" i="3" s="1"/>
  <c r="J75" i="3"/>
  <c r="R718" i="3"/>
  <c r="B767" i="3"/>
  <c r="I768" i="3"/>
  <c r="R1334" i="3"/>
  <c r="B1381" i="3"/>
  <c r="J32" i="3"/>
  <c r="N32" i="3" s="1"/>
  <c r="AF32" i="3" s="1"/>
  <c r="C82" i="3"/>
  <c r="R1332" i="3"/>
  <c r="B1379" i="3"/>
  <c r="I773" i="3"/>
  <c r="R1338" i="3"/>
  <c r="B1385" i="3"/>
  <c r="R1337" i="3"/>
  <c r="B1384" i="3"/>
  <c r="R1339" i="3"/>
  <c r="B1386" i="3"/>
  <c r="R1341" i="3"/>
  <c r="B1388" i="3"/>
  <c r="R1333" i="3"/>
  <c r="B1380" i="3"/>
  <c r="B1423" i="3"/>
  <c r="R1376" i="3"/>
  <c r="H80" i="3"/>
  <c r="AJ80" i="3" s="1"/>
  <c r="R1531" i="3"/>
  <c r="B1578" i="3"/>
  <c r="B1579" i="3"/>
  <c r="R1532" i="3"/>
  <c r="H79" i="3"/>
  <c r="J79" i="3" s="1"/>
  <c r="I1414" i="3"/>
  <c r="L1401" i="3"/>
  <c r="C1373" i="3"/>
  <c r="D1373" i="3" s="1"/>
  <c r="F1373" i="3" s="1"/>
  <c r="H1373" i="3" s="1"/>
  <c r="K1373" i="3" s="1"/>
  <c r="L1373" i="3" s="1"/>
  <c r="N1373" i="3" s="1"/>
  <c r="Q1373" i="3" s="1"/>
  <c r="U1373" i="3" s="1"/>
  <c r="Z1326" i="3"/>
  <c r="Y1326" i="3"/>
  <c r="X1326" i="3"/>
  <c r="V1326" i="3"/>
  <c r="B1533" i="3"/>
  <c r="R1486" i="3"/>
  <c r="I1534" i="3"/>
  <c r="Z471" i="2"/>
  <c r="Y471" i="2"/>
  <c r="X471" i="2"/>
  <c r="V471" i="2"/>
  <c r="Z426" i="2"/>
  <c r="Y426" i="2"/>
  <c r="X426" i="2"/>
  <c r="V426" i="2"/>
  <c r="O889" i="3"/>
  <c r="K471" i="2"/>
  <c r="D471" i="2"/>
  <c r="N471" i="2"/>
  <c r="F471" i="2"/>
  <c r="Q471" i="2"/>
  <c r="L471" i="2"/>
  <c r="H471" i="2"/>
  <c r="L541" i="2"/>
  <c r="L553" i="2"/>
  <c r="C515" i="2"/>
  <c r="U515" i="2" s="1"/>
  <c r="O317" i="2"/>
  <c r="V336" i="2"/>
  <c r="X355" i="2" s="1"/>
  <c r="H81" i="3"/>
  <c r="J81" i="3" s="1"/>
  <c r="H76" i="3"/>
  <c r="J76" i="3" s="1"/>
  <c r="H68" i="3"/>
  <c r="J68" i="3" s="1"/>
  <c r="C125" i="3"/>
  <c r="H71" i="3"/>
  <c r="J71" i="3" s="1"/>
  <c r="H78" i="3"/>
  <c r="J78" i="3" s="1"/>
  <c r="H74" i="3"/>
  <c r="J74" i="3" s="1"/>
  <c r="H70" i="3"/>
  <c r="J70" i="3" s="1"/>
  <c r="H66" i="3"/>
  <c r="J66" i="3" s="1"/>
  <c r="J23" i="3"/>
  <c r="N23" i="3" s="1"/>
  <c r="C73" i="3"/>
  <c r="H69" i="3"/>
  <c r="J69" i="3" s="1"/>
  <c r="H72" i="3"/>
  <c r="J72" i="3" s="1"/>
  <c r="H77" i="3"/>
  <c r="J77" i="3" s="1"/>
  <c r="J29" i="3"/>
  <c r="N29" i="3" s="1"/>
  <c r="J31" i="3"/>
  <c r="N31" i="3" s="1"/>
  <c r="J30" i="3"/>
  <c r="N30" i="3" s="1"/>
  <c r="AF30" i="3" s="1"/>
  <c r="J16" i="2"/>
  <c r="N16" i="2" s="1"/>
  <c r="L54" i="2"/>
  <c r="A99" i="2"/>
  <c r="D99" i="2"/>
  <c r="I99" i="2"/>
  <c r="B106" i="2"/>
  <c r="B125" i="2"/>
  <c r="D126" i="2"/>
  <c r="F126" i="2"/>
  <c r="L126" i="2"/>
  <c r="B139" i="2"/>
  <c r="C139" i="2" s="1"/>
  <c r="J67" i="3" l="1"/>
  <c r="C117" i="3"/>
  <c r="H286" i="3"/>
  <c r="J286" i="3"/>
  <c r="J86" i="3"/>
  <c r="AJ86" i="3"/>
  <c r="R767" i="3"/>
  <c r="B815" i="3"/>
  <c r="R766" i="3"/>
  <c r="B814" i="3"/>
  <c r="O36" i="3"/>
  <c r="K86" i="3"/>
  <c r="H84" i="3"/>
  <c r="J84" i="3"/>
  <c r="J83" i="3"/>
  <c r="N83" i="3" s="1"/>
  <c r="Q83" i="3" s="1"/>
  <c r="C133" i="3"/>
  <c r="AF36" i="3"/>
  <c r="R772" i="3"/>
  <c r="B820" i="3"/>
  <c r="H125" i="3"/>
  <c r="AJ125" i="3" s="1"/>
  <c r="J125" i="3"/>
  <c r="K84" i="3"/>
  <c r="O34" i="3"/>
  <c r="B1152" i="3"/>
  <c r="R1105" i="3"/>
  <c r="K83" i="3"/>
  <c r="O33" i="3"/>
  <c r="AF34" i="3"/>
  <c r="AF33" i="3"/>
  <c r="V1798" i="3"/>
  <c r="X1819" i="3" s="1"/>
  <c r="O1780" i="3"/>
  <c r="R771" i="3"/>
  <c r="B819" i="3"/>
  <c r="J80" i="3"/>
  <c r="H85" i="3"/>
  <c r="J85" i="3" s="1"/>
  <c r="O35" i="3"/>
  <c r="K85" i="3"/>
  <c r="V1000" i="3"/>
  <c r="X1021" i="3" s="1"/>
  <c r="O1029" i="3" s="1"/>
  <c r="O982" i="3"/>
  <c r="B1107" i="3"/>
  <c r="R1060" i="3"/>
  <c r="I816" i="3"/>
  <c r="B1428" i="3"/>
  <c r="R1381" i="3"/>
  <c r="Q32" i="3"/>
  <c r="H82" i="3"/>
  <c r="J82" i="3"/>
  <c r="O32" i="3"/>
  <c r="K82" i="3"/>
  <c r="R1379" i="3"/>
  <c r="B1426" i="3"/>
  <c r="I821" i="3"/>
  <c r="R1386" i="3"/>
  <c r="B1433" i="3"/>
  <c r="B1431" i="3"/>
  <c r="R1384" i="3"/>
  <c r="B1432" i="3"/>
  <c r="R1385" i="3"/>
  <c r="B1435" i="3"/>
  <c r="R1388" i="3"/>
  <c r="R1380" i="3"/>
  <c r="B1427" i="3"/>
  <c r="R1423" i="3"/>
  <c r="B1470" i="3"/>
  <c r="C130" i="3"/>
  <c r="H130" i="3" s="1"/>
  <c r="J130" i="3" s="1"/>
  <c r="B1625" i="3"/>
  <c r="R1578" i="3"/>
  <c r="R1579" i="3"/>
  <c r="B1626" i="3"/>
  <c r="AJ79" i="3"/>
  <c r="C129" i="3"/>
  <c r="X1373" i="3"/>
  <c r="V1373" i="3"/>
  <c r="Z1373" i="3"/>
  <c r="Y1373" i="3"/>
  <c r="C1420" i="3"/>
  <c r="D1420" i="3" s="1"/>
  <c r="F1420" i="3" s="1"/>
  <c r="H1420" i="3" s="1"/>
  <c r="K1420" i="3" s="1"/>
  <c r="L1420" i="3" s="1"/>
  <c r="N1420" i="3" s="1"/>
  <c r="Q1420" i="3" s="1"/>
  <c r="U1420" i="3" s="1"/>
  <c r="I1461" i="3"/>
  <c r="L1448" i="3"/>
  <c r="B1580" i="3"/>
  <c r="R1533" i="3"/>
  <c r="I1581" i="3"/>
  <c r="Z515" i="2"/>
  <c r="Y515" i="2"/>
  <c r="X515" i="2"/>
  <c r="V515" i="2"/>
  <c r="F515" i="2"/>
  <c r="Q515" i="2"/>
  <c r="L515" i="2"/>
  <c r="H515" i="2"/>
  <c r="D515" i="2"/>
  <c r="N515" i="2"/>
  <c r="K515" i="2"/>
  <c r="L597" i="2"/>
  <c r="L642" i="2" s="1"/>
  <c r="C559" i="2"/>
  <c r="U559" i="2" s="1"/>
  <c r="L585" i="2"/>
  <c r="Q29" i="3"/>
  <c r="AF29" i="3"/>
  <c r="C122" i="3"/>
  <c r="AJ72" i="3"/>
  <c r="C116" i="3"/>
  <c r="AJ66" i="3"/>
  <c r="C119" i="3"/>
  <c r="AJ69" i="3"/>
  <c r="C120" i="3"/>
  <c r="AJ70" i="3"/>
  <c r="C118" i="3"/>
  <c r="AJ68" i="3"/>
  <c r="C131" i="3"/>
  <c r="AJ81" i="3"/>
  <c r="C124" i="3"/>
  <c r="AJ74" i="3"/>
  <c r="C121" i="3"/>
  <c r="AJ71" i="3"/>
  <c r="C126" i="3"/>
  <c r="AJ76" i="3"/>
  <c r="Q31" i="3"/>
  <c r="AF31" i="3"/>
  <c r="C127" i="3"/>
  <c r="AJ77" i="3"/>
  <c r="Q23" i="3"/>
  <c r="AF23" i="3"/>
  <c r="V382" i="2"/>
  <c r="X401" i="2" s="1"/>
  <c r="O363" i="2"/>
  <c r="C60" i="2"/>
  <c r="L86" i="2"/>
  <c r="C128" i="3"/>
  <c r="H117" i="3"/>
  <c r="AJ117" i="3" s="1"/>
  <c r="C175" i="3"/>
  <c r="H73" i="3"/>
  <c r="J73" i="3" s="1"/>
  <c r="K62" i="2"/>
  <c r="O29" i="3"/>
  <c r="K79" i="3"/>
  <c r="N79" i="3" s="1"/>
  <c r="AF79" i="3" s="1"/>
  <c r="O31" i="3"/>
  <c r="K81" i="3"/>
  <c r="O30" i="3"/>
  <c r="K80" i="3"/>
  <c r="N80" i="3" s="1"/>
  <c r="AF80" i="3" s="1"/>
  <c r="Q30" i="3"/>
  <c r="H121" i="3" l="1"/>
  <c r="AJ121" i="3" s="1"/>
  <c r="J121" i="3"/>
  <c r="H120" i="3"/>
  <c r="J120" i="3" s="1"/>
  <c r="V1845" i="3"/>
  <c r="X1866" i="3" s="1"/>
  <c r="O1874" i="3" s="1"/>
  <c r="O1827" i="3"/>
  <c r="O83" i="3"/>
  <c r="AF83" i="3"/>
  <c r="K133" i="3"/>
  <c r="R815" i="3"/>
  <c r="B862" i="3"/>
  <c r="N84" i="3"/>
  <c r="H119" i="3"/>
  <c r="AJ119" i="3" s="1"/>
  <c r="N85" i="3"/>
  <c r="AJ84" i="3"/>
  <c r="C134" i="3"/>
  <c r="H134" i="3" s="1"/>
  <c r="AJ85" i="3"/>
  <c r="C135" i="3"/>
  <c r="R820" i="3"/>
  <c r="B867" i="3"/>
  <c r="J117" i="3"/>
  <c r="N86" i="3"/>
  <c r="H126" i="3"/>
  <c r="AJ126" i="3" s="1"/>
  <c r="J126" i="3"/>
  <c r="H118" i="3"/>
  <c r="AJ118" i="3" s="1"/>
  <c r="H122" i="3"/>
  <c r="J122" i="3" s="1"/>
  <c r="R1107" i="3"/>
  <c r="B1154" i="3"/>
  <c r="R819" i="3"/>
  <c r="B866" i="3"/>
  <c r="H124" i="3"/>
  <c r="J124" i="3" s="1"/>
  <c r="R1152" i="3"/>
  <c r="B1199" i="3"/>
  <c r="H133" i="3"/>
  <c r="R814" i="3"/>
  <c r="B861" i="3"/>
  <c r="AJ286" i="3"/>
  <c r="C336" i="3"/>
  <c r="H336" i="3" s="1"/>
  <c r="I863" i="3"/>
  <c r="R1428" i="3"/>
  <c r="B1475" i="3"/>
  <c r="H128" i="3"/>
  <c r="C178" i="3" s="1"/>
  <c r="H178" i="3" s="1"/>
  <c r="C228" i="3" s="1"/>
  <c r="N82" i="3"/>
  <c r="Q82" i="3" s="1"/>
  <c r="AJ82" i="3"/>
  <c r="C132" i="3"/>
  <c r="B1473" i="3"/>
  <c r="R1426" i="3"/>
  <c r="I868" i="3"/>
  <c r="R1432" i="3"/>
  <c r="B1479" i="3"/>
  <c r="R1431" i="3"/>
  <c r="B1478" i="3"/>
  <c r="R1433" i="3"/>
  <c r="B1480" i="3"/>
  <c r="B1482" i="3"/>
  <c r="R1435" i="3"/>
  <c r="R1427" i="3"/>
  <c r="B1474" i="3"/>
  <c r="B1517" i="3"/>
  <c r="R1470" i="3"/>
  <c r="H127" i="3"/>
  <c r="AJ127" i="3" s="1"/>
  <c r="H116" i="3"/>
  <c r="J116" i="3" s="1"/>
  <c r="H131" i="3"/>
  <c r="C181" i="3" s="1"/>
  <c r="R1625" i="3"/>
  <c r="B1672" i="3"/>
  <c r="H129" i="3"/>
  <c r="C179" i="3" s="1"/>
  <c r="H179" i="3" s="1"/>
  <c r="J179" i="3" s="1"/>
  <c r="B1673" i="3"/>
  <c r="R1626" i="3"/>
  <c r="Y1420" i="3"/>
  <c r="Z1420" i="3"/>
  <c r="X1420" i="3"/>
  <c r="V1420" i="3"/>
  <c r="C1467" i="3"/>
  <c r="D1467" i="3" s="1"/>
  <c r="F1467" i="3" s="1"/>
  <c r="H1467" i="3" s="1"/>
  <c r="K1467" i="3" s="1"/>
  <c r="L1467" i="3" s="1"/>
  <c r="N1467" i="3" s="1"/>
  <c r="Q1467" i="3" s="1"/>
  <c r="U1467" i="3" s="1"/>
  <c r="I1508" i="3"/>
  <c r="L1495" i="3"/>
  <c r="R1580" i="3"/>
  <c r="B1627" i="3"/>
  <c r="I1628" i="3"/>
  <c r="C386" i="3"/>
  <c r="AJ336" i="3"/>
  <c r="J336" i="3"/>
  <c r="H60" i="2"/>
  <c r="U60" i="2"/>
  <c r="X559" i="2"/>
  <c r="V559" i="2"/>
  <c r="Z559" i="2"/>
  <c r="Y559" i="2"/>
  <c r="L674" i="2"/>
  <c r="C648" i="2"/>
  <c r="U648" i="2" s="1"/>
  <c r="L687" i="2"/>
  <c r="Q559" i="2"/>
  <c r="L559" i="2"/>
  <c r="N559" i="2"/>
  <c r="K559" i="2"/>
  <c r="D559" i="2"/>
  <c r="H559" i="2"/>
  <c r="F559" i="2"/>
  <c r="L629" i="2"/>
  <c r="C603" i="2"/>
  <c r="U603" i="2" s="1"/>
  <c r="C171" i="3"/>
  <c r="C176" i="3"/>
  <c r="C169" i="3"/>
  <c r="C170" i="3"/>
  <c r="AJ120" i="3"/>
  <c r="C172" i="3"/>
  <c r="AJ122" i="3"/>
  <c r="C174" i="3"/>
  <c r="AJ124" i="3"/>
  <c r="C123" i="3"/>
  <c r="AJ73" i="3"/>
  <c r="AJ89" i="3" s="1"/>
  <c r="C180" i="3"/>
  <c r="AJ130" i="3"/>
  <c r="AJ131" i="3"/>
  <c r="C168" i="3"/>
  <c r="O409" i="2"/>
  <c r="V428" i="2"/>
  <c r="X447" i="2" s="1"/>
  <c r="H175" i="3"/>
  <c r="J175" i="3" s="1"/>
  <c r="C167" i="3"/>
  <c r="N81" i="3"/>
  <c r="K130" i="3"/>
  <c r="Q80" i="3"/>
  <c r="O80" i="3"/>
  <c r="O79" i="3"/>
  <c r="Q79" i="3"/>
  <c r="K129" i="3"/>
  <c r="C177" i="3" l="1"/>
  <c r="J118" i="3"/>
  <c r="R1199" i="3"/>
  <c r="B1246" i="3"/>
  <c r="R867" i="3"/>
  <c r="B915" i="3"/>
  <c r="AF85" i="3"/>
  <c r="O85" i="3"/>
  <c r="K135" i="3"/>
  <c r="H170" i="3"/>
  <c r="J170" i="3" s="1"/>
  <c r="J119" i="3"/>
  <c r="H135" i="3"/>
  <c r="J135" i="3"/>
  <c r="H169" i="3"/>
  <c r="C219" i="3" s="1"/>
  <c r="AF84" i="3"/>
  <c r="K134" i="3"/>
  <c r="O84" i="3"/>
  <c r="H176" i="3"/>
  <c r="J176" i="3"/>
  <c r="R861" i="3"/>
  <c r="B909" i="3"/>
  <c r="R866" i="3"/>
  <c r="B914" i="3"/>
  <c r="Q85" i="3"/>
  <c r="R862" i="3"/>
  <c r="B910" i="3"/>
  <c r="H174" i="3"/>
  <c r="J174" i="3" s="1"/>
  <c r="J134" i="3"/>
  <c r="C184" i="3"/>
  <c r="AJ134" i="3"/>
  <c r="C183" i="3"/>
  <c r="R1154" i="3"/>
  <c r="B1201" i="3"/>
  <c r="O86" i="3"/>
  <c r="AF86" i="3"/>
  <c r="K136" i="3"/>
  <c r="N136" i="3" s="1"/>
  <c r="Q86" i="3"/>
  <c r="H171" i="3"/>
  <c r="J171" i="3"/>
  <c r="H168" i="3"/>
  <c r="J168" i="3"/>
  <c r="H172" i="3"/>
  <c r="AJ172" i="3" s="1"/>
  <c r="J133" i="3"/>
  <c r="N133" i="3" s="1"/>
  <c r="Q84" i="3"/>
  <c r="I911" i="3"/>
  <c r="R1475" i="3"/>
  <c r="B1522" i="3"/>
  <c r="J128" i="3"/>
  <c r="J178" i="3"/>
  <c r="H132" i="3"/>
  <c r="J132" i="3" s="1"/>
  <c r="AF82" i="3"/>
  <c r="O82" i="3"/>
  <c r="K132" i="3"/>
  <c r="R1473" i="3"/>
  <c r="B1520" i="3"/>
  <c r="I916" i="3"/>
  <c r="B1527" i="3"/>
  <c r="R1480" i="3"/>
  <c r="B1525" i="3"/>
  <c r="R1478" i="3"/>
  <c r="R1479" i="3"/>
  <c r="B1526" i="3"/>
  <c r="B1529" i="3"/>
  <c r="R1482" i="3"/>
  <c r="R1474" i="3"/>
  <c r="B1521" i="3"/>
  <c r="R1517" i="3"/>
  <c r="B1564" i="3"/>
  <c r="J127" i="3"/>
  <c r="H177" i="3"/>
  <c r="C227" i="3" s="1"/>
  <c r="AJ116" i="3"/>
  <c r="C166" i="3"/>
  <c r="H166" i="3"/>
  <c r="C216" i="3" s="1"/>
  <c r="J131" i="3"/>
  <c r="AJ129" i="3"/>
  <c r="H123" i="3"/>
  <c r="AJ123" i="3" s="1"/>
  <c r="H181" i="3"/>
  <c r="C231" i="3" s="1"/>
  <c r="H180" i="3"/>
  <c r="J180" i="3"/>
  <c r="R1672" i="3"/>
  <c r="B1719" i="3"/>
  <c r="AJ179" i="3"/>
  <c r="J129" i="3"/>
  <c r="N129" i="3" s="1"/>
  <c r="R1673" i="3"/>
  <c r="B1720" i="3"/>
  <c r="C229" i="3"/>
  <c r="H229" i="3" s="1"/>
  <c r="AJ229" i="3" s="1"/>
  <c r="C1514" i="3"/>
  <c r="D1514" i="3" s="1"/>
  <c r="F1514" i="3" s="1"/>
  <c r="H1514" i="3" s="1"/>
  <c r="K1514" i="3" s="1"/>
  <c r="L1514" i="3" s="1"/>
  <c r="N1514" i="3" s="1"/>
  <c r="Q1514" i="3" s="1"/>
  <c r="U1514" i="3" s="1"/>
  <c r="I1555" i="3"/>
  <c r="L1542" i="3"/>
  <c r="Z1467" i="3"/>
  <c r="Y1467" i="3"/>
  <c r="X1467" i="3"/>
  <c r="V1467" i="3"/>
  <c r="B1674" i="3"/>
  <c r="R1627" i="3"/>
  <c r="I1675" i="3"/>
  <c r="H386" i="3"/>
  <c r="Z648" i="2"/>
  <c r="V648" i="2"/>
  <c r="Y648" i="2"/>
  <c r="X648" i="2"/>
  <c r="Z603" i="2"/>
  <c r="Y603" i="2"/>
  <c r="X603" i="2"/>
  <c r="V603" i="2"/>
  <c r="V60" i="2"/>
  <c r="Z60" i="2"/>
  <c r="Y60" i="2"/>
  <c r="X60" i="2"/>
  <c r="L732" i="2"/>
  <c r="L719" i="2"/>
  <c r="C693" i="2"/>
  <c r="U693" i="2" s="1"/>
  <c r="Q648" i="2"/>
  <c r="K648" i="2"/>
  <c r="L648" i="2"/>
  <c r="H648" i="2"/>
  <c r="N648" i="2"/>
  <c r="D648" i="2"/>
  <c r="F648" i="2"/>
  <c r="L603" i="2"/>
  <c r="Q603" i="2"/>
  <c r="D603" i="2"/>
  <c r="F603" i="2"/>
  <c r="H603" i="2"/>
  <c r="N603" i="2"/>
  <c r="K603" i="2"/>
  <c r="C222" i="3"/>
  <c r="Q81" i="3"/>
  <c r="AF81" i="3"/>
  <c r="C218" i="3"/>
  <c r="AJ168" i="3"/>
  <c r="C224" i="3"/>
  <c r="AJ174" i="3"/>
  <c r="C220" i="3"/>
  <c r="H220" i="3" s="1"/>
  <c r="J220" i="3" s="1"/>
  <c r="AJ170" i="3"/>
  <c r="C221" i="3"/>
  <c r="AJ171" i="3"/>
  <c r="C226" i="3"/>
  <c r="AJ176" i="3"/>
  <c r="C225" i="3"/>
  <c r="AJ175" i="3"/>
  <c r="C230" i="3"/>
  <c r="AJ180" i="3"/>
  <c r="O455" i="2"/>
  <c r="V473" i="2"/>
  <c r="X492" i="2" s="1"/>
  <c r="V517" i="2" s="1"/>
  <c r="O81" i="3"/>
  <c r="K131" i="3"/>
  <c r="N130" i="3"/>
  <c r="H228" i="3"/>
  <c r="H167" i="3"/>
  <c r="J167" i="3" s="1"/>
  <c r="J169" i="3" l="1"/>
  <c r="AJ169" i="3"/>
  <c r="N134" i="3"/>
  <c r="Q134" i="3" s="1"/>
  <c r="N135" i="3"/>
  <c r="O135" i="3" s="1"/>
  <c r="O133" i="3"/>
  <c r="K183" i="3"/>
  <c r="AF133" i="3"/>
  <c r="Q133" i="3"/>
  <c r="H225" i="3"/>
  <c r="C275" i="3" s="1"/>
  <c r="H224" i="3"/>
  <c r="J224" i="3" s="1"/>
  <c r="H222" i="3"/>
  <c r="J222" i="3" s="1"/>
  <c r="J172" i="3"/>
  <c r="O134" i="3"/>
  <c r="K184" i="3"/>
  <c r="AF134" i="3"/>
  <c r="O136" i="3"/>
  <c r="K186" i="3"/>
  <c r="N186" i="3" s="1"/>
  <c r="Q136" i="3"/>
  <c r="AF136" i="3"/>
  <c r="H184" i="3"/>
  <c r="J184" i="3"/>
  <c r="N184" i="3" s="1"/>
  <c r="R914" i="3"/>
  <c r="B960" i="3"/>
  <c r="AF135" i="3"/>
  <c r="H218" i="3"/>
  <c r="J218" i="3" s="1"/>
  <c r="R909" i="3"/>
  <c r="B955" i="3"/>
  <c r="H221" i="3"/>
  <c r="J221" i="3" s="1"/>
  <c r="N132" i="3"/>
  <c r="R1201" i="3"/>
  <c r="B1248" i="3"/>
  <c r="R915" i="3"/>
  <c r="B961" i="3"/>
  <c r="Q135" i="3"/>
  <c r="AJ135" i="3"/>
  <c r="C185" i="3"/>
  <c r="H219" i="3"/>
  <c r="J219" i="3" s="1"/>
  <c r="H183" i="3"/>
  <c r="J183" i="3"/>
  <c r="R910" i="3"/>
  <c r="B956" i="3"/>
  <c r="R1246" i="3"/>
  <c r="B1293" i="3"/>
  <c r="J181" i="3"/>
  <c r="I957" i="3"/>
  <c r="R1522" i="3"/>
  <c r="B1569" i="3"/>
  <c r="O132" i="3"/>
  <c r="K182" i="3"/>
  <c r="AF132" i="3"/>
  <c r="Q132" i="3"/>
  <c r="C182" i="3"/>
  <c r="H182" i="3" s="1"/>
  <c r="AJ132" i="3"/>
  <c r="N131" i="3"/>
  <c r="AF131" i="3" s="1"/>
  <c r="R1520" i="3"/>
  <c r="B1567" i="3"/>
  <c r="I962" i="3"/>
  <c r="R1527" i="3"/>
  <c r="B1574" i="3"/>
  <c r="R1526" i="3"/>
  <c r="B1573" i="3"/>
  <c r="B1572" i="3"/>
  <c r="R1525" i="3"/>
  <c r="R1529" i="3"/>
  <c r="B1576" i="3"/>
  <c r="R1521" i="3"/>
  <c r="B1568" i="3"/>
  <c r="C278" i="3"/>
  <c r="J228" i="3"/>
  <c r="AJ166" i="3"/>
  <c r="R1564" i="3"/>
  <c r="B1611" i="3"/>
  <c r="J177" i="3"/>
  <c r="AJ177" i="3"/>
  <c r="H227" i="3"/>
  <c r="C277" i="3" s="1"/>
  <c r="J166" i="3"/>
  <c r="H216" i="3"/>
  <c r="J216" i="3" s="1"/>
  <c r="AJ181" i="3"/>
  <c r="C279" i="3"/>
  <c r="C173" i="3"/>
  <c r="J123" i="3"/>
  <c r="H231" i="3"/>
  <c r="J231" i="3" s="1"/>
  <c r="H230" i="3"/>
  <c r="J230" i="3" s="1"/>
  <c r="R1719" i="3"/>
  <c r="B1766" i="3"/>
  <c r="K179" i="3"/>
  <c r="N179" i="3" s="1"/>
  <c r="AF179" i="3" s="1"/>
  <c r="AF129" i="3"/>
  <c r="Q129" i="3"/>
  <c r="O129" i="3"/>
  <c r="J229" i="3"/>
  <c r="B1767" i="3"/>
  <c r="R1720" i="3"/>
  <c r="H279" i="3"/>
  <c r="J279" i="3" s="1"/>
  <c r="C1561" i="3"/>
  <c r="D1561" i="3" s="1"/>
  <c r="F1561" i="3" s="1"/>
  <c r="H1561" i="3" s="1"/>
  <c r="K1561" i="3" s="1"/>
  <c r="L1561" i="3" s="1"/>
  <c r="N1561" i="3" s="1"/>
  <c r="Q1561" i="3" s="1"/>
  <c r="U1561" i="3" s="1"/>
  <c r="I1602" i="3"/>
  <c r="L1589" i="3"/>
  <c r="X1514" i="3"/>
  <c r="Z1514" i="3"/>
  <c r="V1514" i="3"/>
  <c r="Y1514" i="3"/>
  <c r="R1674" i="3"/>
  <c r="B1721" i="3"/>
  <c r="I1722" i="3"/>
  <c r="C436" i="3"/>
  <c r="AJ386" i="3"/>
  <c r="J386" i="3"/>
  <c r="X693" i="2"/>
  <c r="Y693" i="2"/>
  <c r="V693" i="2"/>
  <c r="Z693" i="2"/>
  <c r="K693" i="2"/>
  <c r="N693" i="2"/>
  <c r="H693" i="2"/>
  <c r="L693" i="2"/>
  <c r="F693" i="2"/>
  <c r="D693" i="2"/>
  <c r="Q693" i="2"/>
  <c r="L777" i="2"/>
  <c r="L764" i="2"/>
  <c r="C738" i="2"/>
  <c r="U738" i="2" s="1"/>
  <c r="X536" i="2"/>
  <c r="H226" i="3"/>
  <c r="J226" i="3" s="1"/>
  <c r="C274" i="3"/>
  <c r="AJ224" i="3"/>
  <c r="C269" i="3"/>
  <c r="AJ219" i="3"/>
  <c r="C271" i="3"/>
  <c r="H271" i="3" s="1"/>
  <c r="J271" i="3" s="1"/>
  <c r="AJ221" i="3"/>
  <c r="C268" i="3"/>
  <c r="AJ218" i="3"/>
  <c r="H275" i="3"/>
  <c r="AJ225" i="3"/>
  <c r="C266" i="3"/>
  <c r="AJ216" i="3"/>
  <c r="C272" i="3"/>
  <c r="AJ222" i="3"/>
  <c r="C270" i="3"/>
  <c r="AJ220" i="3"/>
  <c r="C217" i="3"/>
  <c r="AJ167" i="3"/>
  <c r="O130" i="3"/>
  <c r="AF130" i="3"/>
  <c r="O500" i="2"/>
  <c r="Q130" i="3"/>
  <c r="K180" i="3"/>
  <c r="N180" i="3" s="1"/>
  <c r="O131" i="3"/>
  <c r="Q131" i="3"/>
  <c r="K181" i="3"/>
  <c r="N181" i="3" s="1"/>
  <c r="H19" i="2"/>
  <c r="C62" i="2"/>
  <c r="H18" i="2"/>
  <c r="H20" i="2"/>
  <c r="H21" i="2"/>
  <c r="H22" i="2"/>
  <c r="H23" i="2"/>
  <c r="H24" i="2"/>
  <c r="H25" i="2"/>
  <c r="H26" i="2"/>
  <c r="H27" i="2"/>
  <c r="H28" i="2"/>
  <c r="H17" i="2"/>
  <c r="H29" i="2"/>
  <c r="H30" i="2"/>
  <c r="N183" i="3" l="1"/>
  <c r="K185" i="3"/>
  <c r="J225" i="3"/>
  <c r="O544" i="2"/>
  <c r="V561" i="2"/>
  <c r="H217" i="3"/>
  <c r="C267" i="3" s="1"/>
  <c r="H274" i="3"/>
  <c r="J274" i="3" s="1"/>
  <c r="B1340" i="3"/>
  <c r="R1293" i="3"/>
  <c r="J185" i="3"/>
  <c r="N185" i="3" s="1"/>
  <c r="H185" i="3"/>
  <c r="AF186" i="3"/>
  <c r="O186" i="3"/>
  <c r="K236" i="3"/>
  <c r="N236" i="3" s="1"/>
  <c r="Q186" i="3"/>
  <c r="R956" i="3"/>
  <c r="B1003" i="3"/>
  <c r="R960" i="3"/>
  <c r="B1007" i="3"/>
  <c r="H268" i="3"/>
  <c r="AJ268" i="3" s="1"/>
  <c r="R961" i="3"/>
  <c r="B1008" i="3"/>
  <c r="R955" i="3"/>
  <c r="B1002" i="3"/>
  <c r="J275" i="3"/>
  <c r="H272" i="3"/>
  <c r="J272" i="3"/>
  <c r="AF183" i="3"/>
  <c r="K233" i="3"/>
  <c r="O183" i="3"/>
  <c r="O184" i="3"/>
  <c r="AF184" i="3"/>
  <c r="K234" i="3"/>
  <c r="C233" i="3"/>
  <c r="Q183" i="3"/>
  <c r="R1248" i="3"/>
  <c r="B1295" i="3"/>
  <c r="Q184" i="3"/>
  <c r="AJ184" i="3"/>
  <c r="C234" i="3"/>
  <c r="H269" i="3"/>
  <c r="J269" i="3" s="1"/>
  <c r="AJ139" i="3"/>
  <c r="I1004" i="3"/>
  <c r="R1569" i="3"/>
  <c r="B1616" i="3"/>
  <c r="J182" i="3"/>
  <c r="N182" i="3" s="1"/>
  <c r="Q182" i="3" s="1"/>
  <c r="C232" i="3"/>
  <c r="H232" i="3" s="1"/>
  <c r="AJ182" i="3"/>
  <c r="R1567" i="3"/>
  <c r="B1614" i="3"/>
  <c r="I1009" i="3"/>
  <c r="R1573" i="3"/>
  <c r="B1620" i="3"/>
  <c r="B1619" i="3"/>
  <c r="R1572" i="3"/>
  <c r="B1621" i="3"/>
  <c r="R1574" i="3"/>
  <c r="R1576" i="3"/>
  <c r="B1623" i="3"/>
  <c r="H270" i="3"/>
  <c r="J270" i="3" s="1"/>
  <c r="R1568" i="3"/>
  <c r="B1615" i="3"/>
  <c r="H278" i="3"/>
  <c r="C328" i="3" s="1"/>
  <c r="H328" i="3" s="1"/>
  <c r="C378" i="3" s="1"/>
  <c r="J227" i="3"/>
  <c r="AJ227" i="3"/>
  <c r="B1658" i="3"/>
  <c r="R1611" i="3"/>
  <c r="H277" i="3"/>
  <c r="J277" i="3" s="1"/>
  <c r="H266" i="3"/>
  <c r="J266" i="3" s="1"/>
  <c r="C329" i="3"/>
  <c r="AJ231" i="3"/>
  <c r="C281" i="3"/>
  <c r="H281" i="3" s="1"/>
  <c r="K229" i="3"/>
  <c r="N229" i="3" s="1"/>
  <c r="AF229" i="3" s="1"/>
  <c r="Q179" i="3"/>
  <c r="O179" i="3"/>
  <c r="H173" i="3"/>
  <c r="J173" i="3" s="1"/>
  <c r="C280" i="3"/>
  <c r="H280" i="3" s="1"/>
  <c r="AJ230" i="3"/>
  <c r="R1766" i="3"/>
  <c r="B1813" i="3"/>
  <c r="B1814" i="3"/>
  <c r="R1767" i="3"/>
  <c r="AJ279" i="3"/>
  <c r="H329" i="3"/>
  <c r="J329" i="3" s="1"/>
  <c r="C1608" i="3"/>
  <c r="D1608" i="3" s="1"/>
  <c r="F1608" i="3" s="1"/>
  <c r="H1608" i="3" s="1"/>
  <c r="K1608" i="3" s="1"/>
  <c r="L1608" i="3" s="1"/>
  <c r="N1608" i="3" s="1"/>
  <c r="Q1608" i="3" s="1"/>
  <c r="U1608" i="3" s="1"/>
  <c r="L1636" i="3"/>
  <c r="I1649" i="3"/>
  <c r="V1561" i="3"/>
  <c r="Z1561" i="3"/>
  <c r="Y1561" i="3"/>
  <c r="X1561" i="3"/>
  <c r="R1721" i="3"/>
  <c r="B1768" i="3"/>
  <c r="I1769" i="3"/>
  <c r="H436" i="3"/>
  <c r="J436" i="3" s="1"/>
  <c r="C276" i="3"/>
  <c r="Z738" i="2"/>
  <c r="Y738" i="2"/>
  <c r="X738" i="2"/>
  <c r="V738" i="2"/>
  <c r="L809" i="2"/>
  <c r="L822" i="2"/>
  <c r="C783" i="2"/>
  <c r="U783" i="2" s="1"/>
  <c r="H738" i="2"/>
  <c r="K738" i="2"/>
  <c r="D738" i="2"/>
  <c r="F738" i="2"/>
  <c r="Q738" i="2"/>
  <c r="N738" i="2"/>
  <c r="L738" i="2"/>
  <c r="X580" i="2"/>
  <c r="AJ226" i="3"/>
  <c r="C322" i="3"/>
  <c r="AJ272" i="3"/>
  <c r="C319" i="3"/>
  <c r="AJ269" i="3"/>
  <c r="O180" i="3"/>
  <c r="AF180" i="3"/>
  <c r="C321" i="3"/>
  <c r="AJ271" i="3"/>
  <c r="C325" i="3"/>
  <c r="AJ275" i="3"/>
  <c r="K231" i="3"/>
  <c r="N231" i="3" s="1"/>
  <c r="AF181" i="3"/>
  <c r="C324" i="3"/>
  <c r="AJ274" i="3"/>
  <c r="Q180" i="3"/>
  <c r="O181" i="3"/>
  <c r="K230" i="3"/>
  <c r="N230" i="3" s="1"/>
  <c r="Q181" i="3"/>
  <c r="J26" i="2"/>
  <c r="N26" i="2" s="1"/>
  <c r="J25" i="2"/>
  <c r="J21" i="2"/>
  <c r="N21" i="2" s="1"/>
  <c r="J19" i="2"/>
  <c r="N19" i="2" s="1"/>
  <c r="J28" i="2"/>
  <c r="N28" i="2" s="1"/>
  <c r="J24" i="2"/>
  <c r="N24" i="2" s="1"/>
  <c r="J20" i="2"/>
  <c r="N20" i="2" s="1"/>
  <c r="J30" i="2"/>
  <c r="N30" i="2" s="1"/>
  <c r="J27" i="2"/>
  <c r="N27" i="2" s="1"/>
  <c r="J23" i="2"/>
  <c r="N23" i="2" s="1"/>
  <c r="J18" i="2"/>
  <c r="N18" i="2" s="1"/>
  <c r="N25" i="2"/>
  <c r="J17" i="2"/>
  <c r="J22" i="2"/>
  <c r="C75" i="2"/>
  <c r="J29" i="2"/>
  <c r="N29" i="2" s="1"/>
  <c r="C76" i="2"/>
  <c r="H62" i="2"/>
  <c r="C39" i="3"/>
  <c r="J28" i="3"/>
  <c r="N28" i="3" s="1"/>
  <c r="AF28" i="3" s="1"/>
  <c r="AG28" i="3"/>
  <c r="AH28" i="3"/>
  <c r="C13" i="3"/>
  <c r="C318" i="3" l="1"/>
  <c r="J268" i="3"/>
  <c r="J217" i="3"/>
  <c r="O229" i="3"/>
  <c r="AJ217" i="3"/>
  <c r="Q229" i="3"/>
  <c r="O588" i="2"/>
  <c r="V605" i="2"/>
  <c r="X624" i="2" s="1"/>
  <c r="AJ185" i="3"/>
  <c r="Q185" i="3"/>
  <c r="C235" i="3"/>
  <c r="H235" i="3" s="1"/>
  <c r="H234" i="3"/>
  <c r="J234" i="3" s="1"/>
  <c r="N234" i="3" s="1"/>
  <c r="B1048" i="3"/>
  <c r="R1002" i="3"/>
  <c r="B1049" i="3"/>
  <c r="R1003" i="3"/>
  <c r="AF185" i="3"/>
  <c r="K235" i="3"/>
  <c r="O185" i="3"/>
  <c r="H322" i="3"/>
  <c r="J322" i="3"/>
  <c r="R1008" i="3"/>
  <c r="B1054" i="3"/>
  <c r="R1340" i="3"/>
  <c r="B1387" i="3"/>
  <c r="R1295" i="3"/>
  <c r="B1342" i="3"/>
  <c r="H318" i="3"/>
  <c r="J318" i="3"/>
  <c r="H267" i="3"/>
  <c r="J267" i="3" s="1"/>
  <c r="H319" i="3"/>
  <c r="J319" i="3" s="1"/>
  <c r="Q236" i="3"/>
  <c r="AF236" i="3"/>
  <c r="O236" i="3"/>
  <c r="K286" i="3"/>
  <c r="N286" i="3" s="1"/>
  <c r="H276" i="3"/>
  <c r="J276" i="3" s="1"/>
  <c r="H324" i="3"/>
  <c r="J324" i="3"/>
  <c r="H325" i="3"/>
  <c r="J325" i="3"/>
  <c r="H233" i="3"/>
  <c r="J233" i="3"/>
  <c r="N233" i="3" s="1"/>
  <c r="B1053" i="3"/>
  <c r="R1007" i="3"/>
  <c r="I1050" i="3"/>
  <c r="R1616" i="3"/>
  <c r="B1663" i="3"/>
  <c r="J232" i="3"/>
  <c r="AJ232" i="3"/>
  <c r="C282" i="3"/>
  <c r="H282" i="3" s="1"/>
  <c r="J282" i="3" s="1"/>
  <c r="AF182" i="3"/>
  <c r="O182" i="3"/>
  <c r="K232" i="3"/>
  <c r="R1614" i="3"/>
  <c r="B1661" i="3"/>
  <c r="I1055" i="3"/>
  <c r="H321" i="3"/>
  <c r="J321" i="3" s="1"/>
  <c r="B1666" i="3"/>
  <c r="R1619" i="3"/>
  <c r="R1621" i="3"/>
  <c r="B1668" i="3"/>
  <c r="R1620" i="3"/>
  <c r="B1667" i="3"/>
  <c r="R1623" i="3"/>
  <c r="B1670" i="3"/>
  <c r="AJ277" i="3"/>
  <c r="C327" i="3"/>
  <c r="H327" i="3" s="1"/>
  <c r="C377" i="3" s="1"/>
  <c r="AJ270" i="3"/>
  <c r="C320" i="3"/>
  <c r="R1615" i="3"/>
  <c r="B1662" i="3"/>
  <c r="J328" i="3"/>
  <c r="J278" i="3"/>
  <c r="R1658" i="3"/>
  <c r="B1705" i="3"/>
  <c r="AJ266" i="3"/>
  <c r="C316" i="3"/>
  <c r="H316" i="3" s="1"/>
  <c r="AJ316" i="3" s="1"/>
  <c r="K279" i="3"/>
  <c r="N279" i="3" s="1"/>
  <c r="AF279" i="3" s="1"/>
  <c r="J281" i="3"/>
  <c r="C331" i="3"/>
  <c r="AJ281" i="3"/>
  <c r="C223" i="3"/>
  <c r="AJ173" i="3"/>
  <c r="AJ189" i="3" s="1"/>
  <c r="AJ280" i="3"/>
  <c r="C330" i="3"/>
  <c r="J280" i="3"/>
  <c r="R1813" i="3"/>
  <c r="B1860" i="3"/>
  <c r="R1814" i="3"/>
  <c r="B1861" i="3"/>
  <c r="AJ329" i="3"/>
  <c r="C379" i="3"/>
  <c r="H379" i="3" s="1"/>
  <c r="C429" i="3" s="1"/>
  <c r="L1683" i="3"/>
  <c r="C1655" i="3"/>
  <c r="D1655" i="3" s="1"/>
  <c r="F1655" i="3" s="1"/>
  <c r="H1655" i="3" s="1"/>
  <c r="K1655" i="3" s="1"/>
  <c r="L1655" i="3" s="1"/>
  <c r="N1655" i="3" s="1"/>
  <c r="Q1655" i="3" s="1"/>
  <c r="U1655" i="3" s="1"/>
  <c r="I1696" i="3"/>
  <c r="Z1608" i="3"/>
  <c r="Y1608" i="3"/>
  <c r="X1608" i="3"/>
  <c r="V1608" i="3"/>
  <c r="B1815" i="3"/>
  <c r="R1768" i="3"/>
  <c r="I1816" i="3"/>
  <c r="AJ436" i="3"/>
  <c r="C486" i="3"/>
  <c r="H486" i="3" s="1"/>
  <c r="Z783" i="2"/>
  <c r="Y783" i="2"/>
  <c r="X783" i="2"/>
  <c r="V783" i="2"/>
  <c r="N783" i="2"/>
  <c r="L783" i="2"/>
  <c r="K783" i="2"/>
  <c r="H783" i="2"/>
  <c r="D783" i="2"/>
  <c r="F783" i="2"/>
  <c r="Q783" i="2"/>
  <c r="L854" i="2"/>
  <c r="L867" i="2"/>
  <c r="C828" i="2"/>
  <c r="U828" i="2" s="1"/>
  <c r="K281" i="3"/>
  <c r="AF231" i="3"/>
  <c r="C375" i="3"/>
  <c r="H375" i="3" s="1"/>
  <c r="J375" i="3" s="1"/>
  <c r="AJ325" i="3"/>
  <c r="C374" i="3"/>
  <c r="AJ324" i="3"/>
  <c r="Q230" i="3"/>
  <c r="AF230" i="3"/>
  <c r="C317" i="3"/>
  <c r="AJ267" i="3"/>
  <c r="C369" i="3"/>
  <c r="C372" i="3"/>
  <c r="AJ322" i="3"/>
  <c r="C371" i="3"/>
  <c r="AJ321" i="3"/>
  <c r="C368" i="3"/>
  <c r="AJ318" i="3"/>
  <c r="Q231" i="3"/>
  <c r="O231" i="3"/>
  <c r="K280" i="3"/>
  <c r="O230" i="3"/>
  <c r="H372" i="3"/>
  <c r="H378" i="3"/>
  <c r="C428" i="3" s="1"/>
  <c r="K70" i="2"/>
  <c r="O19" i="2"/>
  <c r="O26" i="2"/>
  <c r="O23" i="2"/>
  <c r="O25" i="2"/>
  <c r="O30" i="2"/>
  <c r="O18" i="2"/>
  <c r="O27" i="2"/>
  <c r="O20" i="2"/>
  <c r="O28" i="2"/>
  <c r="O21" i="2"/>
  <c r="C107" i="2"/>
  <c r="H107" i="2" s="1"/>
  <c r="K72" i="2"/>
  <c r="K71" i="2"/>
  <c r="N17" i="2"/>
  <c r="K69" i="2"/>
  <c r="O24" i="2"/>
  <c r="N22" i="2"/>
  <c r="Q28" i="3"/>
  <c r="K78" i="3"/>
  <c r="N78" i="3" s="1"/>
  <c r="O29" i="2"/>
  <c r="O28" i="3"/>
  <c r="K64" i="2"/>
  <c r="K65" i="2"/>
  <c r="K74" i="2"/>
  <c r="K66" i="2"/>
  <c r="K73" i="2"/>
  <c r="K67" i="2"/>
  <c r="K329" i="3" l="1"/>
  <c r="N329" i="3" s="1"/>
  <c r="AF329" i="3" s="1"/>
  <c r="AJ319" i="3"/>
  <c r="H330" i="3"/>
  <c r="O632" i="2"/>
  <c r="V650" i="2"/>
  <c r="X669" i="2" s="1"/>
  <c r="B1101" i="3"/>
  <c r="R1054" i="3"/>
  <c r="B1096" i="3"/>
  <c r="R1049" i="3"/>
  <c r="H369" i="3"/>
  <c r="J369" i="3"/>
  <c r="B1100" i="3"/>
  <c r="R1053" i="3"/>
  <c r="C326" i="3"/>
  <c r="AJ276" i="3"/>
  <c r="O233" i="3"/>
  <c r="AF233" i="3"/>
  <c r="K283" i="3"/>
  <c r="AF286" i="3"/>
  <c r="O286" i="3"/>
  <c r="Q286" i="3"/>
  <c r="K336" i="3"/>
  <c r="N336" i="3" s="1"/>
  <c r="B1095" i="3"/>
  <c r="R1048" i="3"/>
  <c r="H374" i="3"/>
  <c r="J374" i="3" s="1"/>
  <c r="C283" i="3"/>
  <c r="Q233" i="3"/>
  <c r="O234" i="3"/>
  <c r="AF234" i="3"/>
  <c r="K284" i="3"/>
  <c r="R1342" i="3"/>
  <c r="B1389" i="3"/>
  <c r="AJ234" i="3"/>
  <c r="C284" i="3"/>
  <c r="Q234" i="3"/>
  <c r="H368" i="3"/>
  <c r="J368" i="3" s="1"/>
  <c r="C332" i="3"/>
  <c r="J235" i="3"/>
  <c r="N235" i="3" s="1"/>
  <c r="Q235" i="3" s="1"/>
  <c r="C285" i="3"/>
  <c r="AJ235" i="3"/>
  <c r="AJ282" i="3"/>
  <c r="R1387" i="3"/>
  <c r="B1434" i="3"/>
  <c r="H317" i="3"/>
  <c r="J317" i="3"/>
  <c r="J372" i="3"/>
  <c r="N281" i="3"/>
  <c r="I1097" i="3"/>
  <c r="B1710" i="3"/>
  <c r="R1663" i="3"/>
  <c r="N232" i="3"/>
  <c r="N280" i="3"/>
  <c r="Q279" i="3"/>
  <c r="O279" i="3"/>
  <c r="R1661" i="3"/>
  <c r="B1708" i="3"/>
  <c r="I1102" i="3"/>
  <c r="AJ327" i="3"/>
  <c r="H371" i="3"/>
  <c r="J371" i="3" s="1"/>
  <c r="H331" i="3"/>
  <c r="B1713" i="3"/>
  <c r="R1666" i="3"/>
  <c r="B1714" i="3"/>
  <c r="R1667" i="3"/>
  <c r="R1668" i="3"/>
  <c r="B1715" i="3"/>
  <c r="R1670" i="3"/>
  <c r="B1717" i="3"/>
  <c r="H320" i="3"/>
  <c r="J320" i="3" s="1"/>
  <c r="R1662" i="3"/>
  <c r="B1709" i="3"/>
  <c r="J378" i="3"/>
  <c r="J327" i="3"/>
  <c r="C366" i="3"/>
  <c r="H366" i="3" s="1"/>
  <c r="J366" i="3" s="1"/>
  <c r="B1752" i="3"/>
  <c r="R1705" i="3"/>
  <c r="H377" i="3"/>
  <c r="J377" i="3" s="1"/>
  <c r="J316" i="3"/>
  <c r="J379" i="3"/>
  <c r="H223" i="3"/>
  <c r="J223" i="3" s="1"/>
  <c r="R1860" i="3"/>
  <c r="AJ379" i="3"/>
  <c r="R1861" i="3"/>
  <c r="H429" i="3"/>
  <c r="C479" i="3" s="1"/>
  <c r="C1702" i="3"/>
  <c r="D1702" i="3" s="1"/>
  <c r="F1702" i="3" s="1"/>
  <c r="H1702" i="3" s="1"/>
  <c r="K1702" i="3" s="1"/>
  <c r="L1702" i="3" s="1"/>
  <c r="N1702" i="3" s="1"/>
  <c r="Q1702" i="3" s="1"/>
  <c r="U1702" i="3" s="1"/>
  <c r="I1743" i="3"/>
  <c r="L1730" i="3"/>
  <c r="Y1655" i="3"/>
  <c r="Z1655" i="3"/>
  <c r="X1655" i="3"/>
  <c r="V1655" i="3"/>
  <c r="B1862" i="3"/>
  <c r="R1815" i="3"/>
  <c r="I1863" i="3"/>
  <c r="H332" i="3"/>
  <c r="J486" i="3"/>
  <c r="AJ486" i="3"/>
  <c r="C536" i="3"/>
  <c r="H536" i="3" s="1"/>
  <c r="V828" i="2"/>
  <c r="Z828" i="2"/>
  <c r="Y828" i="2"/>
  <c r="X828" i="2"/>
  <c r="Q329" i="3"/>
  <c r="K379" i="3"/>
  <c r="O329" i="3"/>
  <c r="F828" i="2"/>
  <c r="K828" i="2"/>
  <c r="D828" i="2"/>
  <c r="L828" i="2"/>
  <c r="H828" i="2"/>
  <c r="Q828" i="2"/>
  <c r="N828" i="2"/>
  <c r="L899" i="2"/>
  <c r="L912" i="2"/>
  <c r="C873" i="2"/>
  <c r="U873" i="2" s="1"/>
  <c r="C424" i="3"/>
  <c r="AJ374" i="3"/>
  <c r="C425" i="3"/>
  <c r="AJ375" i="3"/>
  <c r="C367" i="3"/>
  <c r="AJ317" i="3"/>
  <c r="C422" i="3"/>
  <c r="AJ372" i="3"/>
  <c r="K331" i="3"/>
  <c r="AF281" i="3"/>
  <c r="C419" i="3"/>
  <c r="AJ369" i="3"/>
  <c r="K330" i="3"/>
  <c r="AF280" i="3"/>
  <c r="Q78" i="3"/>
  <c r="AF78" i="3"/>
  <c r="C153" i="2"/>
  <c r="H153" i="2" s="1"/>
  <c r="O281" i="3"/>
  <c r="Q281" i="3"/>
  <c r="Q280" i="3"/>
  <c r="O280" i="3"/>
  <c r="H428" i="3"/>
  <c r="C478" i="3" s="1"/>
  <c r="O22" i="2"/>
  <c r="K63" i="2"/>
  <c r="K68" i="2"/>
  <c r="O17" i="2"/>
  <c r="K128" i="3"/>
  <c r="N128" i="3" s="1"/>
  <c r="AF128" i="3" s="1"/>
  <c r="O78" i="3"/>
  <c r="K75" i="2"/>
  <c r="K76" i="2"/>
  <c r="Q30" i="2"/>
  <c r="D52" i="3"/>
  <c r="L39" i="3"/>
  <c r="K39" i="3"/>
  <c r="F39" i="3"/>
  <c r="D39" i="3"/>
  <c r="B38" i="3"/>
  <c r="AJ37" i="3"/>
  <c r="AH37" i="3"/>
  <c r="AG37" i="3"/>
  <c r="AJ36" i="3"/>
  <c r="AH36" i="3"/>
  <c r="AG36" i="3"/>
  <c r="AJ35" i="3"/>
  <c r="AH35" i="3"/>
  <c r="AG35" i="3"/>
  <c r="AJ34" i="3"/>
  <c r="AH34" i="3"/>
  <c r="AG34" i="3"/>
  <c r="AH33" i="3"/>
  <c r="AG33" i="3"/>
  <c r="AH32" i="3"/>
  <c r="AG32" i="3"/>
  <c r="AH31" i="3"/>
  <c r="AG31" i="3"/>
  <c r="AJ31" i="3"/>
  <c r="AH30" i="3"/>
  <c r="AG30" i="3"/>
  <c r="AJ29" i="3"/>
  <c r="AH29" i="3"/>
  <c r="AG29" i="3"/>
  <c r="AH27" i="3"/>
  <c r="AG27" i="3"/>
  <c r="AJ27" i="3"/>
  <c r="AH26" i="3"/>
  <c r="AG26" i="3"/>
  <c r="AJ26" i="3"/>
  <c r="AH25" i="3"/>
  <c r="AG25" i="3"/>
  <c r="AH24" i="3"/>
  <c r="AG24" i="3"/>
  <c r="AH23" i="3"/>
  <c r="AG23" i="3"/>
  <c r="AH22" i="3"/>
  <c r="AG22" i="3"/>
  <c r="AH21" i="3"/>
  <c r="AG21" i="3"/>
  <c r="J21" i="3"/>
  <c r="AH20" i="3"/>
  <c r="AG20" i="3"/>
  <c r="AH19" i="3"/>
  <c r="AG19" i="3"/>
  <c r="AH18" i="3"/>
  <c r="AG18" i="3"/>
  <c r="J18" i="3"/>
  <c r="AH17" i="3"/>
  <c r="AG17" i="3"/>
  <c r="AH16" i="3"/>
  <c r="AG16" i="3"/>
  <c r="R16" i="3"/>
  <c r="AJ16" i="3"/>
  <c r="B15" i="3"/>
  <c r="Z13" i="3"/>
  <c r="Y13" i="3"/>
  <c r="X13" i="3"/>
  <c r="V13" i="3"/>
  <c r="U13" i="3"/>
  <c r="Q13" i="3"/>
  <c r="N13" i="3"/>
  <c r="L13" i="3"/>
  <c r="K13" i="3"/>
  <c r="H13" i="3"/>
  <c r="F13" i="3"/>
  <c r="D13" i="3"/>
  <c r="AF13" i="3" s="1"/>
  <c r="L44" i="3"/>
  <c r="AI6" i="3"/>
  <c r="AE6" i="3"/>
  <c r="AA6" i="3"/>
  <c r="U6" i="3"/>
  <c r="N1" i="3"/>
  <c r="B94" i="2"/>
  <c r="C94" i="2" s="1"/>
  <c r="L81" i="2"/>
  <c r="F81" i="2"/>
  <c r="D81" i="2"/>
  <c r="B80" i="2"/>
  <c r="B79" i="2"/>
  <c r="A79" i="2"/>
  <c r="B76" i="2"/>
  <c r="A76" i="2"/>
  <c r="B75" i="2"/>
  <c r="A75" i="2"/>
  <c r="B74" i="2"/>
  <c r="A74" i="2"/>
  <c r="B73" i="2"/>
  <c r="A73" i="2"/>
  <c r="B72" i="2"/>
  <c r="A72" i="2"/>
  <c r="B71" i="2"/>
  <c r="A71" i="2"/>
  <c r="B70" i="2"/>
  <c r="A70" i="2"/>
  <c r="B69" i="2"/>
  <c r="A69" i="2"/>
  <c r="B68" i="2"/>
  <c r="A68" i="2"/>
  <c r="B67" i="2"/>
  <c r="A67" i="2"/>
  <c r="B66" i="2"/>
  <c r="A66" i="2"/>
  <c r="B65" i="2"/>
  <c r="A65" i="2"/>
  <c r="B64" i="2"/>
  <c r="A64" i="2"/>
  <c r="B63" i="2"/>
  <c r="A63" i="2"/>
  <c r="B62" i="2"/>
  <c r="A62" i="2"/>
  <c r="B61" i="2"/>
  <c r="I54" i="2"/>
  <c r="D54" i="2"/>
  <c r="A54" i="2"/>
  <c r="D48" i="2"/>
  <c r="L35" i="2"/>
  <c r="K35" i="2"/>
  <c r="F35" i="2"/>
  <c r="D35" i="2"/>
  <c r="C35" i="2"/>
  <c r="B34" i="2"/>
  <c r="R33" i="2"/>
  <c r="H33" i="2"/>
  <c r="R30" i="2"/>
  <c r="H76" i="2"/>
  <c r="R29" i="2"/>
  <c r="R28" i="2"/>
  <c r="C74" i="2"/>
  <c r="R27" i="2"/>
  <c r="C73" i="2"/>
  <c r="R26" i="2"/>
  <c r="C72" i="2"/>
  <c r="R25" i="2"/>
  <c r="C71" i="2"/>
  <c r="R24" i="2"/>
  <c r="C70" i="2"/>
  <c r="R23" i="2"/>
  <c r="C69" i="2"/>
  <c r="R22" i="2"/>
  <c r="C68" i="2"/>
  <c r="R21" i="2"/>
  <c r="C67" i="2"/>
  <c r="R20" i="2"/>
  <c r="C66" i="2"/>
  <c r="R19" i="2"/>
  <c r="C65" i="2"/>
  <c r="R18" i="2"/>
  <c r="C64" i="2"/>
  <c r="H64" i="2" s="1"/>
  <c r="R17" i="2"/>
  <c r="C63" i="2"/>
  <c r="R16" i="2"/>
  <c r="B14" i="2"/>
  <c r="Q13" i="2"/>
  <c r="N13" i="2"/>
  <c r="L13" i="2"/>
  <c r="K13" i="2"/>
  <c r="H13" i="2"/>
  <c r="F13" i="2"/>
  <c r="D13" i="2"/>
  <c r="C13" i="2"/>
  <c r="N1" i="2"/>
  <c r="C380" i="3" l="1"/>
  <c r="AJ330" i="3"/>
  <c r="AJ368" i="3"/>
  <c r="C418" i="3"/>
  <c r="H418" i="3" s="1"/>
  <c r="J330" i="3"/>
  <c r="N330" i="3" s="1"/>
  <c r="O677" i="2"/>
  <c r="V695" i="2"/>
  <c r="X714" i="2" s="1"/>
  <c r="H367" i="3"/>
  <c r="J367" i="3"/>
  <c r="H424" i="3"/>
  <c r="J424" i="3" s="1"/>
  <c r="R1100" i="3"/>
  <c r="B1147" i="3"/>
  <c r="H284" i="3"/>
  <c r="J284" i="3" s="1"/>
  <c r="N284" i="3" s="1"/>
  <c r="H283" i="3"/>
  <c r="C333" i="3" s="1"/>
  <c r="H333" i="3" s="1"/>
  <c r="H419" i="3"/>
  <c r="J419" i="3" s="1"/>
  <c r="H285" i="3"/>
  <c r="B1436" i="3"/>
  <c r="R1389" i="3"/>
  <c r="K285" i="3"/>
  <c r="AF235" i="3"/>
  <c r="O235" i="3"/>
  <c r="B1143" i="3"/>
  <c r="R1096" i="3"/>
  <c r="R1095" i="3"/>
  <c r="B1142" i="3"/>
  <c r="H422" i="3"/>
  <c r="J422" i="3"/>
  <c r="R1434" i="3"/>
  <c r="B1481" i="3"/>
  <c r="AF336" i="3"/>
  <c r="Q336" i="3"/>
  <c r="K386" i="3"/>
  <c r="N386" i="3" s="1"/>
  <c r="O336" i="3"/>
  <c r="H326" i="3"/>
  <c r="J326" i="3"/>
  <c r="B1148" i="3"/>
  <c r="R1101" i="3"/>
  <c r="H425" i="3"/>
  <c r="J425" i="3" s="1"/>
  <c r="I1144" i="3"/>
  <c r="R1710" i="3"/>
  <c r="B1757" i="3"/>
  <c r="J428" i="3"/>
  <c r="K282" i="3"/>
  <c r="N282" i="3" s="1"/>
  <c r="O232" i="3"/>
  <c r="AF232" i="3"/>
  <c r="Q232" i="3"/>
  <c r="AJ371" i="3"/>
  <c r="C421" i="3"/>
  <c r="H421" i="3" s="1"/>
  <c r="AJ421" i="3" s="1"/>
  <c r="B1755" i="3"/>
  <c r="R1708" i="3"/>
  <c r="I1149" i="3"/>
  <c r="AJ377" i="3"/>
  <c r="C381" i="3"/>
  <c r="AJ331" i="3"/>
  <c r="J331" i="3"/>
  <c r="N331" i="3" s="1"/>
  <c r="N379" i="3"/>
  <c r="AF379" i="3" s="1"/>
  <c r="R1713" i="3"/>
  <c r="B1760" i="3"/>
  <c r="R1715" i="3"/>
  <c r="B1762" i="3"/>
  <c r="B1761" i="3"/>
  <c r="R1714" i="3"/>
  <c r="R1717" i="3"/>
  <c r="B1764" i="3"/>
  <c r="C427" i="3"/>
  <c r="H427" i="3" s="1"/>
  <c r="AJ320" i="3"/>
  <c r="C370" i="3"/>
  <c r="R1709" i="3"/>
  <c r="B1756" i="3"/>
  <c r="AJ366" i="3"/>
  <c r="C416" i="3"/>
  <c r="H416" i="3" s="1"/>
  <c r="J416" i="3" s="1"/>
  <c r="R1752" i="3"/>
  <c r="B1799" i="3"/>
  <c r="J429" i="3"/>
  <c r="AJ223" i="3"/>
  <c r="AJ239" i="3" s="1"/>
  <c r="C273" i="3"/>
  <c r="AJ429" i="3"/>
  <c r="H479" i="3"/>
  <c r="J479" i="3" s="1"/>
  <c r="L1777" i="3"/>
  <c r="C1749" i="3"/>
  <c r="D1749" i="3" s="1"/>
  <c r="F1749" i="3" s="1"/>
  <c r="H1749" i="3" s="1"/>
  <c r="K1749" i="3" s="1"/>
  <c r="L1749" i="3" s="1"/>
  <c r="N1749" i="3" s="1"/>
  <c r="Q1749" i="3" s="1"/>
  <c r="U1749" i="3" s="1"/>
  <c r="I1790" i="3"/>
  <c r="V1702" i="3"/>
  <c r="Z1702" i="3"/>
  <c r="X1702" i="3"/>
  <c r="Y1702" i="3"/>
  <c r="R1862" i="3"/>
  <c r="AJ332" i="3"/>
  <c r="C382" i="3"/>
  <c r="J332" i="3"/>
  <c r="J536" i="3"/>
  <c r="C586" i="3"/>
  <c r="AJ536" i="3"/>
  <c r="X873" i="2"/>
  <c r="V873" i="2"/>
  <c r="Z873" i="2"/>
  <c r="Y873" i="2"/>
  <c r="F873" i="2"/>
  <c r="N873" i="2"/>
  <c r="K873" i="2"/>
  <c r="L873" i="2"/>
  <c r="D873" i="2"/>
  <c r="Q873" i="2"/>
  <c r="H873" i="2"/>
  <c r="L944" i="2"/>
  <c r="L957" i="2"/>
  <c r="C918" i="2"/>
  <c r="U918" i="2" s="1"/>
  <c r="A121" i="2"/>
  <c r="A167" i="2" s="1"/>
  <c r="B121" i="2"/>
  <c r="C469" i="3"/>
  <c r="AJ419" i="3"/>
  <c r="C472" i="3"/>
  <c r="AJ422" i="3"/>
  <c r="C474" i="3"/>
  <c r="AJ424" i="3"/>
  <c r="C417" i="3"/>
  <c r="AJ367" i="3"/>
  <c r="C475" i="3"/>
  <c r="C199" i="2"/>
  <c r="H199" i="2" s="1"/>
  <c r="C121" i="2"/>
  <c r="C89" i="3"/>
  <c r="H478" i="3"/>
  <c r="C528" i="3" s="1"/>
  <c r="A108" i="2"/>
  <c r="A112" i="2"/>
  <c r="A120" i="2"/>
  <c r="A107" i="2"/>
  <c r="A109" i="2"/>
  <c r="A111" i="2"/>
  <c r="A113" i="2"/>
  <c r="A115" i="2"/>
  <c r="A117" i="2"/>
  <c r="A119" i="2"/>
  <c r="A169" i="2"/>
  <c r="A114" i="2"/>
  <c r="R123" i="2"/>
  <c r="A116" i="2"/>
  <c r="A124" i="2"/>
  <c r="L40" i="2"/>
  <c r="A110" i="2"/>
  <c r="A118" i="2"/>
  <c r="A168" i="2"/>
  <c r="B110" i="2"/>
  <c r="B112" i="2"/>
  <c r="B114" i="2"/>
  <c r="B116" i="2"/>
  <c r="B118" i="2"/>
  <c r="B120" i="2"/>
  <c r="B168" i="2"/>
  <c r="B124" i="2"/>
  <c r="H123" i="2"/>
  <c r="C79" i="2"/>
  <c r="H79" i="2" s="1"/>
  <c r="J33" i="2"/>
  <c r="N33" i="2" s="1"/>
  <c r="O128" i="3"/>
  <c r="K178" i="3"/>
  <c r="N178" i="3" s="1"/>
  <c r="AF178" i="3" s="1"/>
  <c r="Q128" i="3"/>
  <c r="N18" i="3"/>
  <c r="N21" i="3"/>
  <c r="J62" i="2"/>
  <c r="C109" i="2"/>
  <c r="R62" i="2"/>
  <c r="B107" i="2"/>
  <c r="B108" i="2"/>
  <c r="B109" i="2"/>
  <c r="R66" i="2"/>
  <c r="B111" i="2"/>
  <c r="R68" i="2"/>
  <c r="B113" i="2"/>
  <c r="R70" i="2"/>
  <c r="B115" i="2"/>
  <c r="B117" i="2"/>
  <c r="B119" i="2"/>
  <c r="H63" i="2"/>
  <c r="J76" i="2"/>
  <c r="J27" i="3"/>
  <c r="J25" i="3"/>
  <c r="J19" i="3"/>
  <c r="J17" i="3"/>
  <c r="AJ19" i="3"/>
  <c r="J20" i="3"/>
  <c r="AJ21" i="3"/>
  <c r="J22" i="3"/>
  <c r="AJ23" i="3"/>
  <c r="J24" i="3"/>
  <c r="N24" i="3" s="1"/>
  <c r="AF24" i="3" s="1"/>
  <c r="AJ25" i="3"/>
  <c r="AJ17" i="3"/>
  <c r="AJ20" i="3"/>
  <c r="AJ22" i="3"/>
  <c r="AJ24" i="3"/>
  <c r="J26" i="3"/>
  <c r="AJ30" i="3"/>
  <c r="AJ32" i="3"/>
  <c r="O47" i="3"/>
  <c r="AJ18" i="3"/>
  <c r="H39" i="3"/>
  <c r="H35" i="2"/>
  <c r="H65" i="2"/>
  <c r="H66" i="2"/>
  <c r="H67" i="2"/>
  <c r="H68" i="2"/>
  <c r="H69" i="2"/>
  <c r="H70" i="2"/>
  <c r="H71" i="2"/>
  <c r="H72" i="2"/>
  <c r="H73" i="2"/>
  <c r="H74" i="2"/>
  <c r="H75" i="2"/>
  <c r="R63" i="2"/>
  <c r="R64" i="2"/>
  <c r="R65" i="2"/>
  <c r="R67" i="2"/>
  <c r="R69" i="2"/>
  <c r="R71" i="2"/>
  <c r="R72" i="2"/>
  <c r="R74" i="2"/>
  <c r="R75" i="2"/>
  <c r="R76" i="2"/>
  <c r="R79" i="2"/>
  <c r="R73" i="2"/>
  <c r="J64" i="2"/>
  <c r="Q17" i="2"/>
  <c r="Q19" i="2"/>
  <c r="Q20" i="2"/>
  <c r="Q21" i="2"/>
  <c r="Q23" i="2"/>
  <c r="Q25" i="2"/>
  <c r="Q26" i="2"/>
  <c r="Q27" i="2"/>
  <c r="Q28" i="2"/>
  <c r="Q29" i="2"/>
  <c r="Q18" i="2"/>
  <c r="Q330" i="3" l="1"/>
  <c r="AF330" i="3"/>
  <c r="K380" i="3"/>
  <c r="O330" i="3"/>
  <c r="C468" i="3"/>
  <c r="J418" i="3"/>
  <c r="AJ418" i="3"/>
  <c r="AJ425" i="3"/>
  <c r="O379" i="3"/>
  <c r="J283" i="3"/>
  <c r="N283" i="3" s="1"/>
  <c r="H380" i="3"/>
  <c r="O722" i="2"/>
  <c r="V740" i="2"/>
  <c r="X759" i="2" s="1"/>
  <c r="AF284" i="3"/>
  <c r="K334" i="3"/>
  <c r="O284" i="3"/>
  <c r="AJ285" i="3"/>
  <c r="C335" i="3"/>
  <c r="H335" i="3" s="1"/>
  <c r="H468" i="3"/>
  <c r="J468" i="3" s="1"/>
  <c r="B1528" i="3"/>
  <c r="R1481" i="3"/>
  <c r="R1143" i="3"/>
  <c r="B1190" i="3"/>
  <c r="Q283" i="3"/>
  <c r="AF283" i="3"/>
  <c r="K333" i="3"/>
  <c r="O283" i="3"/>
  <c r="AJ284" i="3"/>
  <c r="C334" i="3"/>
  <c r="Q284" i="3"/>
  <c r="R1148" i="3"/>
  <c r="B1195" i="3"/>
  <c r="R1147" i="3"/>
  <c r="B1194" i="3"/>
  <c r="H417" i="3"/>
  <c r="J417" i="3" s="1"/>
  <c r="H469" i="3"/>
  <c r="J469" i="3"/>
  <c r="C376" i="3"/>
  <c r="AJ326" i="3"/>
  <c r="H474" i="3"/>
  <c r="J474" i="3" s="1"/>
  <c r="R1142" i="3"/>
  <c r="B1189" i="3"/>
  <c r="Q386" i="3"/>
  <c r="O386" i="3"/>
  <c r="K436" i="3"/>
  <c r="N436" i="3" s="1"/>
  <c r="AF386" i="3"/>
  <c r="R1436" i="3"/>
  <c r="B1483" i="3"/>
  <c r="H472" i="3"/>
  <c r="J472" i="3" s="1"/>
  <c r="J285" i="3"/>
  <c r="N285" i="3" s="1"/>
  <c r="Q285" i="3" s="1"/>
  <c r="J333" i="3"/>
  <c r="C383" i="3"/>
  <c r="H383" i="3" s="1"/>
  <c r="J383" i="3" s="1"/>
  <c r="H475" i="3"/>
  <c r="J475" i="3"/>
  <c r="I1191" i="3"/>
  <c r="B1804" i="3"/>
  <c r="R1757" i="3"/>
  <c r="K332" i="3"/>
  <c r="N332" i="3" s="1"/>
  <c r="AF282" i="3"/>
  <c r="O282" i="3"/>
  <c r="Q282" i="3"/>
  <c r="K429" i="3"/>
  <c r="N429" i="3" s="1"/>
  <c r="AF429" i="3" s="1"/>
  <c r="Q379" i="3"/>
  <c r="C471" i="3"/>
  <c r="H471" i="3" s="1"/>
  <c r="C521" i="3" s="1"/>
  <c r="J421" i="3"/>
  <c r="B1802" i="3"/>
  <c r="R1755" i="3"/>
  <c r="I1196" i="3"/>
  <c r="AF331" i="3"/>
  <c r="O331" i="3"/>
  <c r="K381" i="3"/>
  <c r="Q331" i="3"/>
  <c r="H381" i="3"/>
  <c r="J381" i="3"/>
  <c r="R1762" i="3"/>
  <c r="B1809" i="3"/>
  <c r="R1761" i="3"/>
  <c r="B1808" i="3"/>
  <c r="R1760" i="3"/>
  <c r="B1807" i="3"/>
  <c r="B1811" i="3"/>
  <c r="R1764" i="3"/>
  <c r="AJ427" i="3"/>
  <c r="C477" i="3"/>
  <c r="H477" i="3" s="1"/>
  <c r="J477" i="3" s="1"/>
  <c r="J427" i="3"/>
  <c r="H370" i="3"/>
  <c r="J370" i="3" s="1"/>
  <c r="B1803" i="3"/>
  <c r="R1756" i="3"/>
  <c r="J478" i="3"/>
  <c r="AJ416" i="3"/>
  <c r="R1799" i="3"/>
  <c r="B1846" i="3"/>
  <c r="C466" i="3"/>
  <c r="H466" i="3" s="1"/>
  <c r="AJ479" i="3"/>
  <c r="H273" i="3"/>
  <c r="J273" i="3" s="1"/>
  <c r="C529" i="3"/>
  <c r="H529" i="3" s="1"/>
  <c r="L1824" i="3"/>
  <c r="I1837" i="3"/>
  <c r="C1796" i="3"/>
  <c r="D1796" i="3" s="1"/>
  <c r="F1796" i="3" s="1"/>
  <c r="H1796" i="3" s="1"/>
  <c r="K1796" i="3" s="1"/>
  <c r="L1796" i="3" s="1"/>
  <c r="N1796" i="3" s="1"/>
  <c r="Q1796" i="3" s="1"/>
  <c r="U1796" i="3" s="1"/>
  <c r="Y1749" i="3"/>
  <c r="X1749" i="3"/>
  <c r="Z1749" i="3"/>
  <c r="V1749" i="3"/>
  <c r="H382" i="3"/>
  <c r="H586" i="3"/>
  <c r="J586" i="3" s="1"/>
  <c r="Y918" i="2"/>
  <c r="X918" i="2"/>
  <c r="Z918" i="2"/>
  <c r="V918" i="2"/>
  <c r="O46" i="3"/>
  <c r="Q918" i="2"/>
  <c r="N918" i="2"/>
  <c r="K918" i="2"/>
  <c r="L918" i="2"/>
  <c r="D918" i="2"/>
  <c r="H918" i="2"/>
  <c r="F918" i="2"/>
  <c r="C963" i="2"/>
  <c r="U963" i="2" s="1"/>
  <c r="L1002" i="2"/>
  <c r="L989" i="2"/>
  <c r="R116" i="2"/>
  <c r="A163" i="2"/>
  <c r="A154" i="2"/>
  <c r="A164" i="2"/>
  <c r="A215" i="2"/>
  <c r="A153" i="2"/>
  <c r="R120" i="2"/>
  <c r="A156" i="2"/>
  <c r="A213" i="2"/>
  <c r="B164" i="2"/>
  <c r="B210" i="2" s="1"/>
  <c r="B156" i="2"/>
  <c r="R156" i="2" s="1"/>
  <c r="A165" i="2"/>
  <c r="A157" i="2"/>
  <c r="A158" i="2"/>
  <c r="B170" i="2"/>
  <c r="R170" i="2" s="1"/>
  <c r="A214" i="2"/>
  <c r="A160" i="2"/>
  <c r="A155" i="2"/>
  <c r="B160" i="2"/>
  <c r="B206" i="2" s="1"/>
  <c r="A161" i="2"/>
  <c r="R112" i="2"/>
  <c r="A162" i="2"/>
  <c r="A159" i="2"/>
  <c r="A166" i="2"/>
  <c r="C525" i="3"/>
  <c r="H525" i="3" s="1"/>
  <c r="AJ475" i="3"/>
  <c r="C518" i="3"/>
  <c r="AJ468" i="3"/>
  <c r="K68" i="3"/>
  <c r="N68" i="3" s="1"/>
  <c r="AF68" i="3" s="1"/>
  <c r="AF18" i="3"/>
  <c r="C467" i="3"/>
  <c r="AJ417" i="3"/>
  <c r="C519" i="3"/>
  <c r="AJ469" i="3"/>
  <c r="K71" i="3"/>
  <c r="N71" i="3" s="1"/>
  <c r="AF71" i="3" s="1"/>
  <c r="AF21" i="3"/>
  <c r="C524" i="3"/>
  <c r="AJ474" i="3"/>
  <c r="C522" i="3"/>
  <c r="AJ472" i="3"/>
  <c r="A170" i="2"/>
  <c r="O42" i="2"/>
  <c r="R110" i="2"/>
  <c r="R118" i="2"/>
  <c r="R124" i="2"/>
  <c r="R114" i="2"/>
  <c r="J89" i="3"/>
  <c r="H89" i="3"/>
  <c r="H528" i="3"/>
  <c r="J528" i="3" s="1"/>
  <c r="B169" i="2"/>
  <c r="B166" i="2"/>
  <c r="B162" i="2"/>
  <c r="B158" i="2"/>
  <c r="O33" i="2"/>
  <c r="C168" i="2"/>
  <c r="H168" i="2" s="1"/>
  <c r="J63" i="2"/>
  <c r="N63" i="2" s="1"/>
  <c r="O63" i="2" s="1"/>
  <c r="C124" i="2"/>
  <c r="H124" i="2" s="1"/>
  <c r="J79" i="2"/>
  <c r="K79" i="2"/>
  <c r="R119" i="2"/>
  <c r="B165" i="2"/>
  <c r="R117" i="2"/>
  <c r="B163" i="2"/>
  <c r="R113" i="2"/>
  <c r="B159" i="2"/>
  <c r="R109" i="2"/>
  <c r="B155" i="2"/>
  <c r="R107" i="2"/>
  <c r="B153" i="2"/>
  <c r="J123" i="2"/>
  <c r="C169" i="2"/>
  <c r="R121" i="2"/>
  <c r="B167" i="2"/>
  <c r="R115" i="2"/>
  <c r="B161" i="2"/>
  <c r="R111" i="2"/>
  <c r="B157" i="2"/>
  <c r="R108" i="2"/>
  <c r="B154" i="2"/>
  <c r="C244" i="2"/>
  <c r="R168" i="2"/>
  <c r="B214" i="2"/>
  <c r="B202" i="2"/>
  <c r="J107" i="2"/>
  <c r="Q24" i="3"/>
  <c r="K74" i="3"/>
  <c r="N74" i="3" s="1"/>
  <c r="AF74" i="3" s="1"/>
  <c r="Q16" i="3"/>
  <c r="K66" i="3"/>
  <c r="N66" i="3" s="1"/>
  <c r="AF66" i="3" s="1"/>
  <c r="O178" i="3"/>
  <c r="K228" i="3"/>
  <c r="N228" i="3" s="1"/>
  <c r="AF228" i="3" s="1"/>
  <c r="Q178" i="3"/>
  <c r="O21" i="3"/>
  <c r="Q21" i="3"/>
  <c r="O18" i="3"/>
  <c r="Q18" i="3"/>
  <c r="N26" i="3"/>
  <c r="N17" i="3"/>
  <c r="AF17" i="3" s="1"/>
  <c r="N20" i="3"/>
  <c r="N19" i="3"/>
  <c r="N25" i="3"/>
  <c r="N22" i="3"/>
  <c r="N27" i="3"/>
  <c r="O24" i="3"/>
  <c r="J69" i="2"/>
  <c r="N69" i="2" s="1"/>
  <c r="O69" i="2" s="1"/>
  <c r="C114" i="2"/>
  <c r="J75" i="2"/>
  <c r="N75" i="2" s="1"/>
  <c r="O75" i="2" s="1"/>
  <c r="C120" i="2"/>
  <c r="J72" i="2"/>
  <c r="N72" i="2" s="1"/>
  <c r="O72" i="2" s="1"/>
  <c r="C117" i="2"/>
  <c r="J68" i="2"/>
  <c r="N68" i="2" s="1"/>
  <c r="O68" i="2" s="1"/>
  <c r="C113" i="2"/>
  <c r="H121" i="2"/>
  <c r="J74" i="2"/>
  <c r="N74" i="2" s="1"/>
  <c r="O74" i="2" s="1"/>
  <c r="C119" i="2"/>
  <c r="J71" i="2"/>
  <c r="N71" i="2" s="1"/>
  <c r="O71" i="2" s="1"/>
  <c r="C116" i="2"/>
  <c r="J67" i="2"/>
  <c r="N67" i="2" s="1"/>
  <c r="O67" i="2" s="1"/>
  <c r="C112" i="2"/>
  <c r="J73" i="2"/>
  <c r="N73" i="2" s="1"/>
  <c r="O73" i="2" s="1"/>
  <c r="C118" i="2"/>
  <c r="H118" i="2" s="1"/>
  <c r="J66" i="2"/>
  <c r="N66" i="2" s="1"/>
  <c r="O66" i="2" s="1"/>
  <c r="C111" i="2"/>
  <c r="H111" i="2" s="1"/>
  <c r="C108" i="2"/>
  <c r="H108" i="2" s="1"/>
  <c r="J35" i="2"/>
  <c r="H109" i="2"/>
  <c r="J70" i="2"/>
  <c r="N70" i="2" s="1"/>
  <c r="O70" i="2" s="1"/>
  <c r="C115" i="2"/>
  <c r="H115" i="2" s="1"/>
  <c r="J65" i="2"/>
  <c r="N65" i="2" s="1"/>
  <c r="O65" i="2" s="1"/>
  <c r="C110" i="2"/>
  <c r="Q22" i="2"/>
  <c r="N76" i="2"/>
  <c r="O76" i="2" s="1"/>
  <c r="Q33" i="2"/>
  <c r="Q24" i="2"/>
  <c r="O16" i="3"/>
  <c r="AJ39" i="3"/>
  <c r="AF16" i="3"/>
  <c r="J39" i="3"/>
  <c r="Y39" i="3" s="1"/>
  <c r="N64" i="2"/>
  <c r="O64" i="2" s="1"/>
  <c r="C81" i="2"/>
  <c r="Q60" i="2"/>
  <c r="L60" i="2"/>
  <c r="D60" i="2"/>
  <c r="N60" i="2"/>
  <c r="K60" i="2"/>
  <c r="F60" i="2"/>
  <c r="O16" i="2"/>
  <c r="Q16" i="2"/>
  <c r="C433" i="3" l="1"/>
  <c r="C430" i="3"/>
  <c r="AJ380" i="3"/>
  <c r="N333" i="3"/>
  <c r="J380" i="3"/>
  <c r="N380" i="3"/>
  <c r="O767" i="2"/>
  <c r="V785" i="2"/>
  <c r="R1483" i="3"/>
  <c r="B1530" i="3"/>
  <c r="B1241" i="3"/>
  <c r="R1194" i="3"/>
  <c r="Q333" i="3"/>
  <c r="O333" i="3"/>
  <c r="AF333" i="3"/>
  <c r="K383" i="3"/>
  <c r="N383" i="3" s="1"/>
  <c r="O383" i="3" s="1"/>
  <c r="H519" i="3"/>
  <c r="C569" i="3" s="1"/>
  <c r="J519" i="3"/>
  <c r="H518" i="3"/>
  <c r="C568" i="3" s="1"/>
  <c r="J335" i="3"/>
  <c r="N335" i="3" s="1"/>
  <c r="Q335" i="3" s="1"/>
  <c r="C385" i="3"/>
  <c r="H385" i="3" s="1"/>
  <c r="AJ385" i="3" s="1"/>
  <c r="AJ335" i="3"/>
  <c r="R1195" i="3"/>
  <c r="B1242" i="3"/>
  <c r="H522" i="3"/>
  <c r="C572" i="3" s="1"/>
  <c r="H467" i="3"/>
  <c r="AJ467" i="3" s="1"/>
  <c r="J467" i="3"/>
  <c r="Q436" i="3"/>
  <c r="O436" i="3"/>
  <c r="K486" i="3"/>
  <c r="N486" i="3" s="1"/>
  <c r="AF436" i="3"/>
  <c r="H376" i="3"/>
  <c r="J376" i="3" s="1"/>
  <c r="R1190" i="3"/>
  <c r="B1237" i="3"/>
  <c r="H524" i="3"/>
  <c r="C574" i="3" s="1"/>
  <c r="O285" i="3"/>
  <c r="AF285" i="3"/>
  <c r="K335" i="3"/>
  <c r="H334" i="3"/>
  <c r="J334" i="3" s="1"/>
  <c r="N334" i="3" s="1"/>
  <c r="R1189" i="3"/>
  <c r="B1236" i="3"/>
  <c r="R1528" i="3"/>
  <c r="B1575" i="3"/>
  <c r="I1238" i="3"/>
  <c r="B1851" i="3"/>
  <c r="R1804" i="3"/>
  <c r="Q332" i="3"/>
  <c r="AF332" i="3"/>
  <c r="K382" i="3"/>
  <c r="O332" i="3"/>
  <c r="O429" i="3"/>
  <c r="J471" i="3"/>
  <c r="AJ471" i="3"/>
  <c r="K479" i="3"/>
  <c r="N479" i="3" s="1"/>
  <c r="AF479" i="3" s="1"/>
  <c r="Q429" i="3"/>
  <c r="R1802" i="3"/>
  <c r="B1849" i="3"/>
  <c r="I1243" i="3"/>
  <c r="C575" i="3"/>
  <c r="H575" i="3" s="1"/>
  <c r="C625" i="3" s="1"/>
  <c r="J525" i="3"/>
  <c r="H521" i="3"/>
  <c r="C571" i="3" s="1"/>
  <c r="C431" i="3"/>
  <c r="AJ381" i="3"/>
  <c r="N381" i="3"/>
  <c r="R1807" i="3"/>
  <c r="B1854" i="3"/>
  <c r="B1855" i="3"/>
  <c r="R1808" i="3"/>
  <c r="R1809" i="3"/>
  <c r="B1856" i="3"/>
  <c r="R1811" i="3"/>
  <c r="B1858" i="3"/>
  <c r="AJ477" i="3"/>
  <c r="C527" i="3"/>
  <c r="H527" i="3" s="1"/>
  <c r="C577" i="3" s="1"/>
  <c r="H577" i="3" s="1"/>
  <c r="C627" i="3" s="1"/>
  <c r="C420" i="3"/>
  <c r="AJ370" i="3"/>
  <c r="R1803" i="3"/>
  <c r="B1850" i="3"/>
  <c r="R1846" i="3"/>
  <c r="C516" i="3"/>
  <c r="H516" i="3" s="1"/>
  <c r="C566" i="3" s="1"/>
  <c r="AJ466" i="3"/>
  <c r="J466" i="3"/>
  <c r="C323" i="3"/>
  <c r="AJ273" i="3"/>
  <c r="AJ289" i="3" s="1"/>
  <c r="C579" i="3"/>
  <c r="H579" i="3" s="1"/>
  <c r="C629" i="3" s="1"/>
  <c r="AJ529" i="3"/>
  <c r="J529" i="3"/>
  <c r="Z1796" i="3"/>
  <c r="X1796" i="3"/>
  <c r="Y1796" i="3"/>
  <c r="V1796" i="3"/>
  <c r="L1871" i="3"/>
  <c r="C1843" i="3"/>
  <c r="D1843" i="3" s="1"/>
  <c r="F1843" i="3" s="1"/>
  <c r="H1843" i="3" s="1"/>
  <c r="K1843" i="3" s="1"/>
  <c r="L1843" i="3" s="1"/>
  <c r="N1843" i="3" s="1"/>
  <c r="Q1843" i="3" s="1"/>
  <c r="U1843" i="3" s="1"/>
  <c r="C435" i="3"/>
  <c r="AJ382" i="3"/>
  <c r="C432" i="3"/>
  <c r="AF383" i="3"/>
  <c r="K433" i="3"/>
  <c r="Q383" i="3"/>
  <c r="H433" i="3"/>
  <c r="J433" i="3" s="1"/>
  <c r="J385" i="3"/>
  <c r="J382" i="3"/>
  <c r="N382" i="3" s="1"/>
  <c r="Q382" i="3" s="1"/>
  <c r="C636" i="3"/>
  <c r="AJ586" i="3"/>
  <c r="Z963" i="2"/>
  <c r="Y963" i="2"/>
  <c r="X963" i="2"/>
  <c r="V963" i="2"/>
  <c r="AA39" i="3"/>
  <c r="Q71" i="3"/>
  <c r="K121" i="3"/>
  <c r="N121" i="3" s="1"/>
  <c r="AF121" i="3" s="1"/>
  <c r="L1047" i="2"/>
  <c r="L1034" i="2"/>
  <c r="C1008" i="2"/>
  <c r="U1008" i="2" s="1"/>
  <c r="Q963" i="2"/>
  <c r="L963" i="2"/>
  <c r="D963" i="2"/>
  <c r="F963" i="2"/>
  <c r="H963" i="2"/>
  <c r="K963" i="2"/>
  <c r="N963" i="2"/>
  <c r="X804" i="2"/>
  <c r="B216" i="2"/>
  <c r="R216" i="2" s="1"/>
  <c r="Y35" i="2"/>
  <c r="AA35" i="2" s="1"/>
  <c r="A212" i="2"/>
  <c r="A208" i="2"/>
  <c r="A201" i="2"/>
  <c r="A259" i="2"/>
  <c r="A211" i="2"/>
  <c r="A202" i="2"/>
  <c r="A210" i="2"/>
  <c r="R164" i="2"/>
  <c r="R160" i="2"/>
  <c r="B212" i="2"/>
  <c r="B257" i="2" s="1"/>
  <c r="B215" i="2"/>
  <c r="B260" i="2" s="1"/>
  <c r="A207" i="2"/>
  <c r="A204" i="2"/>
  <c r="A199" i="2"/>
  <c r="A209" i="2"/>
  <c r="R158" i="2"/>
  <c r="B208" i="2"/>
  <c r="A205" i="2"/>
  <c r="A206" i="2"/>
  <c r="A203" i="2"/>
  <c r="A258" i="2"/>
  <c r="A260" i="2"/>
  <c r="A200" i="2"/>
  <c r="O68" i="3"/>
  <c r="K529" i="3"/>
  <c r="O71" i="3"/>
  <c r="H571" i="3"/>
  <c r="C621" i="3" s="1"/>
  <c r="C578" i="3"/>
  <c r="AJ579" i="3"/>
  <c r="H569" i="3"/>
  <c r="C619" i="3" s="1"/>
  <c r="H574" i="3"/>
  <c r="C624" i="3" s="1"/>
  <c r="H572" i="3"/>
  <c r="C622" i="3" s="1"/>
  <c r="H568" i="3"/>
  <c r="C618" i="3" s="1"/>
  <c r="K75" i="3"/>
  <c r="N75" i="3" s="1"/>
  <c r="AF75" i="3" s="1"/>
  <c r="AF25" i="3"/>
  <c r="AJ525" i="3"/>
  <c r="K72" i="3"/>
  <c r="N72" i="3" s="1"/>
  <c r="AF72" i="3" s="1"/>
  <c r="AF22" i="3"/>
  <c r="Q68" i="3"/>
  <c r="AJ521" i="3"/>
  <c r="O96" i="3"/>
  <c r="Y89" i="3"/>
  <c r="AA89" i="3" s="1"/>
  <c r="AJ524" i="3"/>
  <c r="K118" i="3"/>
  <c r="N118" i="3" s="1"/>
  <c r="AF118" i="3" s="1"/>
  <c r="C517" i="3"/>
  <c r="K76" i="3"/>
  <c r="N76" i="3" s="1"/>
  <c r="AF76" i="3" s="1"/>
  <c r="AF26" i="3"/>
  <c r="K69" i="3"/>
  <c r="N69" i="3" s="1"/>
  <c r="AF69" i="3" s="1"/>
  <c r="AF19" i="3"/>
  <c r="K77" i="3"/>
  <c r="N77" i="3" s="1"/>
  <c r="AF77" i="3" s="1"/>
  <c r="AF27" i="3"/>
  <c r="K70" i="3"/>
  <c r="N70" i="3" s="1"/>
  <c r="AF70" i="3" s="1"/>
  <c r="AF20" i="3"/>
  <c r="AJ519" i="3"/>
  <c r="AJ522" i="3"/>
  <c r="AJ518" i="3"/>
  <c r="A216" i="2"/>
  <c r="C170" i="2"/>
  <c r="H170" i="2" s="1"/>
  <c r="R169" i="2"/>
  <c r="R162" i="2"/>
  <c r="R166" i="2"/>
  <c r="B204" i="2"/>
  <c r="J139" i="3"/>
  <c r="C139" i="3"/>
  <c r="K108" i="2"/>
  <c r="J124" i="2"/>
  <c r="N79" i="2"/>
  <c r="O79" i="2" s="1"/>
  <c r="R157" i="2"/>
  <c r="B203" i="2"/>
  <c r="J168" i="2"/>
  <c r="C214" i="2"/>
  <c r="R153" i="2"/>
  <c r="B199" i="2"/>
  <c r="R159" i="2"/>
  <c r="B205" i="2"/>
  <c r="R165" i="2"/>
  <c r="B211" i="2"/>
  <c r="J115" i="2"/>
  <c r="C161" i="2"/>
  <c r="H161" i="2" s="1"/>
  <c r="J108" i="2"/>
  <c r="C154" i="2"/>
  <c r="H154" i="2" s="1"/>
  <c r="J118" i="2"/>
  <c r="C164" i="2"/>
  <c r="H164" i="2" s="1"/>
  <c r="J121" i="2"/>
  <c r="C167" i="2"/>
  <c r="B247" i="2"/>
  <c r="R202" i="2"/>
  <c r="B255" i="2"/>
  <c r="R210" i="2"/>
  <c r="H244" i="2"/>
  <c r="R154" i="2"/>
  <c r="B200" i="2"/>
  <c r="R161" i="2"/>
  <c r="B207" i="2"/>
  <c r="R167" i="2"/>
  <c r="B213" i="2"/>
  <c r="H169" i="2"/>
  <c r="R155" i="2"/>
  <c r="B201" i="2"/>
  <c r="R163" i="2"/>
  <c r="B209" i="2"/>
  <c r="B261" i="2"/>
  <c r="J109" i="2"/>
  <c r="C155" i="2"/>
  <c r="J111" i="2"/>
  <c r="C157" i="2"/>
  <c r="H157" i="2" s="1"/>
  <c r="B251" i="2"/>
  <c r="R206" i="2"/>
  <c r="B259" i="2"/>
  <c r="R214" i="2"/>
  <c r="J153" i="2"/>
  <c r="K73" i="3"/>
  <c r="N73" i="3" s="1"/>
  <c r="AF73" i="3" s="1"/>
  <c r="K116" i="3"/>
  <c r="N116" i="3" s="1"/>
  <c r="AF116" i="3" s="1"/>
  <c r="Q66" i="3"/>
  <c r="O66" i="3"/>
  <c r="Q17" i="3"/>
  <c r="K67" i="3"/>
  <c r="N67" i="3" s="1"/>
  <c r="AF67" i="3" s="1"/>
  <c r="O228" i="3"/>
  <c r="K278" i="3"/>
  <c r="N278" i="3" s="1"/>
  <c r="AF278" i="3" s="1"/>
  <c r="Q228" i="3"/>
  <c r="K124" i="3"/>
  <c r="N124" i="3" s="1"/>
  <c r="AF124" i="3" s="1"/>
  <c r="Q74" i="3"/>
  <c r="O74" i="3"/>
  <c r="Q25" i="3"/>
  <c r="O19" i="3"/>
  <c r="Q19" i="3"/>
  <c r="O26" i="3"/>
  <c r="Q26" i="3"/>
  <c r="O27" i="3"/>
  <c r="Q27" i="3"/>
  <c r="O20" i="3"/>
  <c r="Q20" i="3"/>
  <c r="O22" i="3"/>
  <c r="Q22" i="3"/>
  <c r="N39" i="3"/>
  <c r="O48" i="3" s="1"/>
  <c r="O49" i="3" s="1"/>
  <c r="O17" i="3"/>
  <c r="O25" i="3"/>
  <c r="O23" i="3"/>
  <c r="N35" i="2"/>
  <c r="K123" i="2"/>
  <c r="N123" i="2" s="1"/>
  <c r="O123" i="2" s="1"/>
  <c r="H116" i="2"/>
  <c r="H110" i="2"/>
  <c r="H113" i="2"/>
  <c r="H120" i="2"/>
  <c r="K119" i="2"/>
  <c r="K116" i="2"/>
  <c r="H112" i="2"/>
  <c r="H119" i="2"/>
  <c r="Q66" i="2"/>
  <c r="K111" i="2"/>
  <c r="H117" i="2"/>
  <c r="H114" i="2"/>
  <c r="K121" i="2"/>
  <c r="K113" i="2"/>
  <c r="K118" i="2"/>
  <c r="Q72" i="2"/>
  <c r="K117" i="2"/>
  <c r="Q70" i="2"/>
  <c r="K115" i="2"/>
  <c r="Q69" i="2"/>
  <c r="K114" i="2"/>
  <c r="Q75" i="2"/>
  <c r="K120" i="2"/>
  <c r="K112" i="2"/>
  <c r="Q65" i="2"/>
  <c r="K110" i="2"/>
  <c r="K109" i="2"/>
  <c r="Q63" i="2"/>
  <c r="J81" i="2"/>
  <c r="Q76" i="2"/>
  <c r="Q74" i="2"/>
  <c r="Q71" i="2"/>
  <c r="Q73" i="2"/>
  <c r="Q68" i="2"/>
  <c r="Q67" i="2"/>
  <c r="Q64" i="2"/>
  <c r="H81" i="2"/>
  <c r="N62" i="2"/>
  <c r="O62" i="2" s="1"/>
  <c r="J522" i="3" l="1"/>
  <c r="J518" i="3"/>
  <c r="H430" i="3"/>
  <c r="J430" i="3"/>
  <c r="O380" i="3"/>
  <c r="AF380" i="3"/>
  <c r="K430" i="3"/>
  <c r="N430" i="3" s="1"/>
  <c r="Q380" i="3"/>
  <c r="O812" i="2"/>
  <c r="V830" i="2"/>
  <c r="R1236" i="3"/>
  <c r="B1283" i="3"/>
  <c r="J524" i="3"/>
  <c r="J574" i="3"/>
  <c r="K384" i="3"/>
  <c r="O334" i="3"/>
  <c r="AF334" i="3"/>
  <c r="B1284" i="3"/>
  <c r="R1237" i="3"/>
  <c r="O335" i="3"/>
  <c r="K385" i="3"/>
  <c r="N385" i="3" s="1"/>
  <c r="AF335" i="3"/>
  <c r="AJ334" i="3"/>
  <c r="C384" i="3"/>
  <c r="Q334" i="3"/>
  <c r="H517" i="3"/>
  <c r="C567" i="3" s="1"/>
  <c r="C426" i="3"/>
  <c r="AJ376" i="3"/>
  <c r="J572" i="3"/>
  <c r="J568" i="3"/>
  <c r="R1241" i="3"/>
  <c r="B1288" i="3"/>
  <c r="R1575" i="3"/>
  <c r="B1622" i="3"/>
  <c r="R1242" i="3"/>
  <c r="B1289" i="3"/>
  <c r="R1530" i="3"/>
  <c r="B1577" i="3"/>
  <c r="K536" i="3"/>
  <c r="N536" i="3" s="1"/>
  <c r="O486" i="3"/>
  <c r="AF486" i="3"/>
  <c r="Q486" i="3"/>
  <c r="J569" i="3"/>
  <c r="I1285" i="3"/>
  <c r="J521" i="3"/>
  <c r="R1851" i="3"/>
  <c r="Q479" i="3"/>
  <c r="O479" i="3"/>
  <c r="R1849" i="3"/>
  <c r="I1290" i="3"/>
  <c r="J575" i="3"/>
  <c r="J571" i="3"/>
  <c r="K431" i="3"/>
  <c r="O381" i="3"/>
  <c r="AF381" i="3"/>
  <c r="Q381" i="3"/>
  <c r="H431" i="3"/>
  <c r="J431" i="3" s="1"/>
  <c r="J579" i="3"/>
  <c r="R1856" i="3"/>
  <c r="R1855" i="3"/>
  <c r="R1854" i="3"/>
  <c r="R1858" i="3"/>
  <c r="J527" i="3"/>
  <c r="AJ527" i="3"/>
  <c r="H420" i="3"/>
  <c r="J420" i="3" s="1"/>
  <c r="R1850" i="3"/>
  <c r="J577" i="3"/>
  <c r="H566" i="3"/>
  <c r="C616" i="3" s="1"/>
  <c r="H616" i="3" s="1"/>
  <c r="J516" i="3"/>
  <c r="N529" i="3"/>
  <c r="Q529" i="3" s="1"/>
  <c r="H323" i="3"/>
  <c r="J323" i="3" s="1"/>
  <c r="Z1843" i="3"/>
  <c r="Y1843" i="3"/>
  <c r="V1843" i="3"/>
  <c r="X1843" i="3"/>
  <c r="H432" i="3"/>
  <c r="J432" i="3" s="1"/>
  <c r="C483" i="3"/>
  <c r="N433" i="3"/>
  <c r="O382" i="3"/>
  <c r="AF382" i="3"/>
  <c r="K432" i="3"/>
  <c r="H435" i="3"/>
  <c r="J435" i="3"/>
  <c r="H636" i="3"/>
  <c r="J636" i="3" s="1"/>
  <c r="Y1008" i="2"/>
  <c r="Z1008" i="2"/>
  <c r="X1008" i="2"/>
  <c r="V1008" i="2"/>
  <c r="O121" i="3"/>
  <c r="AB39" i="3"/>
  <c r="O51" i="3"/>
  <c r="O52" i="3" s="1"/>
  <c r="Q121" i="3"/>
  <c r="K171" i="3"/>
  <c r="N171" i="3" s="1"/>
  <c r="AF171" i="3" s="1"/>
  <c r="X849" i="2"/>
  <c r="D1008" i="2"/>
  <c r="Q1008" i="2"/>
  <c r="L1008" i="2"/>
  <c r="K1008" i="2"/>
  <c r="F1008" i="2"/>
  <c r="N1008" i="2"/>
  <c r="H1008" i="2"/>
  <c r="L1092" i="2"/>
  <c r="L1079" i="2"/>
  <c r="C1053" i="2"/>
  <c r="U1053" i="2" s="1"/>
  <c r="O69" i="3"/>
  <c r="K168" i="3"/>
  <c r="N168" i="3" s="1"/>
  <c r="AF168" i="3" s="1"/>
  <c r="AJ516" i="3"/>
  <c r="AB35" i="2"/>
  <c r="Z62" i="2"/>
  <c r="O47" i="2"/>
  <c r="A304" i="2"/>
  <c r="A249" i="2"/>
  <c r="A253" i="2"/>
  <c r="B253" i="2"/>
  <c r="R253" i="2" s="1"/>
  <c r="R208" i="2"/>
  <c r="R212" i="2"/>
  <c r="R204" i="2"/>
  <c r="A245" i="2"/>
  <c r="A251" i="2"/>
  <c r="A254" i="2"/>
  <c r="A247" i="2"/>
  <c r="A305" i="2"/>
  <c r="R215" i="2"/>
  <c r="A306" i="2"/>
  <c r="A248" i="2"/>
  <c r="A250" i="2"/>
  <c r="A244" i="2"/>
  <c r="A252" i="2"/>
  <c r="A255" i="2"/>
  <c r="A256" i="2"/>
  <c r="A246" i="2"/>
  <c r="A257" i="2"/>
  <c r="Q75" i="3"/>
  <c r="O72" i="3"/>
  <c r="O70" i="3"/>
  <c r="Q70" i="3"/>
  <c r="Q118" i="3"/>
  <c r="Q69" i="3"/>
  <c r="H627" i="3"/>
  <c r="J627" i="3" s="1"/>
  <c r="H621" i="3"/>
  <c r="J621" i="3" s="1"/>
  <c r="O118" i="3"/>
  <c r="Q76" i="3"/>
  <c r="K127" i="3"/>
  <c r="N127" i="3" s="1"/>
  <c r="AF127" i="3" s="1"/>
  <c r="AJ568" i="3"/>
  <c r="H622" i="3"/>
  <c r="J622" i="3" s="1"/>
  <c r="K122" i="3"/>
  <c r="N122" i="3" s="1"/>
  <c r="AF122" i="3" s="1"/>
  <c r="O75" i="3"/>
  <c r="K120" i="3"/>
  <c r="N120" i="3" s="1"/>
  <c r="AF120" i="3" s="1"/>
  <c r="K119" i="3"/>
  <c r="N119" i="3" s="1"/>
  <c r="AF119" i="3" s="1"/>
  <c r="AJ577" i="3"/>
  <c r="AJ575" i="3"/>
  <c r="H567" i="3"/>
  <c r="C617" i="3" s="1"/>
  <c r="AJ569" i="3"/>
  <c r="AJ571" i="3"/>
  <c r="K125" i="3"/>
  <c r="N125" i="3" s="1"/>
  <c r="AF125" i="3" s="1"/>
  <c r="Q72" i="3"/>
  <c r="AJ574" i="3"/>
  <c r="H578" i="3"/>
  <c r="C628" i="3" s="1"/>
  <c r="AJ572" i="3"/>
  <c r="O76" i="3"/>
  <c r="O77" i="3"/>
  <c r="AJ517" i="3"/>
  <c r="K126" i="3"/>
  <c r="N126" i="3" s="1"/>
  <c r="AF126" i="3" s="1"/>
  <c r="Q77" i="3"/>
  <c r="AB89" i="3"/>
  <c r="O101" i="3"/>
  <c r="A261" i="2"/>
  <c r="J170" i="2"/>
  <c r="J169" i="2"/>
  <c r="O88" i="2"/>
  <c r="Y81" i="2"/>
  <c r="B249" i="2"/>
  <c r="K124" i="2"/>
  <c r="N124" i="2" s="1"/>
  <c r="O124" i="2" s="1"/>
  <c r="N108" i="2"/>
  <c r="O108" i="2" s="1"/>
  <c r="H139" i="3"/>
  <c r="K107" i="2"/>
  <c r="N107" i="2" s="1"/>
  <c r="O107" i="2" s="1"/>
  <c r="Q79" i="2"/>
  <c r="O44" i="2"/>
  <c r="K81" i="2"/>
  <c r="J116" i="2"/>
  <c r="N116" i="2" s="1"/>
  <c r="O116" i="2" s="1"/>
  <c r="C162" i="2"/>
  <c r="J157" i="2"/>
  <c r="C203" i="2"/>
  <c r="R209" i="2"/>
  <c r="B254" i="2"/>
  <c r="R255" i="2"/>
  <c r="B301" i="2"/>
  <c r="J114" i="2"/>
  <c r="N114" i="2" s="1"/>
  <c r="O114" i="2" s="1"/>
  <c r="C160" i="2"/>
  <c r="K168" i="2"/>
  <c r="N168" i="2" s="1"/>
  <c r="O168" i="2" s="1"/>
  <c r="J112" i="2"/>
  <c r="N112" i="2" s="1"/>
  <c r="O112" i="2" s="1"/>
  <c r="C158" i="2"/>
  <c r="J120" i="2"/>
  <c r="N120" i="2" s="1"/>
  <c r="O120" i="2" s="1"/>
  <c r="C166" i="2"/>
  <c r="Q123" i="2"/>
  <c r="K169" i="2"/>
  <c r="R251" i="2"/>
  <c r="B297" i="2"/>
  <c r="R261" i="2"/>
  <c r="B307" i="2"/>
  <c r="C216" i="2"/>
  <c r="C215" i="2"/>
  <c r="J164" i="2"/>
  <c r="C210" i="2"/>
  <c r="J161" i="2"/>
  <c r="C207" i="2"/>
  <c r="B248" i="2"/>
  <c r="R203" i="2"/>
  <c r="J119" i="2"/>
  <c r="N119" i="2" s="1"/>
  <c r="O119" i="2" s="1"/>
  <c r="C165" i="2"/>
  <c r="J113" i="2"/>
  <c r="N113" i="2" s="1"/>
  <c r="O113" i="2" s="1"/>
  <c r="C159" i="2"/>
  <c r="H155" i="2"/>
  <c r="R260" i="2"/>
  <c r="B306" i="2"/>
  <c r="R213" i="2"/>
  <c r="B258" i="2"/>
  <c r="B245" i="2"/>
  <c r="R200" i="2"/>
  <c r="R247" i="2"/>
  <c r="B293" i="2"/>
  <c r="R211" i="2"/>
  <c r="B256" i="2"/>
  <c r="B244" i="2"/>
  <c r="R199" i="2"/>
  <c r="J117" i="2"/>
  <c r="N117" i="2" s="1"/>
  <c r="O117" i="2" s="1"/>
  <c r="C163" i="2"/>
  <c r="R201" i="2"/>
  <c r="B246" i="2"/>
  <c r="C290" i="2"/>
  <c r="R257" i="2"/>
  <c r="B303" i="2"/>
  <c r="J110" i="2"/>
  <c r="N110" i="2" s="1"/>
  <c r="O110" i="2" s="1"/>
  <c r="C156" i="2"/>
  <c r="R259" i="2"/>
  <c r="B305" i="2"/>
  <c r="H167" i="2"/>
  <c r="J154" i="2"/>
  <c r="C200" i="2"/>
  <c r="H214" i="2"/>
  <c r="B252" i="2"/>
  <c r="R207" i="2"/>
  <c r="R205" i="2"/>
  <c r="B250" i="2"/>
  <c r="J199" i="2"/>
  <c r="Q39" i="3"/>
  <c r="K221" i="3"/>
  <c r="N221" i="3" s="1"/>
  <c r="AF221" i="3" s="1"/>
  <c r="O67" i="3"/>
  <c r="K117" i="3"/>
  <c r="N117" i="3" s="1"/>
  <c r="AF117" i="3" s="1"/>
  <c r="Q67" i="3"/>
  <c r="K89" i="3"/>
  <c r="O278" i="3"/>
  <c r="K328" i="3"/>
  <c r="N328" i="3" s="1"/>
  <c r="AF328" i="3" s="1"/>
  <c r="Q278" i="3"/>
  <c r="O124" i="3"/>
  <c r="K174" i="3"/>
  <c r="N174" i="3" s="1"/>
  <c r="AF174" i="3" s="1"/>
  <c r="Q124" i="3"/>
  <c r="O116" i="3"/>
  <c r="K166" i="3"/>
  <c r="N166" i="3" s="1"/>
  <c r="AF166" i="3" s="1"/>
  <c r="Q116" i="3"/>
  <c r="N89" i="3"/>
  <c r="K123" i="3"/>
  <c r="N123" i="3" s="1"/>
  <c r="AF123" i="3" s="1"/>
  <c r="O73" i="3"/>
  <c r="Q73" i="3"/>
  <c r="AF39" i="3"/>
  <c r="Q35" i="2"/>
  <c r="N109" i="2"/>
  <c r="O109" i="2" s="1"/>
  <c r="N111" i="2"/>
  <c r="O111" i="2" s="1"/>
  <c r="N118" i="2"/>
  <c r="O118" i="2" s="1"/>
  <c r="N121" i="2"/>
  <c r="O121" i="2" s="1"/>
  <c r="N115" i="2"/>
  <c r="O115" i="2" s="1"/>
  <c r="C126" i="2"/>
  <c r="N81" i="2"/>
  <c r="Q62" i="2"/>
  <c r="K480" i="3" l="1"/>
  <c r="O430" i="3"/>
  <c r="AF430" i="3"/>
  <c r="J517" i="3"/>
  <c r="AJ430" i="3"/>
  <c r="C480" i="3"/>
  <c r="Q430" i="3"/>
  <c r="O857" i="2"/>
  <c r="V875" i="2"/>
  <c r="Q385" i="3"/>
  <c r="AF385" i="3"/>
  <c r="K435" i="3"/>
  <c r="N435" i="3" s="1"/>
  <c r="O385" i="3"/>
  <c r="H617" i="3"/>
  <c r="C667" i="3" s="1"/>
  <c r="H667" i="3" s="1"/>
  <c r="B1336" i="3"/>
  <c r="R1289" i="3"/>
  <c r="R1622" i="3"/>
  <c r="B1669" i="3"/>
  <c r="H426" i="3"/>
  <c r="J426" i="3" s="1"/>
  <c r="J567" i="3"/>
  <c r="R1283" i="3"/>
  <c r="B1330" i="3"/>
  <c r="O536" i="3"/>
  <c r="K586" i="3"/>
  <c r="N586" i="3" s="1"/>
  <c r="AF536" i="3"/>
  <c r="Q536" i="3"/>
  <c r="R1288" i="3"/>
  <c r="B1335" i="3"/>
  <c r="R1577" i="3"/>
  <c r="B1624" i="3"/>
  <c r="H384" i="3"/>
  <c r="R1284" i="3"/>
  <c r="B1331" i="3"/>
  <c r="I1332" i="3"/>
  <c r="O529" i="3"/>
  <c r="I1337" i="3"/>
  <c r="C481" i="3"/>
  <c r="H481" i="3" s="1"/>
  <c r="AJ431" i="3"/>
  <c r="N431" i="3"/>
  <c r="K579" i="3"/>
  <c r="N579" i="3" s="1"/>
  <c r="K629" i="3" s="1"/>
  <c r="AF529" i="3"/>
  <c r="C470" i="3"/>
  <c r="AJ420" i="3"/>
  <c r="H628" i="3"/>
  <c r="C678" i="3" s="1"/>
  <c r="J578" i="3"/>
  <c r="AJ566" i="3"/>
  <c r="J566" i="3"/>
  <c r="J616" i="3"/>
  <c r="C373" i="3"/>
  <c r="AJ323" i="3"/>
  <c r="AJ339" i="3" s="1"/>
  <c r="AF435" i="3"/>
  <c r="K485" i="3"/>
  <c r="O435" i="3"/>
  <c r="O433" i="3"/>
  <c r="AF433" i="3"/>
  <c r="K483" i="3"/>
  <c r="Q433" i="3"/>
  <c r="H483" i="3"/>
  <c r="C533" i="3" s="1"/>
  <c r="N432" i="3"/>
  <c r="C485" i="3"/>
  <c r="H485" i="3" s="1"/>
  <c r="AJ435" i="3"/>
  <c r="Q435" i="3"/>
  <c r="C482" i="3"/>
  <c r="AJ432" i="3"/>
  <c r="C686" i="3"/>
  <c r="O168" i="3"/>
  <c r="K218" i="3"/>
  <c r="N218" i="3" s="1"/>
  <c r="AF218" i="3" s="1"/>
  <c r="Y1053" i="2"/>
  <c r="X1053" i="2"/>
  <c r="V1053" i="2"/>
  <c r="Z1053" i="2"/>
  <c r="Q171" i="3"/>
  <c r="O171" i="3"/>
  <c r="Q168" i="3"/>
  <c r="X894" i="2"/>
  <c r="D1053" i="2"/>
  <c r="Q1053" i="2"/>
  <c r="L1053" i="2"/>
  <c r="N1053" i="2"/>
  <c r="H1053" i="2"/>
  <c r="F1053" i="2"/>
  <c r="K1053" i="2"/>
  <c r="L1137" i="2"/>
  <c r="L1124" i="2"/>
  <c r="C1098" i="2"/>
  <c r="U1098" i="2" s="1"/>
  <c r="B299" i="2"/>
  <c r="R299" i="2" s="1"/>
  <c r="AA81" i="2"/>
  <c r="AB81" i="2" s="1"/>
  <c r="O127" i="3"/>
  <c r="C671" i="3"/>
  <c r="C677" i="3"/>
  <c r="C666" i="3"/>
  <c r="C672" i="3"/>
  <c r="R249" i="2"/>
  <c r="A300" i="2"/>
  <c r="A303" i="2"/>
  <c r="A296" i="2"/>
  <c r="A295" i="2"/>
  <c r="A293" i="2"/>
  <c r="A297" i="2"/>
  <c r="A351" i="2"/>
  <c r="A291" i="2"/>
  <c r="N169" i="2"/>
  <c r="A302" i="2"/>
  <c r="A298" i="2"/>
  <c r="A352" i="2"/>
  <c r="A292" i="2"/>
  <c r="A301" i="2"/>
  <c r="A290" i="2"/>
  <c r="A294" i="2"/>
  <c r="A299" i="2"/>
  <c r="A350" i="2"/>
  <c r="Q126" i="3"/>
  <c r="K176" i="3"/>
  <c r="N176" i="3" s="1"/>
  <c r="AF176" i="3" s="1"/>
  <c r="Q119" i="3"/>
  <c r="O126" i="3"/>
  <c r="O122" i="3"/>
  <c r="Q122" i="3"/>
  <c r="K169" i="3"/>
  <c r="N169" i="3" s="1"/>
  <c r="AF169" i="3" s="1"/>
  <c r="K177" i="3"/>
  <c r="N177" i="3" s="1"/>
  <c r="AF177" i="3" s="1"/>
  <c r="K175" i="3"/>
  <c r="N175" i="3" s="1"/>
  <c r="AF175" i="3" s="1"/>
  <c r="K172" i="3"/>
  <c r="N172" i="3" s="1"/>
  <c r="AF172" i="3" s="1"/>
  <c r="O125" i="3"/>
  <c r="H625" i="3"/>
  <c r="Q127" i="3"/>
  <c r="K170" i="3"/>
  <c r="N170" i="3" s="1"/>
  <c r="AF170" i="3" s="1"/>
  <c r="H624" i="3"/>
  <c r="J624" i="3" s="1"/>
  <c r="Q120" i="3"/>
  <c r="Q125" i="3"/>
  <c r="O120" i="3"/>
  <c r="H629" i="3"/>
  <c r="H618" i="3"/>
  <c r="J618" i="3" s="1"/>
  <c r="H619" i="3"/>
  <c r="J619" i="3" s="1"/>
  <c r="AJ567" i="3"/>
  <c r="Q579" i="3"/>
  <c r="O119" i="3"/>
  <c r="O98" i="3"/>
  <c r="O99" i="3" s="1"/>
  <c r="O102" i="3" s="1"/>
  <c r="AF89" i="3"/>
  <c r="O146" i="3"/>
  <c r="Y139" i="3"/>
  <c r="AA139" i="3" s="1"/>
  <c r="A307" i="2"/>
  <c r="K162" i="2"/>
  <c r="K154" i="2"/>
  <c r="N154" i="2" s="1"/>
  <c r="O154" i="2" s="1"/>
  <c r="Q124" i="2"/>
  <c r="J167" i="2"/>
  <c r="J155" i="2"/>
  <c r="Q107" i="2"/>
  <c r="C259" i="2"/>
  <c r="H259" i="2" s="1"/>
  <c r="C305" i="2" s="1"/>
  <c r="H305" i="2" s="1"/>
  <c r="B295" i="2"/>
  <c r="K153" i="2"/>
  <c r="N153" i="2" s="1"/>
  <c r="O153" i="2" s="1"/>
  <c r="O90" i="2"/>
  <c r="O91" i="2" s="1"/>
  <c r="O45" i="2"/>
  <c r="O48" i="2" s="1"/>
  <c r="K170" i="2"/>
  <c r="N170" i="2" s="1"/>
  <c r="O170" i="2" s="1"/>
  <c r="Q108" i="2"/>
  <c r="K126" i="2"/>
  <c r="C189" i="3"/>
  <c r="J189" i="3"/>
  <c r="Q116" i="2"/>
  <c r="Q120" i="2"/>
  <c r="K166" i="2"/>
  <c r="Q110" i="2"/>
  <c r="K156" i="2"/>
  <c r="H156" i="2"/>
  <c r="R306" i="2"/>
  <c r="B352" i="2"/>
  <c r="Q115" i="2"/>
  <c r="K161" i="2"/>
  <c r="N161" i="2" s="1"/>
  <c r="O161" i="2" s="1"/>
  <c r="Q113" i="2"/>
  <c r="K159" i="2"/>
  <c r="R252" i="2"/>
  <c r="B298" i="2"/>
  <c r="C213" i="2"/>
  <c r="H290" i="2"/>
  <c r="R245" i="2"/>
  <c r="B291" i="2"/>
  <c r="R248" i="2"/>
  <c r="B294" i="2"/>
  <c r="H207" i="2"/>
  <c r="H216" i="2"/>
  <c r="H158" i="2"/>
  <c r="H160" i="2"/>
  <c r="Q114" i="2"/>
  <c r="K160" i="2"/>
  <c r="Q117" i="2"/>
  <c r="K163" i="2"/>
  <c r="R305" i="2"/>
  <c r="B351" i="2"/>
  <c r="R258" i="2"/>
  <c r="B304" i="2"/>
  <c r="Q111" i="2"/>
  <c r="K157" i="2"/>
  <c r="N157" i="2" s="1"/>
  <c r="O157" i="2" s="1"/>
  <c r="H126" i="2"/>
  <c r="Q121" i="2"/>
  <c r="K167" i="2"/>
  <c r="Q112" i="2"/>
  <c r="K158" i="2"/>
  <c r="R250" i="2"/>
  <c r="B296" i="2"/>
  <c r="H200" i="2"/>
  <c r="R303" i="2"/>
  <c r="B349" i="2"/>
  <c r="H163" i="2"/>
  <c r="B339" i="2"/>
  <c r="R293" i="2"/>
  <c r="H165" i="2"/>
  <c r="R307" i="2"/>
  <c r="B353" i="2"/>
  <c r="H203" i="2"/>
  <c r="Q118" i="2"/>
  <c r="K164" i="2"/>
  <c r="N164" i="2" s="1"/>
  <c r="O164" i="2" s="1"/>
  <c r="Q109" i="2"/>
  <c r="K155" i="2"/>
  <c r="J214" i="2"/>
  <c r="R244" i="2"/>
  <c r="B290" i="2"/>
  <c r="C201" i="2"/>
  <c r="H215" i="2"/>
  <c r="H166" i="2"/>
  <c r="K214" i="2"/>
  <c r="Q168" i="2"/>
  <c r="R301" i="2"/>
  <c r="B347" i="2"/>
  <c r="R254" i="2"/>
  <c r="B300" i="2"/>
  <c r="Q119" i="2"/>
  <c r="K165" i="2"/>
  <c r="R246" i="2"/>
  <c r="B292" i="2"/>
  <c r="R256" i="2"/>
  <c r="B302" i="2"/>
  <c r="H159" i="2"/>
  <c r="H210" i="2"/>
  <c r="B343" i="2"/>
  <c r="R297" i="2"/>
  <c r="H162" i="2"/>
  <c r="J244" i="2"/>
  <c r="K139" i="3"/>
  <c r="O123" i="3"/>
  <c r="K173" i="3"/>
  <c r="N173" i="3" s="1"/>
  <c r="AF173" i="3" s="1"/>
  <c r="Q123" i="3"/>
  <c r="K268" i="3"/>
  <c r="N268" i="3" s="1"/>
  <c r="AF268" i="3" s="1"/>
  <c r="Q218" i="3"/>
  <c r="O218" i="3"/>
  <c r="K216" i="3"/>
  <c r="N216" i="3" s="1"/>
  <c r="AF216" i="3" s="1"/>
  <c r="O166" i="3"/>
  <c r="Q166" i="3"/>
  <c r="O328" i="3"/>
  <c r="K378" i="3"/>
  <c r="N378" i="3" s="1"/>
  <c r="AF378" i="3" s="1"/>
  <c r="Q328" i="3"/>
  <c r="Q89" i="3"/>
  <c r="O174" i="3"/>
  <c r="K224" i="3"/>
  <c r="N224" i="3" s="1"/>
  <c r="AF224" i="3" s="1"/>
  <c r="Q174" i="3"/>
  <c r="O117" i="3"/>
  <c r="K167" i="3"/>
  <c r="N167" i="3" s="1"/>
  <c r="AF167" i="3" s="1"/>
  <c r="Q117" i="3"/>
  <c r="K271" i="3"/>
  <c r="N271" i="3" s="1"/>
  <c r="AF271" i="3" s="1"/>
  <c r="O221" i="3"/>
  <c r="Q221" i="3"/>
  <c r="J126" i="2"/>
  <c r="Q81" i="2"/>
  <c r="J483" i="3" l="1"/>
  <c r="J617" i="3"/>
  <c r="H480" i="3"/>
  <c r="J480" i="3"/>
  <c r="N480" i="3" s="1"/>
  <c r="K215" i="2"/>
  <c r="O169" i="2"/>
  <c r="O902" i="2"/>
  <c r="V920" i="2"/>
  <c r="C434" i="3"/>
  <c r="AJ384" i="3"/>
  <c r="B1671" i="3"/>
  <c r="R1624" i="3"/>
  <c r="R1330" i="3"/>
  <c r="B1377" i="3"/>
  <c r="R1336" i="3"/>
  <c r="B1383" i="3"/>
  <c r="N483" i="3"/>
  <c r="R1335" i="3"/>
  <c r="B1382" i="3"/>
  <c r="J667" i="3"/>
  <c r="R1331" i="3"/>
  <c r="B1378" i="3"/>
  <c r="C476" i="3"/>
  <c r="AJ426" i="3"/>
  <c r="H686" i="3"/>
  <c r="C736" i="3" s="1"/>
  <c r="J686" i="3"/>
  <c r="B1716" i="3"/>
  <c r="R1669" i="3"/>
  <c r="J384" i="3"/>
  <c r="N384" i="3" s="1"/>
  <c r="K636" i="3"/>
  <c r="N636" i="3" s="1"/>
  <c r="Q636" i="3" s="1"/>
  <c r="O586" i="3"/>
  <c r="AF586" i="3"/>
  <c r="Q586" i="3"/>
  <c r="I1379" i="3"/>
  <c r="AF579" i="3"/>
  <c r="O579" i="3"/>
  <c r="I1384" i="3"/>
  <c r="C675" i="3"/>
  <c r="J625" i="3"/>
  <c r="K481" i="3"/>
  <c r="O431" i="3"/>
  <c r="AF431" i="3"/>
  <c r="Q431" i="3"/>
  <c r="J481" i="3"/>
  <c r="C531" i="3"/>
  <c r="AJ481" i="3"/>
  <c r="J628" i="3"/>
  <c r="H470" i="3"/>
  <c r="J470" i="3" s="1"/>
  <c r="H373" i="3"/>
  <c r="J373" i="3"/>
  <c r="C679" i="3"/>
  <c r="H679" i="3" s="1"/>
  <c r="C729" i="3" s="1"/>
  <c r="J629" i="3"/>
  <c r="J485" i="3"/>
  <c r="N485" i="3" s="1"/>
  <c r="Q485" i="3" s="1"/>
  <c r="C535" i="3"/>
  <c r="H535" i="3" s="1"/>
  <c r="AJ485" i="3"/>
  <c r="O432" i="3"/>
  <c r="AF432" i="3"/>
  <c r="K482" i="3"/>
  <c r="Q483" i="3"/>
  <c r="AF483" i="3"/>
  <c r="K533" i="3"/>
  <c r="O483" i="3"/>
  <c r="Q432" i="3"/>
  <c r="H482" i="3"/>
  <c r="J482" i="3" s="1"/>
  <c r="H533" i="3"/>
  <c r="C583" i="3" s="1"/>
  <c r="J533" i="3"/>
  <c r="O636" i="3"/>
  <c r="Y1098" i="2"/>
  <c r="X1098" i="2"/>
  <c r="Z1098" i="2"/>
  <c r="V1098" i="2"/>
  <c r="C717" i="3"/>
  <c r="B345" i="2"/>
  <c r="R345" i="2" s="1"/>
  <c r="X939" i="2"/>
  <c r="F1098" i="2"/>
  <c r="N1098" i="2"/>
  <c r="D1098" i="2"/>
  <c r="H1098" i="2"/>
  <c r="Q1098" i="2"/>
  <c r="L1098" i="2"/>
  <c r="K1098" i="2"/>
  <c r="L1169" i="2"/>
  <c r="L1182" i="2"/>
  <c r="C1143" i="2"/>
  <c r="U1143" i="2" s="1"/>
  <c r="O93" i="2"/>
  <c r="O94" i="2" s="1"/>
  <c r="Z107" i="2"/>
  <c r="K222" i="3"/>
  <c r="N222" i="3" s="1"/>
  <c r="AF222" i="3" s="1"/>
  <c r="C674" i="3"/>
  <c r="H672" i="3"/>
  <c r="C722" i="3" s="1"/>
  <c r="H678" i="3"/>
  <c r="C728" i="3" s="1"/>
  <c r="H671" i="3"/>
  <c r="J671" i="3" s="1"/>
  <c r="H666" i="3"/>
  <c r="C716" i="3" s="1"/>
  <c r="K226" i="3"/>
  <c r="N226" i="3" s="1"/>
  <c r="AF226" i="3" s="1"/>
  <c r="H677" i="3"/>
  <c r="C727" i="3" s="1"/>
  <c r="Q176" i="3"/>
  <c r="C669" i="3"/>
  <c r="Q169" i="2"/>
  <c r="N155" i="2"/>
  <c r="A396" i="2"/>
  <c r="A347" i="2"/>
  <c r="A348" i="2"/>
  <c r="A397" i="2"/>
  <c r="A339" i="2"/>
  <c r="A342" i="2"/>
  <c r="A346" i="2"/>
  <c r="J259" i="2"/>
  <c r="A345" i="2"/>
  <c r="A336" i="2"/>
  <c r="A338" i="2"/>
  <c r="A344" i="2"/>
  <c r="A340" i="2"/>
  <c r="A398" i="2"/>
  <c r="R295" i="2"/>
  <c r="A337" i="2"/>
  <c r="A343" i="2"/>
  <c r="A341" i="2"/>
  <c r="A349" i="2"/>
  <c r="C668" i="3"/>
  <c r="O176" i="3"/>
  <c r="Q172" i="3"/>
  <c r="Q169" i="3"/>
  <c r="O172" i="3"/>
  <c r="Q175" i="3"/>
  <c r="K219" i="3"/>
  <c r="N219" i="3" s="1"/>
  <c r="AF219" i="3" s="1"/>
  <c r="Q177" i="3"/>
  <c r="O169" i="3"/>
  <c r="K227" i="3"/>
  <c r="N227" i="3" s="1"/>
  <c r="AF227" i="3" s="1"/>
  <c r="K225" i="3"/>
  <c r="N225" i="3" s="1"/>
  <c r="AF225" i="3" s="1"/>
  <c r="O177" i="3"/>
  <c r="K220" i="3"/>
  <c r="N220" i="3" s="1"/>
  <c r="AF220" i="3" s="1"/>
  <c r="O175" i="3"/>
  <c r="O170" i="3"/>
  <c r="Q170" i="3"/>
  <c r="AB139" i="3"/>
  <c r="O151" i="3"/>
  <c r="A353" i="2"/>
  <c r="C248" i="2"/>
  <c r="H248" i="2" s="1"/>
  <c r="C294" i="2" s="1"/>
  <c r="H294" i="2" s="1"/>
  <c r="J156" i="2"/>
  <c r="K200" i="2"/>
  <c r="J162" i="2"/>
  <c r="N162" i="2" s="1"/>
  <c r="J159" i="2"/>
  <c r="N159" i="2" s="1"/>
  <c r="O159" i="2" s="1"/>
  <c r="J215" i="2"/>
  <c r="N215" i="2" s="1"/>
  <c r="J163" i="2"/>
  <c r="N163" i="2" s="1"/>
  <c r="O163" i="2" s="1"/>
  <c r="N167" i="2"/>
  <c r="O167" i="2" s="1"/>
  <c r="J158" i="2"/>
  <c r="N158" i="2" s="1"/>
  <c r="O158" i="2" s="1"/>
  <c r="K216" i="2"/>
  <c r="C252" i="2"/>
  <c r="H252" i="2" s="1"/>
  <c r="C298" i="2" s="1"/>
  <c r="H298" i="2" s="1"/>
  <c r="Q153" i="2"/>
  <c r="J165" i="2"/>
  <c r="N165" i="2" s="1"/>
  <c r="O165" i="2" s="1"/>
  <c r="J216" i="2"/>
  <c r="J166" i="2"/>
  <c r="N166" i="2" s="1"/>
  <c r="O166" i="2" s="1"/>
  <c r="C245" i="2"/>
  <c r="H245" i="2" s="1"/>
  <c r="J160" i="2"/>
  <c r="N160" i="2" s="1"/>
  <c r="O160" i="2" s="1"/>
  <c r="K199" i="2"/>
  <c r="N199" i="2" s="1"/>
  <c r="O199" i="2" s="1"/>
  <c r="B341" i="2"/>
  <c r="Q170" i="2"/>
  <c r="O133" i="2"/>
  <c r="Y126" i="2"/>
  <c r="Q154" i="2"/>
  <c r="H189" i="3"/>
  <c r="N214" i="2"/>
  <c r="O214" i="2" s="1"/>
  <c r="J200" i="2"/>
  <c r="C255" i="2"/>
  <c r="H255" i="2" s="1"/>
  <c r="J210" i="2"/>
  <c r="J305" i="2"/>
  <c r="C351" i="2"/>
  <c r="C212" i="2"/>
  <c r="H212" i="2" s="1"/>
  <c r="R353" i="2"/>
  <c r="B399" i="2"/>
  <c r="R339" i="2"/>
  <c r="B385" i="2"/>
  <c r="J207" i="2"/>
  <c r="R291" i="2"/>
  <c r="B337" i="2"/>
  <c r="R343" i="2"/>
  <c r="B389" i="2"/>
  <c r="R300" i="2"/>
  <c r="B346" i="2"/>
  <c r="H201" i="2"/>
  <c r="R349" i="2"/>
  <c r="B395" i="2"/>
  <c r="C172" i="2"/>
  <c r="B350" i="2"/>
  <c r="R304" i="2"/>
  <c r="C204" i="2"/>
  <c r="H204" i="2" s="1"/>
  <c r="C336" i="2"/>
  <c r="R298" i="2"/>
  <c r="B344" i="2"/>
  <c r="K207" i="2"/>
  <c r="Q161" i="2"/>
  <c r="R292" i="2"/>
  <c r="B338" i="2"/>
  <c r="C205" i="2"/>
  <c r="R290" i="2"/>
  <c r="B336" i="2"/>
  <c r="J203" i="2"/>
  <c r="C211" i="2"/>
  <c r="H211" i="2" s="1"/>
  <c r="C209" i="2"/>
  <c r="R294" i="2"/>
  <c r="B340" i="2"/>
  <c r="R352" i="2"/>
  <c r="B398" i="2"/>
  <c r="C202" i="2"/>
  <c r="C208" i="2"/>
  <c r="H208" i="2" s="1"/>
  <c r="R302" i="2"/>
  <c r="B348" i="2"/>
  <c r="R347" i="2"/>
  <c r="B393" i="2"/>
  <c r="C260" i="2"/>
  <c r="K210" i="2"/>
  <c r="Q164" i="2"/>
  <c r="R296" i="2"/>
  <c r="B342" i="2"/>
  <c r="K203" i="2"/>
  <c r="Q157" i="2"/>
  <c r="R351" i="2"/>
  <c r="B397" i="2"/>
  <c r="C206" i="2"/>
  <c r="C261" i="2"/>
  <c r="H213" i="2"/>
  <c r="J290" i="2"/>
  <c r="O167" i="3"/>
  <c r="K217" i="3"/>
  <c r="N217" i="3" s="1"/>
  <c r="AF217" i="3" s="1"/>
  <c r="Q167" i="3"/>
  <c r="N139" i="3"/>
  <c r="Q139" i="3"/>
  <c r="O378" i="3"/>
  <c r="K428" i="3"/>
  <c r="N428" i="3" s="1"/>
  <c r="AF428" i="3" s="1"/>
  <c r="Q378" i="3"/>
  <c r="K318" i="3"/>
  <c r="N318" i="3" s="1"/>
  <c r="AF318" i="3" s="1"/>
  <c r="Q268" i="3"/>
  <c r="O268" i="3"/>
  <c r="K321" i="3"/>
  <c r="N321" i="3" s="1"/>
  <c r="AF321" i="3" s="1"/>
  <c r="O271" i="3"/>
  <c r="Q271" i="3"/>
  <c r="O224" i="3"/>
  <c r="K274" i="3"/>
  <c r="N274" i="3" s="1"/>
  <c r="AF274" i="3" s="1"/>
  <c r="Q224" i="3"/>
  <c r="O226" i="3"/>
  <c r="K266" i="3"/>
  <c r="N266" i="3" s="1"/>
  <c r="AF266" i="3" s="1"/>
  <c r="O216" i="3"/>
  <c r="Q216" i="3"/>
  <c r="O222" i="3"/>
  <c r="O173" i="3"/>
  <c r="K223" i="3"/>
  <c r="N223" i="3" s="1"/>
  <c r="AF223" i="3" s="1"/>
  <c r="Q173" i="3"/>
  <c r="O480" i="3" l="1"/>
  <c r="K530" i="3"/>
  <c r="AF480" i="3"/>
  <c r="B391" i="2"/>
  <c r="K686" i="3"/>
  <c r="N686" i="3" s="1"/>
  <c r="C530" i="3"/>
  <c r="AJ480" i="3"/>
  <c r="Q480" i="3"/>
  <c r="Q162" i="2"/>
  <c r="O162" i="2"/>
  <c r="O947" i="2"/>
  <c r="V965" i="2"/>
  <c r="Q215" i="2"/>
  <c r="O215" i="2"/>
  <c r="H476" i="3"/>
  <c r="J476" i="3" s="1"/>
  <c r="R1378" i="3"/>
  <c r="B1425" i="3"/>
  <c r="R1377" i="3"/>
  <c r="B1424" i="3"/>
  <c r="K434" i="3"/>
  <c r="AF384" i="3"/>
  <c r="O384" i="3"/>
  <c r="B1763" i="3"/>
  <c r="R1716" i="3"/>
  <c r="R1382" i="3"/>
  <c r="B1429" i="3"/>
  <c r="B1718" i="3"/>
  <c r="R1671" i="3"/>
  <c r="Q384" i="3"/>
  <c r="H736" i="3"/>
  <c r="J736" i="3" s="1"/>
  <c r="R1383" i="3"/>
  <c r="B1430" i="3"/>
  <c r="H434" i="3"/>
  <c r="J434" i="3" s="1"/>
  <c r="I1426" i="3"/>
  <c r="I1431" i="3"/>
  <c r="J672" i="3"/>
  <c r="H675" i="3"/>
  <c r="C725" i="3" s="1"/>
  <c r="H725" i="3" s="1"/>
  <c r="H531" i="3"/>
  <c r="J531" i="3" s="1"/>
  <c r="N481" i="3"/>
  <c r="AJ470" i="3"/>
  <c r="C520" i="3"/>
  <c r="J678" i="3"/>
  <c r="J677" i="3"/>
  <c r="J666" i="3"/>
  <c r="C423" i="3"/>
  <c r="AJ373" i="3"/>
  <c r="AJ389" i="3" s="1"/>
  <c r="J679" i="3"/>
  <c r="N482" i="3"/>
  <c r="K532" i="3" s="1"/>
  <c r="O686" i="3"/>
  <c r="Q686" i="3"/>
  <c r="K736" i="3"/>
  <c r="H583" i="3"/>
  <c r="C633" i="3" s="1"/>
  <c r="N533" i="3"/>
  <c r="J535" i="3"/>
  <c r="AJ535" i="3"/>
  <c r="C585" i="3"/>
  <c r="O485" i="3"/>
  <c r="K535" i="3"/>
  <c r="AF485" i="3"/>
  <c r="C532" i="3"/>
  <c r="H532" i="3" s="1"/>
  <c r="AJ482" i="3"/>
  <c r="K201" i="2"/>
  <c r="O155" i="2"/>
  <c r="Z1143" i="2"/>
  <c r="Y1143" i="2"/>
  <c r="X1143" i="2"/>
  <c r="V1143" i="2"/>
  <c r="Q222" i="3"/>
  <c r="Q219" i="3"/>
  <c r="C721" i="3"/>
  <c r="H716" i="3"/>
  <c r="J716" i="3" s="1"/>
  <c r="O219" i="3"/>
  <c r="H729" i="3"/>
  <c r="J729" i="3" s="1"/>
  <c r="H717" i="3"/>
  <c r="J717" i="3" s="1"/>
  <c r="H727" i="3"/>
  <c r="J727" i="3" s="1"/>
  <c r="K269" i="3"/>
  <c r="N269" i="3" s="1"/>
  <c r="AF269" i="3" s="1"/>
  <c r="H728" i="3"/>
  <c r="J728" i="3" s="1"/>
  <c r="H722" i="3"/>
  <c r="J722" i="3" s="1"/>
  <c r="O227" i="3"/>
  <c r="Q225" i="3"/>
  <c r="Q226" i="3"/>
  <c r="K276" i="3"/>
  <c r="N276" i="3" s="1"/>
  <c r="AF276" i="3" s="1"/>
  <c r="K272" i="3"/>
  <c r="N272" i="3" s="1"/>
  <c r="AF272" i="3" s="1"/>
  <c r="K1143" i="2"/>
  <c r="H1143" i="2"/>
  <c r="N1143" i="2"/>
  <c r="F1143" i="2"/>
  <c r="D1143" i="2"/>
  <c r="L1143" i="2"/>
  <c r="Q1143" i="2"/>
  <c r="L1227" i="2"/>
  <c r="L1214" i="2"/>
  <c r="C1188" i="2"/>
  <c r="U1188" i="2" s="1"/>
  <c r="X984" i="2"/>
  <c r="AA126" i="2"/>
  <c r="O138" i="2" s="1"/>
  <c r="J172" i="2"/>
  <c r="H674" i="3"/>
  <c r="J674" i="3" s="1"/>
  <c r="N216" i="2"/>
  <c r="K275" i="3"/>
  <c r="N275" i="3" s="1"/>
  <c r="AF275" i="3" s="1"/>
  <c r="N156" i="2"/>
  <c r="H669" i="3"/>
  <c r="J669" i="3" s="1"/>
  <c r="O225" i="3"/>
  <c r="J248" i="2"/>
  <c r="J252" i="2"/>
  <c r="Q155" i="2"/>
  <c r="A389" i="2"/>
  <c r="A384" i="2"/>
  <c r="C291" i="2"/>
  <c r="H291" i="2" s="1"/>
  <c r="C337" i="2" s="1"/>
  <c r="A388" i="2"/>
  <c r="A443" i="2"/>
  <c r="A393" i="2"/>
  <c r="J245" i="2"/>
  <c r="N200" i="2"/>
  <c r="A387" i="2"/>
  <c r="A383" i="2"/>
  <c r="A444" i="2"/>
  <c r="A390" i="2"/>
  <c r="A382" i="2"/>
  <c r="A395" i="2"/>
  <c r="A386" i="2"/>
  <c r="A391" i="2"/>
  <c r="R341" i="2"/>
  <c r="A392" i="2"/>
  <c r="A385" i="2"/>
  <c r="A394" i="2"/>
  <c r="A442" i="2"/>
  <c r="H668" i="3"/>
  <c r="J668" i="3" s="1"/>
  <c r="Q227" i="3"/>
  <c r="O220" i="3"/>
  <c r="K277" i="3"/>
  <c r="N277" i="3" s="1"/>
  <c r="AF277" i="3" s="1"/>
  <c r="Q220" i="3"/>
  <c r="K270" i="3"/>
  <c r="N270" i="3" s="1"/>
  <c r="AF270" i="3" s="1"/>
  <c r="O196" i="3"/>
  <c r="Y189" i="3"/>
  <c r="AA189" i="3" s="1"/>
  <c r="O148" i="3"/>
  <c r="O149" i="3" s="1"/>
  <c r="O152" i="3" s="1"/>
  <c r="AF139" i="3"/>
  <c r="A399" i="2"/>
  <c r="K206" i="2"/>
  <c r="K211" i="2"/>
  <c r="K209" i="2"/>
  <c r="C258" i="2"/>
  <c r="H258" i="2" s="1"/>
  <c r="K213" i="2"/>
  <c r="K205" i="2"/>
  <c r="J201" i="2"/>
  <c r="K204" i="2"/>
  <c r="Q214" i="2"/>
  <c r="K260" i="2"/>
  <c r="K208" i="2"/>
  <c r="K212" i="2"/>
  <c r="Q167" i="2"/>
  <c r="B387" i="2"/>
  <c r="R387" i="2" s="1"/>
  <c r="C239" i="3"/>
  <c r="J239" i="3"/>
  <c r="Q166" i="2"/>
  <c r="K259" i="2"/>
  <c r="N259" i="2" s="1"/>
  <c r="O259" i="2" s="1"/>
  <c r="Q160" i="2"/>
  <c r="Q159" i="2"/>
  <c r="N203" i="2"/>
  <c r="O203" i="2" s="1"/>
  <c r="N207" i="2"/>
  <c r="O207" i="2" s="1"/>
  <c r="Q165" i="2"/>
  <c r="Q163" i="2"/>
  <c r="J213" i="2"/>
  <c r="Q158" i="2"/>
  <c r="J294" i="2"/>
  <c r="C340" i="2"/>
  <c r="J298" i="2"/>
  <c r="C344" i="2"/>
  <c r="R391" i="2"/>
  <c r="B437" i="2"/>
  <c r="J212" i="2"/>
  <c r="C257" i="2"/>
  <c r="H205" i="2"/>
  <c r="R395" i="2"/>
  <c r="B441" i="2"/>
  <c r="C246" i="2"/>
  <c r="R389" i="2"/>
  <c r="B435" i="2"/>
  <c r="R337" i="2"/>
  <c r="B383" i="2"/>
  <c r="R385" i="2"/>
  <c r="B431" i="2"/>
  <c r="R399" i="2"/>
  <c r="B445" i="2"/>
  <c r="H261" i="2"/>
  <c r="H209" i="2"/>
  <c r="R348" i="2"/>
  <c r="B394" i="2"/>
  <c r="H202" i="2"/>
  <c r="J211" i="2"/>
  <c r="C256" i="2"/>
  <c r="R338" i="2"/>
  <c r="B384" i="2"/>
  <c r="H336" i="2"/>
  <c r="H172" i="2"/>
  <c r="B392" i="2"/>
  <c r="R346" i="2"/>
  <c r="H351" i="2"/>
  <c r="J255" i="2"/>
  <c r="C301" i="2"/>
  <c r="H301" i="2" s="1"/>
  <c r="J208" i="2"/>
  <c r="C253" i="2"/>
  <c r="R336" i="2"/>
  <c r="B382" i="2"/>
  <c r="H260" i="2"/>
  <c r="R340" i="2"/>
  <c r="B386" i="2"/>
  <c r="H206" i="2"/>
  <c r="R397" i="2"/>
  <c r="B443" i="2"/>
  <c r="R342" i="2"/>
  <c r="B388" i="2"/>
  <c r="N210" i="2"/>
  <c r="O210" i="2" s="1"/>
  <c r="R393" i="2"/>
  <c r="B439" i="2"/>
  <c r="R398" i="2"/>
  <c r="B444" i="2"/>
  <c r="R344" i="2"/>
  <c r="B390" i="2"/>
  <c r="J204" i="2"/>
  <c r="C249" i="2"/>
  <c r="R350" i="2"/>
  <c r="B396" i="2"/>
  <c r="N126" i="2"/>
  <c r="Q126" i="2"/>
  <c r="K244" i="2"/>
  <c r="Q199" i="2"/>
  <c r="O428" i="3"/>
  <c r="K478" i="3"/>
  <c r="N478" i="3" s="1"/>
  <c r="AF478" i="3" s="1"/>
  <c r="Q428" i="3"/>
  <c r="K189" i="3"/>
  <c r="K319" i="3"/>
  <c r="N319" i="3" s="1"/>
  <c r="AF319" i="3" s="1"/>
  <c r="O266" i="3"/>
  <c r="K316" i="3"/>
  <c r="N316" i="3" s="1"/>
  <c r="AF316" i="3" s="1"/>
  <c r="Q266" i="3"/>
  <c r="O318" i="3"/>
  <c r="K368" i="3"/>
  <c r="N368" i="3" s="1"/>
  <c r="AF368" i="3" s="1"/>
  <c r="Q318" i="3"/>
  <c r="O217" i="3"/>
  <c r="K267" i="3"/>
  <c r="N267" i="3" s="1"/>
  <c r="AF267" i="3" s="1"/>
  <c r="Q217" i="3"/>
  <c r="O223" i="3"/>
  <c r="K273" i="3"/>
  <c r="N273" i="3" s="1"/>
  <c r="AF273" i="3" s="1"/>
  <c r="Q223" i="3"/>
  <c r="O274" i="3"/>
  <c r="K324" i="3"/>
  <c r="N324" i="3" s="1"/>
  <c r="AF324" i="3" s="1"/>
  <c r="Q274" i="3"/>
  <c r="O321" i="3"/>
  <c r="K371" i="3"/>
  <c r="N371" i="3" s="1"/>
  <c r="AF371" i="3" s="1"/>
  <c r="Q321" i="3"/>
  <c r="J583" i="3" l="1"/>
  <c r="N736" i="3"/>
  <c r="N434" i="3"/>
  <c r="H530" i="3"/>
  <c r="J530" i="3" s="1"/>
  <c r="N530" i="3" s="1"/>
  <c r="O992" i="2"/>
  <c r="V1010" i="2"/>
  <c r="X1029" i="2" s="1"/>
  <c r="Q216" i="2"/>
  <c r="O216" i="2"/>
  <c r="R1430" i="3"/>
  <c r="B1477" i="3"/>
  <c r="R1429" i="3"/>
  <c r="B1476" i="3"/>
  <c r="Q434" i="3"/>
  <c r="K484" i="3"/>
  <c r="AF434" i="3"/>
  <c r="O434" i="3"/>
  <c r="R1424" i="3"/>
  <c r="B1471" i="3"/>
  <c r="R1763" i="3"/>
  <c r="B1810" i="3"/>
  <c r="R1425" i="3"/>
  <c r="B1472" i="3"/>
  <c r="AJ434" i="3"/>
  <c r="C484" i="3"/>
  <c r="R1718" i="3"/>
  <c r="B1765" i="3"/>
  <c r="C526" i="3"/>
  <c r="AJ476" i="3"/>
  <c r="I1473" i="3"/>
  <c r="J675" i="3"/>
  <c r="I1478" i="3"/>
  <c r="J725" i="3"/>
  <c r="AF482" i="3"/>
  <c r="O482" i="3"/>
  <c r="Q482" i="3"/>
  <c r="AF481" i="3"/>
  <c r="K531" i="3"/>
  <c r="N531" i="3" s="1"/>
  <c r="Q531" i="3" s="1"/>
  <c r="O481" i="3"/>
  <c r="Q481" i="3"/>
  <c r="C581" i="3"/>
  <c r="AJ531" i="3"/>
  <c r="H520" i="3"/>
  <c r="J520" i="3" s="1"/>
  <c r="H423" i="3"/>
  <c r="J423" i="3" s="1"/>
  <c r="O736" i="3"/>
  <c r="Q736" i="3"/>
  <c r="Q533" i="3"/>
  <c r="O533" i="3"/>
  <c r="AF533" i="3"/>
  <c r="K583" i="3"/>
  <c r="N583" i="3" s="1"/>
  <c r="N535" i="3"/>
  <c r="H633" i="3"/>
  <c r="C683" i="3" s="1"/>
  <c r="J532" i="3"/>
  <c r="N532" i="3" s="1"/>
  <c r="Q532" i="3" s="1"/>
  <c r="AJ532" i="3"/>
  <c r="C582" i="3"/>
  <c r="H585" i="3"/>
  <c r="J585" i="3"/>
  <c r="O270" i="3"/>
  <c r="Q269" i="3"/>
  <c r="O269" i="3"/>
  <c r="Q200" i="2"/>
  <c r="O200" i="2"/>
  <c r="N201" i="2"/>
  <c r="O201" i="2" s="1"/>
  <c r="V1188" i="2"/>
  <c r="Z1188" i="2"/>
  <c r="Y1188" i="2"/>
  <c r="X1188" i="2"/>
  <c r="K202" i="2"/>
  <c r="O156" i="2"/>
  <c r="Q276" i="3"/>
  <c r="C765" i="3"/>
  <c r="O276" i="3"/>
  <c r="C719" i="3"/>
  <c r="C766" i="3"/>
  <c r="H721" i="3"/>
  <c r="J721" i="3" s="1"/>
  <c r="C718" i="3"/>
  <c r="C778" i="3"/>
  <c r="C771" i="3"/>
  <c r="C724" i="3"/>
  <c r="C777" i="3"/>
  <c r="C776" i="3"/>
  <c r="K326" i="3"/>
  <c r="N326" i="3" s="1"/>
  <c r="AF326" i="3" s="1"/>
  <c r="C774" i="3"/>
  <c r="Q272" i="3"/>
  <c r="O272" i="3"/>
  <c r="K322" i="3"/>
  <c r="N322" i="3" s="1"/>
  <c r="AF322" i="3" s="1"/>
  <c r="L1259" i="2"/>
  <c r="L1272" i="2"/>
  <c r="C1233" i="2"/>
  <c r="U1233" i="2" s="1"/>
  <c r="N1188" i="2"/>
  <c r="Q1188" i="2"/>
  <c r="K1188" i="2"/>
  <c r="H1188" i="2"/>
  <c r="F1188" i="2"/>
  <c r="D1188" i="2"/>
  <c r="L1188" i="2"/>
  <c r="AB126" i="2"/>
  <c r="Z153" i="2"/>
  <c r="N204" i="2"/>
  <c r="N211" i="2"/>
  <c r="K261" i="2"/>
  <c r="Q270" i="3"/>
  <c r="K320" i="3"/>
  <c r="N320" i="3" s="1"/>
  <c r="AF320" i="3" s="1"/>
  <c r="K245" i="2"/>
  <c r="N245" i="2" s="1"/>
  <c r="J258" i="2"/>
  <c r="Q156" i="2"/>
  <c r="Q275" i="3"/>
  <c r="O275" i="3"/>
  <c r="J291" i="2"/>
  <c r="N208" i="2"/>
  <c r="K325" i="3"/>
  <c r="N325" i="3" s="1"/>
  <c r="AF325" i="3" s="1"/>
  <c r="R445" i="2"/>
  <c r="A487" i="2"/>
  <c r="A531" i="2" s="1"/>
  <c r="A575" i="2" s="1"/>
  <c r="A619" i="2" s="1"/>
  <c r="A664" i="2" s="1"/>
  <c r="A709" i="2" s="1"/>
  <c r="A754" i="2" s="1"/>
  <c r="A799" i="2" s="1"/>
  <c r="A844" i="2" s="1"/>
  <c r="A889" i="2" s="1"/>
  <c r="A934" i="2" s="1"/>
  <c r="A979" i="2" s="1"/>
  <c r="A1024" i="2" s="1"/>
  <c r="A1069" i="2" s="1"/>
  <c r="A1114" i="2" s="1"/>
  <c r="A1159" i="2" s="1"/>
  <c r="A1204" i="2" s="1"/>
  <c r="A1249" i="2" s="1"/>
  <c r="A1294" i="2" s="1"/>
  <c r="A1339" i="2" s="1"/>
  <c r="A1384" i="2" s="1"/>
  <c r="A1429" i="2" s="1"/>
  <c r="A1474" i="2" s="1"/>
  <c r="A1518" i="2" s="1"/>
  <c r="A1562" i="2" s="1"/>
  <c r="A1606" i="2" s="1"/>
  <c r="A1650" i="2" s="1"/>
  <c r="A1694" i="2" s="1"/>
  <c r="A1739" i="2" s="1"/>
  <c r="A1784" i="2" s="1"/>
  <c r="A1829" i="2" s="1"/>
  <c r="A431" i="2"/>
  <c r="A432" i="2"/>
  <c r="A428" i="2"/>
  <c r="A489" i="2"/>
  <c r="A433" i="2"/>
  <c r="A439" i="2"/>
  <c r="A434" i="2"/>
  <c r="A430" i="2"/>
  <c r="C304" i="2"/>
  <c r="N212" i="2"/>
  <c r="B433" i="2"/>
  <c r="R433" i="2" s="1"/>
  <c r="A440" i="2"/>
  <c r="A438" i="2"/>
  <c r="A437" i="2"/>
  <c r="A441" i="2"/>
  <c r="A436" i="2"/>
  <c r="A429" i="2"/>
  <c r="A488" i="2"/>
  <c r="A532" i="2" s="1"/>
  <c r="A576" i="2" s="1"/>
  <c r="A620" i="2" s="1"/>
  <c r="A665" i="2" s="1"/>
  <c r="A710" i="2" s="1"/>
  <c r="A755" i="2" s="1"/>
  <c r="A800" i="2" s="1"/>
  <c r="A845" i="2" s="1"/>
  <c r="A890" i="2" s="1"/>
  <c r="A935" i="2" s="1"/>
  <c r="A980" i="2" s="1"/>
  <c r="A1025" i="2" s="1"/>
  <c r="A1070" i="2" s="1"/>
  <c r="A1115" i="2" s="1"/>
  <c r="A1160" i="2" s="1"/>
  <c r="A1205" i="2" s="1"/>
  <c r="A1250" i="2" s="1"/>
  <c r="A1295" i="2" s="1"/>
  <c r="A1340" i="2" s="1"/>
  <c r="A1385" i="2" s="1"/>
  <c r="A1430" i="2" s="1"/>
  <c r="A1475" i="2" s="1"/>
  <c r="A1519" i="2" s="1"/>
  <c r="A1563" i="2" s="1"/>
  <c r="A1607" i="2" s="1"/>
  <c r="A1651" i="2" s="1"/>
  <c r="A1695" i="2" s="1"/>
  <c r="A1740" i="2" s="1"/>
  <c r="A1785" i="2" s="1"/>
  <c r="A1830" i="2" s="1"/>
  <c r="A435" i="2"/>
  <c r="O277" i="3"/>
  <c r="Q277" i="3"/>
  <c r="K327" i="3"/>
  <c r="N327" i="3" s="1"/>
  <c r="AF327" i="3" s="1"/>
  <c r="AB189" i="3"/>
  <c r="O201" i="3"/>
  <c r="A445" i="2"/>
  <c r="J260" i="2"/>
  <c r="N260" i="2" s="1"/>
  <c r="J209" i="2"/>
  <c r="N209" i="2" s="1"/>
  <c r="J206" i="2"/>
  <c r="N206" i="2" s="1"/>
  <c r="O206" i="2" s="1"/>
  <c r="J351" i="2"/>
  <c r="J336" i="2"/>
  <c r="O135" i="2"/>
  <c r="O136" i="2" s="1"/>
  <c r="O139" i="2" s="1"/>
  <c r="J261" i="2"/>
  <c r="N261" i="2" s="1"/>
  <c r="N213" i="2"/>
  <c r="K248" i="2"/>
  <c r="N248" i="2" s="1"/>
  <c r="J202" i="2"/>
  <c r="K252" i="2"/>
  <c r="N252" i="2" s="1"/>
  <c r="J205" i="2"/>
  <c r="N205" i="2" s="1"/>
  <c r="K305" i="2"/>
  <c r="N305" i="2" s="1"/>
  <c r="O179" i="2"/>
  <c r="Y172" i="2"/>
  <c r="H239" i="3"/>
  <c r="Q259" i="2"/>
  <c r="Q203" i="2"/>
  <c r="Q207" i="2"/>
  <c r="B442" i="2"/>
  <c r="R396" i="2"/>
  <c r="R390" i="2"/>
  <c r="B436" i="2"/>
  <c r="R439" i="2"/>
  <c r="B484" i="2"/>
  <c r="B528" i="2" s="1"/>
  <c r="B572" i="2" s="1"/>
  <c r="B616" i="2" s="1"/>
  <c r="B661" i="2" s="1"/>
  <c r="C251" i="2"/>
  <c r="H251" i="2" s="1"/>
  <c r="R386" i="2"/>
  <c r="B432" i="2"/>
  <c r="J301" i="2"/>
  <c r="C347" i="2"/>
  <c r="C247" i="2"/>
  <c r="H247" i="2" s="1"/>
  <c r="B476" i="2"/>
  <c r="B520" i="2" s="1"/>
  <c r="B564" i="2" s="1"/>
  <c r="B608" i="2" s="1"/>
  <c r="B653" i="2" s="1"/>
  <c r="R431" i="2"/>
  <c r="B480" i="2"/>
  <c r="B524" i="2" s="1"/>
  <c r="B568" i="2" s="1"/>
  <c r="B612" i="2" s="1"/>
  <c r="B657" i="2" s="1"/>
  <c r="R435" i="2"/>
  <c r="B486" i="2"/>
  <c r="B530" i="2" s="1"/>
  <c r="B574" i="2" s="1"/>
  <c r="B618" i="2" s="1"/>
  <c r="B663" i="2" s="1"/>
  <c r="R441" i="2"/>
  <c r="C250" i="2"/>
  <c r="B482" i="2"/>
  <c r="B526" i="2" s="1"/>
  <c r="B570" i="2" s="1"/>
  <c r="B614" i="2" s="1"/>
  <c r="B659" i="2" s="1"/>
  <c r="R437" i="2"/>
  <c r="H340" i="2"/>
  <c r="H337" i="2"/>
  <c r="R443" i="2"/>
  <c r="B488" i="2"/>
  <c r="H253" i="2"/>
  <c r="C218" i="2"/>
  <c r="H256" i="2"/>
  <c r="C307" i="2"/>
  <c r="H307" i="2" s="1"/>
  <c r="H344" i="2"/>
  <c r="H249" i="2"/>
  <c r="B489" i="2"/>
  <c r="B533" i="2" s="1"/>
  <c r="B577" i="2" s="1"/>
  <c r="B621" i="2" s="1"/>
  <c r="B666" i="2" s="1"/>
  <c r="R444" i="2"/>
  <c r="K255" i="2"/>
  <c r="N255" i="2" s="1"/>
  <c r="O255" i="2" s="1"/>
  <c r="Q210" i="2"/>
  <c r="H304" i="2"/>
  <c r="R382" i="2"/>
  <c r="B428" i="2"/>
  <c r="B430" i="2"/>
  <c r="R384" i="2"/>
  <c r="R383" i="2"/>
  <c r="B429" i="2"/>
  <c r="H257" i="2"/>
  <c r="B434" i="2"/>
  <c r="R388" i="2"/>
  <c r="C306" i="2"/>
  <c r="C397" i="2"/>
  <c r="H397" i="2" s="1"/>
  <c r="R392" i="2"/>
  <c r="B438" i="2"/>
  <c r="C382" i="2"/>
  <c r="R394" i="2"/>
  <c r="B440" i="2"/>
  <c r="C254" i="2"/>
  <c r="H246" i="2"/>
  <c r="K172" i="2"/>
  <c r="N244" i="2"/>
  <c r="O244" i="2" s="1"/>
  <c r="K418" i="3"/>
  <c r="N418" i="3" s="1"/>
  <c r="AF418" i="3" s="1"/>
  <c r="O368" i="3"/>
  <c r="Q368" i="3"/>
  <c r="O316" i="3"/>
  <c r="K366" i="3"/>
  <c r="N366" i="3" s="1"/>
  <c r="AF366" i="3" s="1"/>
  <c r="Q316" i="3"/>
  <c r="Q189" i="3"/>
  <c r="N189" i="3"/>
  <c r="O324" i="3"/>
  <c r="K374" i="3"/>
  <c r="N374" i="3" s="1"/>
  <c r="AF374" i="3" s="1"/>
  <c r="Q324" i="3"/>
  <c r="O267" i="3"/>
  <c r="K317" i="3"/>
  <c r="N317" i="3" s="1"/>
  <c r="AF317" i="3" s="1"/>
  <c r="Q267" i="3"/>
  <c r="K421" i="3"/>
  <c r="N421" i="3" s="1"/>
  <c r="AF421" i="3" s="1"/>
  <c r="O371" i="3"/>
  <c r="Q371" i="3"/>
  <c r="O273" i="3"/>
  <c r="K323" i="3"/>
  <c r="N323" i="3" s="1"/>
  <c r="AF323" i="3" s="1"/>
  <c r="Q273" i="3"/>
  <c r="O319" i="3"/>
  <c r="K369" i="3"/>
  <c r="N369" i="3" s="1"/>
  <c r="AF369" i="3" s="1"/>
  <c r="Q319" i="3"/>
  <c r="O478" i="3"/>
  <c r="K528" i="3"/>
  <c r="N528" i="3" s="1"/>
  <c r="Q478" i="3"/>
  <c r="Q530" i="3" l="1"/>
  <c r="AF530" i="3"/>
  <c r="K580" i="3"/>
  <c r="O530" i="3"/>
  <c r="B478" i="2"/>
  <c r="B522" i="2" s="1"/>
  <c r="B566" i="2" s="1"/>
  <c r="B610" i="2" s="1"/>
  <c r="B655" i="2" s="1"/>
  <c r="K246" i="2"/>
  <c r="C580" i="3"/>
  <c r="AJ530" i="3"/>
  <c r="Q201" i="2"/>
  <c r="Q260" i="2"/>
  <c r="O260" i="2"/>
  <c r="Q261" i="2"/>
  <c r="O261" i="2"/>
  <c r="O1037" i="2"/>
  <c r="V1055" i="2"/>
  <c r="K351" i="2"/>
  <c r="N351" i="2" s="1"/>
  <c r="O305" i="2"/>
  <c r="K253" i="2"/>
  <c r="O208" i="2"/>
  <c r="H683" i="3"/>
  <c r="C733" i="3" s="1"/>
  <c r="J683" i="3"/>
  <c r="H484" i="3"/>
  <c r="J484" i="3" s="1"/>
  <c r="N484" i="3" s="1"/>
  <c r="R1472" i="3"/>
  <c r="B1519" i="3"/>
  <c r="H724" i="3"/>
  <c r="J724" i="3"/>
  <c r="B1857" i="3"/>
  <c r="R1857" i="3" s="1"/>
  <c r="R1810" i="3"/>
  <c r="R1476" i="3"/>
  <c r="B1523" i="3"/>
  <c r="H526" i="3"/>
  <c r="J526" i="3" s="1"/>
  <c r="B1812" i="3"/>
  <c r="R1765" i="3"/>
  <c r="R1471" i="3"/>
  <c r="B1518" i="3"/>
  <c r="R1477" i="3"/>
  <c r="B1524" i="3"/>
  <c r="J633" i="3"/>
  <c r="I1520" i="3"/>
  <c r="K294" i="2"/>
  <c r="N294" i="2" s="1"/>
  <c r="O294" i="2" s="1"/>
  <c r="O248" i="2"/>
  <c r="K257" i="2"/>
  <c r="O212" i="2"/>
  <c r="I1525" i="3"/>
  <c r="H771" i="3"/>
  <c r="C819" i="3" s="1"/>
  <c r="H819" i="3" s="1"/>
  <c r="H774" i="3"/>
  <c r="C822" i="3" s="1"/>
  <c r="H822" i="3" s="1"/>
  <c r="C869" i="3" s="1"/>
  <c r="H581" i="3"/>
  <c r="J581" i="3" s="1"/>
  <c r="AF531" i="3"/>
  <c r="O531" i="3"/>
  <c r="K581" i="3"/>
  <c r="C570" i="3"/>
  <c r="AJ520" i="3"/>
  <c r="C473" i="3"/>
  <c r="AJ423" i="3"/>
  <c r="AJ439" i="3" s="1"/>
  <c r="Q213" i="2"/>
  <c r="O213" i="2"/>
  <c r="K256" i="2"/>
  <c r="O211" i="2"/>
  <c r="H582" i="3"/>
  <c r="J582" i="3" s="1"/>
  <c r="Q583" i="3"/>
  <c r="O583" i="3"/>
  <c r="K633" i="3"/>
  <c r="AF583" i="3"/>
  <c r="AF532" i="3"/>
  <c r="K582" i="3"/>
  <c r="O532" i="3"/>
  <c r="AF535" i="3"/>
  <c r="O535" i="3"/>
  <c r="K585" i="3"/>
  <c r="N585" i="3" s="1"/>
  <c r="Q535" i="3"/>
  <c r="C635" i="3"/>
  <c r="AJ585" i="3"/>
  <c r="Q209" i="2"/>
  <c r="O209" i="2"/>
  <c r="N202" i="2"/>
  <c r="Q202" i="2" s="1"/>
  <c r="Q205" i="2"/>
  <c r="O205" i="2"/>
  <c r="X1233" i="2"/>
  <c r="V1233" i="2"/>
  <c r="Z1233" i="2"/>
  <c r="Y1233" i="2"/>
  <c r="K291" i="2"/>
  <c r="N291" i="2" s="1"/>
  <c r="O245" i="2"/>
  <c r="K249" i="2"/>
  <c r="O204" i="2"/>
  <c r="Q252" i="2"/>
  <c r="O252" i="2"/>
  <c r="Q204" i="2"/>
  <c r="Q326" i="3"/>
  <c r="O326" i="3"/>
  <c r="K376" i="3"/>
  <c r="N376" i="3" s="1"/>
  <c r="AF376" i="3" s="1"/>
  <c r="Q322" i="3"/>
  <c r="H776" i="3"/>
  <c r="C824" i="3" s="1"/>
  <c r="H765" i="3"/>
  <c r="C813" i="3" s="1"/>
  <c r="H766" i="3"/>
  <c r="J766" i="3" s="1"/>
  <c r="H719" i="3"/>
  <c r="J719" i="3" s="1"/>
  <c r="H777" i="3"/>
  <c r="C825" i="3" s="1"/>
  <c r="H778" i="3"/>
  <c r="C826" i="3" s="1"/>
  <c r="C770" i="3"/>
  <c r="H718" i="3"/>
  <c r="J718" i="3" s="1"/>
  <c r="C773" i="3"/>
  <c r="O320" i="3"/>
  <c r="K372" i="3"/>
  <c r="N372" i="3" s="1"/>
  <c r="AF372" i="3" s="1"/>
  <c r="O322" i="3"/>
  <c r="Q320" i="3"/>
  <c r="Q325" i="3"/>
  <c r="K375" i="3"/>
  <c r="N375" i="3" s="1"/>
  <c r="AF375" i="3" s="1"/>
  <c r="O325" i="3"/>
  <c r="Q211" i="2"/>
  <c r="B702" i="2"/>
  <c r="R657" i="2"/>
  <c r="B700" i="2"/>
  <c r="R655" i="2"/>
  <c r="B698" i="2"/>
  <c r="R653" i="2"/>
  <c r="B706" i="2"/>
  <c r="R661" i="2"/>
  <c r="B704" i="2"/>
  <c r="R659" i="2"/>
  <c r="X1074" i="2"/>
  <c r="N1233" i="2"/>
  <c r="L1233" i="2"/>
  <c r="K1233" i="2"/>
  <c r="H1233" i="2"/>
  <c r="D1233" i="2"/>
  <c r="F1233" i="2"/>
  <c r="Q1233" i="2"/>
  <c r="L1317" i="2"/>
  <c r="L1304" i="2"/>
  <c r="C1278" i="2"/>
  <c r="U1278" i="2" s="1"/>
  <c r="R533" i="2"/>
  <c r="B532" i="2"/>
  <c r="B576" i="2" s="1"/>
  <c r="B620" i="2" s="1"/>
  <c r="B665" i="2" s="1"/>
  <c r="B711" i="2"/>
  <c r="R666" i="2"/>
  <c r="B708" i="2"/>
  <c r="R663" i="2"/>
  <c r="AA172" i="2"/>
  <c r="O184" i="2" s="1"/>
  <c r="Q208" i="2"/>
  <c r="Q245" i="2"/>
  <c r="K370" i="3"/>
  <c r="N370" i="3" s="1"/>
  <c r="AF370" i="3" s="1"/>
  <c r="Q327" i="3"/>
  <c r="K377" i="3"/>
  <c r="N377" i="3" s="1"/>
  <c r="AF377" i="3" s="1"/>
  <c r="Q212" i="2"/>
  <c r="Q248" i="2"/>
  <c r="R478" i="2"/>
  <c r="R489" i="2"/>
  <c r="R488" i="2"/>
  <c r="R480" i="2"/>
  <c r="R484" i="2"/>
  <c r="A480" i="2"/>
  <c r="A524" i="2" s="1"/>
  <c r="A568" i="2" s="1"/>
  <c r="A612" i="2" s="1"/>
  <c r="A657" i="2" s="1"/>
  <c r="A702" i="2" s="1"/>
  <c r="A747" i="2" s="1"/>
  <c r="A792" i="2" s="1"/>
  <c r="A837" i="2" s="1"/>
  <c r="A882" i="2" s="1"/>
  <c r="A927" i="2" s="1"/>
  <c r="A972" i="2" s="1"/>
  <c r="A1017" i="2" s="1"/>
  <c r="A1062" i="2" s="1"/>
  <c r="A1107" i="2" s="1"/>
  <c r="A1152" i="2" s="1"/>
  <c r="A1197" i="2" s="1"/>
  <c r="A1242" i="2" s="1"/>
  <c r="A1287" i="2" s="1"/>
  <c r="A1332" i="2" s="1"/>
  <c r="A1377" i="2" s="1"/>
  <c r="A1422" i="2" s="1"/>
  <c r="A1467" i="2" s="1"/>
  <c r="A1511" i="2" s="1"/>
  <c r="A1555" i="2" s="1"/>
  <c r="A1599" i="2" s="1"/>
  <c r="A1643" i="2" s="1"/>
  <c r="A1687" i="2" s="1"/>
  <c r="A1732" i="2" s="1"/>
  <c r="A1777" i="2" s="1"/>
  <c r="A1822" i="2" s="1"/>
  <c r="A474" i="2"/>
  <c r="A518" i="2" s="1"/>
  <c r="A562" i="2" s="1"/>
  <c r="A606" i="2" s="1"/>
  <c r="A651" i="2" s="1"/>
  <c r="A696" i="2" s="1"/>
  <c r="A741" i="2" s="1"/>
  <c r="A786" i="2" s="1"/>
  <c r="A831" i="2" s="1"/>
  <c r="A876" i="2" s="1"/>
  <c r="A921" i="2" s="1"/>
  <c r="A966" i="2" s="1"/>
  <c r="A1011" i="2" s="1"/>
  <c r="A1056" i="2" s="1"/>
  <c r="A1101" i="2" s="1"/>
  <c r="A1146" i="2" s="1"/>
  <c r="A1191" i="2" s="1"/>
  <c r="A1236" i="2" s="1"/>
  <c r="A1281" i="2" s="1"/>
  <c r="A1326" i="2" s="1"/>
  <c r="A1371" i="2" s="1"/>
  <c r="A1416" i="2" s="1"/>
  <c r="A1461" i="2" s="1"/>
  <c r="A1505" i="2" s="1"/>
  <c r="A1549" i="2" s="1"/>
  <c r="A1593" i="2" s="1"/>
  <c r="A1637" i="2" s="1"/>
  <c r="A1681" i="2" s="1"/>
  <c r="A1726" i="2" s="1"/>
  <c r="A1771" i="2" s="1"/>
  <c r="A1816" i="2" s="1"/>
  <c r="A486" i="2"/>
  <c r="A530" i="2" s="1"/>
  <c r="A574" i="2" s="1"/>
  <c r="A618" i="2" s="1"/>
  <c r="A663" i="2" s="1"/>
  <c r="A708" i="2" s="1"/>
  <c r="A753" i="2" s="1"/>
  <c r="A798" i="2" s="1"/>
  <c r="A843" i="2" s="1"/>
  <c r="A888" i="2" s="1"/>
  <c r="A933" i="2" s="1"/>
  <c r="A978" i="2" s="1"/>
  <c r="A1023" i="2" s="1"/>
  <c r="A1068" i="2" s="1"/>
  <c r="A1113" i="2" s="1"/>
  <c r="A1158" i="2" s="1"/>
  <c r="A1203" i="2" s="1"/>
  <c r="A1248" i="2" s="1"/>
  <c r="A1293" i="2" s="1"/>
  <c r="A1338" i="2" s="1"/>
  <c r="A1383" i="2" s="1"/>
  <c r="A1428" i="2" s="1"/>
  <c r="A1473" i="2" s="1"/>
  <c r="A1517" i="2" s="1"/>
  <c r="A1561" i="2" s="1"/>
  <c r="A1605" i="2" s="1"/>
  <c r="A1649" i="2" s="1"/>
  <c r="A1693" i="2" s="1"/>
  <c r="A1738" i="2" s="1"/>
  <c r="A1783" i="2" s="1"/>
  <c r="A1828" i="2" s="1"/>
  <c r="A483" i="2"/>
  <c r="A527" i="2" s="1"/>
  <c r="A571" i="2" s="1"/>
  <c r="A615" i="2" s="1"/>
  <c r="A660" i="2" s="1"/>
  <c r="A705" i="2" s="1"/>
  <c r="A750" i="2" s="1"/>
  <c r="A795" i="2" s="1"/>
  <c r="A840" i="2" s="1"/>
  <c r="A885" i="2" s="1"/>
  <c r="A930" i="2" s="1"/>
  <c r="A975" i="2" s="1"/>
  <c r="A1020" i="2" s="1"/>
  <c r="A1065" i="2" s="1"/>
  <c r="A1110" i="2" s="1"/>
  <c r="A1155" i="2" s="1"/>
  <c r="A1200" i="2" s="1"/>
  <c r="A1245" i="2" s="1"/>
  <c r="A1290" i="2" s="1"/>
  <c r="A1335" i="2" s="1"/>
  <c r="A1380" i="2" s="1"/>
  <c r="A1425" i="2" s="1"/>
  <c r="A1470" i="2" s="1"/>
  <c r="A1514" i="2" s="1"/>
  <c r="A1558" i="2" s="1"/>
  <c r="A1602" i="2" s="1"/>
  <c r="A1646" i="2" s="1"/>
  <c r="A1690" i="2" s="1"/>
  <c r="A1735" i="2" s="1"/>
  <c r="A1780" i="2" s="1"/>
  <c r="A1825" i="2" s="1"/>
  <c r="A475" i="2"/>
  <c r="A519" i="2" s="1"/>
  <c r="A563" i="2" s="1"/>
  <c r="A607" i="2" s="1"/>
  <c r="A652" i="2" s="1"/>
  <c r="A697" i="2" s="1"/>
  <c r="A742" i="2" s="1"/>
  <c r="A787" i="2" s="1"/>
  <c r="A832" i="2" s="1"/>
  <c r="A877" i="2" s="1"/>
  <c r="A922" i="2" s="1"/>
  <c r="A967" i="2" s="1"/>
  <c r="A1012" i="2" s="1"/>
  <c r="A1057" i="2" s="1"/>
  <c r="A1102" i="2" s="1"/>
  <c r="A1147" i="2" s="1"/>
  <c r="A1192" i="2" s="1"/>
  <c r="A1237" i="2" s="1"/>
  <c r="A1282" i="2" s="1"/>
  <c r="A1327" i="2" s="1"/>
  <c r="A1372" i="2" s="1"/>
  <c r="A1417" i="2" s="1"/>
  <c r="A1462" i="2" s="1"/>
  <c r="A1506" i="2" s="1"/>
  <c r="A1550" i="2" s="1"/>
  <c r="A1594" i="2" s="1"/>
  <c r="A1638" i="2" s="1"/>
  <c r="A1682" i="2" s="1"/>
  <c r="A1727" i="2" s="1"/>
  <c r="A1772" i="2" s="1"/>
  <c r="A1817" i="2" s="1"/>
  <c r="A484" i="2"/>
  <c r="A528" i="2" s="1"/>
  <c r="A572" i="2" s="1"/>
  <c r="A616" i="2" s="1"/>
  <c r="A661" i="2" s="1"/>
  <c r="A706" i="2" s="1"/>
  <c r="A751" i="2" s="1"/>
  <c r="A796" i="2" s="1"/>
  <c r="A841" i="2" s="1"/>
  <c r="A886" i="2" s="1"/>
  <c r="A931" i="2" s="1"/>
  <c r="A976" i="2" s="1"/>
  <c r="A1021" i="2" s="1"/>
  <c r="A1066" i="2" s="1"/>
  <c r="A1111" i="2" s="1"/>
  <c r="A1156" i="2" s="1"/>
  <c r="A1201" i="2" s="1"/>
  <c r="A1246" i="2" s="1"/>
  <c r="A1291" i="2" s="1"/>
  <c r="A1336" i="2" s="1"/>
  <c r="A1381" i="2" s="1"/>
  <c r="A1426" i="2" s="1"/>
  <c r="A1471" i="2" s="1"/>
  <c r="A1515" i="2" s="1"/>
  <c r="A1559" i="2" s="1"/>
  <c r="A1603" i="2" s="1"/>
  <c r="A1647" i="2" s="1"/>
  <c r="A1691" i="2" s="1"/>
  <c r="A1736" i="2" s="1"/>
  <c r="A1781" i="2" s="1"/>
  <c r="A1826" i="2" s="1"/>
  <c r="A477" i="2"/>
  <c r="A521" i="2" s="1"/>
  <c r="A565" i="2" s="1"/>
  <c r="A609" i="2" s="1"/>
  <c r="A654" i="2" s="1"/>
  <c r="A699" i="2" s="1"/>
  <c r="A744" i="2" s="1"/>
  <c r="A789" i="2" s="1"/>
  <c r="A834" i="2" s="1"/>
  <c r="A879" i="2" s="1"/>
  <c r="A924" i="2" s="1"/>
  <c r="A969" i="2" s="1"/>
  <c r="A1014" i="2" s="1"/>
  <c r="A1059" i="2" s="1"/>
  <c r="A1104" i="2" s="1"/>
  <c r="A1149" i="2" s="1"/>
  <c r="A1194" i="2" s="1"/>
  <c r="A1239" i="2" s="1"/>
  <c r="A1284" i="2" s="1"/>
  <c r="A1329" i="2" s="1"/>
  <c r="A1374" i="2" s="1"/>
  <c r="A1419" i="2" s="1"/>
  <c r="A1464" i="2" s="1"/>
  <c r="A1508" i="2" s="1"/>
  <c r="A1552" i="2" s="1"/>
  <c r="A1596" i="2" s="1"/>
  <c r="A1640" i="2" s="1"/>
  <c r="A1684" i="2" s="1"/>
  <c r="A1729" i="2" s="1"/>
  <c r="A1774" i="2" s="1"/>
  <c r="A1819" i="2" s="1"/>
  <c r="K298" i="2"/>
  <c r="N298" i="2" s="1"/>
  <c r="Q305" i="2"/>
  <c r="R482" i="2"/>
  <c r="R486" i="2"/>
  <c r="R476" i="2"/>
  <c r="K258" i="2"/>
  <c r="N258" i="2" s="1"/>
  <c r="A481" i="2"/>
  <c r="A525" i="2" s="1"/>
  <c r="A569" i="2" s="1"/>
  <c r="A613" i="2" s="1"/>
  <c r="A658" i="2" s="1"/>
  <c r="A703" i="2" s="1"/>
  <c r="A748" i="2" s="1"/>
  <c r="A793" i="2" s="1"/>
  <c r="A838" i="2" s="1"/>
  <c r="A883" i="2" s="1"/>
  <c r="A928" i="2" s="1"/>
  <c r="A973" i="2" s="1"/>
  <c r="A1018" i="2" s="1"/>
  <c r="A1063" i="2" s="1"/>
  <c r="A1108" i="2" s="1"/>
  <c r="A1153" i="2" s="1"/>
  <c r="A1198" i="2" s="1"/>
  <c r="A1243" i="2" s="1"/>
  <c r="A1288" i="2" s="1"/>
  <c r="A1333" i="2" s="1"/>
  <c r="A1378" i="2" s="1"/>
  <c r="A1423" i="2" s="1"/>
  <c r="A1468" i="2" s="1"/>
  <c r="A1512" i="2" s="1"/>
  <c r="A1556" i="2" s="1"/>
  <c r="A1600" i="2" s="1"/>
  <c r="A1644" i="2" s="1"/>
  <c r="A1688" i="2" s="1"/>
  <c r="A1733" i="2" s="1"/>
  <c r="A1778" i="2" s="1"/>
  <c r="A1823" i="2" s="1"/>
  <c r="A482" i="2"/>
  <c r="A526" i="2" s="1"/>
  <c r="A570" i="2" s="1"/>
  <c r="A614" i="2" s="1"/>
  <c r="A659" i="2" s="1"/>
  <c r="A704" i="2" s="1"/>
  <c r="A749" i="2" s="1"/>
  <c r="A794" i="2" s="1"/>
  <c r="A839" i="2" s="1"/>
  <c r="A884" i="2" s="1"/>
  <c r="A929" i="2" s="1"/>
  <c r="A974" i="2" s="1"/>
  <c r="A1019" i="2" s="1"/>
  <c r="A1064" i="2" s="1"/>
  <c r="A1109" i="2" s="1"/>
  <c r="A1154" i="2" s="1"/>
  <c r="A1199" i="2" s="1"/>
  <c r="A1244" i="2" s="1"/>
  <c r="A1289" i="2" s="1"/>
  <c r="A1334" i="2" s="1"/>
  <c r="A1379" i="2" s="1"/>
  <c r="A1424" i="2" s="1"/>
  <c r="A1469" i="2" s="1"/>
  <c r="A1513" i="2" s="1"/>
  <c r="A1557" i="2" s="1"/>
  <c r="A1601" i="2" s="1"/>
  <c r="A1645" i="2" s="1"/>
  <c r="A1689" i="2" s="1"/>
  <c r="A1734" i="2" s="1"/>
  <c r="A1779" i="2" s="1"/>
  <c r="A1824" i="2" s="1"/>
  <c r="A485" i="2"/>
  <c r="A529" i="2" s="1"/>
  <c r="A573" i="2" s="1"/>
  <c r="A617" i="2" s="1"/>
  <c r="A662" i="2" s="1"/>
  <c r="A707" i="2" s="1"/>
  <c r="A752" i="2" s="1"/>
  <c r="A797" i="2" s="1"/>
  <c r="A842" i="2" s="1"/>
  <c r="A887" i="2" s="1"/>
  <c r="A932" i="2" s="1"/>
  <c r="A977" i="2" s="1"/>
  <c r="A479" i="2"/>
  <c r="A523" i="2" s="1"/>
  <c r="A567" i="2" s="1"/>
  <c r="A611" i="2" s="1"/>
  <c r="A656" i="2" s="1"/>
  <c r="A701" i="2" s="1"/>
  <c r="A746" i="2" s="1"/>
  <c r="A791" i="2" s="1"/>
  <c r="A836" i="2" s="1"/>
  <c r="A881" i="2" s="1"/>
  <c r="A926" i="2" s="1"/>
  <c r="A971" i="2" s="1"/>
  <c r="A1016" i="2" s="1"/>
  <c r="A1061" i="2" s="1"/>
  <c r="A1106" i="2" s="1"/>
  <c r="A1151" i="2" s="1"/>
  <c r="A1196" i="2" s="1"/>
  <c r="A1241" i="2" s="1"/>
  <c r="A1286" i="2" s="1"/>
  <c r="A1331" i="2" s="1"/>
  <c r="A1376" i="2" s="1"/>
  <c r="A1421" i="2" s="1"/>
  <c r="A1466" i="2" s="1"/>
  <c r="A1510" i="2" s="1"/>
  <c r="A1554" i="2" s="1"/>
  <c r="A1598" i="2" s="1"/>
  <c r="A1642" i="2" s="1"/>
  <c r="A1686" i="2" s="1"/>
  <c r="A1731" i="2" s="1"/>
  <c r="A1776" i="2" s="1"/>
  <c r="A1821" i="2" s="1"/>
  <c r="A478" i="2"/>
  <c r="A522" i="2" s="1"/>
  <c r="A566" i="2" s="1"/>
  <c r="A610" i="2" s="1"/>
  <c r="A655" i="2" s="1"/>
  <c r="A700" i="2" s="1"/>
  <c r="A745" i="2" s="1"/>
  <c r="A790" i="2" s="1"/>
  <c r="A835" i="2" s="1"/>
  <c r="A880" i="2" s="1"/>
  <c r="A925" i="2" s="1"/>
  <c r="A970" i="2" s="1"/>
  <c r="A1015" i="2" s="1"/>
  <c r="A1060" i="2" s="1"/>
  <c r="A1105" i="2" s="1"/>
  <c r="A1150" i="2" s="1"/>
  <c r="A1195" i="2" s="1"/>
  <c r="A1240" i="2" s="1"/>
  <c r="A1285" i="2" s="1"/>
  <c r="A1330" i="2" s="1"/>
  <c r="A1375" i="2" s="1"/>
  <c r="A1420" i="2" s="1"/>
  <c r="A1465" i="2" s="1"/>
  <c r="A1509" i="2" s="1"/>
  <c r="A1553" i="2" s="1"/>
  <c r="A1597" i="2" s="1"/>
  <c r="A1641" i="2" s="1"/>
  <c r="A1685" i="2" s="1"/>
  <c r="A1730" i="2" s="1"/>
  <c r="A1775" i="2" s="1"/>
  <c r="A1820" i="2" s="1"/>
  <c r="A473" i="2"/>
  <c r="A517" i="2" s="1"/>
  <c r="A561" i="2" s="1"/>
  <c r="A605" i="2" s="1"/>
  <c r="A650" i="2" s="1"/>
  <c r="A695" i="2" s="1"/>
  <c r="A740" i="2" s="1"/>
  <c r="A785" i="2" s="1"/>
  <c r="A830" i="2" s="1"/>
  <c r="A875" i="2" s="1"/>
  <c r="A920" i="2" s="1"/>
  <c r="A965" i="2" s="1"/>
  <c r="A1010" i="2" s="1"/>
  <c r="A1055" i="2" s="1"/>
  <c r="A1100" i="2" s="1"/>
  <c r="A1145" i="2" s="1"/>
  <c r="A1190" i="2" s="1"/>
  <c r="A1235" i="2" s="1"/>
  <c r="A1280" i="2" s="1"/>
  <c r="A1325" i="2" s="1"/>
  <c r="A1370" i="2" s="1"/>
  <c r="A1415" i="2" s="1"/>
  <c r="A1460" i="2" s="1"/>
  <c r="A1504" i="2" s="1"/>
  <c r="A1548" i="2" s="1"/>
  <c r="A1592" i="2" s="1"/>
  <c r="A1636" i="2" s="1"/>
  <c r="A1680" i="2" s="1"/>
  <c r="A1725" i="2" s="1"/>
  <c r="A1770" i="2" s="1"/>
  <c r="A1815" i="2" s="1"/>
  <c r="A476" i="2"/>
  <c r="A520" i="2" s="1"/>
  <c r="A564" i="2" s="1"/>
  <c r="A608" i="2" s="1"/>
  <c r="A653" i="2" s="1"/>
  <c r="A698" i="2" s="1"/>
  <c r="A743" i="2" s="1"/>
  <c r="A788" i="2" s="1"/>
  <c r="A833" i="2" s="1"/>
  <c r="A878" i="2" s="1"/>
  <c r="A923" i="2" s="1"/>
  <c r="A968" i="2" s="1"/>
  <c r="A1013" i="2" s="1"/>
  <c r="A1058" i="2" s="1"/>
  <c r="A1103" i="2" s="1"/>
  <c r="A1148" i="2" s="1"/>
  <c r="A1193" i="2" s="1"/>
  <c r="A1238" i="2" s="1"/>
  <c r="A1283" i="2" s="1"/>
  <c r="A1328" i="2" s="1"/>
  <c r="A1373" i="2" s="1"/>
  <c r="A1418" i="2" s="1"/>
  <c r="A1463" i="2" s="1"/>
  <c r="A1507" i="2" s="1"/>
  <c r="A1551" i="2" s="1"/>
  <c r="A1595" i="2" s="1"/>
  <c r="A1639" i="2" s="1"/>
  <c r="A1683" i="2" s="1"/>
  <c r="A1728" i="2" s="1"/>
  <c r="A1773" i="2" s="1"/>
  <c r="A1818" i="2" s="1"/>
  <c r="O327" i="3"/>
  <c r="AF528" i="3"/>
  <c r="K578" i="3"/>
  <c r="N578" i="3" s="1"/>
  <c r="O198" i="3"/>
  <c r="O199" i="3" s="1"/>
  <c r="O202" i="3" s="1"/>
  <c r="AF189" i="3"/>
  <c r="O246" i="3"/>
  <c r="Y239" i="3"/>
  <c r="AA239" i="3" s="1"/>
  <c r="J246" i="2"/>
  <c r="J344" i="2"/>
  <c r="J253" i="2"/>
  <c r="N253" i="2" s="1"/>
  <c r="K251" i="2"/>
  <c r="K254" i="2"/>
  <c r="J304" i="2"/>
  <c r="J337" i="2"/>
  <c r="Q206" i="2"/>
  <c r="K250" i="2"/>
  <c r="K307" i="2"/>
  <c r="J249" i="2"/>
  <c r="N249" i="2" s="1"/>
  <c r="J218" i="2"/>
  <c r="J340" i="2"/>
  <c r="K306" i="2"/>
  <c r="C289" i="3"/>
  <c r="J289" i="3"/>
  <c r="K301" i="2"/>
  <c r="N301" i="2" s="1"/>
  <c r="O301" i="2" s="1"/>
  <c r="Q255" i="2"/>
  <c r="B485" i="2"/>
  <c r="B529" i="2" s="1"/>
  <c r="B573" i="2" s="1"/>
  <c r="B617" i="2" s="1"/>
  <c r="B662" i="2" s="1"/>
  <c r="R440" i="2"/>
  <c r="H254" i="2"/>
  <c r="C303" i="2"/>
  <c r="B475" i="2"/>
  <c r="B519" i="2" s="1"/>
  <c r="B563" i="2" s="1"/>
  <c r="B607" i="2" s="1"/>
  <c r="R430" i="2"/>
  <c r="J307" i="2"/>
  <c r="C353" i="2"/>
  <c r="C302" i="2"/>
  <c r="H347" i="2"/>
  <c r="J251" i="2"/>
  <c r="C297" i="2"/>
  <c r="C350" i="2"/>
  <c r="H350" i="2" s="1"/>
  <c r="H250" i="2"/>
  <c r="J247" i="2"/>
  <c r="C293" i="2"/>
  <c r="R432" i="2"/>
  <c r="B477" i="2"/>
  <c r="B521" i="2" s="1"/>
  <c r="B565" i="2" s="1"/>
  <c r="B609" i="2" s="1"/>
  <c r="B654" i="2" s="1"/>
  <c r="K340" i="2"/>
  <c r="Q294" i="2"/>
  <c r="J397" i="2"/>
  <c r="C443" i="2"/>
  <c r="B474" i="2"/>
  <c r="B518" i="2" s="1"/>
  <c r="B562" i="2" s="1"/>
  <c r="R429" i="2"/>
  <c r="C292" i="2"/>
  <c r="H292" i="2" s="1"/>
  <c r="B483" i="2"/>
  <c r="B527" i="2" s="1"/>
  <c r="B571" i="2" s="1"/>
  <c r="B615" i="2" s="1"/>
  <c r="B660" i="2" s="1"/>
  <c r="R438" i="2"/>
  <c r="B479" i="2"/>
  <c r="B523" i="2" s="1"/>
  <c r="B567" i="2" s="1"/>
  <c r="B611" i="2" s="1"/>
  <c r="B656" i="2" s="1"/>
  <c r="R434" i="2"/>
  <c r="C390" i="2"/>
  <c r="H390" i="2" s="1"/>
  <c r="C299" i="2"/>
  <c r="C383" i="2"/>
  <c r="B487" i="2"/>
  <c r="B531" i="2" s="1"/>
  <c r="B575" i="2" s="1"/>
  <c r="B619" i="2" s="1"/>
  <c r="B664" i="2" s="1"/>
  <c r="R442" i="2"/>
  <c r="H382" i="2"/>
  <c r="R428" i="2"/>
  <c r="B473" i="2"/>
  <c r="B517" i="2" s="1"/>
  <c r="H306" i="2"/>
  <c r="J257" i="2"/>
  <c r="N257" i="2" s="1"/>
  <c r="O257" i="2" s="1"/>
  <c r="C295" i="2"/>
  <c r="J256" i="2"/>
  <c r="H218" i="2"/>
  <c r="C386" i="2"/>
  <c r="H386" i="2" s="1"/>
  <c r="R436" i="2"/>
  <c r="B481" i="2"/>
  <c r="B525" i="2" s="1"/>
  <c r="B569" i="2" s="1"/>
  <c r="B613" i="2" s="1"/>
  <c r="B658" i="2" s="1"/>
  <c r="Q172" i="2"/>
  <c r="N172" i="2"/>
  <c r="K290" i="2"/>
  <c r="Q244" i="2"/>
  <c r="O369" i="3"/>
  <c r="K419" i="3"/>
  <c r="N419" i="3" s="1"/>
  <c r="AF419" i="3" s="1"/>
  <c r="Q369" i="3"/>
  <c r="O374" i="3"/>
  <c r="K424" i="3"/>
  <c r="N424" i="3" s="1"/>
  <c r="AF424" i="3" s="1"/>
  <c r="Q374" i="3"/>
  <c r="O528" i="3"/>
  <c r="Q528" i="3"/>
  <c r="O317" i="3"/>
  <c r="K367" i="3"/>
  <c r="N367" i="3" s="1"/>
  <c r="AF367" i="3" s="1"/>
  <c r="Q317" i="3"/>
  <c r="K239" i="3"/>
  <c r="O323" i="3"/>
  <c r="K373" i="3"/>
  <c r="N373" i="3" s="1"/>
  <c r="AF373" i="3" s="1"/>
  <c r="Q323" i="3"/>
  <c r="K471" i="3"/>
  <c r="N471" i="3" s="1"/>
  <c r="AF471" i="3" s="1"/>
  <c r="O421" i="3"/>
  <c r="Q421" i="3"/>
  <c r="O376" i="3"/>
  <c r="K426" i="3"/>
  <c r="N426" i="3" s="1"/>
  <c r="AF426" i="3" s="1"/>
  <c r="Q376" i="3"/>
  <c r="O366" i="3"/>
  <c r="K416" i="3"/>
  <c r="N416" i="3" s="1"/>
  <c r="AF416" i="3" s="1"/>
  <c r="Q366" i="3"/>
  <c r="K468" i="3"/>
  <c r="N468" i="3" s="1"/>
  <c r="AF468" i="3" s="1"/>
  <c r="O418" i="3"/>
  <c r="Q418" i="3"/>
  <c r="N246" i="2" l="1"/>
  <c r="H580" i="3"/>
  <c r="J580" i="3" s="1"/>
  <c r="N580" i="3" s="1"/>
  <c r="Q253" i="2"/>
  <c r="O253" i="2"/>
  <c r="O1082" i="2"/>
  <c r="V1100" i="2"/>
  <c r="K397" i="2"/>
  <c r="O351" i="2"/>
  <c r="R1519" i="3"/>
  <c r="B1566" i="3"/>
  <c r="R1524" i="3"/>
  <c r="B1571" i="3"/>
  <c r="C576" i="3"/>
  <c r="AJ526" i="3"/>
  <c r="R1523" i="3"/>
  <c r="B1570" i="3"/>
  <c r="R1518" i="3"/>
  <c r="B1565" i="3"/>
  <c r="AF484" i="3"/>
  <c r="O484" i="3"/>
  <c r="K534" i="3"/>
  <c r="C534" i="3"/>
  <c r="AJ484" i="3"/>
  <c r="Q484" i="3"/>
  <c r="B1859" i="3"/>
  <c r="R1859" i="3" s="1"/>
  <c r="R1812" i="3"/>
  <c r="H733" i="3"/>
  <c r="C782" i="3" s="1"/>
  <c r="J733" i="3"/>
  <c r="N633" i="3"/>
  <c r="Q633" i="3" s="1"/>
  <c r="I1567" i="3"/>
  <c r="J771" i="3"/>
  <c r="N256" i="2"/>
  <c r="O256" i="2" s="1"/>
  <c r="I1572" i="3"/>
  <c r="J774" i="3"/>
  <c r="J819" i="3"/>
  <c r="J822" i="3"/>
  <c r="N581" i="3"/>
  <c r="K631" i="3" s="1"/>
  <c r="AJ581" i="3"/>
  <c r="C631" i="3"/>
  <c r="H570" i="3"/>
  <c r="J777" i="3"/>
  <c r="J776" i="3"/>
  <c r="J765" i="3"/>
  <c r="H473" i="3"/>
  <c r="J473" i="3" s="1"/>
  <c r="J778" i="3"/>
  <c r="K304" i="2"/>
  <c r="O258" i="2"/>
  <c r="A1022" i="2"/>
  <c r="A1067" i="2" s="1"/>
  <c r="A1112" i="2" s="1"/>
  <c r="A1157" i="2" s="1"/>
  <c r="A1202" i="2" s="1"/>
  <c r="A1247" i="2" s="1"/>
  <c r="A1292" i="2" s="1"/>
  <c r="A1337" i="2" s="1"/>
  <c r="A1382" i="2" s="1"/>
  <c r="A1427" i="2" s="1"/>
  <c r="A1472" i="2" s="1"/>
  <c r="A1516" i="2" s="1"/>
  <c r="A1560" i="2" s="1"/>
  <c r="A1604" i="2" s="1"/>
  <c r="A1648" i="2" s="1"/>
  <c r="A1692" i="2" s="1"/>
  <c r="A1737" i="2" s="1"/>
  <c r="A1782" i="2" s="1"/>
  <c r="A1827" i="2" s="1"/>
  <c r="K635" i="3"/>
  <c r="AF585" i="3"/>
  <c r="O585" i="3"/>
  <c r="Q585" i="3"/>
  <c r="N582" i="3"/>
  <c r="H635" i="3"/>
  <c r="J635" i="3"/>
  <c r="C632" i="3"/>
  <c r="AJ582" i="3"/>
  <c r="Z199" i="2"/>
  <c r="O202" i="2"/>
  <c r="K247" i="2"/>
  <c r="Q246" i="2"/>
  <c r="O246" i="2"/>
  <c r="Y1278" i="2"/>
  <c r="X1278" i="2"/>
  <c r="Z1278" i="2"/>
  <c r="V1278" i="2"/>
  <c r="K337" i="2"/>
  <c r="N337" i="2" s="1"/>
  <c r="O291" i="2"/>
  <c r="Q249" i="2"/>
  <c r="O249" i="2"/>
  <c r="K344" i="2"/>
  <c r="N344" i="2" s="1"/>
  <c r="O298" i="2"/>
  <c r="C866" i="3"/>
  <c r="H869" i="3"/>
  <c r="C917" i="3" s="1"/>
  <c r="H825" i="3"/>
  <c r="C872" i="3" s="1"/>
  <c r="C814" i="3"/>
  <c r="H826" i="3"/>
  <c r="C873" i="3" s="1"/>
  <c r="H873" i="3" s="1"/>
  <c r="H813" i="3"/>
  <c r="C860" i="3" s="1"/>
  <c r="H824" i="3"/>
  <c r="C871" i="3" s="1"/>
  <c r="C768" i="3"/>
  <c r="O372" i="3"/>
  <c r="H773" i="3"/>
  <c r="C821" i="3" s="1"/>
  <c r="H821" i="3" s="1"/>
  <c r="C767" i="3"/>
  <c r="H770" i="3"/>
  <c r="J770" i="3" s="1"/>
  <c r="N629" i="3"/>
  <c r="O629" i="3" s="1"/>
  <c r="K628" i="3"/>
  <c r="Q377" i="3"/>
  <c r="Q370" i="3"/>
  <c r="O370" i="3"/>
  <c r="Q372" i="3"/>
  <c r="Q375" i="3"/>
  <c r="K422" i="3"/>
  <c r="N422" i="3" s="1"/>
  <c r="AF422" i="3" s="1"/>
  <c r="K427" i="3"/>
  <c r="N427" i="3" s="1"/>
  <c r="AF427" i="3" s="1"/>
  <c r="O377" i="3"/>
  <c r="O375" i="3"/>
  <c r="K425" i="3"/>
  <c r="N425" i="3" s="1"/>
  <c r="AF425" i="3" s="1"/>
  <c r="R531" i="2"/>
  <c r="AB172" i="2"/>
  <c r="R527" i="2"/>
  <c r="B751" i="2"/>
  <c r="R706" i="2"/>
  <c r="B701" i="2"/>
  <c r="R656" i="2"/>
  <c r="Q1278" i="2"/>
  <c r="N1278" i="2"/>
  <c r="D1278" i="2"/>
  <c r="F1278" i="2"/>
  <c r="L1278" i="2"/>
  <c r="K1278" i="2"/>
  <c r="H1278" i="2"/>
  <c r="R525" i="2"/>
  <c r="B743" i="2"/>
  <c r="R698" i="2"/>
  <c r="B705" i="2"/>
  <c r="R660" i="2"/>
  <c r="R523" i="2"/>
  <c r="L1362" i="2"/>
  <c r="L1349" i="2"/>
  <c r="C1323" i="2"/>
  <c r="U1323" i="2" s="1"/>
  <c r="B703" i="2"/>
  <c r="R658" i="2"/>
  <c r="B561" i="2"/>
  <c r="R517" i="2"/>
  <c r="B710" i="2"/>
  <c r="R665" i="2"/>
  <c r="B652" i="2"/>
  <c r="R607" i="2"/>
  <c r="R529" i="2"/>
  <c r="B753" i="2"/>
  <c r="R708" i="2"/>
  <c r="X1119" i="2"/>
  <c r="B745" i="2"/>
  <c r="R700" i="2"/>
  <c r="B709" i="2"/>
  <c r="R664" i="2"/>
  <c r="B699" i="2"/>
  <c r="R654" i="2"/>
  <c r="B707" i="2"/>
  <c r="R662" i="2"/>
  <c r="Q291" i="2"/>
  <c r="B606" i="2"/>
  <c r="R562" i="2"/>
  <c r="R521" i="2"/>
  <c r="B756" i="2"/>
  <c r="R711" i="2"/>
  <c r="B749" i="2"/>
  <c r="R704" i="2"/>
  <c r="B747" i="2"/>
  <c r="R702" i="2"/>
  <c r="Q351" i="2"/>
  <c r="K420" i="3"/>
  <c r="N420" i="3" s="1"/>
  <c r="AF420" i="3" s="1"/>
  <c r="Q298" i="2"/>
  <c r="Q258" i="2"/>
  <c r="N307" i="2"/>
  <c r="R532" i="2"/>
  <c r="R577" i="2"/>
  <c r="R524" i="2"/>
  <c r="R530" i="2"/>
  <c r="R572" i="2"/>
  <c r="R617" i="2"/>
  <c r="R574" i="2"/>
  <c r="R619" i="2"/>
  <c r="R528" i="2"/>
  <c r="R519" i="2"/>
  <c r="N247" i="2"/>
  <c r="N251" i="2"/>
  <c r="R613" i="2"/>
  <c r="R568" i="2"/>
  <c r="R576" i="2"/>
  <c r="R621" i="2"/>
  <c r="R518" i="2"/>
  <c r="R520" i="2"/>
  <c r="R526" i="2"/>
  <c r="R522" i="2"/>
  <c r="R611" i="2"/>
  <c r="R566" i="2"/>
  <c r="R570" i="2"/>
  <c r="R615" i="2"/>
  <c r="R473" i="2"/>
  <c r="R487" i="2"/>
  <c r="R479" i="2"/>
  <c r="R475" i="2"/>
  <c r="R485" i="2"/>
  <c r="R483" i="2"/>
  <c r="R474" i="2"/>
  <c r="R477" i="2"/>
  <c r="R481" i="2"/>
  <c r="N304" i="2"/>
  <c r="AF578" i="3"/>
  <c r="O578" i="3"/>
  <c r="Q578" i="3"/>
  <c r="AB239" i="3"/>
  <c r="O251" i="3"/>
  <c r="O181" i="2"/>
  <c r="O182" i="2" s="1"/>
  <c r="O185" i="2" s="1"/>
  <c r="K295" i="2"/>
  <c r="N340" i="2"/>
  <c r="K303" i="2"/>
  <c r="J306" i="2"/>
  <c r="N306" i="2" s="1"/>
  <c r="J347" i="2"/>
  <c r="K299" i="2"/>
  <c r="K292" i="2"/>
  <c r="O225" i="2"/>
  <c r="Y218" i="2"/>
  <c r="H289" i="3"/>
  <c r="N397" i="2"/>
  <c r="O397" i="2" s="1"/>
  <c r="H295" i="2"/>
  <c r="H299" i="2"/>
  <c r="J390" i="2"/>
  <c r="C436" i="2"/>
  <c r="C296" i="2"/>
  <c r="H296" i="2" s="1"/>
  <c r="H353" i="2"/>
  <c r="C300" i="2"/>
  <c r="C352" i="2"/>
  <c r="C428" i="2"/>
  <c r="H443" i="2"/>
  <c r="H293" i="2"/>
  <c r="J350" i="2"/>
  <c r="C396" i="2"/>
  <c r="H396" i="2" s="1"/>
  <c r="Q257" i="2"/>
  <c r="K347" i="2"/>
  <c r="Q301" i="2"/>
  <c r="C263" i="2"/>
  <c r="H383" i="2"/>
  <c r="J292" i="2"/>
  <c r="C338" i="2"/>
  <c r="C393" i="2"/>
  <c r="H303" i="2"/>
  <c r="J386" i="2"/>
  <c r="C432" i="2"/>
  <c r="J250" i="2"/>
  <c r="N250" i="2" s="1"/>
  <c r="O250" i="2" s="1"/>
  <c r="H297" i="2"/>
  <c r="H302" i="2"/>
  <c r="J254" i="2"/>
  <c r="N254" i="2" s="1"/>
  <c r="O254" i="2" s="1"/>
  <c r="J382" i="2"/>
  <c r="K218" i="2"/>
  <c r="N290" i="2"/>
  <c r="O290" i="2" s="1"/>
  <c r="O373" i="3"/>
  <c r="K423" i="3"/>
  <c r="N423" i="3" s="1"/>
  <c r="AF423" i="3" s="1"/>
  <c r="Q373" i="3"/>
  <c r="K417" i="3"/>
  <c r="N417" i="3" s="1"/>
  <c r="AF417" i="3" s="1"/>
  <c r="Q367" i="3"/>
  <c r="O367" i="3"/>
  <c r="O426" i="3"/>
  <c r="K476" i="3"/>
  <c r="N476" i="3" s="1"/>
  <c r="AF476" i="3" s="1"/>
  <c r="Q426" i="3"/>
  <c r="K521" i="3"/>
  <c r="N521" i="3" s="1"/>
  <c r="O471" i="3"/>
  <c r="Q471" i="3"/>
  <c r="N239" i="3"/>
  <c r="Q239" i="3"/>
  <c r="O424" i="3"/>
  <c r="K474" i="3"/>
  <c r="N474" i="3" s="1"/>
  <c r="AF474" i="3" s="1"/>
  <c r="Q424" i="3"/>
  <c r="K518" i="3"/>
  <c r="N518" i="3" s="1"/>
  <c r="O468" i="3"/>
  <c r="Q468" i="3"/>
  <c r="O416" i="3"/>
  <c r="K466" i="3"/>
  <c r="N466" i="3" s="1"/>
  <c r="AF466" i="3" s="1"/>
  <c r="Q416" i="3"/>
  <c r="O419" i="3"/>
  <c r="K469" i="3"/>
  <c r="N469" i="3" s="1"/>
  <c r="AF469" i="3" s="1"/>
  <c r="Q419" i="3"/>
  <c r="K630" i="3" l="1"/>
  <c r="O580" i="3"/>
  <c r="AF580" i="3"/>
  <c r="C630" i="3"/>
  <c r="AJ580" i="3"/>
  <c r="Q580" i="3"/>
  <c r="K302" i="2"/>
  <c r="Q256" i="2"/>
  <c r="O1127" i="2"/>
  <c r="V1145" i="2"/>
  <c r="K353" i="2"/>
  <c r="O307" i="2"/>
  <c r="Q306" i="2"/>
  <c r="O306" i="2"/>
  <c r="B1617" i="3"/>
  <c r="R1570" i="3"/>
  <c r="H534" i="3"/>
  <c r="J773" i="3"/>
  <c r="H576" i="3"/>
  <c r="B1618" i="3"/>
  <c r="R1571" i="3"/>
  <c r="K683" i="3"/>
  <c r="N683" i="3" s="1"/>
  <c r="Q683" i="3" s="1"/>
  <c r="H782" i="3"/>
  <c r="C830" i="3" s="1"/>
  <c r="O633" i="3"/>
  <c r="R1565" i="3"/>
  <c r="B1612" i="3"/>
  <c r="R1566" i="3"/>
  <c r="B1613" i="3"/>
  <c r="I1614" i="3"/>
  <c r="Q340" i="2"/>
  <c r="O340" i="2"/>
  <c r="C868" i="3"/>
  <c r="J821" i="3"/>
  <c r="I1619" i="3"/>
  <c r="J869" i="3"/>
  <c r="Q581" i="3"/>
  <c r="O581" i="3"/>
  <c r="AF581" i="3"/>
  <c r="H631" i="3"/>
  <c r="J631" i="3" s="1"/>
  <c r="N631" i="3" s="1"/>
  <c r="C620" i="3"/>
  <c r="AJ570" i="3"/>
  <c r="J570" i="3"/>
  <c r="J825" i="3"/>
  <c r="J824" i="3"/>
  <c r="J813" i="3"/>
  <c r="C523" i="3"/>
  <c r="AJ473" i="3"/>
  <c r="AJ489" i="3" s="1"/>
  <c r="J873" i="3"/>
  <c r="C921" i="3"/>
  <c r="J826" i="3"/>
  <c r="Q304" i="2"/>
  <c r="O304" i="2"/>
  <c r="N635" i="3"/>
  <c r="K685" i="3" s="1"/>
  <c r="H632" i="3"/>
  <c r="J632" i="3" s="1"/>
  <c r="C685" i="3"/>
  <c r="AF582" i="3"/>
  <c r="K632" i="3"/>
  <c r="O582" i="3"/>
  <c r="Q582" i="3"/>
  <c r="K472" i="3"/>
  <c r="N472" i="3" s="1"/>
  <c r="AF472" i="3" s="1"/>
  <c r="Q629" i="3"/>
  <c r="O422" i="3"/>
  <c r="Q422" i="3"/>
  <c r="AA218" i="2"/>
  <c r="Z244" i="2" s="1"/>
  <c r="N292" i="2"/>
  <c r="O292" i="2" s="1"/>
  <c r="Z1323" i="2"/>
  <c r="X1323" i="2"/>
  <c r="Y1323" i="2"/>
  <c r="V1323" i="2"/>
  <c r="Q251" i="2"/>
  <c r="O251" i="2"/>
  <c r="Q247" i="2"/>
  <c r="O247" i="2"/>
  <c r="K383" i="2"/>
  <c r="O337" i="2"/>
  <c r="Q344" i="2"/>
  <c r="O344" i="2"/>
  <c r="Q337" i="2"/>
  <c r="O425" i="3"/>
  <c r="Q425" i="3"/>
  <c r="K475" i="3"/>
  <c r="N475" i="3" s="1"/>
  <c r="AF475" i="3" s="1"/>
  <c r="H871" i="3"/>
  <c r="C919" i="3" s="1"/>
  <c r="H866" i="3"/>
  <c r="C914" i="3" s="1"/>
  <c r="H872" i="3"/>
  <c r="C920" i="3" s="1"/>
  <c r="H868" i="3"/>
  <c r="C916" i="3" s="1"/>
  <c r="H860" i="3"/>
  <c r="C908" i="3" s="1"/>
  <c r="H814" i="3"/>
  <c r="C861" i="3" s="1"/>
  <c r="C818" i="3"/>
  <c r="H768" i="3"/>
  <c r="C816" i="3" s="1"/>
  <c r="H767" i="3"/>
  <c r="C815" i="3" s="1"/>
  <c r="K679" i="3"/>
  <c r="Q427" i="3"/>
  <c r="K477" i="3"/>
  <c r="N477" i="3" s="1"/>
  <c r="AF477" i="3" s="1"/>
  <c r="O427" i="3"/>
  <c r="K470" i="3"/>
  <c r="N470" i="3" s="1"/>
  <c r="AF470" i="3" s="1"/>
  <c r="O420" i="3"/>
  <c r="Q420" i="3"/>
  <c r="B748" i="2"/>
  <c r="R703" i="2"/>
  <c r="B788" i="2"/>
  <c r="R743" i="2"/>
  <c r="B744" i="2"/>
  <c r="R699" i="2"/>
  <c r="B754" i="2"/>
  <c r="R709" i="2"/>
  <c r="H1323" i="2"/>
  <c r="Q1323" i="2"/>
  <c r="N1323" i="2"/>
  <c r="L1323" i="2"/>
  <c r="F1323" i="2"/>
  <c r="K1323" i="2"/>
  <c r="D1323" i="2"/>
  <c r="B605" i="2"/>
  <c r="R561" i="2"/>
  <c r="B651" i="2"/>
  <c r="R606" i="2"/>
  <c r="B697" i="2"/>
  <c r="R652" i="2"/>
  <c r="B746" i="2"/>
  <c r="R701" i="2"/>
  <c r="B750" i="2"/>
  <c r="R705" i="2"/>
  <c r="B792" i="2"/>
  <c r="R747" i="2"/>
  <c r="B790" i="2"/>
  <c r="R745" i="2"/>
  <c r="L1407" i="2"/>
  <c r="L1394" i="2"/>
  <c r="C1368" i="2"/>
  <c r="U1368" i="2" s="1"/>
  <c r="B801" i="2"/>
  <c r="R756" i="2"/>
  <c r="B755" i="2"/>
  <c r="R710" i="2"/>
  <c r="B796" i="2"/>
  <c r="R751" i="2"/>
  <c r="B798" i="2"/>
  <c r="R753" i="2"/>
  <c r="B794" i="2"/>
  <c r="R749" i="2"/>
  <c r="B752" i="2"/>
  <c r="R707" i="2"/>
  <c r="X1164" i="2"/>
  <c r="Q307" i="2"/>
  <c r="N347" i="2"/>
  <c r="K386" i="2"/>
  <c r="N386" i="2" s="1"/>
  <c r="O386" i="2" s="1"/>
  <c r="R618" i="2"/>
  <c r="R573" i="2"/>
  <c r="K297" i="2"/>
  <c r="R567" i="2"/>
  <c r="R612" i="2"/>
  <c r="R565" i="2"/>
  <c r="R610" i="2"/>
  <c r="R569" i="2"/>
  <c r="R614" i="2"/>
  <c r="K293" i="2"/>
  <c r="R616" i="2"/>
  <c r="R571" i="2"/>
  <c r="R609" i="2"/>
  <c r="R564" i="2"/>
  <c r="R620" i="2"/>
  <c r="R575" i="2"/>
  <c r="R563" i="2"/>
  <c r="R608" i="2"/>
  <c r="K390" i="2"/>
  <c r="N390" i="2" s="1"/>
  <c r="O390" i="2" s="1"/>
  <c r="K350" i="2"/>
  <c r="N350" i="2" s="1"/>
  <c r="AF521" i="3"/>
  <c r="K571" i="3"/>
  <c r="N571" i="3" s="1"/>
  <c r="AF518" i="3"/>
  <c r="K568" i="3"/>
  <c r="O296" i="3"/>
  <c r="Y289" i="3"/>
  <c r="AA289" i="3" s="1"/>
  <c r="O248" i="3"/>
  <c r="O249" i="3" s="1"/>
  <c r="O252" i="3" s="1"/>
  <c r="AF239" i="3"/>
  <c r="K296" i="2"/>
  <c r="K300" i="2"/>
  <c r="J383" i="2"/>
  <c r="N383" i="2" s="1"/>
  <c r="O383" i="2" s="1"/>
  <c r="J299" i="2"/>
  <c r="N299" i="2" s="1"/>
  <c r="C339" i="2"/>
  <c r="H339" i="2" s="1"/>
  <c r="K352" i="2"/>
  <c r="C343" i="2"/>
  <c r="H343" i="2" s="1"/>
  <c r="C349" i="2"/>
  <c r="H349" i="2" s="1"/>
  <c r="K338" i="2"/>
  <c r="J353" i="2"/>
  <c r="N353" i="2" s="1"/>
  <c r="O353" i="2" s="1"/>
  <c r="C339" i="3"/>
  <c r="J339" i="3"/>
  <c r="J263" i="2"/>
  <c r="J297" i="2"/>
  <c r="K443" i="2"/>
  <c r="Q397" i="2"/>
  <c r="H428" i="2"/>
  <c r="J296" i="2"/>
  <c r="C342" i="2"/>
  <c r="C348" i="2"/>
  <c r="J293" i="2"/>
  <c r="Q254" i="2"/>
  <c r="Q250" i="2"/>
  <c r="C341" i="2"/>
  <c r="H263" i="2"/>
  <c r="Q292" i="2"/>
  <c r="C429" i="2"/>
  <c r="J396" i="2"/>
  <c r="C442" i="2"/>
  <c r="H442" i="2" s="1"/>
  <c r="C488" i="2"/>
  <c r="C345" i="2"/>
  <c r="H300" i="2"/>
  <c r="J302" i="2"/>
  <c r="N302" i="2" s="1"/>
  <c r="O302" i="2" s="1"/>
  <c r="H432" i="2"/>
  <c r="J303" i="2"/>
  <c r="N303" i="2" s="1"/>
  <c r="O303" i="2" s="1"/>
  <c r="H393" i="2"/>
  <c r="H338" i="2"/>
  <c r="J443" i="2"/>
  <c r="H352" i="2"/>
  <c r="C399" i="2"/>
  <c r="H436" i="2"/>
  <c r="J295" i="2"/>
  <c r="N295" i="2" s="1"/>
  <c r="O295" i="2" s="1"/>
  <c r="Q218" i="2"/>
  <c r="N218" i="2"/>
  <c r="Q290" i="2"/>
  <c r="K336" i="2"/>
  <c r="O466" i="3"/>
  <c r="K516" i="3"/>
  <c r="N516" i="3" s="1"/>
  <c r="Q466" i="3"/>
  <c r="O518" i="3"/>
  <c r="Q518" i="3"/>
  <c r="O474" i="3"/>
  <c r="K524" i="3"/>
  <c r="N524" i="3" s="1"/>
  <c r="Q474" i="3"/>
  <c r="Q521" i="3"/>
  <c r="O521" i="3"/>
  <c r="O476" i="3"/>
  <c r="K526" i="3"/>
  <c r="N526" i="3" s="1"/>
  <c r="Q476" i="3"/>
  <c r="O417" i="3"/>
  <c r="K467" i="3"/>
  <c r="N467" i="3" s="1"/>
  <c r="AF467" i="3" s="1"/>
  <c r="Q417" i="3"/>
  <c r="O469" i="3"/>
  <c r="K519" i="3"/>
  <c r="N519" i="3" s="1"/>
  <c r="Q469" i="3"/>
  <c r="K289" i="3"/>
  <c r="O423" i="3"/>
  <c r="K473" i="3"/>
  <c r="N473" i="3" s="1"/>
  <c r="AF473" i="3" s="1"/>
  <c r="Q423" i="3"/>
  <c r="O472" i="3" l="1"/>
  <c r="H630" i="3"/>
  <c r="J630" i="3"/>
  <c r="K522" i="3"/>
  <c r="N522" i="3" s="1"/>
  <c r="Q472" i="3"/>
  <c r="N630" i="3"/>
  <c r="Q299" i="2"/>
  <c r="O299" i="2"/>
  <c r="O1172" i="2"/>
  <c r="V1190" i="2"/>
  <c r="J782" i="3"/>
  <c r="H830" i="3"/>
  <c r="C877" i="3" s="1"/>
  <c r="J830" i="3"/>
  <c r="H685" i="3"/>
  <c r="C735" i="3" s="1"/>
  <c r="C584" i="3"/>
  <c r="AJ534" i="3"/>
  <c r="R1613" i="3"/>
  <c r="B1660" i="3"/>
  <c r="J534" i="3"/>
  <c r="N534" i="3" s="1"/>
  <c r="R1618" i="3"/>
  <c r="B1665" i="3"/>
  <c r="J767" i="3"/>
  <c r="K733" i="3"/>
  <c r="N733" i="3" s="1"/>
  <c r="R1612" i="3"/>
  <c r="B1659" i="3"/>
  <c r="J768" i="3"/>
  <c r="O683" i="3"/>
  <c r="C626" i="3"/>
  <c r="AJ576" i="3"/>
  <c r="B1664" i="3"/>
  <c r="R1617" i="3"/>
  <c r="J576" i="3"/>
  <c r="J814" i="3"/>
  <c r="I1661" i="3"/>
  <c r="J868" i="3"/>
  <c r="I1666" i="3"/>
  <c r="J866" i="3"/>
  <c r="H818" i="3"/>
  <c r="C865" i="3" s="1"/>
  <c r="H865" i="3" s="1"/>
  <c r="C913" i="3" s="1"/>
  <c r="N632" i="3"/>
  <c r="Q632" i="3" s="1"/>
  <c r="O631" i="3"/>
  <c r="K681" i="3"/>
  <c r="C681" i="3"/>
  <c r="Q631" i="3"/>
  <c r="H620" i="3"/>
  <c r="C670" i="3" s="1"/>
  <c r="H920" i="3"/>
  <c r="C966" i="3" s="1"/>
  <c r="J872" i="3"/>
  <c r="J871" i="3"/>
  <c r="J860" i="3"/>
  <c r="H523" i="3"/>
  <c r="J523" i="3"/>
  <c r="H921" i="3"/>
  <c r="C967" i="3" s="1"/>
  <c r="Q350" i="2"/>
  <c r="O350" i="2"/>
  <c r="Q347" i="2"/>
  <c r="O347" i="2"/>
  <c r="O635" i="3"/>
  <c r="Q635" i="3"/>
  <c r="Q733" i="3"/>
  <c r="O733" i="3"/>
  <c r="K782" i="3"/>
  <c r="N782" i="3" s="1"/>
  <c r="C682" i="3"/>
  <c r="O230" i="2"/>
  <c r="AB218" i="2"/>
  <c r="X1368" i="2"/>
  <c r="Z1368" i="2"/>
  <c r="Y1368" i="2"/>
  <c r="V1368" i="2"/>
  <c r="K393" i="2"/>
  <c r="H916" i="3"/>
  <c r="C962" i="3" s="1"/>
  <c r="Q475" i="3"/>
  <c r="O475" i="3"/>
  <c r="K525" i="3"/>
  <c r="N525" i="3" s="1"/>
  <c r="O525" i="3" s="1"/>
  <c r="H917" i="3"/>
  <c r="H861" i="3"/>
  <c r="C909" i="3" s="1"/>
  <c r="H816" i="3"/>
  <c r="C863" i="3" s="1"/>
  <c r="H815" i="3"/>
  <c r="C862" i="3" s="1"/>
  <c r="Q477" i="3"/>
  <c r="K527" i="3"/>
  <c r="N527" i="3" s="1"/>
  <c r="AF527" i="3" s="1"/>
  <c r="K621" i="3"/>
  <c r="O477" i="3"/>
  <c r="Q470" i="3"/>
  <c r="O470" i="3"/>
  <c r="K520" i="3"/>
  <c r="N520" i="3" s="1"/>
  <c r="K570" i="3" s="1"/>
  <c r="N570" i="3" s="1"/>
  <c r="L1452" i="2"/>
  <c r="L1439" i="2"/>
  <c r="C1413" i="2"/>
  <c r="U1413" i="2" s="1"/>
  <c r="B791" i="2"/>
  <c r="R746" i="2"/>
  <c r="F1368" i="2"/>
  <c r="Q1368" i="2"/>
  <c r="K1368" i="2"/>
  <c r="N1368" i="2"/>
  <c r="L1368" i="2"/>
  <c r="D1368" i="2"/>
  <c r="H1368" i="2"/>
  <c r="X1209" i="2"/>
  <c r="B841" i="2"/>
  <c r="R796" i="2"/>
  <c r="B789" i="2"/>
  <c r="R744" i="2"/>
  <c r="B795" i="2"/>
  <c r="R750" i="2"/>
  <c r="B835" i="2"/>
  <c r="R790" i="2"/>
  <c r="B742" i="2"/>
  <c r="R697" i="2"/>
  <c r="B843" i="2"/>
  <c r="R798" i="2"/>
  <c r="B797" i="2"/>
  <c r="R752" i="2"/>
  <c r="B800" i="2"/>
  <c r="R755" i="2"/>
  <c r="B833" i="2"/>
  <c r="R788" i="2"/>
  <c r="B837" i="2"/>
  <c r="R792" i="2"/>
  <c r="B696" i="2"/>
  <c r="R651" i="2"/>
  <c r="B650" i="2"/>
  <c r="R605" i="2"/>
  <c r="B799" i="2"/>
  <c r="R754" i="2"/>
  <c r="B839" i="2"/>
  <c r="R794" i="2"/>
  <c r="B846" i="2"/>
  <c r="R801" i="2"/>
  <c r="B793" i="2"/>
  <c r="R748" i="2"/>
  <c r="N293" i="2"/>
  <c r="N297" i="2"/>
  <c r="N296" i="2"/>
  <c r="AF519" i="3"/>
  <c r="K569" i="3"/>
  <c r="N569" i="3" s="1"/>
  <c r="AF526" i="3"/>
  <c r="K576" i="3"/>
  <c r="N576" i="3" s="1"/>
  <c r="AF524" i="3"/>
  <c r="K574" i="3"/>
  <c r="N574" i="3" s="1"/>
  <c r="AF516" i="3"/>
  <c r="K566" i="3"/>
  <c r="N566" i="3" s="1"/>
  <c r="K616" i="3" s="1"/>
  <c r="N616" i="3" s="1"/>
  <c r="O571" i="3"/>
  <c r="AF571" i="3"/>
  <c r="Q571" i="3"/>
  <c r="AF522" i="3"/>
  <c r="K572" i="3"/>
  <c r="N572" i="3" s="1"/>
  <c r="N568" i="3"/>
  <c r="K618" i="3" s="1"/>
  <c r="AB289" i="3"/>
  <c r="O301" i="3"/>
  <c r="K348" i="2"/>
  <c r="K396" i="2"/>
  <c r="N396" i="2" s="1"/>
  <c r="O396" i="2" s="1"/>
  <c r="K341" i="2"/>
  <c r="J349" i="2"/>
  <c r="C389" i="2"/>
  <c r="H389" i="2" s="1"/>
  <c r="C385" i="2"/>
  <c r="H385" i="2" s="1"/>
  <c r="K399" i="2"/>
  <c r="K436" i="2"/>
  <c r="J432" i="2"/>
  <c r="J300" i="2"/>
  <c r="N300" i="2" s="1"/>
  <c r="O227" i="2"/>
  <c r="O228" i="2" s="1"/>
  <c r="J393" i="2"/>
  <c r="J343" i="2"/>
  <c r="J339" i="2"/>
  <c r="K429" i="2"/>
  <c r="K432" i="2"/>
  <c r="K345" i="2"/>
  <c r="O270" i="2"/>
  <c r="Y263" i="2"/>
  <c r="AA263" i="2" s="1"/>
  <c r="H339" i="3"/>
  <c r="Q386" i="2"/>
  <c r="Q390" i="2"/>
  <c r="Q383" i="2"/>
  <c r="Q353" i="2"/>
  <c r="N443" i="2"/>
  <c r="O443" i="2" s="1"/>
  <c r="C473" i="2"/>
  <c r="C481" i="2"/>
  <c r="C398" i="2"/>
  <c r="C384" i="2"/>
  <c r="H384" i="2" s="1"/>
  <c r="H345" i="2"/>
  <c r="H488" i="2"/>
  <c r="C532" i="2" s="1"/>
  <c r="H429" i="2"/>
  <c r="C477" i="2"/>
  <c r="Q302" i="2"/>
  <c r="H399" i="2"/>
  <c r="J442" i="2"/>
  <c r="C487" i="2"/>
  <c r="Q295" i="2"/>
  <c r="C395" i="2"/>
  <c r="H348" i="2"/>
  <c r="C439" i="2"/>
  <c r="H342" i="2"/>
  <c r="J436" i="2"/>
  <c r="J352" i="2"/>
  <c r="N352" i="2" s="1"/>
  <c r="O352" i="2" s="1"/>
  <c r="J338" i="2"/>
  <c r="N338" i="2" s="1"/>
  <c r="O338" i="2" s="1"/>
  <c r="Q303" i="2"/>
  <c r="K349" i="2"/>
  <c r="C346" i="2"/>
  <c r="C309" i="2"/>
  <c r="H341" i="2"/>
  <c r="J428" i="2"/>
  <c r="K263" i="2"/>
  <c r="N336" i="2"/>
  <c r="O336" i="2" s="1"/>
  <c r="O522" i="3"/>
  <c r="Q522" i="3"/>
  <c r="O526" i="3"/>
  <c r="Q526" i="3"/>
  <c r="O519" i="3"/>
  <c r="Q519" i="3"/>
  <c r="O473" i="3"/>
  <c r="K523" i="3"/>
  <c r="N523" i="3" s="1"/>
  <c r="Q473" i="3"/>
  <c r="O516" i="3"/>
  <c r="Q516" i="3"/>
  <c r="Q289" i="3"/>
  <c r="N289" i="3"/>
  <c r="O524" i="3"/>
  <c r="Q524" i="3"/>
  <c r="O467" i="3"/>
  <c r="K517" i="3"/>
  <c r="N517" i="3" s="1"/>
  <c r="Q467" i="3"/>
  <c r="J685" i="3" l="1"/>
  <c r="N685" i="3" s="1"/>
  <c r="C680" i="3"/>
  <c r="H680" i="3" s="1"/>
  <c r="Q630" i="3"/>
  <c r="K680" i="3"/>
  <c r="O630" i="3"/>
  <c r="Q685" i="3"/>
  <c r="O1217" i="2"/>
  <c r="V1235" i="2"/>
  <c r="J815" i="3"/>
  <c r="H626" i="3"/>
  <c r="C676" i="3" s="1"/>
  <c r="R1665" i="3"/>
  <c r="B1712" i="3"/>
  <c r="H584" i="3"/>
  <c r="J861" i="3"/>
  <c r="J816" i="3"/>
  <c r="H735" i="3"/>
  <c r="C784" i="3" s="1"/>
  <c r="J735" i="3"/>
  <c r="R1659" i="3"/>
  <c r="B1706" i="3"/>
  <c r="Q534" i="3"/>
  <c r="O534" i="3"/>
  <c r="AF534" i="3"/>
  <c r="K584" i="3"/>
  <c r="R1660" i="3"/>
  <c r="B1707" i="3"/>
  <c r="H877" i="3"/>
  <c r="C925" i="3" s="1"/>
  <c r="R1664" i="3"/>
  <c r="B1711" i="3"/>
  <c r="I1708" i="3"/>
  <c r="J818" i="3"/>
  <c r="K682" i="3"/>
  <c r="O632" i="3"/>
  <c r="H962" i="3"/>
  <c r="C1009" i="3" s="1"/>
  <c r="J916" i="3"/>
  <c r="I1713" i="3"/>
  <c r="C963" i="3"/>
  <c r="J917" i="3"/>
  <c r="H913" i="3"/>
  <c r="C959" i="3" s="1"/>
  <c r="J865" i="3"/>
  <c r="H681" i="3"/>
  <c r="J681" i="3" s="1"/>
  <c r="N681" i="3" s="1"/>
  <c r="J920" i="3"/>
  <c r="Q520" i="3"/>
  <c r="J620" i="3"/>
  <c r="H670" i="3"/>
  <c r="C720" i="3" s="1"/>
  <c r="H966" i="3"/>
  <c r="C1013" i="3" s="1"/>
  <c r="J921" i="3"/>
  <c r="C573" i="3"/>
  <c r="AJ523" i="3"/>
  <c r="AJ539" i="3" s="1"/>
  <c r="H967" i="3"/>
  <c r="J967" i="3" s="1"/>
  <c r="N393" i="2"/>
  <c r="O393" i="2" s="1"/>
  <c r="Q782" i="3"/>
  <c r="O782" i="3"/>
  <c r="K830" i="3"/>
  <c r="N830" i="3" s="1"/>
  <c r="H682" i="3"/>
  <c r="C732" i="3" s="1"/>
  <c r="Q525" i="3"/>
  <c r="K575" i="3"/>
  <c r="N575" i="3" s="1"/>
  <c r="Q575" i="3" s="1"/>
  <c r="AF525" i="3"/>
  <c r="O231" i="2"/>
  <c r="Q300" i="2"/>
  <c r="O300" i="2"/>
  <c r="K342" i="2"/>
  <c r="O296" i="2"/>
  <c r="X1413" i="2"/>
  <c r="V1413" i="2"/>
  <c r="Z1413" i="2"/>
  <c r="Y1413" i="2"/>
  <c r="K343" i="2"/>
  <c r="N343" i="2" s="1"/>
  <c r="O297" i="2"/>
  <c r="Q293" i="2"/>
  <c r="O293" i="2"/>
  <c r="K577" i="3"/>
  <c r="N577" i="3" s="1"/>
  <c r="K627" i="3" s="1"/>
  <c r="N627" i="3" s="1"/>
  <c r="H919" i="3"/>
  <c r="O527" i="3"/>
  <c r="H862" i="3"/>
  <c r="C910" i="3" s="1"/>
  <c r="H863" i="3"/>
  <c r="Q527" i="3"/>
  <c r="K626" i="3"/>
  <c r="K666" i="3"/>
  <c r="N666" i="3" s="1"/>
  <c r="Q616" i="3"/>
  <c r="O616" i="3"/>
  <c r="N621" i="3"/>
  <c r="O621" i="3" s="1"/>
  <c r="K620" i="3"/>
  <c r="N628" i="3"/>
  <c r="O628" i="3" s="1"/>
  <c r="K624" i="3"/>
  <c r="K619" i="3"/>
  <c r="N619" i="3" s="1"/>
  <c r="K622" i="3"/>
  <c r="N622" i="3" s="1"/>
  <c r="AF520" i="3"/>
  <c r="O520" i="3"/>
  <c r="Q296" i="2"/>
  <c r="N349" i="2"/>
  <c r="B884" i="2"/>
  <c r="R839" i="2"/>
  <c r="B882" i="2"/>
  <c r="R837" i="2"/>
  <c r="B888" i="2"/>
  <c r="R843" i="2"/>
  <c r="B834" i="2"/>
  <c r="R789" i="2"/>
  <c r="L1496" i="2"/>
  <c r="L1484" i="2"/>
  <c r="C1458" i="2"/>
  <c r="U1458" i="2" s="1"/>
  <c r="B886" i="2"/>
  <c r="R841" i="2"/>
  <c r="B844" i="2"/>
  <c r="R799" i="2"/>
  <c r="B878" i="2"/>
  <c r="R833" i="2"/>
  <c r="B787" i="2"/>
  <c r="R742" i="2"/>
  <c r="B838" i="2"/>
  <c r="R793" i="2"/>
  <c r="B695" i="2"/>
  <c r="R650" i="2"/>
  <c r="B845" i="2"/>
  <c r="R800" i="2"/>
  <c r="B880" i="2"/>
  <c r="R835" i="2"/>
  <c r="X1254" i="2"/>
  <c r="B836" i="2"/>
  <c r="R791" i="2"/>
  <c r="B891" i="2"/>
  <c r="R846" i="2"/>
  <c r="B741" i="2"/>
  <c r="R696" i="2"/>
  <c r="B842" i="2"/>
  <c r="R797" i="2"/>
  <c r="B840" i="2"/>
  <c r="R795" i="2"/>
  <c r="H1413" i="2"/>
  <c r="D1413" i="2"/>
  <c r="Q1413" i="2"/>
  <c r="N1413" i="2"/>
  <c r="K1413" i="2"/>
  <c r="F1413" i="2"/>
  <c r="L1413" i="2"/>
  <c r="N432" i="2"/>
  <c r="K339" i="2"/>
  <c r="N339" i="2" s="1"/>
  <c r="H532" i="2"/>
  <c r="Q297" i="2"/>
  <c r="J309" i="2"/>
  <c r="N436" i="2"/>
  <c r="AF568" i="3"/>
  <c r="AF566" i="3"/>
  <c r="O566" i="3"/>
  <c r="Q566" i="3"/>
  <c r="AF517" i="3"/>
  <c r="K567" i="3"/>
  <c r="N567" i="3" s="1"/>
  <c r="O570" i="3"/>
  <c r="AF570" i="3"/>
  <c r="Q570" i="3"/>
  <c r="O574" i="3"/>
  <c r="AF574" i="3"/>
  <c r="Q574" i="3"/>
  <c r="O576" i="3"/>
  <c r="AF576" i="3"/>
  <c r="Q576" i="3"/>
  <c r="AF569" i="3"/>
  <c r="O569" i="3"/>
  <c r="Q569" i="3"/>
  <c r="AF572" i="3"/>
  <c r="O572" i="3"/>
  <c r="Q572" i="3"/>
  <c r="AF523" i="3"/>
  <c r="K573" i="3"/>
  <c r="O568" i="3"/>
  <c r="Q568" i="3"/>
  <c r="O298" i="3"/>
  <c r="O299" i="3" s="1"/>
  <c r="O302" i="3" s="1"/>
  <c r="AF289" i="3"/>
  <c r="O346" i="3"/>
  <c r="Y339" i="3"/>
  <c r="AA339" i="3" s="1"/>
  <c r="K442" i="2"/>
  <c r="N442" i="2" s="1"/>
  <c r="O442" i="2" s="1"/>
  <c r="Q396" i="2"/>
  <c r="J399" i="2"/>
  <c r="N399" i="2" s="1"/>
  <c r="C474" i="2"/>
  <c r="H474" i="2" s="1"/>
  <c r="C518" i="2" s="1"/>
  <c r="K488" i="2"/>
  <c r="K346" i="2"/>
  <c r="J488" i="2"/>
  <c r="J341" i="2"/>
  <c r="N341" i="2" s="1"/>
  <c r="K384" i="2"/>
  <c r="J345" i="2"/>
  <c r="N345" i="2" s="1"/>
  <c r="K398" i="2"/>
  <c r="J385" i="2"/>
  <c r="Z290" i="2"/>
  <c r="O275" i="2"/>
  <c r="AB263" i="2"/>
  <c r="C389" i="3"/>
  <c r="J389" i="3"/>
  <c r="J429" i="2"/>
  <c r="N429" i="2" s="1"/>
  <c r="O429" i="2" s="1"/>
  <c r="Q393" i="2"/>
  <c r="Q443" i="2"/>
  <c r="Q338" i="2"/>
  <c r="H439" i="2"/>
  <c r="C435" i="2"/>
  <c r="H435" i="2" s="1"/>
  <c r="C388" i="2"/>
  <c r="C394" i="2"/>
  <c r="H394" i="2" s="1"/>
  <c r="H398" i="2"/>
  <c r="H473" i="2"/>
  <c r="C517" i="2" s="1"/>
  <c r="C387" i="2"/>
  <c r="H309" i="2"/>
  <c r="H346" i="2"/>
  <c r="H395" i="2"/>
  <c r="C445" i="2"/>
  <c r="H445" i="2" s="1"/>
  <c r="J384" i="2"/>
  <c r="C430" i="2"/>
  <c r="H481" i="2"/>
  <c r="C525" i="2" s="1"/>
  <c r="H487" i="2"/>
  <c r="C531" i="2" s="1"/>
  <c r="J389" i="2"/>
  <c r="J342" i="2"/>
  <c r="N342" i="2" s="1"/>
  <c r="O342" i="2" s="1"/>
  <c r="J348" i="2"/>
  <c r="N348" i="2" s="1"/>
  <c r="O348" i="2" s="1"/>
  <c r="H477" i="2"/>
  <c r="C521" i="2" s="1"/>
  <c r="C391" i="2"/>
  <c r="Q352" i="2"/>
  <c r="C431" i="2"/>
  <c r="H431" i="2" s="1"/>
  <c r="Q263" i="2"/>
  <c r="N263" i="2"/>
  <c r="K382" i="2"/>
  <c r="Q336" i="2"/>
  <c r="O517" i="3"/>
  <c r="Q517" i="3"/>
  <c r="K339" i="3"/>
  <c r="O523" i="3"/>
  <c r="Q523" i="3"/>
  <c r="J862" i="3" l="1"/>
  <c r="J680" i="3"/>
  <c r="N680" i="3" s="1"/>
  <c r="C730" i="3"/>
  <c r="H730" i="3" s="1"/>
  <c r="O685" i="3"/>
  <c r="K735" i="3"/>
  <c r="N735" i="3" s="1"/>
  <c r="O1262" i="2"/>
  <c r="V1280" i="2"/>
  <c r="Q399" i="2"/>
  <c r="O399" i="2"/>
  <c r="Q345" i="2"/>
  <c r="O345" i="2"/>
  <c r="J962" i="3"/>
  <c r="J877" i="3"/>
  <c r="R1706" i="3"/>
  <c r="B1753" i="3"/>
  <c r="C634" i="3"/>
  <c r="AJ584" i="3"/>
  <c r="H925" i="3"/>
  <c r="C971" i="3" s="1"/>
  <c r="R1707" i="3"/>
  <c r="B1754" i="3"/>
  <c r="B1759" i="3"/>
  <c r="R1712" i="3"/>
  <c r="H784" i="3"/>
  <c r="J784" i="3" s="1"/>
  <c r="H676" i="3"/>
  <c r="C726" i="3" s="1"/>
  <c r="J626" i="3"/>
  <c r="N626" i="3" s="1"/>
  <c r="R1711" i="3"/>
  <c r="B1758" i="3"/>
  <c r="J584" i="3"/>
  <c r="N584" i="3" s="1"/>
  <c r="C911" i="3"/>
  <c r="J863" i="3"/>
  <c r="I1755" i="3"/>
  <c r="K439" i="2"/>
  <c r="N620" i="3"/>
  <c r="Q620" i="3" s="1"/>
  <c r="Q432" i="2"/>
  <c r="O432" i="2"/>
  <c r="K395" i="2"/>
  <c r="O349" i="2"/>
  <c r="Q349" i="2"/>
  <c r="H1009" i="3"/>
  <c r="C1055" i="3" s="1"/>
  <c r="I1760" i="3"/>
  <c r="H963" i="3"/>
  <c r="C1010" i="3" s="1"/>
  <c r="O577" i="3"/>
  <c r="H959" i="3"/>
  <c r="C1006" i="3" s="1"/>
  <c r="J913" i="3"/>
  <c r="H732" i="3"/>
  <c r="C781" i="3" s="1"/>
  <c r="J682" i="3"/>
  <c r="N682" i="3" s="1"/>
  <c r="O681" i="3"/>
  <c r="K731" i="3"/>
  <c r="C731" i="3"/>
  <c r="Q681" i="3"/>
  <c r="J670" i="3"/>
  <c r="H720" i="3"/>
  <c r="C769" i="3" s="1"/>
  <c r="H1013" i="3"/>
  <c r="C1059" i="3" s="1"/>
  <c r="J966" i="3"/>
  <c r="C965" i="3"/>
  <c r="J919" i="3"/>
  <c r="H573" i="3"/>
  <c r="C589" i="3"/>
  <c r="C1014" i="3"/>
  <c r="Q830" i="3"/>
  <c r="O830" i="3"/>
  <c r="K877" i="3"/>
  <c r="N877" i="3" s="1"/>
  <c r="AF575" i="3"/>
  <c r="O575" i="3"/>
  <c r="Q577" i="3"/>
  <c r="K625" i="3"/>
  <c r="N625" i="3" s="1"/>
  <c r="O625" i="3" s="1"/>
  <c r="AF577" i="3"/>
  <c r="Z1458" i="2"/>
  <c r="Y1458" i="2"/>
  <c r="X1458" i="2"/>
  <c r="V1458" i="2"/>
  <c r="Q343" i="2"/>
  <c r="O343" i="2"/>
  <c r="K385" i="2"/>
  <c r="N385" i="2" s="1"/>
  <c r="O339" i="2"/>
  <c r="Q341" i="2"/>
  <c r="O341" i="2"/>
  <c r="K481" i="2"/>
  <c r="O436" i="2"/>
  <c r="K389" i="2"/>
  <c r="N389" i="2" s="1"/>
  <c r="H908" i="3"/>
  <c r="H910" i="3"/>
  <c r="C956" i="3" s="1"/>
  <c r="H914" i="3"/>
  <c r="H909" i="3"/>
  <c r="Q628" i="3"/>
  <c r="K669" i="3"/>
  <c r="K677" i="3"/>
  <c r="N677" i="3" s="1"/>
  <c r="O627" i="3"/>
  <c r="Q627" i="3"/>
  <c r="K672" i="3"/>
  <c r="N672" i="3" s="1"/>
  <c r="O622" i="3"/>
  <c r="Q622" i="3"/>
  <c r="K671" i="3"/>
  <c r="N671" i="3" s="1"/>
  <c r="N618" i="3"/>
  <c r="Q618" i="3" s="1"/>
  <c r="K617" i="3"/>
  <c r="N617" i="3" s="1"/>
  <c r="Q617" i="3" s="1"/>
  <c r="O666" i="3"/>
  <c r="K716" i="3"/>
  <c r="Q666" i="3"/>
  <c r="Q621" i="3"/>
  <c r="N679" i="3"/>
  <c r="K678" i="3"/>
  <c r="N678" i="3" s="1"/>
  <c r="K728" i="3" s="1"/>
  <c r="N728" i="3" s="1"/>
  <c r="B936" i="2"/>
  <c r="R891" i="2"/>
  <c r="B740" i="2"/>
  <c r="R695" i="2"/>
  <c r="B933" i="2"/>
  <c r="R888" i="2"/>
  <c r="B887" i="2"/>
  <c r="R842" i="2"/>
  <c r="X1299" i="2"/>
  <c r="B883" i="2"/>
  <c r="R838" i="2"/>
  <c r="B931" i="2"/>
  <c r="R886" i="2"/>
  <c r="B879" i="2"/>
  <c r="R834" i="2"/>
  <c r="B889" i="2"/>
  <c r="R844" i="2"/>
  <c r="H1458" i="2"/>
  <c r="D1458" i="2"/>
  <c r="L1458" i="2"/>
  <c r="F1458" i="2"/>
  <c r="N1458" i="2"/>
  <c r="Q1458" i="2"/>
  <c r="K1458" i="2"/>
  <c r="B927" i="2"/>
  <c r="R882" i="2"/>
  <c r="B890" i="2"/>
  <c r="R845" i="2"/>
  <c r="B885" i="2"/>
  <c r="R840" i="2"/>
  <c r="B786" i="2"/>
  <c r="R741" i="2"/>
  <c r="B925" i="2"/>
  <c r="R880" i="2"/>
  <c r="B832" i="2"/>
  <c r="R787" i="2"/>
  <c r="B923" i="2"/>
  <c r="R878" i="2"/>
  <c r="J532" i="2"/>
  <c r="C576" i="2"/>
  <c r="B881" i="2"/>
  <c r="R836" i="2"/>
  <c r="N384" i="2"/>
  <c r="Q384" i="2" s="1"/>
  <c r="L1528" i="2"/>
  <c r="L1540" i="2"/>
  <c r="C1502" i="2"/>
  <c r="U1502" i="2" s="1"/>
  <c r="B929" i="2"/>
  <c r="R884" i="2"/>
  <c r="Q436" i="2"/>
  <c r="K477" i="2"/>
  <c r="Q339" i="2"/>
  <c r="N488" i="2"/>
  <c r="H517" i="2"/>
  <c r="H531" i="2"/>
  <c r="H518" i="2"/>
  <c r="C562" i="2" s="1"/>
  <c r="H521" i="2"/>
  <c r="H576" i="2"/>
  <c r="C620" i="2" s="1"/>
  <c r="O619" i="3"/>
  <c r="Q619" i="3"/>
  <c r="AF567" i="3"/>
  <c r="O567" i="3"/>
  <c r="Q567" i="3"/>
  <c r="K589" i="3"/>
  <c r="AB339" i="3"/>
  <c r="O351" i="3"/>
  <c r="K487" i="2"/>
  <c r="Q442" i="2"/>
  <c r="J481" i="2"/>
  <c r="K388" i="2"/>
  <c r="J487" i="2"/>
  <c r="J473" i="2"/>
  <c r="K445" i="2"/>
  <c r="J477" i="2"/>
  <c r="K391" i="2"/>
  <c r="K387" i="2"/>
  <c r="J474" i="2"/>
  <c r="J445" i="2"/>
  <c r="J439" i="2"/>
  <c r="O272" i="2"/>
  <c r="O273" i="2" s="1"/>
  <c r="O276" i="2" s="1"/>
  <c r="K394" i="2"/>
  <c r="J346" i="2"/>
  <c r="N346" i="2" s="1"/>
  <c r="Q429" i="2"/>
  <c r="O316" i="2"/>
  <c r="Y309" i="2"/>
  <c r="AA309" i="2" s="1"/>
  <c r="H389" i="3"/>
  <c r="K474" i="2"/>
  <c r="H391" i="2"/>
  <c r="C444" i="2"/>
  <c r="H388" i="2"/>
  <c r="H430" i="2"/>
  <c r="C441" i="2"/>
  <c r="C355" i="2"/>
  <c r="H387" i="2"/>
  <c r="J398" i="2"/>
  <c r="N398" i="2" s="1"/>
  <c r="O398" i="2" s="1"/>
  <c r="Q342" i="2"/>
  <c r="J435" i="2"/>
  <c r="C480" i="2"/>
  <c r="J431" i="2"/>
  <c r="C476" i="2"/>
  <c r="C392" i="2"/>
  <c r="Q348" i="2"/>
  <c r="C484" i="2"/>
  <c r="J395" i="2"/>
  <c r="N395" i="2" s="1"/>
  <c r="O395" i="2" s="1"/>
  <c r="J394" i="2"/>
  <c r="C440" i="2"/>
  <c r="K309" i="2"/>
  <c r="N382" i="2"/>
  <c r="O382" i="2" s="1"/>
  <c r="Q339" i="3"/>
  <c r="N339" i="3"/>
  <c r="Q735" i="3" l="1"/>
  <c r="O735" i="3"/>
  <c r="K784" i="3"/>
  <c r="O680" i="3"/>
  <c r="K730" i="3"/>
  <c r="Q680" i="3"/>
  <c r="J730" i="3"/>
  <c r="C779" i="3"/>
  <c r="J925" i="3"/>
  <c r="K532" i="2"/>
  <c r="O488" i="2"/>
  <c r="O1307" i="2"/>
  <c r="V1325" i="2"/>
  <c r="X1344" i="2" s="1"/>
  <c r="N439" i="2"/>
  <c r="K676" i="3"/>
  <c r="Q626" i="3"/>
  <c r="O626" i="3"/>
  <c r="R1758" i="3"/>
  <c r="B1805" i="3"/>
  <c r="H634" i="3"/>
  <c r="J634" i="3"/>
  <c r="R1759" i="3"/>
  <c r="B1806" i="3"/>
  <c r="R1753" i="3"/>
  <c r="B1800" i="3"/>
  <c r="C955" i="3"/>
  <c r="J909" i="3"/>
  <c r="R1754" i="3"/>
  <c r="B1801" i="3"/>
  <c r="J726" i="3"/>
  <c r="H726" i="3"/>
  <c r="C775" i="3" s="1"/>
  <c r="J676" i="3"/>
  <c r="H971" i="3"/>
  <c r="C1018" i="3" s="1"/>
  <c r="H956" i="3"/>
  <c r="C1003" i="3" s="1"/>
  <c r="K634" i="3"/>
  <c r="O584" i="3"/>
  <c r="AF584" i="3"/>
  <c r="N784" i="3"/>
  <c r="J910" i="3"/>
  <c r="Q584" i="3"/>
  <c r="K670" i="3"/>
  <c r="N670" i="3" s="1"/>
  <c r="K720" i="3" s="1"/>
  <c r="H911" i="3"/>
  <c r="C957" i="3" s="1"/>
  <c r="I1802" i="3"/>
  <c r="O620" i="3"/>
  <c r="J1013" i="3"/>
  <c r="J732" i="3"/>
  <c r="J1009" i="3"/>
  <c r="H1055" i="3"/>
  <c r="C1102" i="3" s="1"/>
  <c r="I1807" i="3"/>
  <c r="C960" i="3"/>
  <c r="J914" i="3"/>
  <c r="K675" i="3"/>
  <c r="H1010" i="3"/>
  <c r="C1056" i="3" s="1"/>
  <c r="J963" i="3"/>
  <c r="H1006" i="3"/>
  <c r="C1052" i="3" s="1"/>
  <c r="J959" i="3"/>
  <c r="O682" i="3"/>
  <c r="Q682" i="3"/>
  <c r="K732" i="3"/>
  <c r="H781" i="3"/>
  <c r="C829" i="3" s="1"/>
  <c r="H829" i="3" s="1"/>
  <c r="H731" i="3"/>
  <c r="J731" i="3" s="1"/>
  <c r="N731" i="3" s="1"/>
  <c r="H769" i="3"/>
  <c r="C817" i="3" s="1"/>
  <c r="J720" i="3"/>
  <c r="H1059" i="3"/>
  <c r="C1106" i="3" s="1"/>
  <c r="H965" i="3"/>
  <c r="C1012" i="3" s="1"/>
  <c r="C954" i="3"/>
  <c r="J908" i="3"/>
  <c r="C623" i="3"/>
  <c r="AJ573" i="3"/>
  <c r="AJ589" i="3" s="1"/>
  <c r="H589" i="3"/>
  <c r="J573" i="3"/>
  <c r="H1014" i="3"/>
  <c r="J1014" i="3" s="1"/>
  <c r="Q439" i="2"/>
  <c r="O439" i="2"/>
  <c r="O877" i="3"/>
  <c r="Q877" i="3"/>
  <c r="K925" i="3"/>
  <c r="N925" i="3" s="1"/>
  <c r="Q625" i="3"/>
  <c r="O618" i="3"/>
  <c r="Q678" i="3"/>
  <c r="Q346" i="2"/>
  <c r="O346" i="2"/>
  <c r="K430" i="2"/>
  <c r="O384" i="2"/>
  <c r="Z1502" i="2"/>
  <c r="Y1502" i="2"/>
  <c r="X1502" i="2"/>
  <c r="V1502" i="2"/>
  <c r="Q389" i="2"/>
  <c r="O389" i="2"/>
  <c r="N481" i="2"/>
  <c r="O481" i="2" s="1"/>
  <c r="Q385" i="2"/>
  <c r="O385" i="2"/>
  <c r="N477" i="2"/>
  <c r="Q477" i="2" s="1"/>
  <c r="O617" i="3"/>
  <c r="O678" i="3"/>
  <c r="N716" i="3"/>
  <c r="O728" i="3"/>
  <c r="K777" i="3"/>
  <c r="N777" i="3" s="1"/>
  <c r="K825" i="3" s="1"/>
  <c r="N825" i="3" s="1"/>
  <c r="K872" i="3" s="1"/>
  <c r="N872" i="3" s="1"/>
  <c r="Q728" i="3"/>
  <c r="K721" i="3"/>
  <c r="N721" i="3" s="1"/>
  <c r="Q671" i="3"/>
  <c r="O671" i="3"/>
  <c r="K722" i="3"/>
  <c r="N722" i="3" s="1"/>
  <c r="O672" i="3"/>
  <c r="Q672" i="3"/>
  <c r="K729" i="3"/>
  <c r="N729" i="3" s="1"/>
  <c r="Q679" i="3"/>
  <c r="O679" i="3"/>
  <c r="K667" i="3"/>
  <c r="N667" i="3" s="1"/>
  <c r="K727" i="3"/>
  <c r="N727" i="3" s="1"/>
  <c r="Q677" i="3"/>
  <c r="O677" i="3"/>
  <c r="N669" i="3"/>
  <c r="K668" i="3"/>
  <c r="N668" i="3" s="1"/>
  <c r="B976" i="2"/>
  <c r="R931" i="2"/>
  <c r="B978" i="2"/>
  <c r="R933" i="2"/>
  <c r="B974" i="2"/>
  <c r="R929" i="2"/>
  <c r="N532" i="2"/>
  <c r="B924" i="2"/>
  <c r="R879" i="2"/>
  <c r="L1584" i="2"/>
  <c r="L1628" i="2" s="1"/>
  <c r="L1571" i="2"/>
  <c r="C1546" i="2"/>
  <c r="U1546" i="2" s="1"/>
  <c r="B930" i="2"/>
  <c r="R885" i="2"/>
  <c r="J521" i="2"/>
  <c r="C565" i="2"/>
  <c r="B877" i="2"/>
  <c r="R832" i="2"/>
  <c r="B935" i="2"/>
  <c r="R890" i="2"/>
  <c r="B928" i="2"/>
  <c r="R883" i="2"/>
  <c r="B785" i="2"/>
  <c r="R740" i="2"/>
  <c r="B926" i="2"/>
  <c r="R881" i="2"/>
  <c r="B970" i="2"/>
  <c r="R925" i="2"/>
  <c r="B972" i="2"/>
  <c r="R927" i="2"/>
  <c r="J517" i="2"/>
  <c r="C561" i="2"/>
  <c r="B831" i="2"/>
  <c r="R786" i="2"/>
  <c r="D1502" i="2"/>
  <c r="F1502" i="2"/>
  <c r="K1502" i="2"/>
  <c r="Q1502" i="2"/>
  <c r="N1502" i="2"/>
  <c r="L1502" i="2"/>
  <c r="H1502" i="2"/>
  <c r="B932" i="2"/>
  <c r="R887" i="2"/>
  <c r="B968" i="2"/>
  <c r="R923" i="2"/>
  <c r="J531" i="2"/>
  <c r="C575" i="2"/>
  <c r="B934" i="2"/>
  <c r="R889" i="2"/>
  <c r="B981" i="2"/>
  <c r="R936" i="2"/>
  <c r="H562" i="2"/>
  <c r="Q488" i="2"/>
  <c r="J518" i="2"/>
  <c r="N487" i="2"/>
  <c r="K435" i="2"/>
  <c r="N435" i="2" s="1"/>
  <c r="O435" i="2" s="1"/>
  <c r="J576" i="2"/>
  <c r="H525" i="2"/>
  <c r="O348" i="3"/>
  <c r="O349" i="3" s="1"/>
  <c r="O352" i="3" s="1"/>
  <c r="AF339" i="3"/>
  <c r="O396" i="3"/>
  <c r="Y389" i="3"/>
  <c r="AA389" i="3" s="1"/>
  <c r="K444" i="2"/>
  <c r="J391" i="2"/>
  <c r="N391" i="2" s="1"/>
  <c r="K392" i="2"/>
  <c r="N445" i="2"/>
  <c r="O445" i="2" s="1"/>
  <c r="K441" i="2"/>
  <c r="Q481" i="2"/>
  <c r="K484" i="2"/>
  <c r="J387" i="2"/>
  <c r="N387" i="2" s="1"/>
  <c r="J388" i="2"/>
  <c r="N388" i="2" s="1"/>
  <c r="N394" i="2"/>
  <c r="J355" i="2"/>
  <c r="N474" i="2"/>
  <c r="K431" i="2"/>
  <c r="N431" i="2" s="1"/>
  <c r="O431" i="2" s="1"/>
  <c r="O321" i="2"/>
  <c r="Z336" i="2"/>
  <c r="AB309" i="2"/>
  <c r="C439" i="3"/>
  <c r="J439" i="3"/>
  <c r="C475" i="2"/>
  <c r="H441" i="2"/>
  <c r="H444" i="2"/>
  <c r="H440" i="2"/>
  <c r="H484" i="2"/>
  <c r="C528" i="2" s="1"/>
  <c r="H476" i="2"/>
  <c r="C520" i="2" s="1"/>
  <c r="H480" i="2"/>
  <c r="C524" i="2" s="1"/>
  <c r="H355" i="2"/>
  <c r="J430" i="2"/>
  <c r="N430" i="2" s="1"/>
  <c r="O430" i="2" s="1"/>
  <c r="C434" i="2"/>
  <c r="H434" i="2" s="1"/>
  <c r="H392" i="2"/>
  <c r="C433" i="2"/>
  <c r="Q395" i="2"/>
  <c r="Q398" i="2"/>
  <c r="C437" i="2"/>
  <c r="Q309" i="2"/>
  <c r="N309" i="2"/>
  <c r="K428" i="2"/>
  <c r="Q382" i="2"/>
  <c r="K389" i="3"/>
  <c r="H779" i="3" l="1"/>
  <c r="J779" i="3" s="1"/>
  <c r="N730" i="3"/>
  <c r="N634" i="3"/>
  <c r="Q634" i="3" s="1"/>
  <c r="K525" i="2"/>
  <c r="O1352" i="2"/>
  <c r="V1370" i="2"/>
  <c r="K576" i="2"/>
  <c r="O532" i="2"/>
  <c r="Q391" i="2"/>
  <c r="O391" i="2"/>
  <c r="K684" i="3"/>
  <c r="O634" i="3"/>
  <c r="R1801" i="3"/>
  <c r="B1848" i="3"/>
  <c r="R1848" i="3" s="1"/>
  <c r="H1003" i="3"/>
  <c r="C1049" i="3" s="1"/>
  <c r="C684" i="3"/>
  <c r="J956" i="3"/>
  <c r="R1805" i="3"/>
  <c r="B1852" i="3"/>
  <c r="R1852" i="3" s="1"/>
  <c r="J971" i="3"/>
  <c r="H955" i="3"/>
  <c r="C1002" i="3" s="1"/>
  <c r="H1018" i="3"/>
  <c r="C1064" i="3" s="1"/>
  <c r="R1800" i="3"/>
  <c r="B1847" i="3"/>
  <c r="R1847" i="3" s="1"/>
  <c r="O784" i="3"/>
  <c r="Q784" i="3"/>
  <c r="H775" i="3"/>
  <c r="C823" i="3" s="1"/>
  <c r="R1806" i="3"/>
  <c r="B1853" i="3"/>
  <c r="R1853" i="3" s="1"/>
  <c r="N676" i="3"/>
  <c r="O670" i="3"/>
  <c r="Q670" i="3"/>
  <c r="H957" i="3"/>
  <c r="C1004" i="3" s="1"/>
  <c r="J911" i="3"/>
  <c r="I1849" i="3"/>
  <c r="J1055" i="3"/>
  <c r="N732" i="3"/>
  <c r="K781" i="3" s="1"/>
  <c r="K521" i="2"/>
  <c r="N521" i="2" s="1"/>
  <c r="O477" i="2"/>
  <c r="J781" i="3"/>
  <c r="H1102" i="3"/>
  <c r="C1149" i="3" s="1"/>
  <c r="I1854" i="3"/>
  <c r="H960" i="3"/>
  <c r="C1007" i="3" s="1"/>
  <c r="J1010" i="3"/>
  <c r="H1056" i="3"/>
  <c r="C1103" i="3" s="1"/>
  <c r="H1052" i="3"/>
  <c r="C1099" i="3" s="1"/>
  <c r="J1006" i="3"/>
  <c r="J829" i="3"/>
  <c r="C876" i="3"/>
  <c r="H876" i="3" s="1"/>
  <c r="O732" i="3"/>
  <c r="O731" i="3"/>
  <c r="K780" i="3"/>
  <c r="C780" i="3"/>
  <c r="H780" i="3" s="1"/>
  <c r="Q731" i="3"/>
  <c r="N720" i="3"/>
  <c r="O720" i="3" s="1"/>
  <c r="H817" i="3"/>
  <c r="C864" i="3" s="1"/>
  <c r="J769" i="3"/>
  <c r="H1106" i="3"/>
  <c r="C1153" i="3" s="1"/>
  <c r="J1059" i="3"/>
  <c r="H1012" i="3"/>
  <c r="C1058" i="3" s="1"/>
  <c r="J965" i="3"/>
  <c r="H954" i="3"/>
  <c r="C1001" i="3" s="1"/>
  <c r="H623" i="3"/>
  <c r="C639" i="3"/>
  <c r="J589" i="3"/>
  <c r="Y589" i="3" s="1"/>
  <c r="AA589" i="3" s="1"/>
  <c r="N573" i="3"/>
  <c r="O596" i="3"/>
  <c r="C1060" i="3"/>
  <c r="K531" i="2"/>
  <c r="N531" i="2" s="1"/>
  <c r="Q531" i="2" s="1"/>
  <c r="O487" i="2"/>
  <c r="Q394" i="2"/>
  <c r="O394" i="2"/>
  <c r="O925" i="3"/>
  <c r="Q925" i="3"/>
  <c r="K971" i="3"/>
  <c r="K920" i="3"/>
  <c r="N920" i="3" s="1"/>
  <c r="Q388" i="2"/>
  <c r="O388" i="2"/>
  <c r="Z1546" i="2"/>
  <c r="V1546" i="2"/>
  <c r="Y1546" i="2"/>
  <c r="X1546" i="2"/>
  <c r="K518" i="2"/>
  <c r="N518" i="2" s="1"/>
  <c r="O474" i="2"/>
  <c r="Q387" i="2"/>
  <c r="O387" i="2"/>
  <c r="O872" i="3"/>
  <c r="Q872" i="3"/>
  <c r="O825" i="3"/>
  <c r="Q825" i="3"/>
  <c r="K718" i="3"/>
  <c r="N718" i="3" s="1"/>
  <c r="Q668" i="3"/>
  <c r="O668" i="3"/>
  <c r="K776" i="3"/>
  <c r="N776" i="3" s="1"/>
  <c r="K824" i="3" s="1"/>
  <c r="N824" i="3" s="1"/>
  <c r="K871" i="3" s="1"/>
  <c r="N871" i="3" s="1"/>
  <c r="K919" i="3" s="1"/>
  <c r="N919" i="3" s="1"/>
  <c r="O727" i="3"/>
  <c r="Q727" i="3"/>
  <c r="K778" i="3"/>
  <c r="N778" i="3" s="1"/>
  <c r="K826" i="3" s="1"/>
  <c r="N826" i="3" s="1"/>
  <c r="K873" i="3" s="1"/>
  <c r="N873" i="3" s="1"/>
  <c r="O729" i="3"/>
  <c r="Q729" i="3"/>
  <c r="K719" i="3"/>
  <c r="N719" i="3" s="1"/>
  <c r="Q669" i="3"/>
  <c r="O669" i="3"/>
  <c r="Q716" i="3"/>
  <c r="K765" i="3"/>
  <c r="O716" i="3"/>
  <c r="O722" i="3"/>
  <c r="K771" i="3"/>
  <c r="N771" i="3" s="1"/>
  <c r="K819" i="3" s="1"/>
  <c r="N819" i="3" s="1"/>
  <c r="K866" i="3" s="1"/>
  <c r="N866" i="3" s="1"/>
  <c r="Q722" i="3"/>
  <c r="O667" i="3"/>
  <c r="K717" i="3"/>
  <c r="Q667" i="3"/>
  <c r="O777" i="3"/>
  <c r="Q777" i="3"/>
  <c r="K770" i="3"/>
  <c r="N770" i="3" s="1"/>
  <c r="K818" i="3" s="1"/>
  <c r="N818" i="3" s="1"/>
  <c r="K865" i="3" s="1"/>
  <c r="N865" i="3" s="1"/>
  <c r="O721" i="3"/>
  <c r="Q721" i="3"/>
  <c r="L1659" i="2"/>
  <c r="L1672" i="2"/>
  <c r="C1634" i="2"/>
  <c r="U1634" i="2" s="1"/>
  <c r="B971" i="2"/>
  <c r="R926" i="2"/>
  <c r="B969" i="2"/>
  <c r="R924" i="2"/>
  <c r="J525" i="2"/>
  <c r="C569" i="2"/>
  <c r="B876" i="2"/>
  <c r="R831" i="2"/>
  <c r="B922" i="2"/>
  <c r="R877" i="2"/>
  <c r="B979" i="2"/>
  <c r="R934" i="2"/>
  <c r="B830" i="2"/>
  <c r="R785" i="2"/>
  <c r="J562" i="2"/>
  <c r="C606" i="2"/>
  <c r="B1017" i="2"/>
  <c r="R972" i="2"/>
  <c r="B973" i="2"/>
  <c r="R928" i="2"/>
  <c r="B975" i="2"/>
  <c r="R930" i="2"/>
  <c r="B1019" i="2"/>
  <c r="R974" i="2"/>
  <c r="B1021" i="2"/>
  <c r="R976" i="2"/>
  <c r="R981" i="2"/>
  <c r="D1546" i="2"/>
  <c r="F1546" i="2"/>
  <c r="Q1546" i="2"/>
  <c r="N1546" i="2"/>
  <c r="L1546" i="2"/>
  <c r="H1546" i="2"/>
  <c r="K1546" i="2"/>
  <c r="B1015" i="2"/>
  <c r="R970" i="2"/>
  <c r="B980" i="2"/>
  <c r="R935" i="2"/>
  <c r="B1023" i="2"/>
  <c r="R978" i="2"/>
  <c r="B1013" i="2"/>
  <c r="R968" i="2"/>
  <c r="Q532" i="2"/>
  <c r="X1389" i="2"/>
  <c r="B977" i="2"/>
  <c r="R932" i="2"/>
  <c r="L1615" i="2"/>
  <c r="C1590" i="2"/>
  <c r="U1590" i="2" s="1"/>
  <c r="Q487" i="2"/>
  <c r="K480" i="2"/>
  <c r="Q435" i="2"/>
  <c r="N576" i="2"/>
  <c r="H561" i="2"/>
  <c r="C605" i="2" s="1"/>
  <c r="H520" i="2"/>
  <c r="C564" i="2" s="1"/>
  <c r="H565" i="2"/>
  <c r="C609" i="2" s="1"/>
  <c r="H620" i="2"/>
  <c r="H528" i="2"/>
  <c r="N624" i="3"/>
  <c r="K674" i="3" s="1"/>
  <c r="N674" i="3" s="1"/>
  <c r="AB389" i="3"/>
  <c r="O401" i="3"/>
  <c r="Q431" i="2"/>
  <c r="K476" i="2"/>
  <c r="K475" i="2"/>
  <c r="J484" i="2"/>
  <c r="N484" i="2" s="1"/>
  <c r="K440" i="2"/>
  <c r="J392" i="2"/>
  <c r="N392" i="2" s="1"/>
  <c r="J440" i="2"/>
  <c r="J480" i="2"/>
  <c r="C489" i="2"/>
  <c r="H489" i="2" s="1"/>
  <c r="C533" i="2" s="1"/>
  <c r="K434" i="2"/>
  <c r="K433" i="2"/>
  <c r="O318" i="2"/>
  <c r="O319" i="2" s="1"/>
  <c r="O322" i="2" s="1"/>
  <c r="Q474" i="2"/>
  <c r="J476" i="2"/>
  <c r="C486" i="2"/>
  <c r="H486" i="2" s="1"/>
  <c r="C530" i="2" s="1"/>
  <c r="Q445" i="2"/>
  <c r="K437" i="2"/>
  <c r="O362" i="2"/>
  <c r="Y355" i="2"/>
  <c r="AA355" i="2" s="1"/>
  <c r="H439" i="3"/>
  <c r="J441" i="2"/>
  <c r="N441" i="2" s="1"/>
  <c r="O441" i="2" s="1"/>
  <c r="J444" i="2"/>
  <c r="N444" i="2" s="1"/>
  <c r="O444" i="2" s="1"/>
  <c r="H437" i="2"/>
  <c r="C485" i="2"/>
  <c r="C438" i="2"/>
  <c r="Q430" i="2"/>
  <c r="H433" i="2"/>
  <c r="J434" i="2"/>
  <c r="C479" i="2"/>
  <c r="C401" i="2"/>
  <c r="H475" i="2"/>
  <c r="C519" i="2" s="1"/>
  <c r="K355" i="2"/>
  <c r="N428" i="2"/>
  <c r="O428" i="2" s="1"/>
  <c r="Q389" i="3"/>
  <c r="N389" i="3"/>
  <c r="J957" i="3" l="1"/>
  <c r="N971" i="3"/>
  <c r="K1018" i="3" s="1"/>
  <c r="K779" i="3"/>
  <c r="N779" i="3" s="1"/>
  <c r="O730" i="3"/>
  <c r="Q730" i="3"/>
  <c r="C827" i="3"/>
  <c r="Q779" i="3"/>
  <c r="K620" i="2"/>
  <c r="O576" i="2"/>
  <c r="O1397" i="2"/>
  <c r="V1415" i="2"/>
  <c r="J1018" i="3"/>
  <c r="H1064" i="3"/>
  <c r="C1111" i="3" s="1"/>
  <c r="J1064" i="3"/>
  <c r="H684" i="3"/>
  <c r="J684" i="3"/>
  <c r="N684" i="3" s="1"/>
  <c r="H823" i="3"/>
  <c r="C870" i="3" s="1"/>
  <c r="J1002" i="3"/>
  <c r="H1002" i="3"/>
  <c r="C1048" i="3" s="1"/>
  <c r="H1049" i="3"/>
  <c r="C1096" i="3" s="1"/>
  <c r="J775" i="3"/>
  <c r="J955" i="3"/>
  <c r="J1003" i="3"/>
  <c r="K726" i="3"/>
  <c r="N726" i="3" s="1"/>
  <c r="Q676" i="3"/>
  <c r="O676" i="3"/>
  <c r="J960" i="3"/>
  <c r="H1004" i="3"/>
  <c r="C1050" i="3" s="1"/>
  <c r="N781" i="3"/>
  <c r="Q781" i="3" s="1"/>
  <c r="Q732" i="3"/>
  <c r="Q720" i="3"/>
  <c r="K769" i="3"/>
  <c r="N769" i="3" s="1"/>
  <c r="K817" i="3" s="1"/>
  <c r="K565" i="2"/>
  <c r="O521" i="2"/>
  <c r="Q521" i="2"/>
  <c r="J1102" i="3"/>
  <c r="H1149" i="3"/>
  <c r="C1196" i="3" s="1"/>
  <c r="H1007" i="3"/>
  <c r="C1053" i="3" s="1"/>
  <c r="H1103" i="3"/>
  <c r="C1150" i="3" s="1"/>
  <c r="J1056" i="3"/>
  <c r="H1099" i="3"/>
  <c r="C1146" i="3" s="1"/>
  <c r="J1052" i="3"/>
  <c r="J876" i="3"/>
  <c r="C924" i="3"/>
  <c r="J780" i="3"/>
  <c r="N780" i="3" s="1"/>
  <c r="C828" i="3"/>
  <c r="H864" i="3"/>
  <c r="C912" i="3" s="1"/>
  <c r="J817" i="3"/>
  <c r="H1153" i="3"/>
  <c r="C1200" i="3" s="1"/>
  <c r="J1106" i="3"/>
  <c r="H1058" i="3"/>
  <c r="C1105" i="3" s="1"/>
  <c r="J1012" i="3"/>
  <c r="H1001" i="3"/>
  <c r="C1047" i="3" s="1"/>
  <c r="J954" i="3"/>
  <c r="AB589" i="3"/>
  <c r="O601" i="3"/>
  <c r="K623" i="3"/>
  <c r="AF573" i="3"/>
  <c r="O573" i="3"/>
  <c r="Q573" i="3"/>
  <c r="Q589" i="3" s="1"/>
  <c r="N589" i="3"/>
  <c r="C673" i="3"/>
  <c r="H639" i="3"/>
  <c r="J623" i="3"/>
  <c r="J639" i="3" s="1"/>
  <c r="O873" i="3"/>
  <c r="K921" i="3"/>
  <c r="N921" i="3" s="1"/>
  <c r="Q873" i="3"/>
  <c r="H1060" i="3"/>
  <c r="J1060" i="3" s="1"/>
  <c r="K575" i="2"/>
  <c r="O531" i="2"/>
  <c r="K528" i="2"/>
  <c r="O484" i="2"/>
  <c r="Q971" i="3"/>
  <c r="N1018" i="3" s="1"/>
  <c r="O971" i="3"/>
  <c r="K965" i="3"/>
  <c r="N965" i="3" s="1"/>
  <c r="K1012" i="3" s="1"/>
  <c r="Q919" i="3"/>
  <c r="O919" i="3"/>
  <c r="K913" i="3"/>
  <c r="N913" i="3" s="1"/>
  <c r="K914" i="3"/>
  <c r="O920" i="3"/>
  <c r="K966" i="3"/>
  <c r="N966" i="3" s="1"/>
  <c r="K1013" i="3" s="1"/>
  <c r="Q920" i="3"/>
  <c r="Q392" i="2"/>
  <c r="O392" i="2"/>
  <c r="Z1590" i="2"/>
  <c r="Y1590" i="2"/>
  <c r="X1590" i="2"/>
  <c r="V1590" i="2"/>
  <c r="Z1634" i="2"/>
  <c r="Y1634" i="2"/>
  <c r="V1634" i="2"/>
  <c r="X1634" i="2"/>
  <c r="K562" i="2"/>
  <c r="O518" i="2"/>
  <c r="N480" i="2"/>
  <c r="Q480" i="2" s="1"/>
  <c r="O865" i="3"/>
  <c r="Q865" i="3"/>
  <c r="O866" i="3"/>
  <c r="Q866" i="3"/>
  <c r="O871" i="3"/>
  <c r="Q871" i="3"/>
  <c r="O819" i="3"/>
  <c r="Q819" i="3"/>
  <c r="O824" i="3"/>
  <c r="Q824" i="3"/>
  <c r="O818" i="3"/>
  <c r="Q818" i="3"/>
  <c r="O826" i="3"/>
  <c r="Q826" i="3"/>
  <c r="O778" i="3"/>
  <c r="Q778" i="3"/>
  <c r="K724" i="3"/>
  <c r="N724" i="3" s="1"/>
  <c r="O674" i="3"/>
  <c r="Q674" i="3"/>
  <c r="N765" i="3"/>
  <c r="K813" i="3" s="1"/>
  <c r="O719" i="3"/>
  <c r="K768" i="3"/>
  <c r="N768" i="3" s="1"/>
  <c r="K816" i="3" s="1"/>
  <c r="N816" i="3" s="1"/>
  <c r="K863" i="3" s="1"/>
  <c r="N863" i="3" s="1"/>
  <c r="Q719" i="3"/>
  <c r="N717" i="3"/>
  <c r="O770" i="3"/>
  <c r="Q770" i="3"/>
  <c r="O771" i="3"/>
  <c r="Q771" i="3"/>
  <c r="O776" i="3"/>
  <c r="Q776" i="3"/>
  <c r="K767" i="3"/>
  <c r="N767" i="3" s="1"/>
  <c r="K815" i="3" s="1"/>
  <c r="N815" i="3" s="1"/>
  <c r="K862" i="3" s="1"/>
  <c r="N862" i="3" s="1"/>
  <c r="O718" i="3"/>
  <c r="Q718" i="3"/>
  <c r="N1634" i="2"/>
  <c r="L1634" i="2"/>
  <c r="K1634" i="2"/>
  <c r="H1634" i="2"/>
  <c r="F1634" i="2"/>
  <c r="D1634" i="2"/>
  <c r="Q1634" i="2"/>
  <c r="L1703" i="2"/>
  <c r="L1717" i="2"/>
  <c r="C1678" i="2"/>
  <c r="U1678" i="2" s="1"/>
  <c r="R977" i="2"/>
  <c r="B1060" i="2"/>
  <c r="R1015" i="2"/>
  <c r="B1020" i="2"/>
  <c r="R975" i="2"/>
  <c r="B875" i="2"/>
  <c r="R830" i="2"/>
  <c r="B1064" i="2"/>
  <c r="R1019" i="2"/>
  <c r="J620" i="2"/>
  <c r="C665" i="2"/>
  <c r="B1071" i="2"/>
  <c r="R1026" i="2"/>
  <c r="F1590" i="2"/>
  <c r="D1590" i="2"/>
  <c r="L1590" i="2"/>
  <c r="Q1590" i="2"/>
  <c r="K1590" i="2"/>
  <c r="N1590" i="2"/>
  <c r="H1590" i="2"/>
  <c r="B1058" i="2"/>
  <c r="R1013" i="2"/>
  <c r="B1018" i="2"/>
  <c r="R973" i="2"/>
  <c r="B1024" i="2"/>
  <c r="R979" i="2"/>
  <c r="B1014" i="2"/>
  <c r="R969" i="2"/>
  <c r="B921" i="2"/>
  <c r="R876" i="2"/>
  <c r="H605" i="2"/>
  <c r="C650" i="2" s="1"/>
  <c r="Q518" i="2"/>
  <c r="B1025" i="2"/>
  <c r="R980" i="2"/>
  <c r="X1434" i="2"/>
  <c r="B1068" i="2"/>
  <c r="R1023" i="2"/>
  <c r="B1066" i="2"/>
  <c r="R1021" i="2"/>
  <c r="B1062" i="2"/>
  <c r="R1017" i="2"/>
  <c r="B967" i="2"/>
  <c r="R922" i="2"/>
  <c r="B1016" i="2"/>
  <c r="R971" i="2"/>
  <c r="J528" i="2"/>
  <c r="C572" i="2"/>
  <c r="H606" i="2"/>
  <c r="Q576" i="2"/>
  <c r="J520" i="2"/>
  <c r="N440" i="2"/>
  <c r="N476" i="2"/>
  <c r="H530" i="2"/>
  <c r="H609" i="2"/>
  <c r="C654" i="2" s="1"/>
  <c r="H533" i="2"/>
  <c r="H572" i="2"/>
  <c r="C616" i="2" s="1"/>
  <c r="J401" i="2"/>
  <c r="J565" i="2"/>
  <c r="J561" i="2"/>
  <c r="N525" i="2"/>
  <c r="O525" i="2" s="1"/>
  <c r="H524" i="2"/>
  <c r="C568" i="2" s="1"/>
  <c r="H569" i="2"/>
  <c r="C613" i="2" s="1"/>
  <c r="N675" i="3"/>
  <c r="K725" i="3" s="1"/>
  <c r="N725" i="3" s="1"/>
  <c r="O624" i="3"/>
  <c r="Q624" i="3"/>
  <c r="O398" i="3"/>
  <c r="O399" i="3" s="1"/>
  <c r="O402" i="3" s="1"/>
  <c r="AF389" i="3"/>
  <c r="O446" i="3"/>
  <c r="Y439" i="3"/>
  <c r="AA439" i="3" s="1"/>
  <c r="J475" i="2"/>
  <c r="N475" i="2" s="1"/>
  <c r="N434" i="2"/>
  <c r="O434" i="2" s="1"/>
  <c r="Q441" i="2"/>
  <c r="K438" i="2"/>
  <c r="Q484" i="2"/>
  <c r="J437" i="2"/>
  <c r="N437" i="2" s="1"/>
  <c r="C478" i="2"/>
  <c r="H478" i="2" s="1"/>
  <c r="C522" i="2" s="1"/>
  <c r="Q444" i="2"/>
  <c r="O367" i="2"/>
  <c r="Z382" i="2"/>
  <c r="AB355" i="2"/>
  <c r="C489" i="3"/>
  <c r="J489" i="3"/>
  <c r="K486" i="2"/>
  <c r="J433" i="2"/>
  <c r="N433" i="2" s="1"/>
  <c r="O433" i="2" s="1"/>
  <c r="K489" i="2"/>
  <c r="J486" i="2"/>
  <c r="H485" i="2"/>
  <c r="C529" i="2" s="1"/>
  <c r="H401" i="2"/>
  <c r="J489" i="2"/>
  <c r="H479" i="2"/>
  <c r="C523" i="2" s="1"/>
  <c r="H438" i="2"/>
  <c r="C482" i="2"/>
  <c r="Q355" i="2"/>
  <c r="N355" i="2"/>
  <c r="K473" i="2"/>
  <c r="Q428" i="2"/>
  <c r="K439" i="3"/>
  <c r="N528" i="2" l="1"/>
  <c r="H827" i="3"/>
  <c r="J827" i="3" s="1"/>
  <c r="K829" i="3"/>
  <c r="N829" i="3" s="1"/>
  <c r="O781" i="3"/>
  <c r="K827" i="3"/>
  <c r="O779" i="3"/>
  <c r="J823" i="3"/>
  <c r="Q437" i="2"/>
  <c r="O437" i="2"/>
  <c r="O1442" i="2"/>
  <c r="V1460" i="2"/>
  <c r="O684" i="3"/>
  <c r="K734" i="3"/>
  <c r="K775" i="3"/>
  <c r="N775" i="3" s="1"/>
  <c r="O726" i="3"/>
  <c r="Q726" i="3"/>
  <c r="H870" i="3"/>
  <c r="C734" i="3"/>
  <c r="Q684" i="3"/>
  <c r="H1096" i="3"/>
  <c r="C1143" i="3" s="1"/>
  <c r="J1049" i="3"/>
  <c r="H1111" i="3"/>
  <c r="C1158" i="3" s="1"/>
  <c r="H1048" i="3"/>
  <c r="C1095" i="3" s="1"/>
  <c r="O769" i="3"/>
  <c r="J1004" i="3"/>
  <c r="H1050" i="3"/>
  <c r="C1097" i="3" s="1"/>
  <c r="J1050" i="3"/>
  <c r="J864" i="3"/>
  <c r="Q769" i="3"/>
  <c r="N817" i="3"/>
  <c r="O817" i="3" s="1"/>
  <c r="J1007" i="3"/>
  <c r="J1149" i="3"/>
  <c r="H1196" i="3"/>
  <c r="C1243" i="3" s="1"/>
  <c r="H1053" i="3"/>
  <c r="C1100" i="3" s="1"/>
  <c r="H1150" i="3"/>
  <c r="C1197" i="3" s="1"/>
  <c r="J1103" i="3"/>
  <c r="J1058" i="3"/>
  <c r="H1146" i="3"/>
  <c r="C1193" i="3" s="1"/>
  <c r="J1099" i="3"/>
  <c r="H924" i="3"/>
  <c r="J924" i="3" s="1"/>
  <c r="O829" i="3"/>
  <c r="Q829" i="3"/>
  <c r="K876" i="3"/>
  <c r="N876" i="3" s="1"/>
  <c r="O780" i="3"/>
  <c r="K828" i="3"/>
  <c r="Q780" i="3"/>
  <c r="H828" i="3"/>
  <c r="J828" i="3" s="1"/>
  <c r="H912" i="3"/>
  <c r="C958" i="3" s="1"/>
  <c r="H1200" i="3"/>
  <c r="C1247" i="3" s="1"/>
  <c r="J1153" i="3"/>
  <c r="H1105" i="3"/>
  <c r="C1152" i="3" s="1"/>
  <c r="H1047" i="3"/>
  <c r="C1094" i="3" s="1"/>
  <c r="J1001" i="3"/>
  <c r="H673" i="3"/>
  <c r="C689" i="3"/>
  <c r="O598" i="3"/>
  <c r="O599" i="3" s="1"/>
  <c r="O602" i="3" s="1"/>
  <c r="AF589" i="3"/>
  <c r="N623" i="3"/>
  <c r="K639" i="3"/>
  <c r="O646" i="3"/>
  <c r="Y639" i="3"/>
  <c r="AA639" i="3" s="1"/>
  <c r="C1107" i="3"/>
  <c r="Q921" i="3"/>
  <c r="O921" i="3"/>
  <c r="K967" i="3"/>
  <c r="N967" i="3" s="1"/>
  <c r="K572" i="2"/>
  <c r="O528" i="2"/>
  <c r="Q440" i="2"/>
  <c r="O440" i="2"/>
  <c r="Q1018" i="3"/>
  <c r="O1018" i="3"/>
  <c r="K1064" i="3"/>
  <c r="N1064" i="3" s="1"/>
  <c r="K959" i="3"/>
  <c r="N959" i="3" s="1"/>
  <c r="O913" i="3"/>
  <c r="Q913" i="3"/>
  <c r="K910" i="3"/>
  <c r="N910" i="3" s="1"/>
  <c r="K956" i="3" s="1"/>
  <c r="N956" i="3" s="1"/>
  <c r="K1003" i="3" s="1"/>
  <c r="K911" i="3"/>
  <c r="N911" i="3" s="1"/>
  <c r="O966" i="3"/>
  <c r="Q966" i="3"/>
  <c r="N1013" i="3" s="1"/>
  <c r="N914" i="3"/>
  <c r="K960" i="3" s="1"/>
  <c r="N960" i="3" s="1"/>
  <c r="K1007" i="3" s="1"/>
  <c r="Q965" i="3"/>
  <c r="N1012" i="3" s="1"/>
  <c r="O965" i="3"/>
  <c r="K519" i="2"/>
  <c r="O475" i="2"/>
  <c r="X1678" i="2"/>
  <c r="Z1678" i="2"/>
  <c r="Y1678" i="2"/>
  <c r="V1678" i="2"/>
  <c r="K524" i="2"/>
  <c r="O480" i="2"/>
  <c r="K520" i="2"/>
  <c r="O476" i="2"/>
  <c r="O862" i="3"/>
  <c r="Q862" i="3"/>
  <c r="O863" i="3"/>
  <c r="Q863" i="3"/>
  <c r="O815" i="3"/>
  <c r="Q815" i="3"/>
  <c r="N813" i="3"/>
  <c r="K860" i="3" s="1"/>
  <c r="O816" i="3"/>
  <c r="Q816" i="3"/>
  <c r="O765" i="3"/>
  <c r="Q765" i="3"/>
  <c r="O717" i="3"/>
  <c r="K766" i="3"/>
  <c r="Q717" i="3"/>
  <c r="O725" i="3"/>
  <c r="K774" i="3"/>
  <c r="N774" i="3" s="1"/>
  <c r="K822" i="3" s="1"/>
  <c r="N822" i="3" s="1"/>
  <c r="K869" i="3" s="1"/>
  <c r="N869" i="3" s="1"/>
  <c r="Q725" i="3"/>
  <c r="O768" i="3"/>
  <c r="Q768" i="3"/>
  <c r="O767" i="3"/>
  <c r="Q767" i="3"/>
  <c r="O724" i="3"/>
  <c r="K773" i="3"/>
  <c r="N773" i="3" s="1"/>
  <c r="K821" i="3" s="1"/>
  <c r="N821" i="3" s="1"/>
  <c r="K868" i="3" s="1"/>
  <c r="N868" i="3" s="1"/>
  <c r="Q724" i="3"/>
  <c r="N1678" i="2"/>
  <c r="L1678" i="2"/>
  <c r="K1678" i="2"/>
  <c r="H1678" i="2"/>
  <c r="F1678" i="2"/>
  <c r="D1678" i="2"/>
  <c r="Q1678" i="2"/>
  <c r="L1749" i="2"/>
  <c r="C1723" i="2"/>
  <c r="U1723" i="2" s="1"/>
  <c r="L1762" i="2"/>
  <c r="B1113" i="2"/>
  <c r="R1068" i="2"/>
  <c r="J530" i="2"/>
  <c r="C574" i="2"/>
  <c r="B1111" i="2"/>
  <c r="R1066" i="2"/>
  <c r="H650" i="2"/>
  <c r="C695" i="2" s="1"/>
  <c r="B1109" i="2"/>
  <c r="R1064" i="2"/>
  <c r="B1067" i="2"/>
  <c r="R1022" i="2"/>
  <c r="J605" i="2"/>
  <c r="B1063" i="2"/>
  <c r="R1018" i="2"/>
  <c r="B1103" i="2"/>
  <c r="R1058" i="2"/>
  <c r="B1012" i="2"/>
  <c r="R967" i="2"/>
  <c r="X1479" i="2"/>
  <c r="B1116" i="2"/>
  <c r="R1071" i="2"/>
  <c r="B1065" i="2"/>
  <c r="R1020" i="2"/>
  <c r="B1059" i="2"/>
  <c r="R1014" i="2"/>
  <c r="J533" i="2"/>
  <c r="C577" i="2"/>
  <c r="B1107" i="2"/>
  <c r="R1062" i="2"/>
  <c r="B1070" i="2"/>
  <c r="R1025" i="2"/>
  <c r="B1105" i="2"/>
  <c r="R1060" i="2"/>
  <c r="B1061" i="2"/>
  <c r="R1016" i="2"/>
  <c r="B920" i="2"/>
  <c r="R875" i="2"/>
  <c r="B966" i="2"/>
  <c r="R921" i="2"/>
  <c r="H665" i="2"/>
  <c r="C710" i="2" s="1"/>
  <c r="J665" i="2"/>
  <c r="J606" i="2"/>
  <c r="C651" i="2"/>
  <c r="H654" i="2"/>
  <c r="C699" i="2" s="1"/>
  <c r="B1069" i="2"/>
  <c r="R1024" i="2"/>
  <c r="Q525" i="2"/>
  <c r="K569" i="2"/>
  <c r="K485" i="2"/>
  <c r="Q476" i="2"/>
  <c r="Q528" i="2"/>
  <c r="H529" i="2"/>
  <c r="J572" i="2"/>
  <c r="H575" i="2"/>
  <c r="C619" i="2" s="1"/>
  <c r="H574" i="2"/>
  <c r="C618" i="2" s="1"/>
  <c r="H613" i="2"/>
  <c r="J609" i="2"/>
  <c r="H522" i="2"/>
  <c r="C566" i="2" s="1"/>
  <c r="H523" i="2"/>
  <c r="C567" i="2" s="1"/>
  <c r="N520" i="2"/>
  <c r="H519" i="2"/>
  <c r="C563" i="2" s="1"/>
  <c r="J524" i="2"/>
  <c r="J569" i="2"/>
  <c r="O675" i="3"/>
  <c r="Q675" i="3"/>
  <c r="AB439" i="3"/>
  <c r="O451" i="3"/>
  <c r="J478" i="2"/>
  <c r="O364" i="2"/>
  <c r="O365" i="2" s="1"/>
  <c r="O368" i="2" s="1"/>
  <c r="C483" i="2"/>
  <c r="H483" i="2" s="1"/>
  <c r="C527" i="2" s="1"/>
  <c r="K479" i="2"/>
  <c r="K478" i="2"/>
  <c r="K482" i="2"/>
  <c r="Q475" i="2"/>
  <c r="J485" i="2"/>
  <c r="Q434" i="2"/>
  <c r="O408" i="2"/>
  <c r="Y401" i="2"/>
  <c r="AA401" i="2" s="1"/>
  <c r="H489" i="3"/>
  <c r="N486" i="2"/>
  <c r="N489" i="2"/>
  <c r="Q433" i="2"/>
  <c r="J438" i="2"/>
  <c r="N438" i="2" s="1"/>
  <c r="O438" i="2" s="1"/>
  <c r="C447" i="2"/>
  <c r="H482" i="2"/>
  <c r="C526" i="2" s="1"/>
  <c r="J479" i="2"/>
  <c r="K401" i="2"/>
  <c r="N473" i="2"/>
  <c r="Q439" i="3"/>
  <c r="N439" i="3"/>
  <c r="J1111" i="3" l="1"/>
  <c r="C874" i="3"/>
  <c r="N827" i="3"/>
  <c r="K533" i="2"/>
  <c r="N533" i="2" s="1"/>
  <c r="O533" i="2" s="1"/>
  <c r="O489" i="2"/>
  <c r="J650" i="2"/>
  <c r="O1487" i="2"/>
  <c r="V1504" i="2"/>
  <c r="X1523" i="2" s="1"/>
  <c r="J1048" i="3"/>
  <c r="H734" i="3"/>
  <c r="J734" i="3" s="1"/>
  <c r="N734" i="3" s="1"/>
  <c r="H1095" i="3"/>
  <c r="C1142" i="3" s="1"/>
  <c r="C918" i="3"/>
  <c r="J870" i="3"/>
  <c r="H1158" i="3"/>
  <c r="C1205" i="3" s="1"/>
  <c r="H1143" i="3"/>
  <c r="C1190" i="3" s="1"/>
  <c r="K823" i="3"/>
  <c r="N823" i="3" s="1"/>
  <c r="O775" i="3"/>
  <c r="Q775" i="3"/>
  <c r="J1096" i="3"/>
  <c r="Q817" i="3"/>
  <c r="K864" i="3"/>
  <c r="N864" i="3" s="1"/>
  <c r="H1097" i="3"/>
  <c r="C1144" i="3" s="1"/>
  <c r="J1053" i="3"/>
  <c r="K530" i="2"/>
  <c r="N530" i="2" s="1"/>
  <c r="O486" i="2"/>
  <c r="J1196" i="3"/>
  <c r="H1243" i="3"/>
  <c r="C1290" i="3" s="1"/>
  <c r="H1100" i="3"/>
  <c r="C1147" i="3" s="1"/>
  <c r="H1197" i="3"/>
  <c r="C1244" i="3" s="1"/>
  <c r="J1150" i="3"/>
  <c r="O959" i="3"/>
  <c r="K1006" i="3"/>
  <c r="H1193" i="3"/>
  <c r="C1240" i="3" s="1"/>
  <c r="J1146" i="3"/>
  <c r="Q876" i="3"/>
  <c r="O876" i="3"/>
  <c r="K924" i="3"/>
  <c r="N924" i="3" s="1"/>
  <c r="C970" i="3"/>
  <c r="C875" i="3"/>
  <c r="N828" i="3"/>
  <c r="J1200" i="3"/>
  <c r="H958" i="3"/>
  <c r="C1005" i="3" s="1"/>
  <c r="J912" i="3"/>
  <c r="H1247" i="3"/>
  <c r="C1294" i="3" s="1"/>
  <c r="H1152" i="3"/>
  <c r="C1199" i="3" s="1"/>
  <c r="J1105" i="3"/>
  <c r="H1094" i="3"/>
  <c r="C1141" i="3" s="1"/>
  <c r="J1047" i="3"/>
  <c r="K673" i="3"/>
  <c r="O623" i="3"/>
  <c r="N639" i="3"/>
  <c r="O648" i="3" s="1"/>
  <c r="O649" i="3" s="1"/>
  <c r="Q623" i="3"/>
  <c r="Q639" i="3" s="1"/>
  <c r="O651" i="3"/>
  <c r="AB639" i="3"/>
  <c r="C723" i="3"/>
  <c r="H689" i="3"/>
  <c r="J673" i="3"/>
  <c r="J689" i="3" s="1"/>
  <c r="K1014" i="3"/>
  <c r="N1014" i="3" s="1"/>
  <c r="Q1014" i="3" s="1"/>
  <c r="Q967" i="3"/>
  <c r="O967" i="3"/>
  <c r="H1107" i="3"/>
  <c r="J1107" i="3" s="1"/>
  <c r="K1111" i="3"/>
  <c r="N1111" i="3" s="1"/>
  <c r="O1064" i="3"/>
  <c r="Q1064" i="3"/>
  <c r="Q959" i="3"/>
  <c r="N1006" i="3" s="1"/>
  <c r="O1006" i="3" s="1"/>
  <c r="Q914" i="3"/>
  <c r="O914" i="3"/>
  <c r="Q910" i="3"/>
  <c r="K1058" i="3"/>
  <c r="N1058" i="3" s="1"/>
  <c r="O1012" i="3"/>
  <c r="Q1012" i="3"/>
  <c r="K957" i="3"/>
  <c r="N957" i="3" s="1"/>
  <c r="K1004" i="3" s="1"/>
  <c r="O911" i="3"/>
  <c r="Q911" i="3"/>
  <c r="K916" i="3"/>
  <c r="N916" i="3" s="1"/>
  <c r="K962" i="3" s="1"/>
  <c r="N962" i="3" s="1"/>
  <c r="K1009" i="3" s="1"/>
  <c r="O956" i="3"/>
  <c r="Q956" i="3"/>
  <c r="N1003" i="3" s="1"/>
  <c r="K917" i="3"/>
  <c r="N917" i="3" s="1"/>
  <c r="O910" i="3"/>
  <c r="O960" i="3"/>
  <c r="Q960" i="3"/>
  <c r="N1007" i="3" s="1"/>
  <c r="K1059" i="3"/>
  <c r="N1059" i="3" s="1"/>
  <c r="Q1013" i="3"/>
  <c r="O1013" i="3"/>
  <c r="K517" i="2"/>
  <c r="N517" i="2" s="1"/>
  <c r="O517" i="2" s="1"/>
  <c r="O473" i="2"/>
  <c r="N524" i="2"/>
  <c r="O524" i="2" s="1"/>
  <c r="Y1723" i="2"/>
  <c r="V1723" i="2"/>
  <c r="X1723" i="2"/>
  <c r="Z1723" i="2"/>
  <c r="K564" i="2"/>
  <c r="O520" i="2"/>
  <c r="O868" i="3"/>
  <c r="Q868" i="3"/>
  <c r="O869" i="3"/>
  <c r="Q869" i="3"/>
  <c r="N860" i="3"/>
  <c r="K908" i="3" s="1"/>
  <c r="O813" i="3"/>
  <c r="Q813" i="3"/>
  <c r="O822" i="3"/>
  <c r="Q822" i="3"/>
  <c r="O821" i="3"/>
  <c r="Q821" i="3"/>
  <c r="N766" i="3"/>
  <c r="K814" i="3" s="1"/>
  <c r="O773" i="3"/>
  <c r="Q773" i="3"/>
  <c r="O774" i="3"/>
  <c r="Q774" i="3"/>
  <c r="L1794" i="2"/>
  <c r="L1807" i="2"/>
  <c r="C1768" i="2"/>
  <c r="U1768" i="2" s="1"/>
  <c r="N485" i="2"/>
  <c r="Q485" i="2" s="1"/>
  <c r="J654" i="2"/>
  <c r="Q1723" i="2"/>
  <c r="N1723" i="2"/>
  <c r="F1723" i="2"/>
  <c r="D1723" i="2"/>
  <c r="H1723" i="2"/>
  <c r="K1723" i="2"/>
  <c r="L1723" i="2"/>
  <c r="J522" i="2"/>
  <c r="B1115" i="2"/>
  <c r="R1070" i="2"/>
  <c r="B965" i="2"/>
  <c r="R920" i="2"/>
  <c r="B1156" i="2"/>
  <c r="R1111" i="2"/>
  <c r="B1152" i="2"/>
  <c r="R1107" i="2"/>
  <c r="H651" i="2"/>
  <c r="C696" i="2" s="1"/>
  <c r="B1106" i="2"/>
  <c r="R1061" i="2"/>
  <c r="B1148" i="2"/>
  <c r="B1193" i="2" s="1"/>
  <c r="R1103" i="2"/>
  <c r="J613" i="2"/>
  <c r="C658" i="2"/>
  <c r="B1112" i="2"/>
  <c r="R1067" i="2"/>
  <c r="B1114" i="2"/>
  <c r="R1069" i="2"/>
  <c r="B1110" i="2"/>
  <c r="R1065" i="2"/>
  <c r="J529" i="2"/>
  <c r="C573" i="2"/>
  <c r="H699" i="2"/>
  <c r="C744" i="2" s="1"/>
  <c r="B1108" i="2"/>
  <c r="R1063" i="2"/>
  <c r="H710" i="2"/>
  <c r="C755" i="2" s="1"/>
  <c r="B1150" i="2"/>
  <c r="R1105" i="2"/>
  <c r="B1104" i="2"/>
  <c r="R1059" i="2"/>
  <c r="B1057" i="2"/>
  <c r="R1012" i="2"/>
  <c r="B1011" i="2"/>
  <c r="R966" i="2"/>
  <c r="H695" i="2"/>
  <c r="C740" i="2" s="1"/>
  <c r="B1161" i="2"/>
  <c r="R1116" i="2"/>
  <c r="B1154" i="2"/>
  <c r="R1109" i="2"/>
  <c r="B1158" i="2"/>
  <c r="R1113" i="2"/>
  <c r="Q533" i="2"/>
  <c r="K577" i="2"/>
  <c r="N478" i="2"/>
  <c r="N562" i="2"/>
  <c r="O562" i="2" s="1"/>
  <c r="K561" i="2"/>
  <c r="N561" i="2" s="1"/>
  <c r="O561" i="2" s="1"/>
  <c r="Q530" i="2"/>
  <c r="H567" i="2"/>
  <c r="C611" i="2" s="1"/>
  <c r="J574" i="2"/>
  <c r="J575" i="2"/>
  <c r="Q517" i="2"/>
  <c r="J523" i="2"/>
  <c r="H616" i="2"/>
  <c r="H577" i="2"/>
  <c r="C621" i="2" s="1"/>
  <c r="H527" i="2"/>
  <c r="C571" i="2" s="1"/>
  <c r="H564" i="2"/>
  <c r="C608" i="2" s="1"/>
  <c r="H608" i="2" s="1"/>
  <c r="C653" i="2" s="1"/>
  <c r="J519" i="2"/>
  <c r="N519" i="2" s="1"/>
  <c r="O519" i="2" s="1"/>
  <c r="N565" i="2"/>
  <c r="Q520" i="2"/>
  <c r="N569" i="2"/>
  <c r="H568" i="2"/>
  <c r="C612" i="2" s="1"/>
  <c r="O448" i="3"/>
  <c r="O449" i="3" s="1"/>
  <c r="O452" i="3" s="1"/>
  <c r="AF439" i="3"/>
  <c r="O496" i="3"/>
  <c r="Y489" i="3"/>
  <c r="AA489" i="3" s="1"/>
  <c r="Q489" i="2"/>
  <c r="N479" i="2"/>
  <c r="Q438" i="2"/>
  <c r="Q486" i="2"/>
  <c r="J482" i="2"/>
  <c r="N482" i="2" s="1"/>
  <c r="O413" i="2"/>
  <c r="Z428" i="2"/>
  <c r="AB401" i="2"/>
  <c r="H539" i="3"/>
  <c r="C539" i="3"/>
  <c r="J447" i="2"/>
  <c r="K483" i="2"/>
  <c r="J483" i="2"/>
  <c r="H447" i="2"/>
  <c r="Q401" i="2"/>
  <c r="N401" i="2"/>
  <c r="Q473" i="2"/>
  <c r="K489" i="3"/>
  <c r="O827" i="3" l="1"/>
  <c r="K874" i="3"/>
  <c r="Q827" i="3"/>
  <c r="H874" i="3"/>
  <c r="J874" i="3" s="1"/>
  <c r="J1158" i="3"/>
  <c r="O1531" i="2"/>
  <c r="V1547" i="2"/>
  <c r="X1566" i="2" s="1"/>
  <c r="K526" i="2"/>
  <c r="O482" i="2"/>
  <c r="O734" i="3"/>
  <c r="K783" i="3"/>
  <c r="H918" i="3"/>
  <c r="K870" i="3"/>
  <c r="N870" i="3" s="1"/>
  <c r="O823" i="3"/>
  <c r="Q823" i="3"/>
  <c r="H1142" i="3"/>
  <c r="C1189" i="3" s="1"/>
  <c r="H1190" i="3"/>
  <c r="C1237" i="3" s="1"/>
  <c r="J1095" i="3"/>
  <c r="J1143" i="3"/>
  <c r="C783" i="3"/>
  <c r="Q734" i="3"/>
  <c r="H1205" i="3"/>
  <c r="C1252" i="3" s="1"/>
  <c r="K912" i="3"/>
  <c r="O864" i="3"/>
  <c r="Q864" i="3"/>
  <c r="J1243" i="3"/>
  <c r="J1100" i="3"/>
  <c r="J1097" i="3"/>
  <c r="H1144" i="3"/>
  <c r="C1191" i="3" s="1"/>
  <c r="J1193" i="3"/>
  <c r="Q1006" i="3"/>
  <c r="K1052" i="3"/>
  <c r="N1052" i="3" s="1"/>
  <c r="Q1052" i="3" s="1"/>
  <c r="K609" i="2"/>
  <c r="O565" i="2"/>
  <c r="K574" i="2"/>
  <c r="N574" i="2" s="1"/>
  <c r="O530" i="2"/>
  <c r="H1290" i="3"/>
  <c r="C1337" i="3" s="1"/>
  <c r="H1147" i="3"/>
  <c r="C1194" i="3" s="1"/>
  <c r="H1244" i="3"/>
  <c r="C1291" i="3" s="1"/>
  <c r="J1197" i="3"/>
  <c r="H1240" i="3"/>
  <c r="C1287" i="3" s="1"/>
  <c r="H970" i="3"/>
  <c r="O924" i="3"/>
  <c r="Q924" i="3"/>
  <c r="K970" i="3"/>
  <c r="O828" i="3"/>
  <c r="K875" i="3"/>
  <c r="Q828" i="3"/>
  <c r="H875" i="3"/>
  <c r="J875" i="3" s="1"/>
  <c r="J1247" i="3"/>
  <c r="N912" i="3"/>
  <c r="Q912" i="3" s="1"/>
  <c r="H1005" i="3"/>
  <c r="J1005" i="3" s="1"/>
  <c r="J958" i="3"/>
  <c r="H1294" i="3"/>
  <c r="C1341" i="3" s="1"/>
  <c r="J1094" i="3"/>
  <c r="H1199" i="3"/>
  <c r="C1246" i="3" s="1"/>
  <c r="J1152" i="3"/>
  <c r="H1141" i="3"/>
  <c r="C1188" i="3" s="1"/>
  <c r="O652" i="3"/>
  <c r="O696" i="3"/>
  <c r="Y689" i="3"/>
  <c r="AA689" i="3" s="1"/>
  <c r="C739" i="3"/>
  <c r="H723" i="3"/>
  <c r="N673" i="3"/>
  <c r="K689" i="3"/>
  <c r="C1154" i="3"/>
  <c r="O1014" i="3"/>
  <c r="K1060" i="3"/>
  <c r="N1060" i="3" s="1"/>
  <c r="K529" i="2"/>
  <c r="N529" i="2" s="1"/>
  <c r="Q529" i="2" s="1"/>
  <c r="O485" i="2"/>
  <c r="O1111" i="3"/>
  <c r="K1158" i="3"/>
  <c r="Q1111" i="3"/>
  <c r="Q916" i="3"/>
  <c r="Q962" i="3"/>
  <c r="N1009" i="3" s="1"/>
  <c r="O962" i="3"/>
  <c r="O1003" i="3"/>
  <c r="K1049" i="3"/>
  <c r="N1049" i="3" s="1"/>
  <c r="Q1003" i="3"/>
  <c r="O1058" i="3"/>
  <c r="K1105" i="3"/>
  <c r="N1105" i="3" s="1"/>
  <c r="Q1058" i="3"/>
  <c r="O957" i="3"/>
  <c r="Q957" i="3"/>
  <c r="N1004" i="3" s="1"/>
  <c r="K1106" i="3"/>
  <c r="N1106" i="3" s="1"/>
  <c r="O1059" i="3"/>
  <c r="Q1059" i="3"/>
  <c r="K963" i="3"/>
  <c r="N963" i="3" s="1"/>
  <c r="K1010" i="3" s="1"/>
  <c r="O917" i="3"/>
  <c r="Q917" i="3"/>
  <c r="K1053" i="3"/>
  <c r="N1053" i="3" s="1"/>
  <c r="O1007" i="3"/>
  <c r="Q1007" i="3"/>
  <c r="O1052" i="3"/>
  <c r="K1099" i="3"/>
  <c r="N1099" i="3" s="1"/>
  <c r="O916" i="3"/>
  <c r="K568" i="2"/>
  <c r="Q524" i="2"/>
  <c r="Y1768" i="2"/>
  <c r="X1768" i="2"/>
  <c r="V1768" i="2"/>
  <c r="Z1768" i="2"/>
  <c r="K523" i="2"/>
  <c r="N523" i="2" s="1"/>
  <c r="O479" i="2"/>
  <c r="K522" i="2"/>
  <c r="N522" i="2" s="1"/>
  <c r="O478" i="2"/>
  <c r="K613" i="2"/>
  <c r="O569" i="2"/>
  <c r="Q478" i="2"/>
  <c r="O860" i="3"/>
  <c r="Q860" i="3"/>
  <c r="N814" i="3"/>
  <c r="K861" i="3" s="1"/>
  <c r="O766" i="3"/>
  <c r="Q766" i="3"/>
  <c r="Q1768" i="2"/>
  <c r="K1768" i="2"/>
  <c r="H1768" i="2"/>
  <c r="F1768" i="2"/>
  <c r="D1768" i="2"/>
  <c r="L1768" i="2"/>
  <c r="N1768" i="2"/>
  <c r="L1839" i="2"/>
  <c r="C1813" i="2"/>
  <c r="U1813" i="2" s="1"/>
  <c r="J710" i="2"/>
  <c r="J699" i="2"/>
  <c r="J651" i="2"/>
  <c r="H653" i="2"/>
  <c r="C698" i="2" s="1"/>
  <c r="J695" i="2"/>
  <c r="H658" i="2"/>
  <c r="C703" i="2" s="1"/>
  <c r="B1056" i="2"/>
  <c r="R1011" i="2"/>
  <c r="B1201" i="2"/>
  <c r="R1156" i="2"/>
  <c r="B1203" i="2"/>
  <c r="R1158" i="2"/>
  <c r="R1148" i="2"/>
  <c r="B1195" i="2"/>
  <c r="R1150" i="2"/>
  <c r="B1155" i="2"/>
  <c r="R1110" i="2"/>
  <c r="B1199" i="2"/>
  <c r="R1154" i="2"/>
  <c r="B1102" i="2"/>
  <c r="R1057" i="2"/>
  <c r="B1153" i="2"/>
  <c r="R1108" i="2"/>
  <c r="B1159" i="2"/>
  <c r="R1114" i="2"/>
  <c r="B1151" i="2"/>
  <c r="R1106" i="2"/>
  <c r="B1010" i="2"/>
  <c r="R965" i="2"/>
  <c r="H740" i="2"/>
  <c r="C785" i="2" s="1"/>
  <c r="B1197" i="2"/>
  <c r="R1152" i="2"/>
  <c r="H755" i="2"/>
  <c r="C800" i="2" s="1"/>
  <c r="B1206" i="2"/>
  <c r="R1161" i="2"/>
  <c r="B1149" i="2"/>
  <c r="R1104" i="2"/>
  <c r="H744" i="2"/>
  <c r="C789" i="2" s="1"/>
  <c r="B1157" i="2"/>
  <c r="R1112" i="2"/>
  <c r="H696" i="2"/>
  <c r="C741" i="2" s="1"/>
  <c r="B1160" i="2"/>
  <c r="R1115" i="2"/>
  <c r="J616" i="2"/>
  <c r="C661" i="2"/>
  <c r="Q519" i="2"/>
  <c r="K563" i="2"/>
  <c r="K605" i="2"/>
  <c r="Q561" i="2"/>
  <c r="Q562" i="2"/>
  <c r="K606" i="2"/>
  <c r="N606" i="2" s="1"/>
  <c r="O606" i="2" s="1"/>
  <c r="N575" i="2"/>
  <c r="O575" i="2" s="1"/>
  <c r="J564" i="2"/>
  <c r="N564" i="2" s="1"/>
  <c r="H619" i="2"/>
  <c r="H573" i="2"/>
  <c r="H612" i="2"/>
  <c r="J567" i="2"/>
  <c r="J568" i="2"/>
  <c r="J577" i="2"/>
  <c r="N577" i="2" s="1"/>
  <c r="O577" i="2" s="1"/>
  <c r="N605" i="2"/>
  <c r="H566" i="2"/>
  <c r="C610" i="2" s="1"/>
  <c r="H618" i="2"/>
  <c r="J527" i="2"/>
  <c r="Q565" i="2"/>
  <c r="H563" i="2"/>
  <c r="C607" i="2" s="1"/>
  <c r="H526" i="2"/>
  <c r="C536" i="2"/>
  <c r="Q569" i="2"/>
  <c r="AB489" i="3"/>
  <c r="O501" i="3"/>
  <c r="O546" i="3"/>
  <c r="O410" i="2"/>
  <c r="O411" i="2" s="1"/>
  <c r="O414" i="2" s="1"/>
  <c r="Q479" i="2"/>
  <c r="Q482" i="2"/>
  <c r="O454" i="2"/>
  <c r="Y447" i="2"/>
  <c r="AA447" i="2" s="1"/>
  <c r="J539" i="3"/>
  <c r="Y539" i="3" s="1"/>
  <c r="AA539" i="3" s="1"/>
  <c r="N483" i="2"/>
  <c r="H492" i="2"/>
  <c r="C492" i="2"/>
  <c r="K447" i="2"/>
  <c r="N489" i="3"/>
  <c r="Q489" i="3"/>
  <c r="N1158" i="3" l="1"/>
  <c r="C922" i="3"/>
  <c r="N874" i="3"/>
  <c r="J1142" i="3"/>
  <c r="V1591" i="2"/>
  <c r="X1610" i="2" s="1"/>
  <c r="O1574" i="2"/>
  <c r="H1252" i="3"/>
  <c r="C1299" i="3" s="1"/>
  <c r="H783" i="3"/>
  <c r="J783" i="3"/>
  <c r="K918" i="3"/>
  <c r="N918" i="3" s="1"/>
  <c r="O870" i="3"/>
  <c r="Q870" i="3"/>
  <c r="C964" i="3"/>
  <c r="H1237" i="3"/>
  <c r="C1284" i="3" s="1"/>
  <c r="J918" i="3"/>
  <c r="J1190" i="3"/>
  <c r="N783" i="3"/>
  <c r="J1205" i="3"/>
  <c r="H1189" i="3"/>
  <c r="C1236" i="3" s="1"/>
  <c r="O912" i="3"/>
  <c r="J1144" i="3"/>
  <c r="H1191" i="3"/>
  <c r="C1238" i="3" s="1"/>
  <c r="K958" i="3"/>
  <c r="N958" i="3" s="1"/>
  <c r="J1147" i="3"/>
  <c r="K618" i="2"/>
  <c r="O574" i="2"/>
  <c r="Q574" i="2"/>
  <c r="J1290" i="3"/>
  <c r="H1337" i="3"/>
  <c r="C1384" i="3" s="1"/>
  <c r="J1244" i="3"/>
  <c r="H1194" i="3"/>
  <c r="C1241" i="3" s="1"/>
  <c r="H1291" i="3"/>
  <c r="C1338" i="3" s="1"/>
  <c r="H1287" i="3"/>
  <c r="C1334" i="3" s="1"/>
  <c r="J1240" i="3"/>
  <c r="C1017" i="3"/>
  <c r="J970" i="3"/>
  <c r="N970" i="3" s="1"/>
  <c r="C923" i="3"/>
  <c r="H923" i="3" s="1"/>
  <c r="N875" i="3"/>
  <c r="C1051" i="3"/>
  <c r="H1341" i="3"/>
  <c r="C1388" i="3" s="1"/>
  <c r="J1294" i="3"/>
  <c r="J1141" i="3"/>
  <c r="H1246" i="3"/>
  <c r="C1293" i="3" s="1"/>
  <c r="J1199" i="3"/>
  <c r="H1188" i="3"/>
  <c r="C1235" i="3" s="1"/>
  <c r="K723" i="3"/>
  <c r="O673" i="3"/>
  <c r="N689" i="3"/>
  <c r="O698" i="3" s="1"/>
  <c r="O699" i="3" s="1"/>
  <c r="Q673" i="3"/>
  <c r="Q689" i="3" s="1"/>
  <c r="C772" i="3"/>
  <c r="H739" i="3"/>
  <c r="J723" i="3"/>
  <c r="J739" i="3" s="1"/>
  <c r="O701" i="3"/>
  <c r="AB689" i="3"/>
  <c r="O1060" i="3"/>
  <c r="K1107" i="3"/>
  <c r="N1107" i="3" s="1"/>
  <c r="Q1060" i="3"/>
  <c r="H1154" i="3"/>
  <c r="J1154" i="3" s="1"/>
  <c r="K573" i="2"/>
  <c r="O529" i="2"/>
  <c r="O1158" i="3"/>
  <c r="K1205" i="3"/>
  <c r="N1205" i="3" s="1"/>
  <c r="Q1158" i="3"/>
  <c r="K1152" i="3"/>
  <c r="N1152" i="3" s="1"/>
  <c r="O1105" i="3"/>
  <c r="Q1105" i="3"/>
  <c r="O963" i="3"/>
  <c r="Q963" i="3"/>
  <c r="N1010" i="3" s="1"/>
  <c r="K1096" i="3"/>
  <c r="N1096" i="3" s="1"/>
  <c r="O1049" i="3"/>
  <c r="Q1049" i="3"/>
  <c r="O1106" i="3"/>
  <c r="K1153" i="3"/>
  <c r="N1153" i="3" s="1"/>
  <c r="Q1106" i="3"/>
  <c r="O1099" i="3"/>
  <c r="K1146" i="3"/>
  <c r="N1146" i="3" s="1"/>
  <c r="Q1099" i="3"/>
  <c r="O1004" i="3"/>
  <c r="K1050" i="3"/>
  <c r="N1050" i="3" s="1"/>
  <c r="Q1004" i="3"/>
  <c r="O1053" i="3"/>
  <c r="K1100" i="3"/>
  <c r="N1100" i="3" s="1"/>
  <c r="Q1053" i="3"/>
  <c r="K1055" i="3"/>
  <c r="N1055" i="3" s="1"/>
  <c r="O1009" i="3"/>
  <c r="Q1009" i="3"/>
  <c r="K650" i="2"/>
  <c r="N650" i="2" s="1"/>
  <c r="O605" i="2"/>
  <c r="N568" i="2"/>
  <c r="O568" i="2" s="1"/>
  <c r="K527" i="2"/>
  <c r="N527" i="2" s="1"/>
  <c r="O483" i="2"/>
  <c r="V1813" i="2"/>
  <c r="Y1813" i="2"/>
  <c r="Z1813" i="2"/>
  <c r="X1813" i="2"/>
  <c r="K567" i="2"/>
  <c r="N567" i="2" s="1"/>
  <c r="O523" i="2"/>
  <c r="K608" i="2"/>
  <c r="O564" i="2"/>
  <c r="K566" i="2"/>
  <c r="O522" i="2"/>
  <c r="Q522" i="2"/>
  <c r="N861" i="3"/>
  <c r="K909" i="3" s="1"/>
  <c r="N909" i="3" s="1"/>
  <c r="O814" i="3"/>
  <c r="Q814" i="3"/>
  <c r="J755" i="2"/>
  <c r="J653" i="2"/>
  <c r="J740" i="2"/>
  <c r="Q1813" i="2"/>
  <c r="D1813" i="2"/>
  <c r="N1813" i="2"/>
  <c r="K1813" i="2"/>
  <c r="F1813" i="2"/>
  <c r="H1813" i="2"/>
  <c r="L1813" i="2"/>
  <c r="J612" i="2"/>
  <c r="C657" i="2"/>
  <c r="J573" i="2"/>
  <c r="N573" i="2" s="1"/>
  <c r="Q573" i="2" s="1"/>
  <c r="C617" i="2"/>
  <c r="H789" i="2"/>
  <c r="C834" i="2" s="1"/>
  <c r="B1242" i="2"/>
  <c r="R1197" i="2"/>
  <c r="B1204" i="2"/>
  <c r="R1159" i="2"/>
  <c r="B1200" i="2"/>
  <c r="R1155" i="2"/>
  <c r="B1246" i="2"/>
  <c r="R1201" i="2"/>
  <c r="J618" i="2"/>
  <c r="N618" i="2" s="1"/>
  <c r="C663" i="2"/>
  <c r="B1194" i="2"/>
  <c r="R1149" i="2"/>
  <c r="B1198" i="2"/>
  <c r="R1153" i="2"/>
  <c r="B1101" i="2"/>
  <c r="R1056" i="2"/>
  <c r="J619" i="2"/>
  <c r="C664" i="2"/>
  <c r="J696" i="2"/>
  <c r="J658" i="2"/>
  <c r="H741" i="2"/>
  <c r="C786" i="2" s="1"/>
  <c r="B1251" i="2"/>
  <c r="R1206" i="2"/>
  <c r="B1055" i="2"/>
  <c r="R1010" i="2"/>
  <c r="B1147" i="2"/>
  <c r="R1102" i="2"/>
  <c r="B1238" i="2"/>
  <c r="R1193" i="2"/>
  <c r="H703" i="2"/>
  <c r="C748" i="2" s="1"/>
  <c r="B1205" i="2"/>
  <c r="R1160" i="2"/>
  <c r="B1240" i="2"/>
  <c r="R1195" i="2"/>
  <c r="J526" i="2"/>
  <c r="J536" i="2" s="1"/>
  <c r="C570" i="2"/>
  <c r="B1202" i="2"/>
  <c r="R1157" i="2"/>
  <c r="H800" i="2"/>
  <c r="C845" i="2" s="1"/>
  <c r="B1196" i="2"/>
  <c r="R1151" i="2"/>
  <c r="B1244" i="2"/>
  <c r="R1199" i="2"/>
  <c r="B1248" i="2"/>
  <c r="R1203" i="2"/>
  <c r="H785" i="2"/>
  <c r="C830" i="2" s="1"/>
  <c r="J744" i="2"/>
  <c r="H698" i="2"/>
  <c r="C743" i="2" s="1"/>
  <c r="H661" i="2"/>
  <c r="C706" i="2" s="1"/>
  <c r="Q577" i="2"/>
  <c r="K621" i="2"/>
  <c r="N613" i="2"/>
  <c r="N620" i="2"/>
  <c r="K619" i="2"/>
  <c r="Q606" i="2"/>
  <c r="K651" i="2"/>
  <c r="N651" i="2" s="1"/>
  <c r="O651" i="2" s="1"/>
  <c r="Q575" i="2"/>
  <c r="Q523" i="2"/>
  <c r="N609" i="2"/>
  <c r="O609" i="2" s="1"/>
  <c r="J563" i="2"/>
  <c r="N563" i="2" s="1"/>
  <c r="J566" i="2"/>
  <c r="H621" i="2"/>
  <c r="Q605" i="2"/>
  <c r="H611" i="2"/>
  <c r="H571" i="2"/>
  <c r="C615" i="2" s="1"/>
  <c r="H536" i="2"/>
  <c r="O543" i="2" s="1"/>
  <c r="O498" i="3"/>
  <c r="O499" i="3" s="1"/>
  <c r="O502" i="3" s="1"/>
  <c r="AF489" i="3"/>
  <c r="AB539" i="3"/>
  <c r="O551" i="3"/>
  <c r="Q483" i="2"/>
  <c r="AB447" i="2"/>
  <c r="Z473" i="2"/>
  <c r="O459" i="2"/>
  <c r="O499" i="2"/>
  <c r="J492" i="2"/>
  <c r="Y492" i="2" s="1"/>
  <c r="Q447" i="2"/>
  <c r="N447" i="2"/>
  <c r="K539" i="3"/>
  <c r="J1189" i="3" l="1"/>
  <c r="O874" i="3"/>
  <c r="K922" i="3"/>
  <c r="Q874" i="3"/>
  <c r="H922" i="3"/>
  <c r="J922" i="3"/>
  <c r="J1252" i="3"/>
  <c r="Q620" i="2"/>
  <c r="O620" i="2"/>
  <c r="J800" i="2"/>
  <c r="O1618" i="2"/>
  <c r="V1635" i="2"/>
  <c r="X1654" i="2" s="1"/>
  <c r="H964" i="3"/>
  <c r="K831" i="3"/>
  <c r="O783" i="3"/>
  <c r="O918" i="3"/>
  <c r="K964" i="3"/>
  <c r="H1284" i="3"/>
  <c r="C1331" i="3" s="1"/>
  <c r="C831" i="3"/>
  <c r="Q783" i="3"/>
  <c r="J1237" i="3"/>
  <c r="H1236" i="3"/>
  <c r="C1283" i="3" s="1"/>
  <c r="Q918" i="3"/>
  <c r="H1299" i="3"/>
  <c r="C1346" i="3" s="1"/>
  <c r="J1191" i="3"/>
  <c r="H1238" i="3"/>
  <c r="C1285" i="3" s="1"/>
  <c r="N566" i="2"/>
  <c r="K610" i="2" s="1"/>
  <c r="J1194" i="3"/>
  <c r="K663" i="2"/>
  <c r="O618" i="2"/>
  <c r="J1337" i="3"/>
  <c r="H1384" i="3"/>
  <c r="C1431" i="3" s="1"/>
  <c r="H1241" i="3"/>
  <c r="C1288" i="3" s="1"/>
  <c r="H1338" i="3"/>
  <c r="C1385" i="3" s="1"/>
  <c r="J1291" i="3"/>
  <c r="H1334" i="3"/>
  <c r="C1381" i="3" s="1"/>
  <c r="J1287" i="3"/>
  <c r="K1017" i="3"/>
  <c r="O970" i="3"/>
  <c r="Q970" i="3"/>
  <c r="H1017" i="3"/>
  <c r="J1017" i="3" s="1"/>
  <c r="O875" i="3"/>
  <c r="K923" i="3"/>
  <c r="Q875" i="3"/>
  <c r="J923" i="3"/>
  <c r="C969" i="3"/>
  <c r="J1341" i="3"/>
  <c r="J1246" i="3"/>
  <c r="Q958" i="3"/>
  <c r="K1005" i="3"/>
  <c r="O958" i="3"/>
  <c r="H1051" i="3"/>
  <c r="H1388" i="3"/>
  <c r="C1435" i="3" s="1"/>
  <c r="J1188" i="3"/>
  <c r="H1293" i="3"/>
  <c r="C1340" i="3" s="1"/>
  <c r="H1235" i="3"/>
  <c r="C1282" i="3" s="1"/>
  <c r="O702" i="3"/>
  <c r="O746" i="3"/>
  <c r="Y739" i="3"/>
  <c r="AA739" i="3" s="1"/>
  <c r="H772" i="3"/>
  <c r="J772" i="3" s="1"/>
  <c r="J787" i="3" s="1"/>
  <c r="C787" i="3"/>
  <c r="N723" i="3"/>
  <c r="K739" i="3"/>
  <c r="C1201" i="3"/>
  <c r="K1154" i="3"/>
  <c r="N1154" i="3" s="1"/>
  <c r="O1107" i="3"/>
  <c r="Q1107" i="3"/>
  <c r="K617" i="2"/>
  <c r="O573" i="2"/>
  <c r="O1205" i="3"/>
  <c r="K1252" i="3"/>
  <c r="N1252" i="3" s="1"/>
  <c r="Q1205" i="3"/>
  <c r="O1153" i="3"/>
  <c r="K1200" i="3"/>
  <c r="N1200" i="3" s="1"/>
  <c r="Q1153" i="3"/>
  <c r="O1010" i="3"/>
  <c r="K1056" i="3"/>
  <c r="N1056" i="3" s="1"/>
  <c r="Q1010" i="3"/>
  <c r="O1050" i="3"/>
  <c r="K1097" i="3"/>
  <c r="N1097" i="3" s="1"/>
  <c r="Q1050" i="3"/>
  <c r="O1096" i="3"/>
  <c r="K1143" i="3"/>
  <c r="N1143" i="3" s="1"/>
  <c r="Q1096" i="3"/>
  <c r="K1199" i="3"/>
  <c r="N1199" i="3" s="1"/>
  <c r="O1152" i="3"/>
  <c r="Q1152" i="3"/>
  <c r="O1055" i="3"/>
  <c r="K1102" i="3"/>
  <c r="N1102" i="3" s="1"/>
  <c r="Q1055" i="3"/>
  <c r="O1146" i="3"/>
  <c r="K1193" i="3"/>
  <c r="N1193" i="3" s="1"/>
  <c r="Q1146" i="3"/>
  <c r="K955" i="3"/>
  <c r="N955" i="3" s="1"/>
  <c r="K1002" i="3" s="1"/>
  <c r="O909" i="3"/>
  <c r="Q909" i="3"/>
  <c r="O1100" i="3"/>
  <c r="K1147" i="3"/>
  <c r="N1147" i="3" s="1"/>
  <c r="Q1100" i="3"/>
  <c r="K695" i="2"/>
  <c r="N695" i="2" s="1"/>
  <c r="O650" i="2"/>
  <c r="K612" i="2"/>
  <c r="N612" i="2" s="1"/>
  <c r="O612" i="2" s="1"/>
  <c r="Q568" i="2"/>
  <c r="K536" i="2"/>
  <c r="K607" i="2"/>
  <c r="O563" i="2"/>
  <c r="K571" i="2"/>
  <c r="O527" i="2"/>
  <c r="K611" i="2"/>
  <c r="O567" i="2"/>
  <c r="Q613" i="2"/>
  <c r="O613" i="2"/>
  <c r="N908" i="3"/>
  <c r="K954" i="3" s="1"/>
  <c r="O861" i="3"/>
  <c r="Q861" i="3"/>
  <c r="J698" i="2"/>
  <c r="N526" i="2"/>
  <c r="J611" i="2"/>
  <c r="C656" i="2"/>
  <c r="B1285" i="2"/>
  <c r="R1240" i="2"/>
  <c r="H664" i="2"/>
  <c r="C709" i="2" s="1"/>
  <c r="J785" i="2"/>
  <c r="B1287" i="2"/>
  <c r="R1242" i="2"/>
  <c r="J703" i="2"/>
  <c r="J789" i="2"/>
  <c r="B1192" i="2"/>
  <c r="R1147" i="2"/>
  <c r="B1250" i="2"/>
  <c r="R1205" i="2"/>
  <c r="B1293" i="2"/>
  <c r="R1248" i="2"/>
  <c r="B1296" i="2"/>
  <c r="R1251" i="2"/>
  <c r="J741" i="2"/>
  <c r="B1241" i="2"/>
  <c r="R1196" i="2"/>
  <c r="B1239" i="2"/>
  <c r="R1194" i="2"/>
  <c r="J621" i="2"/>
  <c r="N621" i="2" s="1"/>
  <c r="C666" i="2"/>
  <c r="B1100" i="2"/>
  <c r="R1055" i="2"/>
  <c r="B1247" i="2"/>
  <c r="R1202" i="2"/>
  <c r="H834" i="2"/>
  <c r="C879" i="2" s="1"/>
  <c r="N619" i="2"/>
  <c r="B1289" i="2"/>
  <c r="R1244" i="2"/>
  <c r="B1283" i="2"/>
  <c r="R1238" i="2"/>
  <c r="H786" i="2"/>
  <c r="C831" i="2" s="1"/>
  <c r="B1243" i="2"/>
  <c r="R1198" i="2"/>
  <c r="B1245" i="2"/>
  <c r="R1200" i="2"/>
  <c r="B1249" i="2"/>
  <c r="R1204" i="2"/>
  <c r="H830" i="2"/>
  <c r="C875" i="2" s="1"/>
  <c r="H663" i="2"/>
  <c r="C708" i="2" s="1"/>
  <c r="H845" i="2"/>
  <c r="C890" i="2" s="1"/>
  <c r="H748" i="2"/>
  <c r="C793" i="2" s="1"/>
  <c r="B1146" i="2"/>
  <c r="R1101" i="2"/>
  <c r="B1291" i="2"/>
  <c r="R1246" i="2"/>
  <c r="H743" i="2"/>
  <c r="C788" i="2" s="1"/>
  <c r="H657" i="2"/>
  <c r="C702" i="2" s="1"/>
  <c r="J661" i="2"/>
  <c r="H706" i="2"/>
  <c r="C751" i="2" s="1"/>
  <c r="Q567" i="2"/>
  <c r="K665" i="2"/>
  <c r="N665" i="2" s="1"/>
  <c r="K658" i="2"/>
  <c r="N658" i="2" s="1"/>
  <c r="Q651" i="2"/>
  <c r="K696" i="2"/>
  <c r="N696" i="2" s="1"/>
  <c r="O696" i="2" s="1"/>
  <c r="Q618" i="2"/>
  <c r="Q609" i="2"/>
  <c r="K654" i="2"/>
  <c r="N654" i="2" s="1"/>
  <c r="O654" i="2" s="1"/>
  <c r="Q650" i="2"/>
  <c r="Q564" i="2"/>
  <c r="Q566" i="2"/>
  <c r="H617" i="2"/>
  <c r="J571" i="2"/>
  <c r="Q563" i="2"/>
  <c r="H610" i="2"/>
  <c r="J608" i="2"/>
  <c r="N608" i="2" s="1"/>
  <c r="O608" i="2" s="1"/>
  <c r="H607" i="2"/>
  <c r="N572" i="2"/>
  <c r="Q527" i="2"/>
  <c r="H570" i="2"/>
  <c r="C580" i="2"/>
  <c r="O456" i="2"/>
  <c r="O457" i="2" s="1"/>
  <c r="O460" i="2" s="1"/>
  <c r="AA492" i="2"/>
  <c r="K492" i="2"/>
  <c r="N539" i="3"/>
  <c r="Q539" i="3"/>
  <c r="J1236" i="3" l="1"/>
  <c r="N922" i="3"/>
  <c r="C968" i="3"/>
  <c r="H968" i="3" s="1"/>
  <c r="Q922" i="3"/>
  <c r="N611" i="2"/>
  <c r="O611" i="2" s="1"/>
  <c r="V1679" i="2"/>
  <c r="X1698" i="2" s="1"/>
  <c r="O1662" i="2"/>
  <c r="O566" i="2"/>
  <c r="K710" i="2"/>
  <c r="N710" i="2" s="1"/>
  <c r="O710" i="2" s="1"/>
  <c r="O665" i="2"/>
  <c r="K666" i="2"/>
  <c r="O621" i="2"/>
  <c r="J1299" i="3"/>
  <c r="J1284" i="3"/>
  <c r="H1346" i="3"/>
  <c r="C1393" i="3" s="1"/>
  <c r="J1346" i="3"/>
  <c r="H1331" i="3"/>
  <c r="C1378" i="3" s="1"/>
  <c r="J1283" i="3"/>
  <c r="H1283" i="3"/>
  <c r="C1330" i="3" s="1"/>
  <c r="C1011" i="3"/>
  <c r="H831" i="3"/>
  <c r="J831" i="3"/>
  <c r="N831" i="3" s="1"/>
  <c r="O831" i="3" s="1"/>
  <c r="J964" i="3"/>
  <c r="N964" i="3" s="1"/>
  <c r="Q526" i="2"/>
  <c r="O526" i="2"/>
  <c r="N536" i="2"/>
  <c r="J1238" i="3"/>
  <c r="J1241" i="3"/>
  <c r="H1285" i="3"/>
  <c r="C1332" i="3" s="1"/>
  <c r="J1285" i="3"/>
  <c r="N1005" i="3"/>
  <c r="O1005" i="3" s="1"/>
  <c r="J1235" i="3"/>
  <c r="J1384" i="3"/>
  <c r="H1431" i="3"/>
  <c r="C1478" i="3" s="1"/>
  <c r="H1288" i="3"/>
  <c r="C1335" i="3" s="1"/>
  <c r="H1385" i="3"/>
  <c r="C1432" i="3" s="1"/>
  <c r="J1338" i="3"/>
  <c r="H1381" i="3"/>
  <c r="C1428" i="3" s="1"/>
  <c r="J1334" i="3"/>
  <c r="C1063" i="3"/>
  <c r="N1017" i="3"/>
  <c r="H969" i="3"/>
  <c r="J969" i="3" s="1"/>
  <c r="N923" i="3"/>
  <c r="J1388" i="3"/>
  <c r="C1098" i="3"/>
  <c r="J1051" i="3"/>
  <c r="H1435" i="3"/>
  <c r="C1482" i="3" s="1"/>
  <c r="H1340" i="3"/>
  <c r="C1387" i="3" s="1"/>
  <c r="J1293" i="3"/>
  <c r="H1282" i="3"/>
  <c r="C1329" i="3" s="1"/>
  <c r="O723" i="3"/>
  <c r="K772" i="3"/>
  <c r="N739" i="3"/>
  <c r="O748" i="3" s="1"/>
  <c r="O749" i="3" s="1"/>
  <c r="Q723" i="3"/>
  <c r="Q739" i="3" s="1"/>
  <c r="C820" i="3"/>
  <c r="H787" i="3"/>
  <c r="O794" i="3" s="1"/>
  <c r="AB739" i="3"/>
  <c r="O751" i="3"/>
  <c r="K1201" i="3"/>
  <c r="O1154" i="3"/>
  <c r="Q1154" i="3"/>
  <c r="H1201" i="3"/>
  <c r="J1201" i="3" s="1"/>
  <c r="Q619" i="2"/>
  <c r="O619" i="2"/>
  <c r="K616" i="2"/>
  <c r="O572" i="2"/>
  <c r="O1252" i="3"/>
  <c r="K1299" i="3"/>
  <c r="N1299" i="3" s="1"/>
  <c r="Q1252" i="3"/>
  <c r="O1147" i="3"/>
  <c r="K1194" i="3"/>
  <c r="N1194" i="3" s="1"/>
  <c r="Q1147" i="3"/>
  <c r="K1144" i="3"/>
  <c r="N1144" i="3" s="1"/>
  <c r="Q1097" i="3"/>
  <c r="O1097" i="3"/>
  <c r="O1199" i="3"/>
  <c r="K1246" i="3"/>
  <c r="N1246" i="3" s="1"/>
  <c r="Q1199" i="3"/>
  <c r="O1056" i="3"/>
  <c r="K1103" i="3"/>
  <c r="N1103" i="3" s="1"/>
  <c r="Q1056" i="3"/>
  <c r="Q955" i="3"/>
  <c r="N1002" i="3" s="1"/>
  <c r="O955" i="3"/>
  <c r="O1193" i="3"/>
  <c r="K1240" i="3"/>
  <c r="N1240" i="3" s="1"/>
  <c r="Q1193" i="3"/>
  <c r="K1190" i="3"/>
  <c r="N1190" i="3" s="1"/>
  <c r="O1143" i="3"/>
  <c r="Q1143" i="3"/>
  <c r="O1200" i="3"/>
  <c r="K1247" i="3"/>
  <c r="N1247" i="3" s="1"/>
  <c r="Q1200" i="3"/>
  <c r="K1149" i="3"/>
  <c r="N1149" i="3" s="1"/>
  <c r="O1102" i="3"/>
  <c r="Q1102" i="3"/>
  <c r="N954" i="3"/>
  <c r="K1001" i="3" s="1"/>
  <c r="K740" i="2"/>
  <c r="O695" i="2"/>
  <c r="K657" i="2"/>
  <c r="Q612" i="2"/>
  <c r="J786" i="2"/>
  <c r="Q658" i="2"/>
  <c r="O658" i="2"/>
  <c r="K570" i="2"/>
  <c r="K580" i="2" s="1"/>
  <c r="K664" i="2"/>
  <c r="Q621" i="2"/>
  <c r="Q908" i="3"/>
  <c r="O908" i="3"/>
  <c r="J845" i="2"/>
  <c r="J663" i="2"/>
  <c r="N663" i="2" s="1"/>
  <c r="Q665" i="2"/>
  <c r="J743" i="2"/>
  <c r="H879" i="2"/>
  <c r="C924" i="2" s="1"/>
  <c r="B1284" i="2"/>
  <c r="R1239" i="2"/>
  <c r="J830" i="2"/>
  <c r="H831" i="2"/>
  <c r="C876" i="2" s="1"/>
  <c r="J610" i="2"/>
  <c r="N610" i="2" s="1"/>
  <c r="C655" i="2"/>
  <c r="J657" i="2"/>
  <c r="J748" i="2"/>
  <c r="B1292" i="2"/>
  <c r="R1247" i="2"/>
  <c r="B1286" i="2"/>
  <c r="R1241" i="2"/>
  <c r="B1295" i="2"/>
  <c r="R1250" i="2"/>
  <c r="J664" i="2"/>
  <c r="H702" i="2"/>
  <c r="C747" i="2" s="1"/>
  <c r="B1145" i="2"/>
  <c r="R1100" i="2"/>
  <c r="B1237" i="2"/>
  <c r="R1192" i="2"/>
  <c r="B1338" i="2"/>
  <c r="R1293" i="2"/>
  <c r="B1294" i="2"/>
  <c r="R1249" i="2"/>
  <c r="C614" i="2"/>
  <c r="C624" i="2" s="1"/>
  <c r="H788" i="2"/>
  <c r="C833" i="2" s="1"/>
  <c r="H890" i="2"/>
  <c r="C935" i="2" s="1"/>
  <c r="B1290" i="2"/>
  <c r="R1245" i="2"/>
  <c r="B1334" i="2"/>
  <c r="R1289" i="2"/>
  <c r="H666" i="2"/>
  <c r="B1330" i="2"/>
  <c r="R1285" i="2"/>
  <c r="B1332" i="2"/>
  <c r="R1287" i="2"/>
  <c r="H793" i="2"/>
  <c r="C838" i="2" s="1"/>
  <c r="H709" i="2"/>
  <c r="C754" i="2" s="1"/>
  <c r="B1341" i="2"/>
  <c r="R1296" i="2"/>
  <c r="H656" i="2"/>
  <c r="C701" i="2" s="1"/>
  <c r="J607" i="2"/>
  <c r="N607" i="2" s="1"/>
  <c r="C652" i="2"/>
  <c r="H875" i="2"/>
  <c r="C920" i="2" s="1"/>
  <c r="B1191" i="2"/>
  <c r="R1146" i="2"/>
  <c r="B1328" i="2"/>
  <c r="R1283" i="2"/>
  <c r="J617" i="2"/>
  <c r="N617" i="2" s="1"/>
  <c r="O617" i="2" s="1"/>
  <c r="C662" i="2"/>
  <c r="J706" i="2"/>
  <c r="B1336" i="2"/>
  <c r="R1291" i="2"/>
  <c r="H708" i="2"/>
  <c r="C753" i="2" s="1"/>
  <c r="B1288" i="2"/>
  <c r="R1243" i="2"/>
  <c r="J834" i="2"/>
  <c r="H751" i="2"/>
  <c r="C796" i="2" s="1"/>
  <c r="K703" i="2"/>
  <c r="N703" i="2" s="1"/>
  <c r="Q536" i="2"/>
  <c r="Q696" i="2"/>
  <c r="K741" i="2"/>
  <c r="N741" i="2" s="1"/>
  <c r="O741" i="2" s="1"/>
  <c r="Q654" i="2"/>
  <c r="K699" i="2"/>
  <c r="N699" i="2" s="1"/>
  <c r="O699" i="2" s="1"/>
  <c r="Q710" i="2"/>
  <c r="K755" i="2"/>
  <c r="N755" i="2" s="1"/>
  <c r="O755" i="2" s="1"/>
  <c r="Q608" i="2"/>
  <c r="K653" i="2"/>
  <c r="N653" i="2" s="1"/>
  <c r="O653" i="2" s="1"/>
  <c r="Q611" i="2"/>
  <c r="K656" i="2"/>
  <c r="O504" i="2"/>
  <c r="Z517" i="2"/>
  <c r="AA536" i="2" s="1"/>
  <c r="H615" i="2"/>
  <c r="O545" i="2"/>
  <c r="O546" i="2" s="1"/>
  <c r="J570" i="2"/>
  <c r="H580" i="2"/>
  <c r="O587" i="2" s="1"/>
  <c r="N571" i="2"/>
  <c r="Q572" i="2"/>
  <c r="O548" i="3"/>
  <c r="O549" i="3" s="1"/>
  <c r="O552" i="3" s="1"/>
  <c r="AF539" i="3"/>
  <c r="AB492" i="2"/>
  <c r="Q492" i="2"/>
  <c r="N492" i="2"/>
  <c r="J968" i="3" l="1"/>
  <c r="C1015" i="3"/>
  <c r="O922" i="3"/>
  <c r="K968" i="3"/>
  <c r="N968" i="3" s="1"/>
  <c r="N664" i="2"/>
  <c r="O664" i="2" s="1"/>
  <c r="J751" i="2"/>
  <c r="J890" i="2"/>
  <c r="O1706" i="2"/>
  <c r="V1725" i="2"/>
  <c r="X1744" i="2" s="1"/>
  <c r="K1011" i="3"/>
  <c r="O964" i="3"/>
  <c r="Q964" i="3"/>
  <c r="H1378" i="3"/>
  <c r="C1425" i="3" s="1"/>
  <c r="Q831" i="3"/>
  <c r="J1331" i="3"/>
  <c r="J1011" i="3"/>
  <c r="H1011" i="3"/>
  <c r="H1393" i="3"/>
  <c r="C1440" i="3" s="1"/>
  <c r="J1393" i="3"/>
  <c r="H1330" i="3"/>
  <c r="C1377" i="3" s="1"/>
  <c r="Q1005" i="3"/>
  <c r="K1051" i="3"/>
  <c r="N1051" i="3" s="1"/>
  <c r="Q1051" i="3" s="1"/>
  <c r="J1288" i="3"/>
  <c r="H1332" i="3"/>
  <c r="C1379" i="3" s="1"/>
  <c r="J879" i="2"/>
  <c r="Q663" i="2"/>
  <c r="O663" i="2"/>
  <c r="J1431" i="3"/>
  <c r="H1478" i="3"/>
  <c r="C1525" i="3" s="1"/>
  <c r="H1335" i="3"/>
  <c r="C1382" i="3" s="1"/>
  <c r="H1432" i="3"/>
  <c r="C1479" i="3" s="1"/>
  <c r="J1385" i="3"/>
  <c r="H1428" i="3"/>
  <c r="C1475" i="3" s="1"/>
  <c r="J1381" i="3"/>
  <c r="O1017" i="3"/>
  <c r="K1063" i="3"/>
  <c r="Q1017" i="3"/>
  <c r="H1063" i="3"/>
  <c r="J1063" i="3" s="1"/>
  <c r="O923" i="3"/>
  <c r="K969" i="3"/>
  <c r="N969" i="3" s="1"/>
  <c r="Q969" i="3" s="1"/>
  <c r="Q923" i="3"/>
  <c r="C1016" i="3"/>
  <c r="J1435" i="3"/>
  <c r="H1098" i="3"/>
  <c r="H1482" i="3"/>
  <c r="C1529" i="3" s="1"/>
  <c r="H1387" i="3"/>
  <c r="C1434" i="3" s="1"/>
  <c r="J1340" i="3"/>
  <c r="H1329" i="3"/>
  <c r="C1376" i="3" s="1"/>
  <c r="J1282" i="3"/>
  <c r="O752" i="3"/>
  <c r="H820" i="3"/>
  <c r="C834" i="3"/>
  <c r="N772" i="3"/>
  <c r="K787" i="3"/>
  <c r="Y787" i="3"/>
  <c r="AA787" i="3" s="1"/>
  <c r="C1248" i="3"/>
  <c r="N1201" i="3"/>
  <c r="K1346" i="3"/>
  <c r="N1346" i="3" s="1"/>
  <c r="O1299" i="3"/>
  <c r="Q1299" i="3"/>
  <c r="O1240" i="3"/>
  <c r="K1287" i="3"/>
  <c r="N1287" i="3" s="1"/>
  <c r="Q1240" i="3"/>
  <c r="K1196" i="3"/>
  <c r="N1196" i="3" s="1"/>
  <c r="O1149" i="3"/>
  <c r="Q1149" i="3"/>
  <c r="O1190" i="3"/>
  <c r="K1237" i="3"/>
  <c r="N1237" i="3" s="1"/>
  <c r="Q1190" i="3"/>
  <c r="O1002" i="3"/>
  <c r="K1048" i="3"/>
  <c r="N1048" i="3" s="1"/>
  <c r="Q1002" i="3"/>
  <c r="O1247" i="3"/>
  <c r="K1294" i="3"/>
  <c r="N1294" i="3" s="1"/>
  <c r="Q1247" i="3"/>
  <c r="O1144" i="3"/>
  <c r="K1191" i="3"/>
  <c r="N1191" i="3" s="1"/>
  <c r="Q1144" i="3"/>
  <c r="O1103" i="3"/>
  <c r="K1150" i="3"/>
  <c r="N1150" i="3" s="1"/>
  <c r="Q1103" i="3"/>
  <c r="O1246" i="3"/>
  <c r="K1293" i="3"/>
  <c r="N1293" i="3" s="1"/>
  <c r="Q1246" i="3"/>
  <c r="O1194" i="3"/>
  <c r="K1241" i="3"/>
  <c r="N1241" i="3" s="1"/>
  <c r="Q1194" i="3"/>
  <c r="O954" i="3"/>
  <c r="Q954" i="3"/>
  <c r="K652" i="2"/>
  <c r="O607" i="2"/>
  <c r="K615" i="2"/>
  <c r="O571" i="2"/>
  <c r="N657" i="2"/>
  <c r="K702" i="2" s="1"/>
  <c r="J656" i="2"/>
  <c r="N656" i="2" s="1"/>
  <c r="Q610" i="2"/>
  <c r="O610" i="2"/>
  <c r="Q703" i="2"/>
  <c r="O703" i="2"/>
  <c r="K708" i="2"/>
  <c r="J708" i="2"/>
  <c r="K748" i="2"/>
  <c r="N748" i="2" s="1"/>
  <c r="Q748" i="2" s="1"/>
  <c r="J793" i="2"/>
  <c r="J702" i="2"/>
  <c r="J831" i="2"/>
  <c r="H614" i="2"/>
  <c r="C659" i="2" s="1"/>
  <c r="K709" i="2"/>
  <c r="Q664" i="2"/>
  <c r="H754" i="2"/>
  <c r="C799" i="2" s="1"/>
  <c r="B1333" i="2"/>
  <c r="R1288" i="2"/>
  <c r="H838" i="2"/>
  <c r="C883" i="2" s="1"/>
  <c r="B1379" i="2"/>
  <c r="R1334" i="2"/>
  <c r="B1282" i="2"/>
  <c r="R1237" i="2"/>
  <c r="H753" i="2"/>
  <c r="C798" i="2" s="1"/>
  <c r="B1331" i="2"/>
  <c r="R1286" i="2"/>
  <c r="H876" i="2"/>
  <c r="C921" i="2" s="1"/>
  <c r="H701" i="2"/>
  <c r="C746" i="2" s="1"/>
  <c r="B1335" i="2"/>
  <c r="R1290" i="2"/>
  <c r="B1381" i="2"/>
  <c r="R1336" i="2"/>
  <c r="H920" i="2"/>
  <c r="C965" i="2" s="1"/>
  <c r="B1339" i="2"/>
  <c r="R1294" i="2"/>
  <c r="B1337" i="2"/>
  <c r="R1292" i="2"/>
  <c r="J875" i="2"/>
  <c r="B1375" i="2"/>
  <c r="R1330" i="2"/>
  <c r="H935" i="2"/>
  <c r="C980" i="2" s="1"/>
  <c r="H747" i="2"/>
  <c r="C792" i="2" s="1"/>
  <c r="B1329" i="2"/>
  <c r="R1284" i="2"/>
  <c r="C711" i="2"/>
  <c r="B1340" i="2"/>
  <c r="R1295" i="2"/>
  <c r="K655" i="2"/>
  <c r="B1373" i="2"/>
  <c r="R1328" i="2"/>
  <c r="B1236" i="2"/>
  <c r="R1191" i="2"/>
  <c r="B1386" i="2"/>
  <c r="R1341" i="2"/>
  <c r="B1377" i="2"/>
  <c r="R1332" i="2"/>
  <c r="B1190" i="2"/>
  <c r="R1145" i="2"/>
  <c r="H662" i="2"/>
  <c r="C707" i="2" s="1"/>
  <c r="H652" i="2"/>
  <c r="C697" i="2" s="1"/>
  <c r="J709" i="2"/>
  <c r="J666" i="2"/>
  <c r="N666" i="2" s="1"/>
  <c r="J788" i="2"/>
  <c r="H833" i="2"/>
  <c r="C878" i="2" s="1"/>
  <c r="B1383" i="2"/>
  <c r="R1338" i="2"/>
  <c r="H655" i="2"/>
  <c r="C700" i="2" s="1"/>
  <c r="H924" i="2"/>
  <c r="C969" i="2" s="1"/>
  <c r="H796" i="2"/>
  <c r="C841" i="2" s="1"/>
  <c r="J615" i="2"/>
  <c r="C660" i="2"/>
  <c r="K786" i="2"/>
  <c r="N786" i="2" s="1"/>
  <c r="O786" i="2" s="1"/>
  <c r="Q741" i="2"/>
  <c r="Q617" i="2"/>
  <c r="K662" i="2"/>
  <c r="Q755" i="2"/>
  <c r="K800" i="2"/>
  <c r="N800" i="2" s="1"/>
  <c r="O800" i="2" s="1"/>
  <c r="K698" i="2"/>
  <c r="N698" i="2" s="1"/>
  <c r="O698" i="2" s="1"/>
  <c r="Q653" i="2"/>
  <c r="Q699" i="2"/>
  <c r="K744" i="2"/>
  <c r="N744" i="2" s="1"/>
  <c r="O744" i="2" s="1"/>
  <c r="Q695" i="2"/>
  <c r="Z561" i="2"/>
  <c r="AB536" i="2"/>
  <c r="O548" i="2"/>
  <c r="O549" i="2" s="1"/>
  <c r="Q607" i="2"/>
  <c r="N616" i="2"/>
  <c r="O616" i="2" s="1"/>
  <c r="Q571" i="2"/>
  <c r="N570" i="2"/>
  <c r="O570" i="2" s="1"/>
  <c r="J580" i="2"/>
  <c r="O501" i="2"/>
  <c r="O502" i="2" s="1"/>
  <c r="O505" i="2" s="1"/>
  <c r="K1015" i="3" l="1"/>
  <c r="O968" i="3"/>
  <c r="Q968" i="3"/>
  <c r="H1015" i="3"/>
  <c r="J1015" i="3"/>
  <c r="O1752" i="2"/>
  <c r="V1770" i="2"/>
  <c r="X1789" i="2" s="1"/>
  <c r="K711" i="2"/>
  <c r="O666" i="2"/>
  <c r="J662" i="2"/>
  <c r="H1377" i="3"/>
  <c r="C1424" i="3" s="1"/>
  <c r="H1425" i="3"/>
  <c r="C1472" i="3" s="1"/>
  <c r="J1425" i="3"/>
  <c r="J1330" i="3"/>
  <c r="J1378" i="3"/>
  <c r="H1440" i="3"/>
  <c r="C1487" i="3" s="1"/>
  <c r="C1057" i="3"/>
  <c r="N1011" i="3"/>
  <c r="J1478" i="3"/>
  <c r="J1332" i="3"/>
  <c r="J1335" i="3"/>
  <c r="H1379" i="3"/>
  <c r="C1426" i="3" s="1"/>
  <c r="O1051" i="3"/>
  <c r="K1098" i="3"/>
  <c r="N708" i="2"/>
  <c r="O708" i="2" s="1"/>
  <c r="O656" i="2"/>
  <c r="Q656" i="2"/>
  <c r="K701" i="2"/>
  <c r="H1525" i="3"/>
  <c r="C1572" i="3" s="1"/>
  <c r="J1428" i="3"/>
  <c r="H1382" i="3"/>
  <c r="C1429" i="3" s="1"/>
  <c r="H1479" i="3"/>
  <c r="C1526" i="3" s="1"/>
  <c r="J1432" i="3"/>
  <c r="H1475" i="3"/>
  <c r="C1522" i="3" s="1"/>
  <c r="C1110" i="3"/>
  <c r="N1063" i="3"/>
  <c r="H1016" i="3"/>
  <c r="C1062" i="3" s="1"/>
  <c r="K1016" i="3"/>
  <c r="O969" i="3"/>
  <c r="J1482" i="3"/>
  <c r="C1145" i="3"/>
  <c r="J1098" i="3"/>
  <c r="H1529" i="3"/>
  <c r="C1576" i="3" s="1"/>
  <c r="J1329" i="3"/>
  <c r="J1387" i="3"/>
  <c r="H1434" i="3"/>
  <c r="C1481" i="3" s="1"/>
  <c r="H1376" i="3"/>
  <c r="C1423" i="3" s="1"/>
  <c r="O799" i="3"/>
  <c r="AB787" i="3"/>
  <c r="K820" i="3"/>
  <c r="O772" i="3"/>
  <c r="N787" i="3"/>
  <c r="O796" i="3" s="1"/>
  <c r="O797" i="3" s="1"/>
  <c r="Q772" i="3"/>
  <c r="Q787" i="3" s="1"/>
  <c r="C867" i="3"/>
  <c r="H834" i="3"/>
  <c r="O841" i="3" s="1"/>
  <c r="J820" i="3"/>
  <c r="J834" i="3" s="1"/>
  <c r="O1201" i="3"/>
  <c r="K1248" i="3"/>
  <c r="H1248" i="3"/>
  <c r="Q1201" i="3"/>
  <c r="J652" i="2"/>
  <c r="N652" i="2" s="1"/>
  <c r="O652" i="2" s="1"/>
  <c r="Q1346" i="3"/>
  <c r="O1346" i="3"/>
  <c r="K1393" i="3"/>
  <c r="N1393" i="3" s="1"/>
  <c r="K1197" i="3"/>
  <c r="N1197" i="3" s="1"/>
  <c r="O1150" i="3"/>
  <c r="Q1150" i="3"/>
  <c r="O1294" i="3"/>
  <c r="K1341" i="3"/>
  <c r="N1341" i="3" s="1"/>
  <c r="Q1294" i="3"/>
  <c r="O1241" i="3"/>
  <c r="K1288" i="3"/>
  <c r="N1288" i="3" s="1"/>
  <c r="Q1241" i="3"/>
  <c r="K1243" i="3"/>
  <c r="N1243" i="3" s="1"/>
  <c r="O1196" i="3"/>
  <c r="Q1196" i="3"/>
  <c r="O1048" i="3"/>
  <c r="K1095" i="3"/>
  <c r="N1095" i="3" s="1"/>
  <c r="Q1048" i="3"/>
  <c r="O1293" i="3"/>
  <c r="K1340" i="3"/>
  <c r="N1340" i="3" s="1"/>
  <c r="Q1293" i="3"/>
  <c r="O1287" i="3"/>
  <c r="K1334" i="3"/>
  <c r="N1334" i="3" s="1"/>
  <c r="Q1287" i="3"/>
  <c r="O1237" i="3"/>
  <c r="K1284" i="3"/>
  <c r="N1284" i="3" s="1"/>
  <c r="Q1237" i="3"/>
  <c r="O1191" i="3"/>
  <c r="K1238" i="3"/>
  <c r="N1238" i="3" s="1"/>
  <c r="Q1191" i="3"/>
  <c r="Q657" i="2"/>
  <c r="O657" i="2"/>
  <c r="AA580" i="2"/>
  <c r="Z605" i="2" s="1"/>
  <c r="J655" i="2"/>
  <c r="N655" i="2" s="1"/>
  <c r="O655" i="2" s="1"/>
  <c r="J838" i="2"/>
  <c r="K793" i="2"/>
  <c r="N793" i="2" s="1"/>
  <c r="O748" i="2"/>
  <c r="N702" i="2"/>
  <c r="O702" i="2" s="1"/>
  <c r="H624" i="2"/>
  <c r="O631" i="2" s="1"/>
  <c r="J614" i="2"/>
  <c r="J624" i="2" s="1"/>
  <c r="N662" i="2"/>
  <c r="J920" i="2"/>
  <c r="J876" i="2"/>
  <c r="J754" i="2"/>
  <c r="J935" i="2"/>
  <c r="J701" i="2"/>
  <c r="H969" i="2"/>
  <c r="C1014" i="2" s="1"/>
  <c r="H792" i="2"/>
  <c r="C837" i="2" s="1"/>
  <c r="B1382" i="2"/>
  <c r="R1337" i="2"/>
  <c r="B1380" i="2"/>
  <c r="R1335" i="2"/>
  <c r="H798" i="2"/>
  <c r="C843" i="2" s="1"/>
  <c r="H700" i="2"/>
  <c r="C745" i="2" s="1"/>
  <c r="B1385" i="2"/>
  <c r="R1340" i="2"/>
  <c r="H980" i="2"/>
  <c r="C1025" i="2" s="1"/>
  <c r="B1384" i="2"/>
  <c r="R1339" i="2"/>
  <c r="H746" i="2"/>
  <c r="C791" i="2" s="1"/>
  <c r="H659" i="2"/>
  <c r="C704" i="2" s="1"/>
  <c r="B1378" i="2"/>
  <c r="R1333" i="2"/>
  <c r="H697" i="2"/>
  <c r="C742" i="2" s="1"/>
  <c r="B1431" i="2"/>
  <c r="R1386" i="2"/>
  <c r="Q666" i="2"/>
  <c r="B1327" i="2"/>
  <c r="R1282" i="2"/>
  <c r="B1428" i="2"/>
  <c r="R1383" i="2"/>
  <c r="H711" i="2"/>
  <c r="J711" i="2" s="1"/>
  <c r="N711" i="2" s="1"/>
  <c r="B1420" i="2"/>
  <c r="R1375" i="2"/>
  <c r="H965" i="2"/>
  <c r="C1010" i="2" s="1"/>
  <c r="H921" i="2"/>
  <c r="C966" i="2" s="1"/>
  <c r="B1422" i="2"/>
  <c r="R1377" i="2"/>
  <c r="J796" i="2"/>
  <c r="J833" i="2"/>
  <c r="H707" i="2"/>
  <c r="C752" i="2" s="1"/>
  <c r="B1281" i="2"/>
  <c r="R1236" i="2"/>
  <c r="K753" i="2"/>
  <c r="Q708" i="2"/>
  <c r="B1424" i="2"/>
  <c r="R1379" i="2"/>
  <c r="H799" i="2"/>
  <c r="C844" i="2" s="1"/>
  <c r="H878" i="2"/>
  <c r="C923" i="2" s="1"/>
  <c r="B1374" i="2"/>
  <c r="R1329" i="2"/>
  <c r="B1426" i="2"/>
  <c r="R1381" i="2"/>
  <c r="B1376" i="2"/>
  <c r="R1331" i="2"/>
  <c r="J924" i="2"/>
  <c r="B1235" i="2"/>
  <c r="R1190" i="2"/>
  <c r="B1418" i="2"/>
  <c r="R1373" i="2"/>
  <c r="J747" i="2"/>
  <c r="J753" i="2"/>
  <c r="H883" i="2"/>
  <c r="C928" i="2" s="1"/>
  <c r="N709" i="2"/>
  <c r="O709" i="2" s="1"/>
  <c r="H841" i="2"/>
  <c r="C886" i="2" s="1"/>
  <c r="H660" i="2"/>
  <c r="J660" i="2" s="1"/>
  <c r="C669" i="2"/>
  <c r="N615" i="2"/>
  <c r="K614" i="2"/>
  <c r="K624" i="2" s="1"/>
  <c r="Q786" i="2"/>
  <c r="K831" i="2"/>
  <c r="N831" i="2" s="1"/>
  <c r="O831" i="2" s="1"/>
  <c r="Q800" i="2"/>
  <c r="K845" i="2"/>
  <c r="N845" i="2" s="1"/>
  <c r="O845" i="2" s="1"/>
  <c r="K789" i="2"/>
  <c r="N789" i="2" s="1"/>
  <c r="O789" i="2" s="1"/>
  <c r="Q744" i="2"/>
  <c r="Q616" i="2"/>
  <c r="K661" i="2"/>
  <c r="N661" i="2" s="1"/>
  <c r="O661" i="2" s="1"/>
  <c r="K743" i="2"/>
  <c r="N743" i="2" s="1"/>
  <c r="O743" i="2" s="1"/>
  <c r="Q698" i="2"/>
  <c r="N740" i="2"/>
  <c r="N580" i="2"/>
  <c r="O589" i="2" s="1"/>
  <c r="Q570" i="2"/>
  <c r="Q580" i="2" s="1"/>
  <c r="C1061" i="3" l="1"/>
  <c r="H1061" i="3" s="1"/>
  <c r="N1015" i="3"/>
  <c r="K756" i="2"/>
  <c r="O711" i="2"/>
  <c r="O1797" i="2"/>
  <c r="V1815" i="2"/>
  <c r="X1834" i="2" s="1"/>
  <c r="O1842" i="2" s="1"/>
  <c r="J1379" i="3"/>
  <c r="J1440" i="3"/>
  <c r="H1487" i="3"/>
  <c r="C1534" i="3" s="1"/>
  <c r="J1487" i="3"/>
  <c r="O1011" i="3"/>
  <c r="K1057" i="3"/>
  <c r="H1472" i="3"/>
  <c r="C1519" i="3" s="1"/>
  <c r="Q1011" i="3"/>
  <c r="H1424" i="3"/>
  <c r="C1471" i="3" s="1"/>
  <c r="H1057" i="3"/>
  <c r="J1377" i="3"/>
  <c r="H1426" i="3"/>
  <c r="C1473" i="3" s="1"/>
  <c r="J969" i="2"/>
  <c r="J1525" i="3"/>
  <c r="N1098" i="3"/>
  <c r="Q1098" i="3" s="1"/>
  <c r="N753" i="2"/>
  <c r="O753" i="2" s="1"/>
  <c r="N701" i="2"/>
  <c r="O701" i="2" s="1"/>
  <c r="H1572" i="3"/>
  <c r="C1619" i="3" s="1"/>
  <c r="H1429" i="3"/>
  <c r="C1476" i="3" s="1"/>
  <c r="J1382" i="3"/>
  <c r="H1526" i="3"/>
  <c r="C1573" i="3" s="1"/>
  <c r="J1479" i="3"/>
  <c r="H1522" i="3"/>
  <c r="C1569" i="3" s="1"/>
  <c r="J1475" i="3"/>
  <c r="J1016" i="3"/>
  <c r="N1016" i="3" s="1"/>
  <c r="K1110" i="3"/>
  <c r="O1063" i="3"/>
  <c r="Q1063" i="3"/>
  <c r="H1110" i="3"/>
  <c r="H1062" i="3"/>
  <c r="J1062" i="3" s="1"/>
  <c r="J1529" i="3"/>
  <c r="J1434" i="3"/>
  <c r="H1145" i="3"/>
  <c r="H1576" i="3"/>
  <c r="C1623" i="3" s="1"/>
  <c r="H1481" i="3"/>
  <c r="C1528" i="3" s="1"/>
  <c r="H1423" i="3"/>
  <c r="C1470" i="3" s="1"/>
  <c r="J1376" i="3"/>
  <c r="O800" i="3"/>
  <c r="H867" i="3"/>
  <c r="C881" i="3"/>
  <c r="N820" i="3"/>
  <c r="K834" i="3"/>
  <c r="Y834" i="3"/>
  <c r="AA834" i="3" s="1"/>
  <c r="C1295" i="3"/>
  <c r="J1248" i="3"/>
  <c r="N1248" i="3" s="1"/>
  <c r="Q662" i="2"/>
  <c r="O662" i="2"/>
  <c r="N614" i="2"/>
  <c r="Q652" i="2"/>
  <c r="K697" i="2"/>
  <c r="Q1393" i="3"/>
  <c r="O1393" i="3"/>
  <c r="K1440" i="3"/>
  <c r="N1440" i="3" s="1"/>
  <c r="O1238" i="3"/>
  <c r="K1285" i="3"/>
  <c r="N1285" i="3" s="1"/>
  <c r="Q1238" i="3"/>
  <c r="O1288" i="3"/>
  <c r="K1335" i="3"/>
  <c r="N1335" i="3" s="1"/>
  <c r="Q1288" i="3"/>
  <c r="K1331" i="3"/>
  <c r="N1331" i="3" s="1"/>
  <c r="Q1284" i="3"/>
  <c r="O1284" i="3"/>
  <c r="O1243" i="3"/>
  <c r="K1290" i="3"/>
  <c r="N1290" i="3" s="1"/>
  <c r="Q1243" i="3"/>
  <c r="K1388" i="3"/>
  <c r="N1388" i="3" s="1"/>
  <c r="Q1341" i="3"/>
  <c r="O1341" i="3"/>
  <c r="O1340" i="3"/>
  <c r="K1387" i="3"/>
  <c r="N1387" i="3" s="1"/>
  <c r="Q1340" i="3"/>
  <c r="O1334" i="3"/>
  <c r="K1381" i="3"/>
  <c r="N1381" i="3" s="1"/>
  <c r="Q1334" i="3"/>
  <c r="O1095" i="3"/>
  <c r="K1142" i="3"/>
  <c r="N1142" i="3" s="1"/>
  <c r="Q1095" i="3"/>
  <c r="K1244" i="3"/>
  <c r="N1244" i="3" s="1"/>
  <c r="Q1197" i="3"/>
  <c r="O1197" i="3"/>
  <c r="N1001" i="3"/>
  <c r="K1047" i="3" s="1"/>
  <c r="K785" i="2"/>
  <c r="O740" i="2"/>
  <c r="O592" i="2"/>
  <c r="J921" i="2"/>
  <c r="Q615" i="2"/>
  <c r="O615" i="2"/>
  <c r="AB580" i="2"/>
  <c r="J792" i="2"/>
  <c r="Q701" i="2"/>
  <c r="J700" i="2"/>
  <c r="Q793" i="2"/>
  <c r="O793" i="2"/>
  <c r="K838" i="2"/>
  <c r="N838" i="2" s="1"/>
  <c r="O838" i="2" s="1"/>
  <c r="K707" i="2"/>
  <c r="J746" i="2"/>
  <c r="K747" i="2"/>
  <c r="N747" i="2" s="1"/>
  <c r="O747" i="2" s="1"/>
  <c r="Q702" i="2"/>
  <c r="J883" i="2"/>
  <c r="J980" i="2"/>
  <c r="J799" i="2"/>
  <c r="J707" i="2"/>
  <c r="K798" i="2"/>
  <c r="Q753" i="2"/>
  <c r="B1471" i="2"/>
  <c r="R1426" i="2"/>
  <c r="B1469" i="2"/>
  <c r="R1424" i="2"/>
  <c r="H704" i="2"/>
  <c r="C749" i="2" s="1"/>
  <c r="B1430" i="2"/>
  <c r="R1385" i="2"/>
  <c r="B1427" i="2"/>
  <c r="R1382" i="2"/>
  <c r="H837" i="2"/>
  <c r="C882" i="2" s="1"/>
  <c r="Q709" i="2"/>
  <c r="K754" i="2"/>
  <c r="N754" i="2" s="1"/>
  <c r="O754" i="2" s="1"/>
  <c r="B1280" i="2"/>
  <c r="R1235" i="2"/>
  <c r="J878" i="2"/>
  <c r="B1467" i="2"/>
  <c r="R1422" i="2"/>
  <c r="C756" i="2"/>
  <c r="Q711" i="2"/>
  <c r="J697" i="2"/>
  <c r="J798" i="2"/>
  <c r="Q655" i="2"/>
  <c r="K700" i="2"/>
  <c r="B1465" i="2"/>
  <c r="R1420" i="2"/>
  <c r="H923" i="2"/>
  <c r="C968" i="2" s="1"/>
  <c r="B1326" i="2"/>
  <c r="R1281" i="2"/>
  <c r="H742" i="2"/>
  <c r="C787" i="2" s="1"/>
  <c r="B1429" i="2"/>
  <c r="R1384" i="2"/>
  <c r="H843" i="2"/>
  <c r="C888" i="2" s="1"/>
  <c r="H791" i="2"/>
  <c r="C836" i="2" s="1"/>
  <c r="H928" i="2"/>
  <c r="C973" i="2" s="1"/>
  <c r="H966" i="2"/>
  <c r="C1011" i="2" s="1"/>
  <c r="B1473" i="2"/>
  <c r="R1428" i="2"/>
  <c r="B1463" i="2"/>
  <c r="R1418" i="2"/>
  <c r="B1419" i="2"/>
  <c r="R1374" i="2"/>
  <c r="B1476" i="2"/>
  <c r="R1431" i="2"/>
  <c r="B1421" i="2"/>
  <c r="R1376" i="2"/>
  <c r="H844" i="2"/>
  <c r="C889" i="2" s="1"/>
  <c r="H752" i="2"/>
  <c r="C797" i="2" s="1"/>
  <c r="H1010" i="2"/>
  <c r="C1055" i="2" s="1"/>
  <c r="B1423" i="2"/>
  <c r="R1378" i="2"/>
  <c r="H1025" i="2"/>
  <c r="C1070" i="2" s="1"/>
  <c r="B1425" i="2"/>
  <c r="R1380" i="2"/>
  <c r="H1014" i="2"/>
  <c r="C1059" i="2" s="1"/>
  <c r="H745" i="2"/>
  <c r="C790" i="2" s="1"/>
  <c r="J965" i="2"/>
  <c r="B1372" i="2"/>
  <c r="R1327" i="2"/>
  <c r="J659" i="2"/>
  <c r="J669" i="2" s="1"/>
  <c r="J841" i="2"/>
  <c r="H886" i="2"/>
  <c r="C931" i="2" s="1"/>
  <c r="Y624" i="2"/>
  <c r="AA624" i="2" s="1"/>
  <c r="C705" i="2"/>
  <c r="H669" i="2"/>
  <c r="O676" i="2" s="1"/>
  <c r="K660" i="2"/>
  <c r="N660" i="2" s="1"/>
  <c r="Q831" i="2"/>
  <c r="K876" i="2"/>
  <c r="N876" i="2" s="1"/>
  <c r="O876" i="2" s="1"/>
  <c r="Q845" i="2"/>
  <c r="K890" i="2"/>
  <c r="N890" i="2" s="1"/>
  <c r="O890" i="2" s="1"/>
  <c r="K706" i="2"/>
  <c r="N706" i="2" s="1"/>
  <c r="O706" i="2" s="1"/>
  <c r="Q661" i="2"/>
  <c r="Q743" i="2"/>
  <c r="K788" i="2"/>
  <c r="N788" i="2" s="1"/>
  <c r="O788" i="2" s="1"/>
  <c r="K834" i="2"/>
  <c r="N834" i="2" s="1"/>
  <c r="O834" i="2" s="1"/>
  <c r="Q789" i="2"/>
  <c r="Q740" i="2"/>
  <c r="Q614" i="2"/>
  <c r="N624" i="2"/>
  <c r="O590" i="2"/>
  <c r="O1015" i="3" l="1"/>
  <c r="K1061" i="3"/>
  <c r="Q1015" i="3"/>
  <c r="J1061" i="3"/>
  <c r="C1108" i="3"/>
  <c r="H1108" i="3" s="1"/>
  <c r="K746" i="2"/>
  <c r="N697" i="2"/>
  <c r="O697" i="2" s="1"/>
  <c r="J1472" i="3"/>
  <c r="H1519" i="3"/>
  <c r="C1566" i="3" s="1"/>
  <c r="C1104" i="3"/>
  <c r="J1057" i="3"/>
  <c r="N1057" i="3" s="1"/>
  <c r="H1471" i="3"/>
  <c r="C1518" i="3" s="1"/>
  <c r="H1534" i="3"/>
  <c r="C1581" i="3" s="1"/>
  <c r="J1424" i="3"/>
  <c r="O1098" i="3"/>
  <c r="K1145" i="3"/>
  <c r="J1572" i="3"/>
  <c r="J1426" i="3"/>
  <c r="H1473" i="3"/>
  <c r="C1520" i="3" s="1"/>
  <c r="J1473" i="3"/>
  <c r="H1619" i="3"/>
  <c r="C1666" i="3" s="1"/>
  <c r="H1476" i="3"/>
  <c r="C1523" i="3" s="1"/>
  <c r="J1429" i="3"/>
  <c r="H1573" i="3"/>
  <c r="C1620" i="3" s="1"/>
  <c r="J1526" i="3"/>
  <c r="H1569" i="3"/>
  <c r="C1616" i="3" s="1"/>
  <c r="J1522" i="3"/>
  <c r="C1157" i="3"/>
  <c r="J1110" i="3"/>
  <c r="N1110" i="3" s="1"/>
  <c r="C1109" i="3"/>
  <c r="Q1016" i="3"/>
  <c r="K1062" i="3"/>
  <c r="N1062" i="3" s="1"/>
  <c r="O1016" i="3"/>
  <c r="C1192" i="3"/>
  <c r="J1145" i="3"/>
  <c r="H1623" i="3"/>
  <c r="C1670" i="3" s="1"/>
  <c r="J1576" i="3"/>
  <c r="H1528" i="3"/>
  <c r="C1575" i="3" s="1"/>
  <c r="J1481" i="3"/>
  <c r="H1470" i="3"/>
  <c r="C1517" i="3" s="1"/>
  <c r="J1423" i="3"/>
  <c r="O846" i="3"/>
  <c r="AB834" i="3"/>
  <c r="K867" i="3"/>
  <c r="O820" i="3"/>
  <c r="N834" i="3"/>
  <c r="O843" i="3" s="1"/>
  <c r="O844" i="3" s="1"/>
  <c r="Q820" i="3"/>
  <c r="Q834" i="3" s="1"/>
  <c r="C915" i="3"/>
  <c r="H881" i="3"/>
  <c r="O888" i="3" s="1"/>
  <c r="J867" i="3"/>
  <c r="J881" i="3" s="1"/>
  <c r="O1248" i="3"/>
  <c r="K1295" i="3"/>
  <c r="Q1248" i="3"/>
  <c r="H1295" i="3"/>
  <c r="J704" i="2"/>
  <c r="K659" i="2"/>
  <c r="N659" i="2" s="1"/>
  <c r="O614" i="2"/>
  <c r="O593" i="2"/>
  <c r="J966" i="2"/>
  <c r="Q624" i="2"/>
  <c r="K1487" i="3"/>
  <c r="N1487" i="3" s="1"/>
  <c r="O1440" i="3"/>
  <c r="Q1440" i="3"/>
  <c r="O1244" i="3"/>
  <c r="K1291" i="3"/>
  <c r="N1291" i="3" s="1"/>
  <c r="Q1244" i="3"/>
  <c r="O1387" i="3"/>
  <c r="K1434" i="3"/>
  <c r="N1434" i="3" s="1"/>
  <c r="Q1387" i="3"/>
  <c r="O1331" i="3"/>
  <c r="K1378" i="3"/>
  <c r="N1378" i="3" s="1"/>
  <c r="Q1331" i="3"/>
  <c r="K1189" i="3"/>
  <c r="N1189" i="3" s="1"/>
  <c r="O1142" i="3"/>
  <c r="Q1142" i="3"/>
  <c r="O1388" i="3"/>
  <c r="K1435" i="3"/>
  <c r="N1435" i="3" s="1"/>
  <c r="Q1388" i="3"/>
  <c r="K1382" i="3"/>
  <c r="N1382" i="3" s="1"/>
  <c r="O1335" i="3"/>
  <c r="Q1335" i="3"/>
  <c r="O1290" i="3"/>
  <c r="K1337" i="3"/>
  <c r="N1337" i="3" s="1"/>
  <c r="Q1290" i="3"/>
  <c r="O1381" i="3"/>
  <c r="K1428" i="3"/>
  <c r="N1428" i="3" s="1"/>
  <c r="Q1381" i="3"/>
  <c r="O1285" i="3"/>
  <c r="K1332" i="3"/>
  <c r="N1332" i="3" s="1"/>
  <c r="Q1285" i="3"/>
  <c r="Q1001" i="3"/>
  <c r="O1001" i="3"/>
  <c r="Q838" i="2"/>
  <c r="J928" i="2"/>
  <c r="N700" i="2"/>
  <c r="O700" i="2" s="1"/>
  <c r="Q660" i="2"/>
  <c r="O660" i="2"/>
  <c r="J837" i="2"/>
  <c r="K883" i="2"/>
  <c r="N883" i="2" s="1"/>
  <c r="K928" i="2" s="1"/>
  <c r="N746" i="2"/>
  <c r="N707" i="2"/>
  <c r="O707" i="2" s="1"/>
  <c r="Q747" i="2"/>
  <c r="K792" i="2"/>
  <c r="N792" i="2" s="1"/>
  <c r="O792" i="2" s="1"/>
  <c r="J1014" i="2"/>
  <c r="J752" i="2"/>
  <c r="J843" i="2"/>
  <c r="J923" i="2"/>
  <c r="J745" i="2"/>
  <c r="J742" i="2"/>
  <c r="B1511" i="2"/>
  <c r="R1467" i="2"/>
  <c r="B1470" i="2"/>
  <c r="R1425" i="2"/>
  <c r="B1464" i="2"/>
  <c r="R1419" i="2"/>
  <c r="B1472" i="2"/>
  <c r="R1427" i="2"/>
  <c r="B1515" i="2"/>
  <c r="R1471" i="2"/>
  <c r="B1417" i="2"/>
  <c r="R1372" i="2"/>
  <c r="J1025" i="2"/>
  <c r="J844" i="2"/>
  <c r="H787" i="2"/>
  <c r="C832" i="2" s="1"/>
  <c r="B1509" i="2"/>
  <c r="R1465" i="2"/>
  <c r="H797" i="2"/>
  <c r="C842" i="2" s="1"/>
  <c r="H1070" i="2"/>
  <c r="C1115" i="2" s="1"/>
  <c r="H889" i="2"/>
  <c r="C934" i="2" s="1"/>
  <c r="B1507" i="2"/>
  <c r="R1463" i="2"/>
  <c r="J791" i="2"/>
  <c r="B1325" i="2"/>
  <c r="R1280" i="2"/>
  <c r="B1475" i="2"/>
  <c r="R1430" i="2"/>
  <c r="N798" i="2"/>
  <c r="O798" i="2" s="1"/>
  <c r="H836" i="2"/>
  <c r="C881" i="2" s="1"/>
  <c r="B1371" i="2"/>
  <c r="R1326" i="2"/>
  <c r="Q754" i="2"/>
  <c r="K799" i="2"/>
  <c r="N799" i="2" s="1"/>
  <c r="O799" i="2" s="1"/>
  <c r="H790" i="2"/>
  <c r="B1468" i="2"/>
  <c r="R1423" i="2"/>
  <c r="B1466" i="2"/>
  <c r="R1421" i="2"/>
  <c r="B1517" i="2"/>
  <c r="R1473" i="2"/>
  <c r="H749" i="2"/>
  <c r="C794" i="2" s="1"/>
  <c r="B1474" i="2"/>
  <c r="R1429" i="2"/>
  <c r="H1055" i="2"/>
  <c r="C1100" i="2" s="1"/>
  <c r="H888" i="2"/>
  <c r="C933" i="2" s="1"/>
  <c r="H968" i="2"/>
  <c r="C1013" i="2" s="1"/>
  <c r="H756" i="2"/>
  <c r="J756" i="2" s="1"/>
  <c r="N756" i="2" s="1"/>
  <c r="H973" i="2"/>
  <c r="C1018" i="2" s="1"/>
  <c r="H1059" i="2"/>
  <c r="C1104" i="2" s="1"/>
  <c r="J1010" i="2"/>
  <c r="B1520" i="2"/>
  <c r="R1520" i="2" s="1"/>
  <c r="R1476" i="2"/>
  <c r="H1011" i="2"/>
  <c r="C1056" i="2" s="1"/>
  <c r="H882" i="2"/>
  <c r="C927" i="2" s="1"/>
  <c r="B1513" i="2"/>
  <c r="R1469" i="2"/>
  <c r="J886" i="2"/>
  <c r="H931" i="2"/>
  <c r="C976" i="2" s="1"/>
  <c r="O636" i="2"/>
  <c r="AB624" i="2"/>
  <c r="O633" i="2"/>
  <c r="O634" i="2" s="1"/>
  <c r="K705" i="2"/>
  <c r="C714" i="2"/>
  <c r="H705" i="2"/>
  <c r="J705" i="2" s="1"/>
  <c r="Y669" i="2"/>
  <c r="AA669" i="2" s="1"/>
  <c r="Q876" i="2"/>
  <c r="K921" i="2"/>
  <c r="N921" i="2" s="1"/>
  <c r="O921" i="2" s="1"/>
  <c r="Q890" i="2"/>
  <c r="K935" i="2"/>
  <c r="N935" i="2" s="1"/>
  <c r="O935" i="2" s="1"/>
  <c r="Q834" i="2"/>
  <c r="K879" i="2"/>
  <c r="N879" i="2" s="1"/>
  <c r="O879" i="2" s="1"/>
  <c r="Q706" i="2"/>
  <c r="K751" i="2"/>
  <c r="N751" i="2" s="1"/>
  <c r="O751" i="2" s="1"/>
  <c r="Q788" i="2"/>
  <c r="K833" i="2"/>
  <c r="N833" i="2" s="1"/>
  <c r="O833" i="2" s="1"/>
  <c r="N785" i="2"/>
  <c r="O785" i="2" s="1"/>
  <c r="Q697" i="2"/>
  <c r="K742" i="2"/>
  <c r="J1108" i="3" l="1"/>
  <c r="C1155" i="3"/>
  <c r="H1155" i="3" s="1"/>
  <c r="J1471" i="3"/>
  <c r="N1061" i="3"/>
  <c r="K801" i="2"/>
  <c r="O756" i="2"/>
  <c r="J836" i="2"/>
  <c r="K752" i="2"/>
  <c r="K1104" i="3"/>
  <c r="O1057" i="3"/>
  <c r="Q1057" i="3"/>
  <c r="H1104" i="3"/>
  <c r="J1476" i="3"/>
  <c r="H1581" i="3"/>
  <c r="C1628" i="3" s="1"/>
  <c r="H1566" i="3"/>
  <c r="C1613" i="3" s="1"/>
  <c r="N1145" i="3"/>
  <c r="J1534" i="3"/>
  <c r="J1519" i="3"/>
  <c r="H1518" i="3"/>
  <c r="C1565" i="3" s="1"/>
  <c r="K669" i="2"/>
  <c r="J714" i="2"/>
  <c r="J1619" i="3"/>
  <c r="H1520" i="3"/>
  <c r="C1567" i="3" s="1"/>
  <c r="J931" i="2"/>
  <c r="N752" i="2"/>
  <c r="O752" i="2" s="1"/>
  <c r="H1666" i="3"/>
  <c r="C1713" i="3" s="1"/>
  <c r="Q707" i="2"/>
  <c r="J1573" i="3"/>
  <c r="H1523" i="3"/>
  <c r="C1570" i="3" s="1"/>
  <c r="H1620" i="3"/>
  <c r="C1667" i="3" s="1"/>
  <c r="H1616" i="3"/>
  <c r="C1663" i="3" s="1"/>
  <c r="J1569" i="3"/>
  <c r="O1110" i="3"/>
  <c r="K1157" i="3"/>
  <c r="Q1110" i="3"/>
  <c r="H1157" i="3"/>
  <c r="K1109" i="3"/>
  <c r="O1062" i="3"/>
  <c r="Q1062" i="3"/>
  <c r="H1109" i="3"/>
  <c r="J1109" i="3" s="1"/>
  <c r="O1145" i="3"/>
  <c r="K1192" i="3"/>
  <c r="Q1145" i="3"/>
  <c r="H1192" i="3"/>
  <c r="H1670" i="3"/>
  <c r="C1717" i="3" s="1"/>
  <c r="J1623" i="3"/>
  <c r="O847" i="3"/>
  <c r="H1575" i="3"/>
  <c r="C1622" i="3" s="1"/>
  <c r="J1528" i="3"/>
  <c r="H1517" i="3"/>
  <c r="C1564" i="3" s="1"/>
  <c r="J1470" i="3"/>
  <c r="H915" i="3"/>
  <c r="C928" i="3"/>
  <c r="N867" i="3"/>
  <c r="K881" i="3"/>
  <c r="Y881" i="3"/>
  <c r="AA881" i="3" s="1"/>
  <c r="C1342" i="3"/>
  <c r="J1295" i="3"/>
  <c r="N1295" i="3" s="1"/>
  <c r="K745" i="2"/>
  <c r="N745" i="2" s="1"/>
  <c r="O745" i="2" s="1"/>
  <c r="Q700" i="2"/>
  <c r="N928" i="2"/>
  <c r="O928" i="2" s="1"/>
  <c r="K704" i="2"/>
  <c r="O659" i="2"/>
  <c r="O1487" i="3"/>
  <c r="K1534" i="3"/>
  <c r="N1534" i="3" s="1"/>
  <c r="Q1487" i="3"/>
  <c r="O1382" i="3"/>
  <c r="K1429" i="3"/>
  <c r="N1429" i="3" s="1"/>
  <c r="Q1382" i="3"/>
  <c r="O1378" i="3"/>
  <c r="K1425" i="3"/>
  <c r="N1425" i="3" s="1"/>
  <c r="Q1378" i="3"/>
  <c r="O1435" i="3"/>
  <c r="K1482" i="3"/>
  <c r="N1482" i="3" s="1"/>
  <c r="Q1435" i="3"/>
  <c r="O1332" i="3"/>
  <c r="K1379" i="3"/>
  <c r="N1379" i="3" s="1"/>
  <c r="Q1332" i="3"/>
  <c r="K1481" i="3"/>
  <c r="N1481" i="3" s="1"/>
  <c r="O1434" i="3"/>
  <c r="Q1434" i="3"/>
  <c r="O1337" i="3"/>
  <c r="K1384" i="3"/>
  <c r="N1384" i="3" s="1"/>
  <c r="Q1337" i="3"/>
  <c r="O1428" i="3"/>
  <c r="K1475" i="3"/>
  <c r="N1475" i="3" s="1"/>
  <c r="Q1428" i="3"/>
  <c r="K1236" i="3"/>
  <c r="N1236" i="3" s="1"/>
  <c r="O1189" i="3"/>
  <c r="Q1189" i="3"/>
  <c r="O1291" i="3"/>
  <c r="K1338" i="3"/>
  <c r="N1338" i="3" s="1"/>
  <c r="Q1291" i="3"/>
  <c r="N1047" i="3"/>
  <c r="J968" i="2"/>
  <c r="O746" i="2"/>
  <c r="Q746" i="2"/>
  <c r="K791" i="2"/>
  <c r="N791" i="2" s="1"/>
  <c r="Q791" i="2" s="1"/>
  <c r="J1011" i="2"/>
  <c r="J973" i="2"/>
  <c r="Q883" i="2"/>
  <c r="O883" i="2"/>
  <c r="K797" i="2"/>
  <c r="N669" i="2"/>
  <c r="O678" i="2" s="1"/>
  <c r="O679" i="2" s="1"/>
  <c r="Q792" i="2"/>
  <c r="K837" i="2"/>
  <c r="N837" i="2" s="1"/>
  <c r="O837" i="2" s="1"/>
  <c r="Q659" i="2"/>
  <c r="Q669" i="2" s="1"/>
  <c r="J1070" i="2"/>
  <c r="J1059" i="2"/>
  <c r="J797" i="2"/>
  <c r="J1055" i="2"/>
  <c r="H794" i="2"/>
  <c r="C839" i="2" s="1"/>
  <c r="B1516" i="2"/>
  <c r="R1472" i="2"/>
  <c r="H1100" i="2"/>
  <c r="C1145" i="2" s="1"/>
  <c r="B1370" i="2"/>
  <c r="R1325" i="2"/>
  <c r="B1508" i="2"/>
  <c r="R1464" i="2"/>
  <c r="H927" i="2"/>
  <c r="C972" i="2" s="1"/>
  <c r="H934" i="2"/>
  <c r="C979" i="2" s="1"/>
  <c r="B1519" i="2"/>
  <c r="R1475" i="2"/>
  <c r="H1056" i="2"/>
  <c r="C1101" i="2" s="1"/>
  <c r="C801" i="2"/>
  <c r="Q756" i="2"/>
  <c r="B1510" i="2"/>
  <c r="R1466" i="2"/>
  <c r="B1416" i="2"/>
  <c r="R1371" i="2"/>
  <c r="H842" i="2"/>
  <c r="C887" i="2" s="1"/>
  <c r="B1462" i="2"/>
  <c r="R1417" i="2"/>
  <c r="C835" i="2"/>
  <c r="Q799" i="2"/>
  <c r="K844" i="2"/>
  <c r="N844" i="2" s="1"/>
  <c r="O844" i="2" s="1"/>
  <c r="R1517" i="2"/>
  <c r="B1561" i="2"/>
  <c r="B1514" i="2"/>
  <c r="R1470" i="2"/>
  <c r="H933" i="2"/>
  <c r="C978" i="2" s="1"/>
  <c r="H1115" i="2"/>
  <c r="C1160" i="2" s="1"/>
  <c r="R1513" i="2"/>
  <c r="B1557" i="2"/>
  <c r="H1013" i="2"/>
  <c r="C1058" i="2" s="1"/>
  <c r="B1518" i="2"/>
  <c r="R1474" i="2"/>
  <c r="B1512" i="2"/>
  <c r="R1468" i="2"/>
  <c r="H881" i="2"/>
  <c r="C926" i="2" s="1"/>
  <c r="R1507" i="2"/>
  <c r="B1551" i="2"/>
  <c r="R1509" i="2"/>
  <c r="B1553" i="2"/>
  <c r="H832" i="2"/>
  <c r="C877" i="2" s="1"/>
  <c r="H1018" i="2"/>
  <c r="C1063" i="2" s="1"/>
  <c r="O637" i="2"/>
  <c r="J882" i="2"/>
  <c r="H1104" i="2"/>
  <c r="C1149" i="2" s="1"/>
  <c r="J888" i="2"/>
  <c r="J749" i="2"/>
  <c r="J790" i="2"/>
  <c r="K843" i="2"/>
  <c r="N843" i="2" s="1"/>
  <c r="O843" i="2" s="1"/>
  <c r="Q798" i="2"/>
  <c r="J889" i="2"/>
  <c r="J787" i="2"/>
  <c r="R1515" i="2"/>
  <c r="B1559" i="2"/>
  <c r="R1511" i="2"/>
  <c r="B1555" i="2"/>
  <c r="H976" i="2"/>
  <c r="C1021" i="2" s="1"/>
  <c r="C750" i="2"/>
  <c r="H714" i="2"/>
  <c r="O721" i="2" s="1"/>
  <c r="N705" i="2"/>
  <c r="O681" i="2"/>
  <c r="AB669" i="2"/>
  <c r="K966" i="2"/>
  <c r="N966" i="2" s="1"/>
  <c r="O966" i="2" s="1"/>
  <c r="Q921" i="2"/>
  <c r="N704" i="2"/>
  <c r="O704" i="2" s="1"/>
  <c r="K714" i="2"/>
  <c r="K973" i="2"/>
  <c r="Q935" i="2"/>
  <c r="K980" i="2"/>
  <c r="N980" i="2" s="1"/>
  <c r="O980" i="2" s="1"/>
  <c r="Q751" i="2"/>
  <c r="K796" i="2"/>
  <c r="N796" i="2" s="1"/>
  <c r="O796" i="2" s="1"/>
  <c r="Q833" i="2"/>
  <c r="K878" i="2"/>
  <c r="N878" i="2" s="1"/>
  <c r="O878" i="2" s="1"/>
  <c r="Q879" i="2"/>
  <c r="K924" i="2"/>
  <c r="N924" i="2" s="1"/>
  <c r="O924" i="2" s="1"/>
  <c r="K830" i="2"/>
  <c r="Q785" i="2"/>
  <c r="N742" i="2"/>
  <c r="O742" i="2" s="1"/>
  <c r="J1566" i="3" l="1"/>
  <c r="J1115" i="2"/>
  <c r="Q1061" i="3"/>
  <c r="O1061" i="3"/>
  <c r="K1108" i="3"/>
  <c r="N1108" i="3" s="1"/>
  <c r="J1155" i="3"/>
  <c r="C1202" i="3"/>
  <c r="H1202" i="3" s="1"/>
  <c r="J1520" i="3"/>
  <c r="H1628" i="3"/>
  <c r="C1675" i="3" s="1"/>
  <c r="H1565" i="3"/>
  <c r="C1612" i="3" s="1"/>
  <c r="J1565" i="3"/>
  <c r="J1581" i="3"/>
  <c r="J1518" i="3"/>
  <c r="C1151" i="3"/>
  <c r="Q1104" i="3"/>
  <c r="J1104" i="3"/>
  <c r="H1613" i="3"/>
  <c r="C1660" i="3" s="1"/>
  <c r="N1104" i="3"/>
  <c r="H1567" i="3"/>
  <c r="C1614" i="3" s="1"/>
  <c r="N797" i="2"/>
  <c r="O797" i="2" s="1"/>
  <c r="Q752" i="2"/>
  <c r="K790" i="2"/>
  <c r="N790" i="2" s="1"/>
  <c r="O790" i="2" s="1"/>
  <c r="Q745" i="2"/>
  <c r="J1666" i="3"/>
  <c r="N1109" i="3"/>
  <c r="O1109" i="3" s="1"/>
  <c r="H1713" i="3"/>
  <c r="C1760" i="3" s="1"/>
  <c r="H1570" i="3"/>
  <c r="C1617" i="3" s="1"/>
  <c r="J1523" i="3"/>
  <c r="H1667" i="3"/>
  <c r="C1714" i="3" s="1"/>
  <c r="J1620" i="3"/>
  <c r="H1663" i="3"/>
  <c r="C1710" i="3" s="1"/>
  <c r="J1616" i="3"/>
  <c r="C1204" i="3"/>
  <c r="J1157" i="3"/>
  <c r="N1157" i="3" s="1"/>
  <c r="C1156" i="3"/>
  <c r="C1239" i="3"/>
  <c r="J1192" i="3"/>
  <c r="N1192" i="3" s="1"/>
  <c r="H1717" i="3"/>
  <c r="C1764" i="3" s="1"/>
  <c r="J1670" i="3"/>
  <c r="H1622" i="3"/>
  <c r="C1669" i="3" s="1"/>
  <c r="J1575" i="3"/>
  <c r="H1564" i="3"/>
  <c r="C1611" i="3" s="1"/>
  <c r="J1517" i="3"/>
  <c r="O893" i="3"/>
  <c r="AB881" i="3"/>
  <c r="O867" i="3"/>
  <c r="K915" i="3"/>
  <c r="N881" i="3"/>
  <c r="O890" i="3" s="1"/>
  <c r="O891" i="3" s="1"/>
  <c r="Q867" i="3"/>
  <c r="Q881" i="3" s="1"/>
  <c r="C961" i="3"/>
  <c r="H928" i="3"/>
  <c r="O935" i="3" s="1"/>
  <c r="J915" i="3"/>
  <c r="J928" i="3" s="1"/>
  <c r="O1295" i="3"/>
  <c r="K1342" i="3"/>
  <c r="Q1295" i="3"/>
  <c r="H1342" i="3"/>
  <c r="C1389" i="3" s="1"/>
  <c r="Q928" i="2"/>
  <c r="O1534" i="3"/>
  <c r="K1581" i="3"/>
  <c r="N1581" i="3" s="1"/>
  <c r="Q1534" i="3"/>
  <c r="O1384" i="3"/>
  <c r="K1431" i="3"/>
  <c r="N1431" i="3" s="1"/>
  <c r="Q1384" i="3"/>
  <c r="K1472" i="3"/>
  <c r="N1472" i="3" s="1"/>
  <c r="O1425" i="3"/>
  <c r="Q1425" i="3"/>
  <c r="K1426" i="3"/>
  <c r="N1426" i="3" s="1"/>
  <c r="Q1379" i="3"/>
  <c r="O1379" i="3"/>
  <c r="K1528" i="3"/>
  <c r="N1528" i="3" s="1"/>
  <c r="Q1481" i="3"/>
  <c r="O1481" i="3"/>
  <c r="O1429" i="3"/>
  <c r="K1476" i="3"/>
  <c r="N1476" i="3" s="1"/>
  <c r="Q1429" i="3"/>
  <c r="O1236" i="3"/>
  <c r="K1283" i="3"/>
  <c r="N1283" i="3" s="1"/>
  <c r="Q1236" i="3"/>
  <c r="O1482" i="3"/>
  <c r="K1529" i="3"/>
  <c r="N1529" i="3" s="1"/>
  <c r="Q1482" i="3"/>
  <c r="O1338" i="3"/>
  <c r="K1385" i="3"/>
  <c r="N1385" i="3" s="1"/>
  <c r="Q1338" i="3"/>
  <c r="O1475" i="3"/>
  <c r="K1522" i="3"/>
  <c r="N1522" i="3" s="1"/>
  <c r="Q1475" i="3"/>
  <c r="K1094" i="3"/>
  <c r="O1047" i="3"/>
  <c r="Q1047" i="3"/>
  <c r="K750" i="2"/>
  <c r="O705" i="2"/>
  <c r="N973" i="2"/>
  <c r="O973" i="2" s="1"/>
  <c r="K836" i="2"/>
  <c r="N836" i="2" s="1"/>
  <c r="O791" i="2"/>
  <c r="O682" i="2"/>
  <c r="J1018" i="2"/>
  <c r="K882" i="2"/>
  <c r="N882" i="2" s="1"/>
  <c r="O882" i="2" s="1"/>
  <c r="Q837" i="2"/>
  <c r="J842" i="2"/>
  <c r="J1056" i="2"/>
  <c r="J881" i="2"/>
  <c r="J934" i="2"/>
  <c r="Q705" i="2"/>
  <c r="J1104" i="2"/>
  <c r="J927" i="2"/>
  <c r="J1100" i="2"/>
  <c r="K888" i="2"/>
  <c r="N888" i="2" s="1"/>
  <c r="O888" i="2" s="1"/>
  <c r="Q843" i="2"/>
  <c r="R1557" i="2"/>
  <c r="B1601" i="2"/>
  <c r="H926" i="2"/>
  <c r="C971" i="2" s="1"/>
  <c r="R1559" i="2"/>
  <c r="B1603" i="2"/>
  <c r="J832" i="2"/>
  <c r="H887" i="2"/>
  <c r="C932" i="2" s="1"/>
  <c r="H1101" i="2"/>
  <c r="C1146" i="2" s="1"/>
  <c r="R1508" i="2"/>
  <c r="B1552" i="2"/>
  <c r="R1516" i="2"/>
  <c r="B1560" i="2"/>
  <c r="B1506" i="2"/>
  <c r="R1462" i="2"/>
  <c r="R1561" i="2"/>
  <c r="B1605" i="2"/>
  <c r="H877" i="2"/>
  <c r="C922" i="2" s="1"/>
  <c r="R1512" i="2"/>
  <c r="B1556" i="2"/>
  <c r="H1160" i="2"/>
  <c r="C1205" i="2" s="1"/>
  <c r="Q844" i="2"/>
  <c r="K889" i="2"/>
  <c r="N889" i="2" s="1"/>
  <c r="O889" i="2" s="1"/>
  <c r="H1058" i="2"/>
  <c r="C1103" i="2" s="1"/>
  <c r="H801" i="2"/>
  <c r="J801" i="2" s="1"/>
  <c r="N801" i="2" s="1"/>
  <c r="H1149" i="2"/>
  <c r="C1194" i="2" s="1"/>
  <c r="R1553" i="2"/>
  <c r="B1597" i="2"/>
  <c r="J933" i="2"/>
  <c r="B1461" i="2"/>
  <c r="R1416" i="2"/>
  <c r="R1519" i="2"/>
  <c r="B1563" i="2"/>
  <c r="B1415" i="2"/>
  <c r="R1370" i="2"/>
  <c r="J794" i="2"/>
  <c r="R1514" i="2"/>
  <c r="B1558" i="2"/>
  <c r="H972" i="2"/>
  <c r="C1017" i="2" s="1"/>
  <c r="R1518" i="2"/>
  <c r="B1562" i="2"/>
  <c r="H839" i="2"/>
  <c r="C884" i="2" s="1"/>
  <c r="R1555" i="2"/>
  <c r="B1599" i="2"/>
  <c r="H1145" i="2"/>
  <c r="C1190" i="2" s="1"/>
  <c r="H1063" i="2"/>
  <c r="C1108" i="2" s="1"/>
  <c r="H978" i="2"/>
  <c r="C1023" i="2" s="1"/>
  <c r="R1551" i="2"/>
  <c r="B1595" i="2"/>
  <c r="J1013" i="2"/>
  <c r="H835" i="2"/>
  <c r="C880" i="2" s="1"/>
  <c r="R1510" i="2"/>
  <c r="B1554" i="2"/>
  <c r="H979" i="2"/>
  <c r="C1024" i="2" s="1"/>
  <c r="J976" i="2"/>
  <c r="H1021" i="2"/>
  <c r="C1066" i="2" s="1"/>
  <c r="C759" i="2"/>
  <c r="H750" i="2"/>
  <c r="J750" i="2" s="1"/>
  <c r="J759" i="2" s="1"/>
  <c r="Y714" i="2"/>
  <c r="AA714" i="2" s="1"/>
  <c r="K1011" i="2"/>
  <c r="N1011" i="2" s="1"/>
  <c r="O1011" i="2" s="1"/>
  <c r="Q966" i="2"/>
  <c r="Q796" i="2"/>
  <c r="K841" i="2"/>
  <c r="N841" i="2" s="1"/>
  <c r="O841" i="2" s="1"/>
  <c r="Q878" i="2"/>
  <c r="K923" i="2"/>
  <c r="N923" i="2" s="1"/>
  <c r="O923" i="2" s="1"/>
  <c r="Q704" i="2"/>
  <c r="K749" i="2"/>
  <c r="N714" i="2"/>
  <c r="O723" i="2" s="1"/>
  <c r="O724" i="2" s="1"/>
  <c r="K1025" i="2"/>
  <c r="N1025" i="2" s="1"/>
  <c r="O1025" i="2" s="1"/>
  <c r="Q980" i="2"/>
  <c r="K969" i="2"/>
  <c r="N969" i="2" s="1"/>
  <c r="O969" i="2" s="1"/>
  <c r="Q924" i="2"/>
  <c r="Q742" i="2"/>
  <c r="K787" i="2"/>
  <c r="N830" i="2"/>
  <c r="O830" i="2" s="1"/>
  <c r="J1202" i="3" l="1"/>
  <c r="C1249" i="3"/>
  <c r="J1567" i="3"/>
  <c r="Q1108" i="3"/>
  <c r="O1108" i="3"/>
  <c r="K1155" i="3"/>
  <c r="N1155" i="3" s="1"/>
  <c r="K846" i="2"/>
  <c r="O801" i="2"/>
  <c r="Q797" i="2"/>
  <c r="J1160" i="2"/>
  <c r="H1151" i="3"/>
  <c r="O1104" i="3"/>
  <c r="K1151" i="3"/>
  <c r="H1660" i="3"/>
  <c r="C1707" i="3" s="1"/>
  <c r="J1612" i="3"/>
  <c r="H1612" i="3"/>
  <c r="C1659" i="3" s="1"/>
  <c r="J1613" i="3"/>
  <c r="H1675" i="3"/>
  <c r="C1722" i="3" s="1"/>
  <c r="J1675" i="3"/>
  <c r="J1628" i="3"/>
  <c r="H1614" i="3"/>
  <c r="C1661" i="3" s="1"/>
  <c r="K1156" i="3"/>
  <c r="Q1109" i="3"/>
  <c r="K842" i="2"/>
  <c r="J1713" i="3"/>
  <c r="J1570" i="3"/>
  <c r="H1760" i="3"/>
  <c r="C1807" i="3" s="1"/>
  <c r="J887" i="2"/>
  <c r="H1617" i="3"/>
  <c r="C1664" i="3" s="1"/>
  <c r="H1714" i="3"/>
  <c r="C1761" i="3" s="1"/>
  <c r="J1667" i="3"/>
  <c r="H1710" i="3"/>
  <c r="C1757" i="3" s="1"/>
  <c r="J1663" i="3"/>
  <c r="O1157" i="3"/>
  <c r="K1204" i="3"/>
  <c r="Q1157" i="3"/>
  <c r="H1204" i="3"/>
  <c r="H1156" i="3"/>
  <c r="J1156" i="3" s="1"/>
  <c r="N1156" i="3" s="1"/>
  <c r="O1192" i="3"/>
  <c r="K1239" i="3"/>
  <c r="Q1192" i="3"/>
  <c r="H1239" i="3"/>
  <c r="H1764" i="3"/>
  <c r="C1811" i="3" s="1"/>
  <c r="J1717" i="3"/>
  <c r="H1669" i="3"/>
  <c r="C1716" i="3" s="1"/>
  <c r="J1622" i="3"/>
  <c r="H1611" i="3"/>
  <c r="C1658" i="3" s="1"/>
  <c r="J1564" i="3"/>
  <c r="O894" i="3"/>
  <c r="H961" i="3"/>
  <c r="C974" i="3"/>
  <c r="N915" i="3"/>
  <c r="K928" i="3"/>
  <c r="Y928" i="3"/>
  <c r="AA928" i="3" s="1"/>
  <c r="H1389" i="3"/>
  <c r="J1342" i="3"/>
  <c r="N1342" i="3" s="1"/>
  <c r="J1149" i="2"/>
  <c r="N842" i="2"/>
  <c r="Q842" i="2" s="1"/>
  <c r="Q973" i="2"/>
  <c r="K1018" i="2"/>
  <c r="O1581" i="3"/>
  <c r="K1628" i="3"/>
  <c r="N1628" i="3" s="1"/>
  <c r="Q1581" i="3"/>
  <c r="K1576" i="3"/>
  <c r="N1576" i="3" s="1"/>
  <c r="Q1529" i="3"/>
  <c r="O1529" i="3"/>
  <c r="O1426" i="3"/>
  <c r="K1473" i="3"/>
  <c r="N1473" i="3" s="1"/>
  <c r="Q1426" i="3"/>
  <c r="O1476" i="3"/>
  <c r="K1523" i="3"/>
  <c r="N1523" i="3" s="1"/>
  <c r="Q1476" i="3"/>
  <c r="O1522" i="3"/>
  <c r="K1569" i="3"/>
  <c r="N1569" i="3" s="1"/>
  <c r="Q1522" i="3"/>
  <c r="O1472" i="3"/>
  <c r="K1519" i="3"/>
  <c r="N1519" i="3" s="1"/>
  <c r="Q1472" i="3"/>
  <c r="O1385" i="3"/>
  <c r="K1432" i="3"/>
  <c r="N1432" i="3" s="1"/>
  <c r="Q1385" i="3"/>
  <c r="O1528" i="3"/>
  <c r="K1575" i="3"/>
  <c r="N1575" i="3" s="1"/>
  <c r="Q1528" i="3"/>
  <c r="K1478" i="3"/>
  <c r="N1478" i="3" s="1"/>
  <c r="O1431" i="3"/>
  <c r="Q1431" i="3"/>
  <c r="O1283" i="3"/>
  <c r="K1330" i="3"/>
  <c r="N1330" i="3" s="1"/>
  <c r="Q1283" i="3"/>
  <c r="N1094" i="3"/>
  <c r="Q714" i="2"/>
  <c r="O836" i="2"/>
  <c r="K881" i="2"/>
  <c r="N881" i="2" s="1"/>
  <c r="Q836" i="2"/>
  <c r="N1018" i="2"/>
  <c r="O1018" i="2" s="1"/>
  <c r="K927" i="2"/>
  <c r="N927" i="2" s="1"/>
  <c r="K972" i="2" s="1"/>
  <c r="Q882" i="2"/>
  <c r="R1599" i="2"/>
  <c r="B1643" i="2"/>
  <c r="R1595" i="2"/>
  <c r="B1639" i="2"/>
  <c r="R1597" i="2"/>
  <c r="B1641" i="2"/>
  <c r="R1603" i="2"/>
  <c r="B1647" i="2"/>
  <c r="J978" i="2"/>
  <c r="R1605" i="2"/>
  <c r="B1649" i="2"/>
  <c r="R1601" i="2"/>
  <c r="B1645" i="2"/>
  <c r="J839" i="2"/>
  <c r="J972" i="2"/>
  <c r="J1021" i="2"/>
  <c r="J1101" i="2"/>
  <c r="H1103" i="2"/>
  <c r="C1148" i="2" s="1"/>
  <c r="H1023" i="2"/>
  <c r="C1068" i="2" s="1"/>
  <c r="J835" i="2"/>
  <c r="J1063" i="2"/>
  <c r="K835" i="2"/>
  <c r="Q790" i="2"/>
  <c r="H1146" i="2"/>
  <c r="C1191" i="2" s="1"/>
  <c r="J926" i="2"/>
  <c r="H880" i="2"/>
  <c r="J880" i="2" s="1"/>
  <c r="H1108" i="2"/>
  <c r="C1153" i="2" s="1"/>
  <c r="R1562" i="2"/>
  <c r="B1606" i="2"/>
  <c r="B1460" i="2"/>
  <c r="R1415" i="2"/>
  <c r="H971" i="2"/>
  <c r="C1016" i="2" s="1"/>
  <c r="R1554" i="2"/>
  <c r="B1598" i="2"/>
  <c r="H922" i="2"/>
  <c r="C967" i="2" s="1"/>
  <c r="H884" i="2"/>
  <c r="C929" i="2" s="1"/>
  <c r="H1190" i="2"/>
  <c r="C1235" i="2" s="1"/>
  <c r="R1563" i="2"/>
  <c r="B1607" i="2"/>
  <c r="H1194" i="2"/>
  <c r="C1239" i="2" s="1"/>
  <c r="H1205" i="2"/>
  <c r="C1250" i="2" s="1"/>
  <c r="R1506" i="2"/>
  <c r="B1550" i="2"/>
  <c r="H932" i="2"/>
  <c r="C977" i="2" s="1"/>
  <c r="J1145" i="2"/>
  <c r="R1556" i="2"/>
  <c r="B1600" i="2"/>
  <c r="R1560" i="2"/>
  <c r="B1604" i="2"/>
  <c r="J979" i="2"/>
  <c r="H1017" i="2"/>
  <c r="C1062" i="2" s="1"/>
  <c r="C846" i="2"/>
  <c r="Q801" i="2"/>
  <c r="Q889" i="2"/>
  <c r="K934" i="2"/>
  <c r="N934" i="2" s="1"/>
  <c r="O934" i="2" s="1"/>
  <c r="H1024" i="2"/>
  <c r="C1069" i="2" s="1"/>
  <c r="R1558" i="2"/>
  <c r="B1602" i="2"/>
  <c r="B1505" i="2"/>
  <c r="R1461" i="2"/>
  <c r="J1058" i="2"/>
  <c r="J877" i="2"/>
  <c r="R1552" i="2"/>
  <c r="B1596" i="2"/>
  <c r="K933" i="2"/>
  <c r="N933" i="2" s="1"/>
  <c r="O933" i="2" s="1"/>
  <c r="Q888" i="2"/>
  <c r="H1066" i="2"/>
  <c r="C1111" i="2" s="1"/>
  <c r="O726" i="2"/>
  <c r="O727" i="2" s="1"/>
  <c r="AB714" i="2"/>
  <c r="C795" i="2"/>
  <c r="H759" i="2"/>
  <c r="O766" i="2" s="1"/>
  <c r="N750" i="2"/>
  <c r="K1056" i="2"/>
  <c r="N1056" i="2" s="1"/>
  <c r="O1056" i="2" s="1"/>
  <c r="Q1011" i="2"/>
  <c r="K886" i="2"/>
  <c r="N886" i="2" s="1"/>
  <c r="O886" i="2" s="1"/>
  <c r="Q841" i="2"/>
  <c r="K1014" i="2"/>
  <c r="N1014" i="2" s="1"/>
  <c r="O1014" i="2" s="1"/>
  <c r="Q969" i="2"/>
  <c r="N749" i="2"/>
  <c r="O749" i="2" s="1"/>
  <c r="K759" i="2"/>
  <c r="Q923" i="2"/>
  <c r="K968" i="2"/>
  <c r="N968" i="2" s="1"/>
  <c r="O968" i="2" s="1"/>
  <c r="Q1025" i="2"/>
  <c r="K1070" i="2"/>
  <c r="N1070" i="2" s="1"/>
  <c r="O1070" i="2" s="1"/>
  <c r="K875" i="2"/>
  <c r="Q830" i="2"/>
  <c r="N787" i="2"/>
  <c r="O787" i="2" s="1"/>
  <c r="J884" i="2" l="1"/>
  <c r="J1614" i="3"/>
  <c r="O1155" i="3"/>
  <c r="K1202" i="3"/>
  <c r="N1202" i="3" s="1"/>
  <c r="Q1155" i="3"/>
  <c r="J1023" i="2"/>
  <c r="H1249" i="3"/>
  <c r="J1249" i="3"/>
  <c r="H1659" i="3"/>
  <c r="C1706" i="3" s="1"/>
  <c r="H1707" i="3"/>
  <c r="C1754" i="3" s="1"/>
  <c r="J1660" i="3"/>
  <c r="N1151" i="3"/>
  <c r="H1722" i="3"/>
  <c r="C1769" i="3" s="1"/>
  <c r="C1198" i="3"/>
  <c r="J1151" i="3"/>
  <c r="H1661" i="3"/>
  <c r="C1708" i="3" s="1"/>
  <c r="J1764" i="3"/>
  <c r="J1760" i="3"/>
  <c r="H1807" i="3"/>
  <c r="C1854" i="3" s="1"/>
  <c r="H1664" i="3"/>
  <c r="C1711" i="3" s="1"/>
  <c r="J1617" i="3"/>
  <c r="H1761" i="3"/>
  <c r="C1808" i="3" s="1"/>
  <c r="J1714" i="3"/>
  <c r="H1757" i="3"/>
  <c r="C1804" i="3" s="1"/>
  <c r="J1710" i="3"/>
  <c r="C1251" i="3"/>
  <c r="J1204" i="3"/>
  <c r="N1204" i="3" s="1"/>
  <c r="O1156" i="3"/>
  <c r="K1203" i="3"/>
  <c r="C1203" i="3"/>
  <c r="Q1156" i="3"/>
  <c r="C1286" i="3"/>
  <c r="J1239" i="3"/>
  <c r="N1239" i="3" s="1"/>
  <c r="H1811" i="3"/>
  <c r="C1858" i="3" s="1"/>
  <c r="H1716" i="3"/>
  <c r="C1763" i="3" s="1"/>
  <c r="J1669" i="3"/>
  <c r="H1658" i="3"/>
  <c r="C1705" i="3" s="1"/>
  <c r="J1611" i="3"/>
  <c r="O940" i="3"/>
  <c r="AB928" i="3"/>
  <c r="K961" i="3"/>
  <c r="O915" i="3"/>
  <c r="N928" i="3"/>
  <c r="O937" i="3" s="1"/>
  <c r="O938" i="3" s="1"/>
  <c r="Q915" i="3"/>
  <c r="Q928" i="3" s="1"/>
  <c r="C1008" i="3"/>
  <c r="H974" i="3"/>
  <c r="J961" i="3"/>
  <c r="J974" i="3" s="1"/>
  <c r="Q1342" i="3"/>
  <c r="O1342" i="3"/>
  <c r="K1389" i="3"/>
  <c r="C1436" i="3"/>
  <c r="J1389" i="3"/>
  <c r="K887" i="2"/>
  <c r="N887" i="2" s="1"/>
  <c r="O842" i="2"/>
  <c r="K1063" i="2"/>
  <c r="N1063" i="2" s="1"/>
  <c r="O1628" i="3"/>
  <c r="K1675" i="3"/>
  <c r="N1675" i="3" s="1"/>
  <c r="Q1628" i="3"/>
  <c r="K1479" i="3"/>
  <c r="N1479" i="3" s="1"/>
  <c r="O1432" i="3"/>
  <c r="Q1432" i="3"/>
  <c r="O1523" i="3"/>
  <c r="K1570" i="3"/>
  <c r="N1570" i="3" s="1"/>
  <c r="Q1523" i="3"/>
  <c r="K1520" i="3"/>
  <c r="N1520" i="3" s="1"/>
  <c r="Q1473" i="3"/>
  <c r="O1473" i="3"/>
  <c r="O1478" i="3"/>
  <c r="K1525" i="3"/>
  <c r="N1525" i="3" s="1"/>
  <c r="Q1478" i="3"/>
  <c r="O1569" i="3"/>
  <c r="K1616" i="3"/>
  <c r="N1616" i="3" s="1"/>
  <c r="Q1569" i="3"/>
  <c r="O1330" i="3"/>
  <c r="K1377" i="3"/>
  <c r="N1377" i="3" s="1"/>
  <c r="Q1330" i="3"/>
  <c r="K1622" i="3"/>
  <c r="N1622" i="3" s="1"/>
  <c r="O1575" i="3"/>
  <c r="Q1575" i="3"/>
  <c r="O1519" i="3"/>
  <c r="K1566" i="3"/>
  <c r="N1566" i="3" s="1"/>
  <c r="Q1519" i="3"/>
  <c r="K1623" i="3"/>
  <c r="N1623" i="3" s="1"/>
  <c r="Q1576" i="3"/>
  <c r="O1576" i="3"/>
  <c r="K1141" i="3"/>
  <c r="Q1094" i="3"/>
  <c r="O1094" i="3"/>
  <c r="Q1018" i="2"/>
  <c r="N835" i="2"/>
  <c r="O835" i="2" s="1"/>
  <c r="K795" i="2"/>
  <c r="O750" i="2"/>
  <c r="Q927" i="2"/>
  <c r="O927" i="2"/>
  <c r="O881" i="2"/>
  <c r="K926" i="2"/>
  <c r="N926" i="2" s="1"/>
  <c r="Q926" i="2" s="1"/>
  <c r="Q881" i="2"/>
  <c r="J1108" i="2"/>
  <c r="R1600" i="2"/>
  <c r="B1644" i="2"/>
  <c r="R1641" i="2"/>
  <c r="B1685" i="2"/>
  <c r="R1607" i="2"/>
  <c r="B1651" i="2"/>
  <c r="R1639" i="2"/>
  <c r="B1683" i="2"/>
  <c r="R1649" i="2"/>
  <c r="B1693" i="2"/>
  <c r="J1066" i="2"/>
  <c r="J971" i="2"/>
  <c r="R1643" i="2"/>
  <c r="B1687" i="2"/>
  <c r="R1598" i="2"/>
  <c r="B1642" i="2"/>
  <c r="R1602" i="2"/>
  <c r="B1646" i="2"/>
  <c r="R1645" i="2"/>
  <c r="B1689" i="2"/>
  <c r="R1647" i="2"/>
  <c r="B1691" i="2"/>
  <c r="R1596" i="2"/>
  <c r="B1640" i="2"/>
  <c r="J1024" i="2"/>
  <c r="R1604" i="2"/>
  <c r="B1648" i="2"/>
  <c r="J1205" i="2"/>
  <c r="R1606" i="2"/>
  <c r="B1650" i="2"/>
  <c r="N972" i="2"/>
  <c r="O972" i="2" s="1"/>
  <c r="J922" i="2"/>
  <c r="J1146" i="2"/>
  <c r="J1103" i="2"/>
  <c r="J1194" i="2"/>
  <c r="K978" i="2"/>
  <c r="N978" i="2" s="1"/>
  <c r="O978" i="2" s="1"/>
  <c r="Q933" i="2"/>
  <c r="H1062" i="2"/>
  <c r="C1107" i="2" s="1"/>
  <c r="J932" i="2"/>
  <c r="H977" i="2"/>
  <c r="C1022" i="2" s="1"/>
  <c r="H1153" i="2"/>
  <c r="C1198" i="2" s="1"/>
  <c r="K979" i="2"/>
  <c r="N979" i="2" s="1"/>
  <c r="O979" i="2" s="1"/>
  <c r="Q934" i="2"/>
  <c r="J1190" i="2"/>
  <c r="R1550" i="2"/>
  <c r="B1594" i="2"/>
  <c r="H1016" i="2"/>
  <c r="C1061" i="2" s="1"/>
  <c r="C925" i="2"/>
  <c r="H1069" i="2"/>
  <c r="C1114" i="2" s="1"/>
  <c r="H1250" i="2"/>
  <c r="C1295" i="2" s="1"/>
  <c r="H929" i="2"/>
  <c r="C974" i="2" s="1"/>
  <c r="H1068" i="2"/>
  <c r="C1113" i="2" s="1"/>
  <c r="H1235" i="2"/>
  <c r="C1280" i="2" s="1"/>
  <c r="R1505" i="2"/>
  <c r="B1549" i="2"/>
  <c r="H846" i="2"/>
  <c r="J846" i="2" s="1"/>
  <c r="N846" i="2" s="1"/>
  <c r="B1504" i="2"/>
  <c r="R1460" i="2"/>
  <c r="J1017" i="2"/>
  <c r="H1239" i="2"/>
  <c r="C1284" i="2" s="1"/>
  <c r="H967" i="2"/>
  <c r="C1012" i="2" s="1"/>
  <c r="H1191" i="2"/>
  <c r="C1236" i="2" s="1"/>
  <c r="H1148" i="2"/>
  <c r="C1193" i="2" s="1"/>
  <c r="H1111" i="2"/>
  <c r="C1156" i="2" s="1"/>
  <c r="H795" i="2"/>
  <c r="J795" i="2" s="1"/>
  <c r="J804" i="2" s="1"/>
  <c r="C804" i="2"/>
  <c r="Q750" i="2"/>
  <c r="Y759" i="2"/>
  <c r="AA759" i="2" s="1"/>
  <c r="Q1056" i="2"/>
  <c r="K1101" i="2"/>
  <c r="N1101" i="2" s="1"/>
  <c r="O1101" i="2" s="1"/>
  <c r="Q1070" i="2"/>
  <c r="K1115" i="2"/>
  <c r="N1115" i="2" s="1"/>
  <c r="O1115" i="2" s="1"/>
  <c r="Q968" i="2"/>
  <c r="K1013" i="2"/>
  <c r="N1013" i="2" s="1"/>
  <c r="O1013" i="2" s="1"/>
  <c r="K1059" i="2"/>
  <c r="N1059" i="2" s="1"/>
  <c r="O1059" i="2" s="1"/>
  <c r="Q1014" i="2"/>
  <c r="K794" i="2"/>
  <c r="Q749" i="2"/>
  <c r="N759" i="2"/>
  <c r="O768" i="2" s="1"/>
  <c r="O769" i="2" s="1"/>
  <c r="Q886" i="2"/>
  <c r="K931" i="2"/>
  <c r="N931" i="2" s="1"/>
  <c r="O931" i="2" s="1"/>
  <c r="Q787" i="2"/>
  <c r="K832" i="2"/>
  <c r="N875" i="2"/>
  <c r="O875" i="2" s="1"/>
  <c r="O1202" i="3" l="1"/>
  <c r="K1249" i="3"/>
  <c r="Q1202" i="3"/>
  <c r="N1249" i="3"/>
  <c r="J1722" i="3"/>
  <c r="C1296" i="3"/>
  <c r="Q1249" i="3"/>
  <c r="J1661" i="3"/>
  <c r="J1707" i="3"/>
  <c r="K891" i="2"/>
  <c r="O846" i="2"/>
  <c r="H1769" i="3"/>
  <c r="C1816" i="3" s="1"/>
  <c r="K1198" i="3"/>
  <c r="O1151" i="3"/>
  <c r="H1754" i="3"/>
  <c r="C1801" i="3" s="1"/>
  <c r="Q1151" i="3"/>
  <c r="H1706" i="3"/>
  <c r="C1753" i="3" s="1"/>
  <c r="H1198" i="3"/>
  <c r="J1659" i="3"/>
  <c r="H1708" i="3"/>
  <c r="C1755" i="3" s="1"/>
  <c r="J1708" i="3"/>
  <c r="K880" i="2"/>
  <c r="N880" i="2" s="1"/>
  <c r="K925" i="2" s="1"/>
  <c r="Q835" i="2"/>
  <c r="J1807" i="3"/>
  <c r="H1854" i="3"/>
  <c r="J977" i="2"/>
  <c r="H1711" i="3"/>
  <c r="C1758" i="3" s="1"/>
  <c r="J1664" i="3"/>
  <c r="H1808" i="3"/>
  <c r="C1855" i="3" s="1"/>
  <c r="J1761" i="3"/>
  <c r="H1804" i="3"/>
  <c r="C1851" i="3" s="1"/>
  <c r="J1757" i="3"/>
  <c r="O1204" i="3"/>
  <c r="K1251" i="3"/>
  <c r="Q1204" i="3"/>
  <c r="H1251" i="3"/>
  <c r="J1251" i="3" s="1"/>
  <c r="H1203" i="3"/>
  <c r="J1203" i="3" s="1"/>
  <c r="N1203" i="3" s="1"/>
  <c r="O1239" i="3"/>
  <c r="K1286" i="3"/>
  <c r="Q1239" i="3"/>
  <c r="H1286" i="3"/>
  <c r="H1858" i="3"/>
  <c r="J1811" i="3"/>
  <c r="H1763" i="3"/>
  <c r="C1810" i="3" s="1"/>
  <c r="J1716" i="3"/>
  <c r="H1705" i="3"/>
  <c r="C1752" i="3" s="1"/>
  <c r="J1658" i="3"/>
  <c r="O941" i="3"/>
  <c r="O981" i="3"/>
  <c r="Y974" i="3"/>
  <c r="AA974" i="3" s="1"/>
  <c r="H1008" i="3"/>
  <c r="C1021" i="3"/>
  <c r="N961" i="3"/>
  <c r="K974" i="3"/>
  <c r="H1436" i="3"/>
  <c r="J1436" i="3" s="1"/>
  <c r="N1389" i="3"/>
  <c r="O887" i="2"/>
  <c r="K932" i="2"/>
  <c r="N932" i="2" s="1"/>
  <c r="Q887" i="2"/>
  <c r="K1722" i="3"/>
  <c r="Q1675" i="3"/>
  <c r="O1675" i="3"/>
  <c r="K1670" i="3"/>
  <c r="N1670" i="3" s="1"/>
  <c r="Q1623" i="3"/>
  <c r="O1623" i="3"/>
  <c r="O1377" i="3"/>
  <c r="K1424" i="3"/>
  <c r="N1424" i="3" s="1"/>
  <c r="Q1377" i="3"/>
  <c r="O1525" i="3"/>
  <c r="K1572" i="3"/>
  <c r="N1572" i="3" s="1"/>
  <c r="Q1525" i="3"/>
  <c r="K1613" i="3"/>
  <c r="N1613" i="3" s="1"/>
  <c r="Q1566" i="3"/>
  <c r="O1566" i="3"/>
  <c r="O1570" i="3"/>
  <c r="K1617" i="3"/>
  <c r="N1617" i="3" s="1"/>
  <c r="Q1570" i="3"/>
  <c r="O1616" i="3"/>
  <c r="K1663" i="3"/>
  <c r="N1663" i="3" s="1"/>
  <c r="Q1616" i="3"/>
  <c r="O1520" i="3"/>
  <c r="K1567" i="3"/>
  <c r="N1567" i="3" s="1"/>
  <c r="Q1520" i="3"/>
  <c r="K1669" i="3"/>
  <c r="N1669" i="3" s="1"/>
  <c r="O1622" i="3"/>
  <c r="Q1622" i="3"/>
  <c r="O1479" i="3"/>
  <c r="K1526" i="3"/>
  <c r="N1526" i="3" s="1"/>
  <c r="Q1479" i="3"/>
  <c r="N1141" i="3"/>
  <c r="J1235" i="2"/>
  <c r="J1148" i="2"/>
  <c r="J967" i="2"/>
  <c r="J1153" i="2"/>
  <c r="K971" i="2"/>
  <c r="N971" i="2" s="1"/>
  <c r="K1016" i="2" s="1"/>
  <c r="O926" i="2"/>
  <c r="Q1063" i="2"/>
  <c r="O1063" i="2"/>
  <c r="R1683" i="2"/>
  <c r="B1728" i="2"/>
  <c r="R1650" i="2"/>
  <c r="B1694" i="2"/>
  <c r="R1691" i="2"/>
  <c r="B1736" i="2"/>
  <c r="R1687" i="2"/>
  <c r="B1732" i="2"/>
  <c r="R1651" i="2"/>
  <c r="B1695" i="2"/>
  <c r="R1640" i="2"/>
  <c r="B1684" i="2"/>
  <c r="R1689" i="2"/>
  <c r="B1734" i="2"/>
  <c r="R1685" i="2"/>
  <c r="B1730" i="2"/>
  <c r="R1594" i="2"/>
  <c r="B1638" i="2"/>
  <c r="R1648" i="2"/>
  <c r="B1692" i="2"/>
  <c r="R1642" i="2"/>
  <c r="B1686" i="2"/>
  <c r="R1646" i="2"/>
  <c r="B1690" i="2"/>
  <c r="R1693" i="2"/>
  <c r="B1738" i="2"/>
  <c r="R1644" i="2"/>
  <c r="B1688" i="2"/>
  <c r="J1062" i="2"/>
  <c r="K1108" i="2"/>
  <c r="N1108" i="2" s="1"/>
  <c r="J929" i="2"/>
  <c r="J1016" i="2"/>
  <c r="Q972" i="2"/>
  <c r="K1017" i="2"/>
  <c r="N1017" i="2" s="1"/>
  <c r="O1017" i="2" s="1"/>
  <c r="J1069" i="2"/>
  <c r="H1284" i="2"/>
  <c r="C1329" i="2" s="1"/>
  <c r="K1023" i="2"/>
  <c r="N1023" i="2" s="1"/>
  <c r="O1023" i="2" s="1"/>
  <c r="Q978" i="2"/>
  <c r="C891" i="2"/>
  <c r="Q846" i="2"/>
  <c r="H1193" i="2"/>
  <c r="C1238" i="2" s="1"/>
  <c r="R1549" i="2"/>
  <c r="B1593" i="2"/>
  <c r="H974" i="2"/>
  <c r="C1019" i="2" s="1"/>
  <c r="H1061" i="2"/>
  <c r="C1106" i="2" s="1"/>
  <c r="J1191" i="2"/>
  <c r="J1250" i="2"/>
  <c r="H1022" i="2"/>
  <c r="C1067" i="2" s="1"/>
  <c r="H925" i="2"/>
  <c r="J925" i="2" s="1"/>
  <c r="H1113" i="2"/>
  <c r="C1158" i="2" s="1"/>
  <c r="H1198" i="2"/>
  <c r="C1243" i="2" s="1"/>
  <c r="H1012" i="2"/>
  <c r="C1057" i="2" s="1"/>
  <c r="H1280" i="2"/>
  <c r="C1325" i="2" s="1"/>
  <c r="H1114" i="2"/>
  <c r="C1159" i="2" s="1"/>
  <c r="H1107" i="2"/>
  <c r="C1152" i="2" s="1"/>
  <c r="H1236" i="2"/>
  <c r="C1281" i="2" s="1"/>
  <c r="H1295" i="2"/>
  <c r="C1340" i="2" s="1"/>
  <c r="J1111" i="2"/>
  <c r="J1239" i="2"/>
  <c r="R1504" i="2"/>
  <c r="B1548" i="2"/>
  <c r="J1068" i="2"/>
  <c r="K1024" i="2"/>
  <c r="N1024" i="2" s="1"/>
  <c r="O1024" i="2" s="1"/>
  <c r="Q979" i="2"/>
  <c r="H1156" i="2"/>
  <c r="C1201" i="2" s="1"/>
  <c r="AB759" i="2"/>
  <c r="O771" i="2"/>
  <c r="O772" i="2" s="1"/>
  <c r="Q759" i="2"/>
  <c r="C840" i="2"/>
  <c r="H804" i="2"/>
  <c r="O811" i="2" s="1"/>
  <c r="N795" i="2"/>
  <c r="Q1101" i="2"/>
  <c r="K1146" i="2"/>
  <c r="N1146" i="2" s="1"/>
  <c r="O1146" i="2" s="1"/>
  <c r="Q931" i="2"/>
  <c r="K976" i="2"/>
  <c r="N976" i="2" s="1"/>
  <c r="O976" i="2" s="1"/>
  <c r="K1160" i="2"/>
  <c r="N1160" i="2" s="1"/>
  <c r="O1160" i="2" s="1"/>
  <c r="Q1115" i="2"/>
  <c r="N794" i="2"/>
  <c r="O794" i="2" s="1"/>
  <c r="K804" i="2"/>
  <c r="Q1059" i="2"/>
  <c r="K1104" i="2"/>
  <c r="N1104" i="2" s="1"/>
  <c r="O1104" i="2" s="1"/>
  <c r="Q1013" i="2"/>
  <c r="K1058" i="2"/>
  <c r="N1058" i="2" s="1"/>
  <c r="O1058" i="2" s="1"/>
  <c r="K920" i="2"/>
  <c r="Q875" i="2"/>
  <c r="N832" i="2"/>
  <c r="O832" i="2" s="1"/>
  <c r="K1296" i="3" l="1"/>
  <c r="O1249" i="3"/>
  <c r="H1296" i="3"/>
  <c r="J1296" i="3" s="1"/>
  <c r="N1722" i="3"/>
  <c r="K1769" i="3" s="1"/>
  <c r="N1769" i="3" s="1"/>
  <c r="J1706" i="3"/>
  <c r="H1801" i="3"/>
  <c r="C1848" i="3" s="1"/>
  <c r="J1754" i="3"/>
  <c r="C1245" i="3"/>
  <c r="J1198" i="3"/>
  <c r="N1198" i="3" s="1"/>
  <c r="H1816" i="3"/>
  <c r="C1863" i="3" s="1"/>
  <c r="H1753" i="3"/>
  <c r="C1800" i="3" s="1"/>
  <c r="J1769" i="3"/>
  <c r="H1755" i="3"/>
  <c r="C1802" i="3" s="1"/>
  <c r="Q880" i="2"/>
  <c r="N925" i="2"/>
  <c r="K970" i="2" s="1"/>
  <c r="O880" i="2"/>
  <c r="J1854" i="3"/>
  <c r="N1016" i="2"/>
  <c r="K1061" i="2" s="1"/>
  <c r="H1758" i="3"/>
  <c r="C1805" i="3" s="1"/>
  <c r="J1711" i="3"/>
  <c r="H1855" i="3"/>
  <c r="J1808" i="3"/>
  <c r="H1851" i="3"/>
  <c r="J1804" i="3"/>
  <c r="C1298" i="3"/>
  <c r="N1251" i="3"/>
  <c r="K1250" i="3"/>
  <c r="O1203" i="3"/>
  <c r="C1250" i="3"/>
  <c r="H1250" i="3" s="1"/>
  <c r="Q1203" i="3"/>
  <c r="C1333" i="3"/>
  <c r="J1286" i="3"/>
  <c r="N1286" i="3" s="1"/>
  <c r="J1858" i="3"/>
  <c r="H1810" i="3"/>
  <c r="C1857" i="3" s="1"/>
  <c r="J1763" i="3"/>
  <c r="H1752" i="3"/>
  <c r="C1799" i="3" s="1"/>
  <c r="J1705" i="3"/>
  <c r="K1008" i="3"/>
  <c r="K1021" i="3" s="1"/>
  <c r="O961" i="3"/>
  <c r="N974" i="3"/>
  <c r="O983" i="3" s="1"/>
  <c r="O984" i="3" s="1"/>
  <c r="Q961" i="3"/>
  <c r="C1054" i="3"/>
  <c r="H1021" i="3"/>
  <c r="J1008" i="3"/>
  <c r="J1021" i="3" s="1"/>
  <c r="O986" i="3"/>
  <c r="AB974" i="3"/>
  <c r="K1436" i="3"/>
  <c r="N1436" i="3" s="1"/>
  <c r="Q1436" i="3" s="1"/>
  <c r="O1389" i="3"/>
  <c r="Q1389" i="3"/>
  <c r="C1483" i="3"/>
  <c r="Q932" i="2"/>
  <c r="O932" i="2"/>
  <c r="K977" i="2"/>
  <c r="N977" i="2" s="1"/>
  <c r="J1022" i="2"/>
  <c r="O1722" i="3"/>
  <c r="Q1722" i="3"/>
  <c r="K1614" i="3"/>
  <c r="N1614" i="3" s="1"/>
  <c r="O1567" i="3"/>
  <c r="Q1567" i="3"/>
  <c r="O1613" i="3"/>
  <c r="K1660" i="3"/>
  <c r="N1660" i="3" s="1"/>
  <c r="Q1613" i="3"/>
  <c r="K1471" i="3"/>
  <c r="N1471" i="3" s="1"/>
  <c r="O1424" i="3"/>
  <c r="Q1424" i="3"/>
  <c r="O1663" i="3"/>
  <c r="K1710" i="3"/>
  <c r="N1710" i="3" s="1"/>
  <c r="Q1663" i="3"/>
  <c r="O1572" i="3"/>
  <c r="K1619" i="3"/>
  <c r="N1619" i="3" s="1"/>
  <c r="Q1572" i="3"/>
  <c r="O1526" i="3"/>
  <c r="K1573" i="3"/>
  <c r="N1573" i="3" s="1"/>
  <c r="Q1526" i="3"/>
  <c r="O1669" i="3"/>
  <c r="K1716" i="3"/>
  <c r="N1716" i="3" s="1"/>
  <c r="Q1669" i="3"/>
  <c r="O1617" i="3"/>
  <c r="K1664" i="3"/>
  <c r="N1664" i="3" s="1"/>
  <c r="Q1617" i="3"/>
  <c r="O1670" i="3"/>
  <c r="K1717" i="3"/>
  <c r="N1717" i="3" s="1"/>
  <c r="Q1670" i="3"/>
  <c r="K1188" i="3"/>
  <c r="Q1141" i="3"/>
  <c r="O1141" i="3"/>
  <c r="K840" i="2"/>
  <c r="O795" i="2"/>
  <c r="O1016" i="2"/>
  <c r="Q971" i="2"/>
  <c r="O971" i="2"/>
  <c r="K1153" i="2"/>
  <c r="N1153" i="2" s="1"/>
  <c r="O1153" i="2" s="1"/>
  <c r="O1108" i="2"/>
  <c r="J1295" i="2"/>
  <c r="R1732" i="2"/>
  <c r="B1777" i="2"/>
  <c r="R1736" i="2"/>
  <c r="B1781" i="2"/>
  <c r="J1107" i="2"/>
  <c r="R1688" i="2"/>
  <c r="B1733" i="2"/>
  <c r="R1692" i="2"/>
  <c r="B1737" i="2"/>
  <c r="R1593" i="2"/>
  <c r="B1637" i="2"/>
  <c r="R1684" i="2"/>
  <c r="B1729" i="2"/>
  <c r="R1694" i="2"/>
  <c r="B1739" i="2"/>
  <c r="R1738" i="2"/>
  <c r="B1783" i="2"/>
  <c r="R1638" i="2"/>
  <c r="B1682" i="2"/>
  <c r="R1686" i="2"/>
  <c r="B1731" i="2"/>
  <c r="Q1108" i="2"/>
  <c r="R1695" i="2"/>
  <c r="B1740" i="2"/>
  <c r="R1728" i="2"/>
  <c r="B1773" i="2"/>
  <c r="R1734" i="2"/>
  <c r="B1779" i="2"/>
  <c r="J1012" i="2"/>
  <c r="R1690" i="2"/>
  <c r="B1735" i="2"/>
  <c r="R1730" i="2"/>
  <c r="B1775" i="2"/>
  <c r="J1198" i="2"/>
  <c r="K1062" i="2"/>
  <c r="N1062" i="2" s="1"/>
  <c r="O1062" i="2" s="1"/>
  <c r="Q1017" i="2"/>
  <c r="J1193" i="2"/>
  <c r="J1114" i="2"/>
  <c r="J974" i="2"/>
  <c r="J1284" i="2"/>
  <c r="J1236" i="2"/>
  <c r="J1280" i="2"/>
  <c r="J1113" i="2"/>
  <c r="J1061" i="2"/>
  <c r="H1281" i="2"/>
  <c r="C1326" i="2" s="1"/>
  <c r="J1156" i="2"/>
  <c r="H1057" i="2"/>
  <c r="C1102" i="2" s="1"/>
  <c r="C970" i="2"/>
  <c r="H1019" i="2"/>
  <c r="C1064" i="2" s="1"/>
  <c r="K1068" i="2"/>
  <c r="N1068" i="2" s="1"/>
  <c r="O1068" i="2" s="1"/>
  <c r="Q1023" i="2"/>
  <c r="H1106" i="2"/>
  <c r="C1151" i="2" s="1"/>
  <c r="H1325" i="2"/>
  <c r="C1370" i="2" s="1"/>
  <c r="Q795" i="2"/>
  <c r="H1152" i="2"/>
  <c r="C1197" i="2" s="1"/>
  <c r="H1067" i="2"/>
  <c r="C1112" i="2" s="1"/>
  <c r="H1329" i="2"/>
  <c r="C1374" i="2" s="1"/>
  <c r="H1158" i="2"/>
  <c r="C1203" i="2" s="1"/>
  <c r="K1069" i="2"/>
  <c r="N1069" i="2" s="1"/>
  <c r="O1069" i="2" s="1"/>
  <c r="Q1024" i="2"/>
  <c r="R1548" i="2"/>
  <c r="B1592" i="2"/>
  <c r="H891" i="2"/>
  <c r="J891" i="2" s="1"/>
  <c r="N891" i="2" s="1"/>
  <c r="H1340" i="2"/>
  <c r="C1385" i="2" s="1"/>
  <c r="J1340" i="2"/>
  <c r="H1159" i="2"/>
  <c r="C1204" i="2" s="1"/>
  <c r="H1243" i="2"/>
  <c r="C1288" i="2" s="1"/>
  <c r="H1238" i="2"/>
  <c r="C1283" i="2" s="1"/>
  <c r="Y804" i="2"/>
  <c r="AA804" i="2" s="1"/>
  <c r="O816" i="2" s="1"/>
  <c r="H1201" i="2"/>
  <c r="C1246" i="2" s="1"/>
  <c r="H840" i="2"/>
  <c r="J840" i="2" s="1"/>
  <c r="J849" i="2" s="1"/>
  <c r="C849" i="2"/>
  <c r="Q1146" i="2"/>
  <c r="K1191" i="2"/>
  <c r="N1191" i="2" s="1"/>
  <c r="O1191" i="2" s="1"/>
  <c r="Q1160" i="2"/>
  <c r="K1205" i="2"/>
  <c r="N1205" i="2" s="1"/>
  <c r="O1205" i="2" s="1"/>
  <c r="K839" i="2"/>
  <c r="Q794" i="2"/>
  <c r="N804" i="2"/>
  <c r="O813" i="2" s="1"/>
  <c r="O814" i="2" s="1"/>
  <c r="Q976" i="2"/>
  <c r="K1021" i="2"/>
  <c r="N1021" i="2" s="1"/>
  <c r="O1021" i="2" s="1"/>
  <c r="Q1058" i="2"/>
  <c r="K1103" i="2"/>
  <c r="N1103" i="2" s="1"/>
  <c r="O1103" i="2" s="1"/>
  <c r="K1149" i="2"/>
  <c r="N1149" i="2" s="1"/>
  <c r="O1149" i="2" s="1"/>
  <c r="Q1104" i="2"/>
  <c r="Q832" i="2"/>
  <c r="K877" i="2"/>
  <c r="N920" i="2"/>
  <c r="O920" i="2" s="1"/>
  <c r="J1755" i="3" l="1"/>
  <c r="C1343" i="3"/>
  <c r="N1296" i="3"/>
  <c r="K936" i="2"/>
  <c r="O891" i="2"/>
  <c r="Q1016" i="2"/>
  <c r="Q925" i="2"/>
  <c r="O1198" i="3"/>
  <c r="K1245" i="3"/>
  <c r="Q1198" i="3"/>
  <c r="H1863" i="3"/>
  <c r="J1863" i="3" s="1"/>
  <c r="H1245" i="3"/>
  <c r="J1800" i="3"/>
  <c r="H1800" i="3"/>
  <c r="C1847" i="3" s="1"/>
  <c r="J1753" i="3"/>
  <c r="H1848" i="3"/>
  <c r="J1848" i="3" s="1"/>
  <c r="J1816" i="3"/>
  <c r="J1801" i="3"/>
  <c r="H1802" i="3"/>
  <c r="C1849" i="3" s="1"/>
  <c r="O925" i="2"/>
  <c r="J1019" i="2"/>
  <c r="H1805" i="3"/>
  <c r="C1852" i="3" s="1"/>
  <c r="J1758" i="3"/>
  <c r="J1855" i="3"/>
  <c r="J1851" i="3"/>
  <c r="O1251" i="3"/>
  <c r="K1298" i="3"/>
  <c r="Q1251" i="3"/>
  <c r="H1298" i="3"/>
  <c r="J1298" i="3" s="1"/>
  <c r="J1250" i="3"/>
  <c r="N1250" i="3" s="1"/>
  <c r="C1297" i="3"/>
  <c r="H1297" i="3" s="1"/>
  <c r="K1333" i="3"/>
  <c r="O1286" i="3"/>
  <c r="Q1286" i="3"/>
  <c r="H1333" i="3"/>
  <c r="H1857" i="3"/>
  <c r="J1810" i="3"/>
  <c r="H1799" i="3"/>
  <c r="C1846" i="3" s="1"/>
  <c r="J1752" i="3"/>
  <c r="O987" i="3"/>
  <c r="O1028" i="3"/>
  <c r="Y1021" i="3"/>
  <c r="AA1021" i="3" s="1"/>
  <c r="H1054" i="3"/>
  <c r="C1067" i="3"/>
  <c r="N1008" i="3"/>
  <c r="Q974" i="3"/>
  <c r="H1483" i="3"/>
  <c r="C1530" i="3" s="1"/>
  <c r="O1436" i="3"/>
  <c r="K1483" i="3"/>
  <c r="J1201" i="2"/>
  <c r="J1067" i="2"/>
  <c r="O977" i="2"/>
  <c r="K1022" i="2"/>
  <c r="N1022" i="2" s="1"/>
  <c r="K1067" i="2" s="1"/>
  <c r="Q977" i="2"/>
  <c r="J1281" i="2"/>
  <c r="O1769" i="3"/>
  <c r="K1816" i="3"/>
  <c r="N1816" i="3" s="1"/>
  <c r="Q1769" i="3"/>
  <c r="O1717" i="3"/>
  <c r="K1764" i="3"/>
  <c r="N1764" i="3" s="1"/>
  <c r="Q1717" i="3"/>
  <c r="K1707" i="3"/>
  <c r="N1707" i="3" s="1"/>
  <c r="O1660" i="3"/>
  <c r="Q1660" i="3"/>
  <c r="K1711" i="3"/>
  <c r="N1711" i="3" s="1"/>
  <c r="Q1664" i="3"/>
  <c r="O1664" i="3"/>
  <c r="O1573" i="3"/>
  <c r="K1620" i="3"/>
  <c r="N1620" i="3" s="1"/>
  <c r="Q1573" i="3"/>
  <c r="O1619" i="3"/>
  <c r="K1666" i="3"/>
  <c r="N1666" i="3" s="1"/>
  <c r="Q1619" i="3"/>
  <c r="O1716" i="3"/>
  <c r="K1763" i="3"/>
  <c r="N1763" i="3" s="1"/>
  <c r="Q1716" i="3"/>
  <c r="O1471" i="3"/>
  <c r="K1518" i="3"/>
  <c r="N1518" i="3" s="1"/>
  <c r="Q1471" i="3"/>
  <c r="K1757" i="3"/>
  <c r="N1757" i="3" s="1"/>
  <c r="O1710" i="3"/>
  <c r="Q1710" i="3"/>
  <c r="K1661" i="3"/>
  <c r="N1661" i="3" s="1"/>
  <c r="Q1614" i="3"/>
  <c r="O1614" i="3"/>
  <c r="N1188" i="3"/>
  <c r="Q804" i="2"/>
  <c r="N1061" i="2"/>
  <c r="Q1061" i="2" s="1"/>
  <c r="J1238" i="2"/>
  <c r="Q1153" i="2"/>
  <c r="K1198" i="2"/>
  <c r="N1198" i="2" s="1"/>
  <c r="B1778" i="2"/>
  <c r="R1733" i="2"/>
  <c r="R1592" i="2"/>
  <c r="B1636" i="2"/>
  <c r="J1152" i="2"/>
  <c r="J1243" i="2"/>
  <c r="R1779" i="2"/>
  <c r="B1824" i="2"/>
  <c r="R1824" i="2" s="1"/>
  <c r="R1731" i="2"/>
  <c r="B1776" i="2"/>
  <c r="R1729" i="2"/>
  <c r="B1774" i="2"/>
  <c r="R1781" i="2"/>
  <c r="B1826" i="2"/>
  <c r="R1773" i="2"/>
  <c r="B1818" i="2"/>
  <c r="R1682" i="2"/>
  <c r="B1727" i="2"/>
  <c r="R1637" i="2"/>
  <c r="B1681" i="2"/>
  <c r="R1739" i="2"/>
  <c r="B1784" i="2"/>
  <c r="R1775" i="2"/>
  <c r="B1820" i="2"/>
  <c r="R1820" i="2" s="1"/>
  <c r="R1777" i="2"/>
  <c r="B1822" i="2"/>
  <c r="R1822" i="2" s="1"/>
  <c r="R1740" i="2"/>
  <c r="B1785" i="2"/>
  <c r="R1783" i="2"/>
  <c r="B1828" i="2"/>
  <c r="R1828" i="2" s="1"/>
  <c r="R1737" i="2"/>
  <c r="B1782" i="2"/>
  <c r="R1735" i="2"/>
  <c r="B1780" i="2"/>
  <c r="J1329" i="2"/>
  <c r="J1106" i="2"/>
  <c r="J1057" i="2"/>
  <c r="Q1062" i="2"/>
  <c r="K1107" i="2"/>
  <c r="N1107" i="2" s="1"/>
  <c r="O1107" i="2" s="1"/>
  <c r="K1114" i="2"/>
  <c r="N1114" i="2" s="1"/>
  <c r="O1114" i="2" s="1"/>
  <c r="Q1069" i="2"/>
  <c r="H1197" i="2"/>
  <c r="C1242" i="2" s="1"/>
  <c r="H1385" i="2"/>
  <c r="C1430" i="2" s="1"/>
  <c r="J1158" i="2"/>
  <c r="H1064" i="2"/>
  <c r="C1109" i="2" s="1"/>
  <c r="H1326" i="2"/>
  <c r="C1371" i="2" s="1"/>
  <c r="H1283" i="2"/>
  <c r="C1328" i="2" s="1"/>
  <c r="H1374" i="2"/>
  <c r="C1419" i="2" s="1"/>
  <c r="H1370" i="2"/>
  <c r="C1415" i="2" s="1"/>
  <c r="H970" i="2"/>
  <c r="J970" i="2" s="1"/>
  <c r="N970" i="2" s="1"/>
  <c r="H1288" i="2"/>
  <c r="C1333" i="2" s="1"/>
  <c r="H1151" i="2"/>
  <c r="C1196" i="2" s="1"/>
  <c r="H1102" i="2"/>
  <c r="C1147" i="2" s="1"/>
  <c r="H1204" i="2"/>
  <c r="C1249" i="2" s="1"/>
  <c r="K1113" i="2"/>
  <c r="N1113" i="2" s="1"/>
  <c r="O1113" i="2" s="1"/>
  <c r="Q1068" i="2"/>
  <c r="H1203" i="2"/>
  <c r="C1248" i="2" s="1"/>
  <c r="C936" i="2"/>
  <c r="Q891" i="2"/>
  <c r="J1325" i="2"/>
  <c r="J1159" i="2"/>
  <c r="H1112" i="2"/>
  <c r="C1157" i="2" s="1"/>
  <c r="AB804" i="2"/>
  <c r="O817" i="2"/>
  <c r="H1246" i="2"/>
  <c r="C1291" i="2" s="1"/>
  <c r="C885" i="2"/>
  <c r="H849" i="2"/>
  <c r="O856" i="2" s="1"/>
  <c r="N840" i="2"/>
  <c r="K1236" i="2"/>
  <c r="N1236" i="2" s="1"/>
  <c r="O1236" i="2" s="1"/>
  <c r="Q1191" i="2"/>
  <c r="K1194" i="2"/>
  <c r="N1194" i="2" s="1"/>
  <c r="O1194" i="2" s="1"/>
  <c r="Q1149" i="2"/>
  <c r="Q1021" i="2"/>
  <c r="K1066" i="2"/>
  <c r="N1066" i="2" s="1"/>
  <c r="O1066" i="2" s="1"/>
  <c r="Q1103" i="2"/>
  <c r="K1148" i="2"/>
  <c r="N1148" i="2" s="1"/>
  <c r="O1148" i="2" s="1"/>
  <c r="Q1205" i="2"/>
  <c r="K1250" i="2"/>
  <c r="N1250" i="2" s="1"/>
  <c r="O1250" i="2" s="1"/>
  <c r="N839" i="2"/>
  <c r="O839" i="2" s="1"/>
  <c r="K849" i="2"/>
  <c r="N877" i="2"/>
  <c r="O877" i="2" s="1"/>
  <c r="K965" i="2"/>
  <c r="Q920" i="2"/>
  <c r="O1296" i="3" l="1"/>
  <c r="K1343" i="3"/>
  <c r="Q1296" i="3"/>
  <c r="H1343" i="3"/>
  <c r="J1343" i="3"/>
  <c r="J1802" i="3"/>
  <c r="C1292" i="3"/>
  <c r="J1245" i="3"/>
  <c r="N1245" i="3" s="1"/>
  <c r="H1847" i="3"/>
  <c r="J1847" i="3" s="1"/>
  <c r="H1849" i="3"/>
  <c r="J1849" i="3" s="1"/>
  <c r="R1818" i="2"/>
  <c r="J1370" i="2"/>
  <c r="N1067" i="2"/>
  <c r="Q1067" i="2" s="1"/>
  <c r="H1852" i="3"/>
  <c r="J1805" i="3"/>
  <c r="C1345" i="3"/>
  <c r="H1345" i="3" s="1"/>
  <c r="N1298" i="3"/>
  <c r="K1297" i="3"/>
  <c r="O1250" i="3"/>
  <c r="Q1250" i="3"/>
  <c r="J1297" i="3"/>
  <c r="C1344" i="3"/>
  <c r="C1380" i="3"/>
  <c r="J1333" i="3"/>
  <c r="N1333" i="3" s="1"/>
  <c r="J1857" i="3"/>
  <c r="H1846" i="3"/>
  <c r="J1799" i="3"/>
  <c r="O1008" i="3"/>
  <c r="K1054" i="3"/>
  <c r="N1021" i="3"/>
  <c r="O1030" i="3" s="1"/>
  <c r="O1031" i="3" s="1"/>
  <c r="Q1008" i="3"/>
  <c r="Q1021" i="3" s="1"/>
  <c r="C1101" i="3"/>
  <c r="H1067" i="3"/>
  <c r="J1054" i="3"/>
  <c r="J1067" i="3" s="1"/>
  <c r="AB1021" i="3"/>
  <c r="O1033" i="3"/>
  <c r="H1530" i="3"/>
  <c r="C1577" i="3" s="1"/>
  <c r="J1483" i="3"/>
  <c r="N1483" i="3" s="1"/>
  <c r="R1826" i="2"/>
  <c r="O1022" i="2"/>
  <c r="Q1022" i="2"/>
  <c r="J1326" i="2"/>
  <c r="Q1816" i="3"/>
  <c r="O1816" i="3"/>
  <c r="K1863" i="3"/>
  <c r="N1863" i="3" s="1"/>
  <c r="O1661" i="3"/>
  <c r="K1708" i="3"/>
  <c r="N1708" i="3" s="1"/>
  <c r="Q1661" i="3"/>
  <c r="O1763" i="3"/>
  <c r="K1810" i="3"/>
  <c r="N1810" i="3" s="1"/>
  <c r="Q1763" i="3"/>
  <c r="O1757" i="3"/>
  <c r="K1804" i="3"/>
  <c r="N1804" i="3" s="1"/>
  <c r="Q1757" i="3"/>
  <c r="O1666" i="3"/>
  <c r="K1713" i="3"/>
  <c r="N1713" i="3" s="1"/>
  <c r="Q1666" i="3"/>
  <c r="O1707" i="3"/>
  <c r="K1754" i="3"/>
  <c r="N1754" i="3" s="1"/>
  <c r="Q1707" i="3"/>
  <c r="K1565" i="3"/>
  <c r="N1565" i="3" s="1"/>
  <c r="O1518" i="3"/>
  <c r="Q1518" i="3"/>
  <c r="K1758" i="3"/>
  <c r="N1758" i="3" s="1"/>
  <c r="Q1711" i="3"/>
  <c r="O1711" i="3"/>
  <c r="O1764" i="3"/>
  <c r="K1811" i="3"/>
  <c r="N1811" i="3" s="1"/>
  <c r="Q1764" i="3"/>
  <c r="O1620" i="3"/>
  <c r="K1667" i="3"/>
  <c r="N1667" i="3" s="1"/>
  <c r="Q1620" i="3"/>
  <c r="K1235" i="3"/>
  <c r="O1188" i="3"/>
  <c r="Q1188" i="3"/>
  <c r="J1283" i="2"/>
  <c r="J1102" i="2"/>
  <c r="K885" i="2"/>
  <c r="O840" i="2"/>
  <c r="J1197" i="2"/>
  <c r="K1106" i="2"/>
  <c r="N1106" i="2" s="1"/>
  <c r="O1061" i="2"/>
  <c r="O1198" i="2"/>
  <c r="Q1198" i="2"/>
  <c r="K1243" i="2"/>
  <c r="N1243" i="2" s="1"/>
  <c r="O1243" i="2" s="1"/>
  <c r="K1015" i="2"/>
  <c r="O970" i="2"/>
  <c r="R1784" i="2"/>
  <c r="B1829" i="2"/>
  <c r="R1785" i="2"/>
  <c r="B1830" i="2"/>
  <c r="R1681" i="2"/>
  <c r="B1726" i="2"/>
  <c r="R1774" i="2"/>
  <c r="B1819" i="2"/>
  <c r="R1819" i="2" s="1"/>
  <c r="R1636" i="2"/>
  <c r="B1680" i="2"/>
  <c r="R1780" i="2"/>
  <c r="B1825" i="2"/>
  <c r="R1825" i="2" s="1"/>
  <c r="R1727" i="2"/>
  <c r="B1772" i="2"/>
  <c r="R1776" i="2"/>
  <c r="B1821" i="2"/>
  <c r="R1821" i="2" s="1"/>
  <c r="R1782" i="2"/>
  <c r="B1827" i="2"/>
  <c r="R1778" i="2"/>
  <c r="B1823" i="2"/>
  <c r="R1823" i="2" s="1"/>
  <c r="J1288" i="2"/>
  <c r="K1152" i="2"/>
  <c r="N1152" i="2" s="1"/>
  <c r="O1152" i="2" s="1"/>
  <c r="Q1107" i="2"/>
  <c r="J1246" i="2"/>
  <c r="J1385" i="2"/>
  <c r="J1204" i="2"/>
  <c r="J1064" i="2"/>
  <c r="H1419" i="2"/>
  <c r="C1464" i="2" s="1"/>
  <c r="K1158" i="2"/>
  <c r="N1158" i="2" s="1"/>
  <c r="O1158" i="2" s="1"/>
  <c r="Q1113" i="2"/>
  <c r="H1333" i="2"/>
  <c r="C1378" i="2" s="1"/>
  <c r="H1328" i="2"/>
  <c r="C1373" i="2" s="1"/>
  <c r="H1430" i="2"/>
  <c r="C1475" i="2" s="1"/>
  <c r="H1249" i="2"/>
  <c r="C1294" i="2" s="1"/>
  <c r="C1015" i="2"/>
  <c r="Q970" i="2"/>
  <c r="H1242" i="2"/>
  <c r="C1287" i="2" s="1"/>
  <c r="H1248" i="2"/>
  <c r="C1293" i="2" s="1"/>
  <c r="H1371" i="2"/>
  <c r="C1416" i="2" s="1"/>
  <c r="H1196" i="2"/>
  <c r="C1241" i="2" s="1"/>
  <c r="H1147" i="2"/>
  <c r="C1192" i="2" s="1"/>
  <c r="H1415" i="2"/>
  <c r="C1460" i="2" s="1"/>
  <c r="H1157" i="2"/>
  <c r="C1202" i="2" s="1"/>
  <c r="H936" i="2"/>
  <c r="J936" i="2" s="1"/>
  <c r="N936" i="2" s="1"/>
  <c r="J1112" i="2"/>
  <c r="J1203" i="2"/>
  <c r="J1151" i="2"/>
  <c r="J1374" i="2"/>
  <c r="H1109" i="2"/>
  <c r="C1154" i="2" s="1"/>
  <c r="Q1114" i="2"/>
  <c r="K1159" i="2"/>
  <c r="N1159" i="2" s="1"/>
  <c r="O1159" i="2" s="1"/>
  <c r="H1291" i="2"/>
  <c r="C1336" i="2" s="1"/>
  <c r="H885" i="2"/>
  <c r="J885" i="2" s="1"/>
  <c r="J894" i="2" s="1"/>
  <c r="C894" i="2"/>
  <c r="Q840" i="2"/>
  <c r="Y849" i="2"/>
  <c r="AA849" i="2" s="1"/>
  <c r="Q1236" i="2"/>
  <c r="K1281" i="2"/>
  <c r="N1281" i="2" s="1"/>
  <c r="O1281" i="2" s="1"/>
  <c r="Q1194" i="2"/>
  <c r="K1239" i="2"/>
  <c r="N1239" i="2" s="1"/>
  <c r="O1239" i="2" s="1"/>
  <c r="K1193" i="2"/>
  <c r="N1193" i="2" s="1"/>
  <c r="O1193" i="2" s="1"/>
  <c r="Q1148" i="2"/>
  <c r="Q1250" i="2"/>
  <c r="K1295" i="2"/>
  <c r="N1295" i="2" s="1"/>
  <c r="O1295" i="2" s="1"/>
  <c r="Q839" i="2"/>
  <c r="K884" i="2"/>
  <c r="N849" i="2"/>
  <c r="O858" i="2" s="1"/>
  <c r="O859" i="2" s="1"/>
  <c r="Q1066" i="2"/>
  <c r="K1111" i="2"/>
  <c r="N1111" i="2" s="1"/>
  <c r="O1111" i="2" s="1"/>
  <c r="N965" i="2"/>
  <c r="O965" i="2" s="1"/>
  <c r="K922" i="2"/>
  <c r="Q877" i="2"/>
  <c r="C1390" i="3" l="1"/>
  <c r="N1343" i="3"/>
  <c r="K981" i="2"/>
  <c r="O936" i="2"/>
  <c r="J1430" i="2"/>
  <c r="K1292" i="3"/>
  <c r="O1245" i="3"/>
  <c r="Q1245" i="3"/>
  <c r="H1292" i="3"/>
  <c r="K1112" i="2"/>
  <c r="N1112" i="2" s="1"/>
  <c r="Q1112" i="2" s="1"/>
  <c r="J1109" i="2"/>
  <c r="J1415" i="2"/>
  <c r="O1067" i="2"/>
  <c r="J1852" i="3"/>
  <c r="K1345" i="3"/>
  <c r="O1298" i="3"/>
  <c r="Q1298" i="3"/>
  <c r="J1345" i="3"/>
  <c r="C1392" i="3"/>
  <c r="H1392" i="3" s="1"/>
  <c r="H1344" i="3"/>
  <c r="J1344" i="3" s="1"/>
  <c r="N1297" i="3"/>
  <c r="O1034" i="3"/>
  <c r="O1333" i="3"/>
  <c r="K1380" i="3"/>
  <c r="Q1333" i="3"/>
  <c r="H1380" i="3"/>
  <c r="J1846" i="3"/>
  <c r="Y1067" i="3"/>
  <c r="AA1067" i="3" s="1"/>
  <c r="O1074" i="3"/>
  <c r="H1101" i="3"/>
  <c r="C1114" i="3"/>
  <c r="N1054" i="3"/>
  <c r="K1067" i="3"/>
  <c r="Q1483" i="3"/>
  <c r="O1483" i="3"/>
  <c r="K1530" i="3"/>
  <c r="H1577" i="3"/>
  <c r="C1624" i="3" s="1"/>
  <c r="J1530" i="3"/>
  <c r="R1829" i="2"/>
  <c r="J1157" i="2"/>
  <c r="R1827" i="2"/>
  <c r="J1419" i="2"/>
  <c r="J1333" i="2"/>
  <c r="R1830" i="2"/>
  <c r="O1863" i="3"/>
  <c r="Q1863" i="3"/>
  <c r="O1667" i="3"/>
  <c r="K1714" i="3"/>
  <c r="N1714" i="3" s="1"/>
  <c r="Q1667" i="3"/>
  <c r="O1810" i="3"/>
  <c r="K1857" i="3"/>
  <c r="N1857" i="3" s="1"/>
  <c r="Q1810" i="3"/>
  <c r="O1565" i="3"/>
  <c r="K1612" i="3"/>
  <c r="N1612" i="3" s="1"/>
  <c r="Q1565" i="3"/>
  <c r="O1804" i="3"/>
  <c r="K1851" i="3"/>
  <c r="N1851" i="3" s="1"/>
  <c r="Q1804" i="3"/>
  <c r="K1858" i="3"/>
  <c r="N1858" i="3" s="1"/>
  <c r="Q1811" i="3"/>
  <c r="O1811" i="3"/>
  <c r="O1708" i="3"/>
  <c r="K1755" i="3"/>
  <c r="N1755" i="3" s="1"/>
  <c r="Q1708" i="3"/>
  <c r="O1754" i="3"/>
  <c r="K1801" i="3"/>
  <c r="N1801" i="3" s="1"/>
  <c r="Q1754" i="3"/>
  <c r="K1805" i="3"/>
  <c r="N1805" i="3" s="1"/>
  <c r="Q1758" i="3"/>
  <c r="O1758" i="3"/>
  <c r="O1713" i="3"/>
  <c r="K1760" i="3"/>
  <c r="N1760" i="3" s="1"/>
  <c r="Q1713" i="3"/>
  <c r="N1235" i="3"/>
  <c r="O1106" i="2"/>
  <c r="Q1106" i="2"/>
  <c r="K1151" i="2"/>
  <c r="N1151" i="2" s="1"/>
  <c r="K1288" i="2"/>
  <c r="N1288" i="2" s="1"/>
  <c r="O1288" i="2" s="1"/>
  <c r="Q1243" i="2"/>
  <c r="R1772" i="2"/>
  <c r="B1817" i="2"/>
  <c r="R1817" i="2" s="1"/>
  <c r="R1726" i="2"/>
  <c r="B1771" i="2"/>
  <c r="R1680" i="2"/>
  <c r="B1725" i="2"/>
  <c r="J1147" i="2"/>
  <c r="J1196" i="2"/>
  <c r="J1249" i="2"/>
  <c r="K1197" i="2"/>
  <c r="N1197" i="2" s="1"/>
  <c r="O1197" i="2" s="1"/>
  <c r="Q1152" i="2"/>
  <c r="J1248" i="2"/>
  <c r="H1241" i="2"/>
  <c r="C1286" i="2" s="1"/>
  <c r="H1202" i="2"/>
  <c r="C1247" i="2" s="1"/>
  <c r="J1371" i="2"/>
  <c r="H1015" i="2"/>
  <c r="H1378" i="2"/>
  <c r="C1423" i="2" s="1"/>
  <c r="H1373" i="2"/>
  <c r="C1418" i="2" s="1"/>
  <c r="H1416" i="2"/>
  <c r="C1461" i="2" s="1"/>
  <c r="H1287" i="2"/>
  <c r="C1332" i="2" s="1"/>
  <c r="H1154" i="2"/>
  <c r="C1199" i="2" s="1"/>
  <c r="H1460" i="2"/>
  <c r="C1504" i="2" s="1"/>
  <c r="H1294" i="2"/>
  <c r="C1339" i="2" s="1"/>
  <c r="Q1159" i="2"/>
  <c r="K1204" i="2"/>
  <c r="N1204" i="2" s="1"/>
  <c r="O1204" i="2" s="1"/>
  <c r="H1192" i="2"/>
  <c r="C1237" i="2" s="1"/>
  <c r="H1293" i="2"/>
  <c r="C1338" i="2" s="1"/>
  <c r="H1475" i="2"/>
  <c r="C1519" i="2" s="1"/>
  <c r="K1203" i="2"/>
  <c r="N1203" i="2" s="1"/>
  <c r="O1203" i="2" s="1"/>
  <c r="Q1158" i="2"/>
  <c r="C981" i="2"/>
  <c r="Q936" i="2"/>
  <c r="J1242" i="2"/>
  <c r="J1328" i="2"/>
  <c r="H1464" i="2"/>
  <c r="C1508" i="2" s="1"/>
  <c r="Q849" i="2"/>
  <c r="J1291" i="2"/>
  <c r="H1336" i="2"/>
  <c r="C1381" i="2" s="1"/>
  <c r="O861" i="2"/>
  <c r="O862" i="2" s="1"/>
  <c r="AB849" i="2"/>
  <c r="N885" i="2"/>
  <c r="C930" i="2"/>
  <c r="H894" i="2"/>
  <c r="O901" i="2" s="1"/>
  <c r="K1326" i="2"/>
  <c r="N1326" i="2" s="1"/>
  <c r="O1326" i="2" s="1"/>
  <c r="Q1281" i="2"/>
  <c r="Q1193" i="2"/>
  <c r="K1238" i="2"/>
  <c r="N1238" i="2" s="1"/>
  <c r="O1238" i="2" s="1"/>
  <c r="N884" i="2"/>
  <c r="O884" i="2" s="1"/>
  <c r="K894" i="2"/>
  <c r="K1284" i="2"/>
  <c r="N1284" i="2" s="1"/>
  <c r="O1284" i="2" s="1"/>
  <c r="Q1239" i="2"/>
  <c r="Q1111" i="2"/>
  <c r="K1156" i="2"/>
  <c r="N1156" i="2" s="1"/>
  <c r="O1156" i="2" s="1"/>
  <c r="Q1295" i="2"/>
  <c r="K1340" i="2"/>
  <c r="N1340" i="2" s="1"/>
  <c r="O1340" i="2" s="1"/>
  <c r="N922" i="2"/>
  <c r="O922" i="2" s="1"/>
  <c r="K1010" i="2"/>
  <c r="Q965" i="2"/>
  <c r="O1343" i="3" l="1"/>
  <c r="K1390" i="3"/>
  <c r="Q1343" i="3"/>
  <c r="H1390" i="3"/>
  <c r="J1390" i="3"/>
  <c r="C1339" i="3"/>
  <c r="J1292" i="3"/>
  <c r="N1292" i="3"/>
  <c r="O1112" i="2"/>
  <c r="K1157" i="2"/>
  <c r="N1157" i="2" s="1"/>
  <c r="O1157" i="2" s="1"/>
  <c r="J1392" i="3"/>
  <c r="C1439" i="3"/>
  <c r="H1439" i="3" s="1"/>
  <c r="N1345" i="3"/>
  <c r="O1297" i="3"/>
  <c r="K1344" i="3"/>
  <c r="N1344" i="3" s="1"/>
  <c r="Q1344" i="3" s="1"/>
  <c r="Q1297" i="3"/>
  <c r="C1391" i="3"/>
  <c r="H1391" i="3" s="1"/>
  <c r="C1427" i="3"/>
  <c r="J1380" i="3"/>
  <c r="N1380" i="3" s="1"/>
  <c r="O1054" i="3"/>
  <c r="K1101" i="3"/>
  <c r="N1067" i="3"/>
  <c r="O1076" i="3" s="1"/>
  <c r="O1077" i="3" s="1"/>
  <c r="Q1054" i="3"/>
  <c r="Q1067" i="3" s="1"/>
  <c r="C1148" i="3"/>
  <c r="H1114" i="3"/>
  <c r="J1101" i="3"/>
  <c r="J1114" i="3" s="1"/>
  <c r="O1079" i="3"/>
  <c r="AB1067" i="3"/>
  <c r="H1624" i="3"/>
  <c r="J1577" i="3"/>
  <c r="N1530" i="3"/>
  <c r="J1336" i="2"/>
  <c r="O1151" i="2"/>
  <c r="K1196" i="2"/>
  <c r="N1196" i="2" s="1"/>
  <c r="Q1196" i="2" s="1"/>
  <c r="Q1151" i="2"/>
  <c r="J1192" i="2"/>
  <c r="Q1858" i="3"/>
  <c r="O1858" i="3"/>
  <c r="O1857" i="3"/>
  <c r="Q1857" i="3"/>
  <c r="O1801" i="3"/>
  <c r="K1848" i="3"/>
  <c r="N1848" i="3" s="1"/>
  <c r="Q1801" i="3"/>
  <c r="O1851" i="3"/>
  <c r="Q1851" i="3"/>
  <c r="O1760" i="3"/>
  <c r="K1807" i="3"/>
  <c r="N1807" i="3" s="1"/>
  <c r="Q1760" i="3"/>
  <c r="O1714" i="3"/>
  <c r="K1761" i="3"/>
  <c r="N1761" i="3" s="1"/>
  <c r="Q1714" i="3"/>
  <c r="O1612" i="3"/>
  <c r="K1659" i="3"/>
  <c r="N1659" i="3" s="1"/>
  <c r="Q1612" i="3"/>
  <c r="K1852" i="3"/>
  <c r="N1852" i="3" s="1"/>
  <c r="O1805" i="3"/>
  <c r="Q1805" i="3"/>
  <c r="K1802" i="3"/>
  <c r="N1802" i="3" s="1"/>
  <c r="Q1755" i="3"/>
  <c r="O1755" i="3"/>
  <c r="K1282" i="3"/>
  <c r="O1235" i="3"/>
  <c r="Q1235" i="3"/>
  <c r="K930" i="2"/>
  <c r="O885" i="2"/>
  <c r="Q1288" i="2"/>
  <c r="K1333" i="2"/>
  <c r="N1333" i="2" s="1"/>
  <c r="O1333" i="2" s="1"/>
  <c r="R1725" i="2"/>
  <c r="B1770" i="2"/>
  <c r="R1771" i="2"/>
  <c r="B1816" i="2"/>
  <c r="R1816" i="2" s="1"/>
  <c r="J1154" i="2"/>
  <c r="J1378" i="2"/>
  <c r="K1242" i="2"/>
  <c r="N1242" i="2" s="1"/>
  <c r="O1242" i="2" s="1"/>
  <c r="Q1197" i="2"/>
  <c r="J1416" i="2"/>
  <c r="J1202" i="2"/>
  <c r="J1464" i="2"/>
  <c r="J1475" i="2"/>
  <c r="J1460" i="2"/>
  <c r="J1373" i="2"/>
  <c r="J1293" i="2"/>
  <c r="H1339" i="2"/>
  <c r="C1384" i="2" s="1"/>
  <c r="H1332" i="2"/>
  <c r="C1377" i="2" s="1"/>
  <c r="C1060" i="2"/>
  <c r="H1247" i="2"/>
  <c r="C1292" i="2" s="1"/>
  <c r="H1338" i="2"/>
  <c r="C1383" i="2" s="1"/>
  <c r="H1461" i="2"/>
  <c r="C1505" i="2" s="1"/>
  <c r="H1237" i="2"/>
  <c r="C1282" i="2" s="1"/>
  <c r="H1199" i="2"/>
  <c r="C1244" i="2" s="1"/>
  <c r="H1418" i="2"/>
  <c r="C1463" i="2" s="1"/>
  <c r="J1241" i="2"/>
  <c r="K1248" i="2"/>
  <c r="N1248" i="2" s="1"/>
  <c r="O1248" i="2" s="1"/>
  <c r="Q1203" i="2"/>
  <c r="K1249" i="2"/>
  <c r="N1249" i="2" s="1"/>
  <c r="O1249" i="2" s="1"/>
  <c r="Q1204" i="2"/>
  <c r="H1286" i="2"/>
  <c r="C1331" i="2" s="1"/>
  <c r="H981" i="2"/>
  <c r="J981" i="2" s="1"/>
  <c r="N981" i="2" s="1"/>
  <c r="H1423" i="2"/>
  <c r="C1468" i="2" s="1"/>
  <c r="H1504" i="2"/>
  <c r="J1504" i="2" s="1"/>
  <c r="H1508" i="2"/>
  <c r="J1508" i="2" s="1"/>
  <c r="H1519" i="2"/>
  <c r="C1563" i="2" s="1"/>
  <c r="J1294" i="2"/>
  <c r="J1287" i="2"/>
  <c r="J1015" i="2"/>
  <c r="N1015" i="2" s="1"/>
  <c r="Q885" i="2"/>
  <c r="H1381" i="2"/>
  <c r="C1426" i="2" s="1"/>
  <c r="Y894" i="2"/>
  <c r="AA894" i="2" s="1"/>
  <c r="H930" i="2"/>
  <c r="J930" i="2" s="1"/>
  <c r="J939" i="2" s="1"/>
  <c r="C939" i="2"/>
  <c r="K1371" i="2"/>
  <c r="N1371" i="2" s="1"/>
  <c r="O1371" i="2" s="1"/>
  <c r="Q1326" i="2"/>
  <c r="Q1238" i="2"/>
  <c r="K1283" i="2"/>
  <c r="N1283" i="2" s="1"/>
  <c r="O1283" i="2" s="1"/>
  <c r="Q1340" i="2"/>
  <c r="K1385" i="2"/>
  <c r="N1385" i="2" s="1"/>
  <c r="O1385" i="2" s="1"/>
  <c r="Q1156" i="2"/>
  <c r="K1201" i="2"/>
  <c r="N1201" i="2" s="1"/>
  <c r="O1201" i="2" s="1"/>
  <c r="Q884" i="2"/>
  <c r="K929" i="2"/>
  <c r="N894" i="2"/>
  <c r="O903" i="2" s="1"/>
  <c r="O904" i="2" s="1"/>
  <c r="K1329" i="2"/>
  <c r="N1329" i="2" s="1"/>
  <c r="O1329" i="2" s="1"/>
  <c r="Q1284" i="2"/>
  <c r="N1010" i="2"/>
  <c r="O1010" i="2" s="1"/>
  <c r="K967" i="2"/>
  <c r="Q922" i="2"/>
  <c r="C1437" i="3" l="1"/>
  <c r="N1390" i="3"/>
  <c r="K1026" i="2"/>
  <c r="O981" i="2"/>
  <c r="J1519" i="2"/>
  <c r="O1292" i="3"/>
  <c r="K1339" i="3"/>
  <c r="Q1292" i="3"/>
  <c r="H1339" i="3"/>
  <c r="K1378" i="2"/>
  <c r="Q1157" i="2"/>
  <c r="K1202" i="2"/>
  <c r="N1202" i="2" s="1"/>
  <c r="O1202" i="2" s="1"/>
  <c r="K1392" i="3"/>
  <c r="N1392" i="3" s="1"/>
  <c r="O1345" i="3"/>
  <c r="Q1345" i="3"/>
  <c r="J1439" i="3"/>
  <c r="C1486" i="3"/>
  <c r="H1486" i="3" s="1"/>
  <c r="J1391" i="3"/>
  <c r="C1438" i="3"/>
  <c r="K1391" i="3"/>
  <c r="O1344" i="3"/>
  <c r="O1380" i="3"/>
  <c r="K1427" i="3"/>
  <c r="Q1380" i="3"/>
  <c r="H1427" i="3"/>
  <c r="O1080" i="3"/>
  <c r="O1121" i="3"/>
  <c r="Y1114" i="3"/>
  <c r="AA1114" i="3" s="1"/>
  <c r="H1148" i="3"/>
  <c r="J1148" i="3" s="1"/>
  <c r="J1161" i="3" s="1"/>
  <c r="C1161" i="3"/>
  <c r="N1101" i="3"/>
  <c r="K1114" i="3"/>
  <c r="Q1530" i="3"/>
  <c r="O1530" i="3"/>
  <c r="K1577" i="3"/>
  <c r="N1577" i="3" s="1"/>
  <c r="C1671" i="3"/>
  <c r="J1624" i="3"/>
  <c r="J1381" i="2"/>
  <c r="O1802" i="3"/>
  <c r="K1849" i="3"/>
  <c r="N1849" i="3" s="1"/>
  <c r="Q1802" i="3"/>
  <c r="K1706" i="3"/>
  <c r="N1706" i="3" s="1"/>
  <c r="O1659" i="3"/>
  <c r="Q1659" i="3"/>
  <c r="O1761" i="3"/>
  <c r="K1808" i="3"/>
  <c r="N1808" i="3" s="1"/>
  <c r="Q1761" i="3"/>
  <c r="O1848" i="3"/>
  <c r="Q1848" i="3"/>
  <c r="O1852" i="3"/>
  <c r="Q1852" i="3"/>
  <c r="K1854" i="3"/>
  <c r="N1854" i="3" s="1"/>
  <c r="O1807" i="3"/>
  <c r="Q1807" i="3"/>
  <c r="N1282" i="3"/>
  <c r="J1418" i="2"/>
  <c r="K1241" i="2"/>
  <c r="N1241" i="2" s="1"/>
  <c r="O1196" i="2"/>
  <c r="Q1333" i="2"/>
  <c r="J1461" i="2"/>
  <c r="K1060" i="2"/>
  <c r="O1015" i="2"/>
  <c r="N1378" i="2"/>
  <c r="O1378" i="2" s="1"/>
  <c r="K1287" i="2"/>
  <c r="N1287" i="2" s="1"/>
  <c r="O1287" i="2" s="1"/>
  <c r="Q1242" i="2"/>
  <c r="J1332" i="2"/>
  <c r="R1770" i="2"/>
  <c r="B1815" i="2"/>
  <c r="R1815" i="2" s="1"/>
  <c r="Q894" i="2"/>
  <c r="J1199" i="2"/>
  <c r="J1338" i="2"/>
  <c r="J1286" i="2"/>
  <c r="J1247" i="2"/>
  <c r="J1339" i="2"/>
  <c r="H1468" i="2"/>
  <c r="C1512" i="2" s="1"/>
  <c r="H1282" i="2"/>
  <c r="C1327" i="2" s="1"/>
  <c r="H1060" i="2"/>
  <c r="J1060" i="2" s="1"/>
  <c r="N1060" i="2" s="1"/>
  <c r="K1293" i="2"/>
  <c r="N1293" i="2" s="1"/>
  <c r="O1293" i="2" s="1"/>
  <c r="Q1248" i="2"/>
  <c r="C1026" i="2"/>
  <c r="Q981" i="2"/>
  <c r="H1563" i="2"/>
  <c r="J1563" i="2" s="1"/>
  <c r="H1377" i="2"/>
  <c r="C1422" i="2" s="1"/>
  <c r="H1463" i="2"/>
  <c r="C1507" i="2" s="1"/>
  <c r="H1383" i="2"/>
  <c r="C1428" i="2" s="1"/>
  <c r="H1384" i="2"/>
  <c r="C1429" i="2" s="1"/>
  <c r="H1505" i="2"/>
  <c r="C1549" i="2" s="1"/>
  <c r="H1331" i="2"/>
  <c r="C1376" i="2" s="1"/>
  <c r="C1548" i="2"/>
  <c r="H1244" i="2"/>
  <c r="C1289" i="2" s="1"/>
  <c r="H1292" i="2"/>
  <c r="C1337" i="2" s="1"/>
  <c r="C1552" i="2"/>
  <c r="J1423" i="2"/>
  <c r="K1294" i="2"/>
  <c r="N1294" i="2" s="1"/>
  <c r="O1294" i="2" s="1"/>
  <c r="Q1249" i="2"/>
  <c r="J1237" i="2"/>
  <c r="Q1015" i="2"/>
  <c r="H1426" i="2"/>
  <c r="C1471" i="2" s="1"/>
  <c r="C975" i="2"/>
  <c r="H939" i="2"/>
  <c r="O946" i="2" s="1"/>
  <c r="AB894" i="2"/>
  <c r="O906" i="2"/>
  <c r="O907" i="2" s="1"/>
  <c r="N930" i="2"/>
  <c r="Q1371" i="2"/>
  <c r="K1416" i="2"/>
  <c r="N1416" i="2" s="1"/>
  <c r="O1416" i="2" s="1"/>
  <c r="Q1385" i="2"/>
  <c r="K1430" i="2"/>
  <c r="N1430" i="2" s="1"/>
  <c r="O1430" i="2" s="1"/>
  <c r="Q1283" i="2"/>
  <c r="K1328" i="2"/>
  <c r="N1328" i="2" s="1"/>
  <c r="O1328" i="2" s="1"/>
  <c r="Q1201" i="2"/>
  <c r="K1246" i="2"/>
  <c r="N1246" i="2" s="1"/>
  <c r="O1246" i="2" s="1"/>
  <c r="K1374" i="2"/>
  <c r="N1374" i="2" s="1"/>
  <c r="O1374" i="2" s="1"/>
  <c r="Q1329" i="2"/>
  <c r="N929" i="2"/>
  <c r="O929" i="2" s="1"/>
  <c r="K939" i="2"/>
  <c r="N967" i="2"/>
  <c r="O967" i="2" s="1"/>
  <c r="K1055" i="2"/>
  <c r="Q1010" i="2"/>
  <c r="O1390" i="3" l="1"/>
  <c r="K1437" i="3"/>
  <c r="Q1390" i="3"/>
  <c r="H1437" i="3"/>
  <c r="J1437" i="3"/>
  <c r="C1386" i="3"/>
  <c r="J1339" i="3"/>
  <c r="N1339" i="3"/>
  <c r="J1383" i="2"/>
  <c r="K1247" i="2"/>
  <c r="N1247" i="2" s="1"/>
  <c r="O1247" i="2" s="1"/>
  <c r="Q1202" i="2"/>
  <c r="J1486" i="3"/>
  <c r="C1533" i="3"/>
  <c r="H1533" i="3" s="1"/>
  <c r="O1392" i="3"/>
  <c r="K1439" i="3"/>
  <c r="N1439" i="3" s="1"/>
  <c r="Q1392" i="3"/>
  <c r="H1438" i="3"/>
  <c r="J1438" i="3" s="1"/>
  <c r="N1391" i="3"/>
  <c r="C1474" i="3"/>
  <c r="J1427" i="3"/>
  <c r="N1427" i="3" s="1"/>
  <c r="O1101" i="3"/>
  <c r="K1148" i="3"/>
  <c r="N1114" i="3"/>
  <c r="O1123" i="3" s="1"/>
  <c r="O1124" i="3" s="1"/>
  <c r="Q1101" i="3"/>
  <c r="Q1114" i="3" s="1"/>
  <c r="C1195" i="3"/>
  <c r="H1161" i="3"/>
  <c r="O1126" i="3"/>
  <c r="AB1114" i="3"/>
  <c r="H1671" i="3"/>
  <c r="Q1577" i="3"/>
  <c r="O1577" i="3"/>
  <c r="K1624" i="3"/>
  <c r="N1624" i="3" s="1"/>
  <c r="J1426" i="2"/>
  <c r="J1505" i="2"/>
  <c r="O1854" i="3"/>
  <c r="Q1854" i="3"/>
  <c r="O1849" i="3"/>
  <c r="Q1849" i="3"/>
  <c r="O1808" i="3"/>
  <c r="K1855" i="3"/>
  <c r="N1855" i="3" s="1"/>
  <c r="Q1808" i="3"/>
  <c r="O1706" i="3"/>
  <c r="K1753" i="3"/>
  <c r="N1753" i="3" s="1"/>
  <c r="Q1706" i="3"/>
  <c r="K1329" i="3"/>
  <c r="Q1282" i="3"/>
  <c r="O1282" i="3"/>
  <c r="K975" i="2"/>
  <c r="O930" i="2"/>
  <c r="J1377" i="2"/>
  <c r="Q1241" i="2"/>
  <c r="O1241" i="2"/>
  <c r="K1286" i="2"/>
  <c r="N1286" i="2" s="1"/>
  <c r="K1105" i="2"/>
  <c r="O1060" i="2"/>
  <c r="Q1378" i="2"/>
  <c r="K1423" i="2"/>
  <c r="N1423" i="2" s="1"/>
  <c r="J1282" i="2"/>
  <c r="J1331" i="2"/>
  <c r="J1463" i="2"/>
  <c r="J1384" i="2"/>
  <c r="J1468" i="2"/>
  <c r="H1337" i="2"/>
  <c r="C1382" i="2" s="1"/>
  <c r="H1549" i="2"/>
  <c r="J1549" i="2" s="1"/>
  <c r="C1105" i="2"/>
  <c r="Q1060" i="2"/>
  <c r="H1422" i="2"/>
  <c r="C1467" i="2" s="1"/>
  <c r="H1548" i="2"/>
  <c r="J1548" i="2" s="1"/>
  <c r="H1327" i="2"/>
  <c r="C1372" i="2" s="1"/>
  <c r="H1552" i="2"/>
  <c r="C1596" i="2" s="1"/>
  <c r="H1428" i="2"/>
  <c r="C1473" i="2" s="1"/>
  <c r="K1339" i="2"/>
  <c r="N1339" i="2" s="1"/>
  <c r="O1339" i="2" s="1"/>
  <c r="Q1294" i="2"/>
  <c r="K1338" i="2"/>
  <c r="N1338" i="2" s="1"/>
  <c r="O1338" i="2" s="1"/>
  <c r="Q1293" i="2"/>
  <c r="J1244" i="2"/>
  <c r="H1429" i="2"/>
  <c r="C1474" i="2" s="1"/>
  <c r="Q1287" i="2"/>
  <c r="K1332" i="2"/>
  <c r="N1332" i="2" s="1"/>
  <c r="O1332" i="2" s="1"/>
  <c r="H1026" i="2"/>
  <c r="J1026" i="2" s="1"/>
  <c r="N1026" i="2" s="1"/>
  <c r="H1512" i="2"/>
  <c r="J1512" i="2" s="1"/>
  <c r="H1289" i="2"/>
  <c r="C1334" i="2" s="1"/>
  <c r="C1607" i="2"/>
  <c r="J1292" i="2"/>
  <c r="H1376" i="2"/>
  <c r="C1421" i="2" s="1"/>
  <c r="H1507" i="2"/>
  <c r="C1551" i="2" s="1"/>
  <c r="Y939" i="2"/>
  <c r="AA939" i="2" s="1"/>
  <c r="O951" i="2" s="1"/>
  <c r="H1471" i="2"/>
  <c r="C1515" i="2" s="1"/>
  <c r="Q930" i="2"/>
  <c r="H975" i="2"/>
  <c r="J975" i="2" s="1"/>
  <c r="J984" i="2" s="1"/>
  <c r="C984" i="2"/>
  <c r="Q1416" i="2"/>
  <c r="K1461" i="2"/>
  <c r="N1461" i="2" s="1"/>
  <c r="O1461" i="2" s="1"/>
  <c r="Q1246" i="2"/>
  <c r="K1291" i="2"/>
  <c r="N1291" i="2" s="1"/>
  <c r="O1291" i="2" s="1"/>
  <c r="K974" i="2"/>
  <c r="Q929" i="2"/>
  <c r="N939" i="2"/>
  <c r="O948" i="2" s="1"/>
  <c r="O949" i="2" s="1"/>
  <c r="Q1328" i="2"/>
  <c r="K1373" i="2"/>
  <c r="N1373" i="2" s="1"/>
  <c r="O1373" i="2" s="1"/>
  <c r="Q1430" i="2"/>
  <c r="K1475" i="2"/>
  <c r="N1475" i="2" s="1"/>
  <c r="O1475" i="2" s="1"/>
  <c r="K1419" i="2"/>
  <c r="N1419" i="2" s="1"/>
  <c r="O1419" i="2" s="1"/>
  <c r="Q1374" i="2"/>
  <c r="N1055" i="2"/>
  <c r="O1055" i="2" s="1"/>
  <c r="Q967" i="2"/>
  <c r="K1012" i="2"/>
  <c r="C1484" i="3" l="1"/>
  <c r="N1437" i="3"/>
  <c r="J1289" i="2"/>
  <c r="K1386" i="3"/>
  <c r="O1339" i="3"/>
  <c r="Q1339" i="3"/>
  <c r="H1386" i="3"/>
  <c r="O1439" i="3"/>
  <c r="K1486" i="3"/>
  <c r="N1486" i="3" s="1"/>
  <c r="Q1439" i="3"/>
  <c r="J1533" i="3"/>
  <c r="C1580" i="3"/>
  <c r="H1580" i="3" s="1"/>
  <c r="K1438" i="3"/>
  <c r="N1438" i="3" s="1"/>
  <c r="Q1438" i="3" s="1"/>
  <c r="O1391" i="3"/>
  <c r="Q1391" i="3"/>
  <c r="C1485" i="3"/>
  <c r="H1485" i="3" s="1"/>
  <c r="K1474" i="3"/>
  <c r="O1427" i="3"/>
  <c r="Q1427" i="3"/>
  <c r="H1474" i="3"/>
  <c r="O1168" i="3"/>
  <c r="Y1161" i="3"/>
  <c r="AA1161" i="3" s="1"/>
  <c r="H1195" i="3"/>
  <c r="J1195" i="3" s="1"/>
  <c r="J1208" i="3" s="1"/>
  <c r="C1208" i="3"/>
  <c r="O1127" i="3"/>
  <c r="N1148" i="3"/>
  <c r="K1161" i="3"/>
  <c r="O1624" i="3"/>
  <c r="K1671" i="3"/>
  <c r="Q1624" i="3"/>
  <c r="C1718" i="3"/>
  <c r="J1671" i="3"/>
  <c r="J1429" i="2"/>
  <c r="J1471" i="2"/>
  <c r="J1337" i="2"/>
  <c r="K1071" i="2"/>
  <c r="O1026" i="2"/>
  <c r="J1507" i="2"/>
  <c r="J1552" i="2"/>
  <c r="O1753" i="3"/>
  <c r="K1800" i="3"/>
  <c r="N1800" i="3" s="1"/>
  <c r="Q1753" i="3"/>
  <c r="O1855" i="3"/>
  <c r="Q1855" i="3"/>
  <c r="N1329" i="3"/>
  <c r="Q939" i="2"/>
  <c r="O1286" i="2"/>
  <c r="K1331" i="2"/>
  <c r="N1331" i="2" s="1"/>
  <c r="O1331" i="2" s="1"/>
  <c r="Q1286" i="2"/>
  <c r="K1468" i="2"/>
  <c r="N1468" i="2" s="1"/>
  <c r="O1468" i="2" s="1"/>
  <c r="O1423" i="2"/>
  <c r="Q1423" i="2"/>
  <c r="K1292" i="2"/>
  <c r="N1292" i="2" s="1"/>
  <c r="Q1247" i="2"/>
  <c r="J1428" i="2"/>
  <c r="H1596" i="2"/>
  <c r="J1596" i="2" s="1"/>
  <c r="C1071" i="2"/>
  <c r="Q1026" i="2"/>
  <c r="H1421" i="2"/>
  <c r="C1466" i="2" s="1"/>
  <c r="H1467" i="2"/>
  <c r="C1511" i="2" s="1"/>
  <c r="Q1461" i="2"/>
  <c r="K1505" i="2"/>
  <c r="N1505" i="2" s="1"/>
  <c r="O1505" i="2" s="1"/>
  <c r="Q1332" i="2"/>
  <c r="K1377" i="2"/>
  <c r="N1377" i="2" s="1"/>
  <c r="O1377" i="2" s="1"/>
  <c r="K1383" i="2"/>
  <c r="N1383" i="2" s="1"/>
  <c r="O1383" i="2" s="1"/>
  <c r="Q1338" i="2"/>
  <c r="J1327" i="2"/>
  <c r="H1105" i="2"/>
  <c r="J1105" i="2" s="1"/>
  <c r="N1105" i="2" s="1"/>
  <c r="H1607" i="2"/>
  <c r="J1607" i="2" s="1"/>
  <c r="C1593" i="2"/>
  <c r="H1334" i="2"/>
  <c r="C1379" i="2" s="1"/>
  <c r="H1372" i="2"/>
  <c r="C1417" i="2" s="1"/>
  <c r="K1384" i="2"/>
  <c r="N1384" i="2" s="1"/>
  <c r="O1384" i="2" s="1"/>
  <c r="Q1339" i="2"/>
  <c r="AB939" i="2"/>
  <c r="H1551" i="2"/>
  <c r="J1551" i="2" s="1"/>
  <c r="C1556" i="2"/>
  <c r="H1474" i="2"/>
  <c r="C1518" i="2" s="1"/>
  <c r="H1473" i="2"/>
  <c r="C1517" i="2" s="1"/>
  <c r="C1592" i="2"/>
  <c r="H1382" i="2"/>
  <c r="C1427" i="2" s="1"/>
  <c r="Q1475" i="2"/>
  <c r="K1519" i="2"/>
  <c r="N1519" i="2" s="1"/>
  <c r="O1519" i="2" s="1"/>
  <c r="O952" i="2"/>
  <c r="J1376" i="2"/>
  <c r="J1422" i="2"/>
  <c r="H1515" i="2"/>
  <c r="C1559" i="2" s="1"/>
  <c r="C1020" i="2"/>
  <c r="H984" i="2"/>
  <c r="O991" i="2" s="1"/>
  <c r="N975" i="2"/>
  <c r="Q1373" i="2"/>
  <c r="K1418" i="2"/>
  <c r="N1418" i="2" s="1"/>
  <c r="O1418" i="2" s="1"/>
  <c r="N974" i="2"/>
  <c r="O974" i="2" s="1"/>
  <c r="K984" i="2"/>
  <c r="K1464" i="2"/>
  <c r="N1464" i="2" s="1"/>
  <c r="O1464" i="2" s="1"/>
  <c r="Q1419" i="2"/>
  <c r="Q1291" i="2"/>
  <c r="K1336" i="2"/>
  <c r="N1336" i="2" s="1"/>
  <c r="O1336" i="2" s="1"/>
  <c r="N1012" i="2"/>
  <c r="O1012" i="2" s="1"/>
  <c r="K1100" i="2"/>
  <c r="Q1055" i="2"/>
  <c r="K1484" i="3" l="1"/>
  <c r="O1437" i="3"/>
  <c r="Q1437" i="3"/>
  <c r="H1484" i="3"/>
  <c r="J1484" i="3"/>
  <c r="C1433" i="3"/>
  <c r="H1433" i="3" s="1"/>
  <c r="J1386" i="3"/>
  <c r="N1386" i="3"/>
  <c r="J1334" i="2"/>
  <c r="J1473" i="2"/>
  <c r="J1580" i="3"/>
  <c r="C1627" i="3"/>
  <c r="H1627" i="3" s="1"/>
  <c r="K1533" i="3"/>
  <c r="N1533" i="3" s="1"/>
  <c r="O1486" i="3"/>
  <c r="Q1486" i="3"/>
  <c r="J1485" i="3"/>
  <c r="C1532" i="3"/>
  <c r="K1485" i="3"/>
  <c r="O1438" i="3"/>
  <c r="C1521" i="3"/>
  <c r="J1474" i="3"/>
  <c r="N1474" i="3" s="1"/>
  <c r="O1148" i="3"/>
  <c r="K1195" i="3"/>
  <c r="N1161" i="3"/>
  <c r="O1170" i="3" s="1"/>
  <c r="O1171" i="3" s="1"/>
  <c r="Q1148" i="3"/>
  <c r="Q1161" i="3" s="1"/>
  <c r="C1242" i="3"/>
  <c r="H1208" i="3"/>
  <c r="O1173" i="3"/>
  <c r="AB1161" i="3"/>
  <c r="H1718" i="3"/>
  <c r="N1671" i="3"/>
  <c r="J1515" i="2"/>
  <c r="K1337" i="2"/>
  <c r="N1337" i="2" s="1"/>
  <c r="O1337" i="2" s="1"/>
  <c r="O1292" i="2"/>
  <c r="K1376" i="2"/>
  <c r="N1376" i="2" s="1"/>
  <c r="Q1376" i="2" s="1"/>
  <c r="O1800" i="3"/>
  <c r="K1847" i="3"/>
  <c r="N1847" i="3" s="1"/>
  <c r="Q1800" i="3"/>
  <c r="K1376" i="3"/>
  <c r="Q1329" i="3"/>
  <c r="O1329" i="3"/>
  <c r="J1467" i="2"/>
  <c r="K1020" i="2"/>
  <c r="O975" i="2"/>
  <c r="J1421" i="2"/>
  <c r="Q1331" i="2"/>
  <c r="K1150" i="2"/>
  <c r="O1105" i="2"/>
  <c r="K1512" i="2"/>
  <c r="N1512" i="2" s="1"/>
  <c r="O1512" i="2" s="1"/>
  <c r="Q1468" i="2"/>
  <c r="Q1292" i="2"/>
  <c r="C1651" i="2"/>
  <c r="C1640" i="2"/>
  <c r="J1382" i="2"/>
  <c r="J1372" i="2"/>
  <c r="H1556" i="2"/>
  <c r="C1600" i="2" s="1"/>
  <c r="H1417" i="2"/>
  <c r="C1462" i="2" s="1"/>
  <c r="Q1505" i="2"/>
  <c r="K1549" i="2"/>
  <c r="N1549" i="2" s="1"/>
  <c r="O1549" i="2" s="1"/>
  <c r="H1071" i="2"/>
  <c r="J1071" i="2" s="1"/>
  <c r="N1071" i="2" s="1"/>
  <c r="K1429" i="2"/>
  <c r="N1429" i="2" s="1"/>
  <c r="O1429" i="2" s="1"/>
  <c r="Q1384" i="2"/>
  <c r="C1595" i="2"/>
  <c r="Q1519" i="2"/>
  <c r="K1563" i="2"/>
  <c r="N1563" i="2" s="1"/>
  <c r="O1563" i="2" s="1"/>
  <c r="H1592" i="2"/>
  <c r="C1636" i="2" s="1"/>
  <c r="H1379" i="2"/>
  <c r="C1424" i="2" s="1"/>
  <c r="C1150" i="2"/>
  <c r="Q1105" i="2"/>
  <c r="H1518" i="2"/>
  <c r="C1562" i="2" s="1"/>
  <c r="H1511" i="2"/>
  <c r="C1555" i="2" s="1"/>
  <c r="K1422" i="2"/>
  <c r="N1422" i="2" s="1"/>
  <c r="O1422" i="2" s="1"/>
  <c r="Q1377" i="2"/>
  <c r="H1427" i="2"/>
  <c r="C1472" i="2" s="1"/>
  <c r="H1559" i="2"/>
  <c r="J1559" i="2" s="1"/>
  <c r="H1517" i="2"/>
  <c r="J1517" i="2" s="1"/>
  <c r="H1593" i="2"/>
  <c r="C1637" i="2" s="1"/>
  <c r="Q1464" i="2"/>
  <c r="K1508" i="2"/>
  <c r="N1508" i="2" s="1"/>
  <c r="O1508" i="2" s="1"/>
  <c r="J1474" i="2"/>
  <c r="K1428" i="2"/>
  <c r="N1428" i="2" s="1"/>
  <c r="O1428" i="2" s="1"/>
  <c r="Q1383" i="2"/>
  <c r="H1466" i="2"/>
  <c r="C1510" i="2" s="1"/>
  <c r="Q975" i="2"/>
  <c r="H1020" i="2"/>
  <c r="J1020" i="2" s="1"/>
  <c r="J1029" i="2" s="1"/>
  <c r="C1029" i="2"/>
  <c r="Y984" i="2"/>
  <c r="AA984" i="2" s="1"/>
  <c r="Q974" i="2"/>
  <c r="K1019" i="2"/>
  <c r="N984" i="2"/>
  <c r="O993" i="2" s="1"/>
  <c r="O994" i="2" s="1"/>
  <c r="Q1418" i="2"/>
  <c r="K1463" i="2"/>
  <c r="N1463" i="2" s="1"/>
  <c r="O1463" i="2" s="1"/>
  <c r="Q1336" i="2"/>
  <c r="K1381" i="2"/>
  <c r="N1381" i="2" s="1"/>
  <c r="O1381" i="2" s="1"/>
  <c r="N1100" i="2"/>
  <c r="O1100" i="2" s="1"/>
  <c r="K1057" i="2"/>
  <c r="Q1012" i="2"/>
  <c r="C1531" i="3" l="1"/>
  <c r="H1531" i="3" s="1"/>
  <c r="N1484" i="3"/>
  <c r="H1651" i="2"/>
  <c r="J1651" i="2" s="1"/>
  <c r="O1386" i="3"/>
  <c r="K1433" i="3"/>
  <c r="Q1386" i="3"/>
  <c r="J1433" i="3"/>
  <c r="C1480" i="3"/>
  <c r="H1480" i="3" s="1"/>
  <c r="J1592" i="2"/>
  <c r="J1427" i="2"/>
  <c r="Q1337" i="2"/>
  <c r="K1382" i="2"/>
  <c r="N1382" i="2" s="1"/>
  <c r="Q1382" i="2" s="1"/>
  <c r="O1533" i="3"/>
  <c r="K1580" i="3"/>
  <c r="N1580" i="3" s="1"/>
  <c r="Q1533" i="3"/>
  <c r="J1627" i="3"/>
  <c r="C1674" i="3"/>
  <c r="H1674" i="3" s="1"/>
  <c r="H1532" i="3"/>
  <c r="N1485" i="3"/>
  <c r="O1474" i="3"/>
  <c r="K1521" i="3"/>
  <c r="Q1474" i="3"/>
  <c r="H1521" i="3"/>
  <c r="O1215" i="3"/>
  <c r="Y1208" i="3"/>
  <c r="AA1208" i="3" s="1"/>
  <c r="H1242" i="3"/>
  <c r="C1255" i="3"/>
  <c r="O1174" i="3"/>
  <c r="N1195" i="3"/>
  <c r="K1208" i="3"/>
  <c r="O1671" i="3"/>
  <c r="K1718" i="3"/>
  <c r="Q1671" i="3"/>
  <c r="C1765" i="3"/>
  <c r="J1718" i="3"/>
  <c r="J1518" i="2"/>
  <c r="K1116" i="2"/>
  <c r="O1071" i="2"/>
  <c r="J1556" i="2"/>
  <c r="J1593" i="2"/>
  <c r="O1847" i="3"/>
  <c r="Q1847" i="3"/>
  <c r="N1376" i="3"/>
  <c r="J1511" i="2"/>
  <c r="K1421" i="2"/>
  <c r="N1421" i="2" s="1"/>
  <c r="O1376" i="2"/>
  <c r="J1466" i="2"/>
  <c r="J1379" i="2"/>
  <c r="H1637" i="2"/>
  <c r="C1681" i="2" s="1"/>
  <c r="H1636" i="2"/>
  <c r="J1636" i="2" s="1"/>
  <c r="H1640" i="2"/>
  <c r="C1684" i="2" s="1"/>
  <c r="C1695" i="2"/>
  <c r="H1555" i="2"/>
  <c r="J1555" i="2" s="1"/>
  <c r="H1424" i="2"/>
  <c r="C1469" i="2" s="1"/>
  <c r="J1417" i="2"/>
  <c r="K1593" i="2"/>
  <c r="Q1549" i="2"/>
  <c r="C1561" i="2"/>
  <c r="H1561" i="2" s="1"/>
  <c r="J1561" i="2" s="1"/>
  <c r="K1552" i="2"/>
  <c r="N1552" i="2" s="1"/>
  <c r="O1552" i="2" s="1"/>
  <c r="Q1508" i="2"/>
  <c r="Q1463" i="2"/>
  <c r="K1507" i="2"/>
  <c r="N1507" i="2" s="1"/>
  <c r="O1507" i="2" s="1"/>
  <c r="C1603" i="2"/>
  <c r="H1595" i="2"/>
  <c r="J1595" i="2" s="1"/>
  <c r="H1600" i="2"/>
  <c r="J1600" i="2" s="1"/>
  <c r="Q1422" i="2"/>
  <c r="K1467" i="2"/>
  <c r="N1467" i="2" s="1"/>
  <c r="O1467" i="2" s="1"/>
  <c r="H1472" i="2"/>
  <c r="C1516" i="2" s="1"/>
  <c r="H1150" i="2"/>
  <c r="Q1428" i="2"/>
  <c r="K1473" i="2"/>
  <c r="N1473" i="2" s="1"/>
  <c r="O1473" i="2" s="1"/>
  <c r="H1462" i="2"/>
  <c r="C1506" i="2" s="1"/>
  <c r="K1556" i="2"/>
  <c r="Q1512" i="2"/>
  <c r="Q1429" i="2"/>
  <c r="K1474" i="2"/>
  <c r="N1474" i="2" s="1"/>
  <c r="O1474" i="2" s="1"/>
  <c r="H1562" i="2"/>
  <c r="C1606" i="2" s="1"/>
  <c r="Q984" i="2"/>
  <c r="H1510" i="2"/>
  <c r="J1510" i="2" s="1"/>
  <c r="K1607" i="2"/>
  <c r="N1607" i="2" s="1"/>
  <c r="O1607" i="2" s="1"/>
  <c r="Q1563" i="2"/>
  <c r="C1116" i="2"/>
  <c r="Q1071" i="2"/>
  <c r="C1065" i="2"/>
  <c r="H1029" i="2"/>
  <c r="O1036" i="2" s="1"/>
  <c r="O996" i="2"/>
  <c r="O997" i="2" s="1"/>
  <c r="AB984" i="2"/>
  <c r="N1020" i="2"/>
  <c r="N1019" i="2"/>
  <c r="O1019" i="2" s="1"/>
  <c r="K1029" i="2"/>
  <c r="Q1381" i="2"/>
  <c r="K1426" i="2"/>
  <c r="N1426" i="2" s="1"/>
  <c r="O1426" i="2" s="1"/>
  <c r="N1057" i="2"/>
  <c r="O1057" i="2" s="1"/>
  <c r="K1145" i="2"/>
  <c r="Q1100" i="2"/>
  <c r="O1484" i="3" l="1"/>
  <c r="K1531" i="3"/>
  <c r="Q1484" i="3"/>
  <c r="J1531" i="3"/>
  <c r="C1578" i="3"/>
  <c r="J1480" i="3"/>
  <c r="C1527" i="3"/>
  <c r="H1527" i="3" s="1"/>
  <c r="N1433" i="3"/>
  <c r="J1674" i="3"/>
  <c r="C1721" i="3"/>
  <c r="H1721" i="3" s="1"/>
  <c r="K1627" i="3"/>
  <c r="N1627" i="3" s="1"/>
  <c r="O1580" i="3"/>
  <c r="Q1580" i="3"/>
  <c r="O1485" i="3"/>
  <c r="K1532" i="3"/>
  <c r="Q1485" i="3"/>
  <c r="C1579" i="3"/>
  <c r="J1532" i="3"/>
  <c r="C1568" i="3"/>
  <c r="J1521" i="3"/>
  <c r="N1521" i="3" s="1"/>
  <c r="O1195" i="3"/>
  <c r="K1242" i="3"/>
  <c r="N1208" i="3"/>
  <c r="O1217" i="3" s="1"/>
  <c r="O1218" i="3" s="1"/>
  <c r="Q1195" i="3"/>
  <c r="Q1208" i="3" s="1"/>
  <c r="C1289" i="3"/>
  <c r="H1255" i="3"/>
  <c r="O1262" i="3" s="1"/>
  <c r="J1242" i="3"/>
  <c r="J1255" i="3" s="1"/>
  <c r="O1220" i="3"/>
  <c r="AB1208" i="3"/>
  <c r="H1765" i="3"/>
  <c r="C1812" i="3" s="1"/>
  <c r="N1718" i="3"/>
  <c r="J1562" i="2"/>
  <c r="K1427" i="2"/>
  <c r="N1427" i="2" s="1"/>
  <c r="O1427" i="2" s="1"/>
  <c r="O1382" i="2"/>
  <c r="H1684" i="2"/>
  <c r="C1729" i="2" s="1"/>
  <c r="J1640" i="2"/>
  <c r="N1556" i="2"/>
  <c r="O1556" i="2" s="1"/>
  <c r="J1424" i="2"/>
  <c r="H1506" i="2"/>
  <c r="C1550" i="2" s="1"/>
  <c r="J1637" i="2"/>
  <c r="K1423" i="3"/>
  <c r="Q1376" i="3"/>
  <c r="O1376" i="3"/>
  <c r="N1593" i="2"/>
  <c r="O1593" i="2" s="1"/>
  <c r="K1065" i="2"/>
  <c r="O1020" i="2"/>
  <c r="O1421" i="2"/>
  <c r="K1466" i="2"/>
  <c r="N1466" i="2" s="1"/>
  <c r="Q1421" i="2"/>
  <c r="J1472" i="2"/>
  <c r="C1644" i="2"/>
  <c r="C1680" i="2"/>
  <c r="C1639" i="2"/>
  <c r="H1695" i="2"/>
  <c r="J1695" i="2" s="1"/>
  <c r="Q1607" i="2"/>
  <c r="K1651" i="2"/>
  <c r="N1651" i="2" s="1"/>
  <c r="O1651" i="2" s="1"/>
  <c r="H1681" i="2"/>
  <c r="J1681" i="2" s="1"/>
  <c r="J1462" i="2"/>
  <c r="H1516" i="2"/>
  <c r="C1560" i="2" s="1"/>
  <c r="H1469" i="2"/>
  <c r="C1513" i="2" s="1"/>
  <c r="C1195" i="2"/>
  <c r="H1606" i="2"/>
  <c r="C1650" i="2" s="1"/>
  <c r="Q1467" i="2"/>
  <c r="K1511" i="2"/>
  <c r="N1511" i="2" s="1"/>
  <c r="O1511" i="2" s="1"/>
  <c r="Q1552" i="2"/>
  <c r="K1596" i="2"/>
  <c r="N1596" i="2" s="1"/>
  <c r="O1596" i="2" s="1"/>
  <c r="C1599" i="2"/>
  <c r="H1116" i="2"/>
  <c r="J1116" i="2" s="1"/>
  <c r="N1116" i="2" s="1"/>
  <c r="Q1473" i="2"/>
  <c r="K1517" i="2"/>
  <c r="N1517" i="2" s="1"/>
  <c r="O1517" i="2" s="1"/>
  <c r="H1603" i="2"/>
  <c r="C1647" i="2" s="1"/>
  <c r="Q1474" i="2"/>
  <c r="K1518" i="2"/>
  <c r="N1518" i="2" s="1"/>
  <c r="O1518" i="2" s="1"/>
  <c r="Q1507" i="2"/>
  <c r="K1551" i="2"/>
  <c r="N1551" i="2" s="1"/>
  <c r="O1551" i="2" s="1"/>
  <c r="C1605" i="2"/>
  <c r="C1554" i="2"/>
  <c r="J1150" i="2"/>
  <c r="N1150" i="2" s="1"/>
  <c r="Q1020" i="2"/>
  <c r="H1065" i="2"/>
  <c r="J1065" i="2" s="1"/>
  <c r="J1074" i="2" s="1"/>
  <c r="C1074" i="2"/>
  <c r="Y1029" i="2"/>
  <c r="AA1029" i="2" s="1"/>
  <c r="K1064" i="2"/>
  <c r="Q1019" i="2"/>
  <c r="N1029" i="2"/>
  <c r="O1038" i="2" s="1"/>
  <c r="O1039" i="2" s="1"/>
  <c r="Q1426" i="2"/>
  <c r="K1471" i="2"/>
  <c r="N1471" i="2" s="1"/>
  <c r="N1145" i="2"/>
  <c r="O1145" i="2" s="1"/>
  <c r="K1102" i="2"/>
  <c r="Q1057" i="2"/>
  <c r="H1578" i="3" l="1"/>
  <c r="J1578" i="3"/>
  <c r="N1531" i="3"/>
  <c r="O1433" i="3"/>
  <c r="K1480" i="3"/>
  <c r="N1480" i="3" s="1"/>
  <c r="Q1433" i="3"/>
  <c r="J1527" i="3"/>
  <c r="C1574" i="3"/>
  <c r="H1574" i="3" s="1"/>
  <c r="H1605" i="2"/>
  <c r="C1649" i="2" s="1"/>
  <c r="H1649" i="2" s="1"/>
  <c r="C1693" i="2" s="1"/>
  <c r="K1472" i="2"/>
  <c r="N1472" i="2" s="1"/>
  <c r="Q1427" i="2"/>
  <c r="N1532" i="3"/>
  <c r="K1579" i="3" s="1"/>
  <c r="K1674" i="3"/>
  <c r="N1674" i="3" s="1"/>
  <c r="O1627" i="3"/>
  <c r="Q1627" i="3"/>
  <c r="J1721" i="3"/>
  <c r="C1768" i="3"/>
  <c r="H1768" i="3" s="1"/>
  <c r="H1579" i="3"/>
  <c r="K1568" i="3"/>
  <c r="O1521" i="3"/>
  <c r="Q1521" i="3"/>
  <c r="H1568" i="3"/>
  <c r="Y1255" i="3"/>
  <c r="AA1255" i="3" s="1"/>
  <c r="O1267" i="3" s="1"/>
  <c r="O1221" i="3"/>
  <c r="H1289" i="3"/>
  <c r="J1289" i="3" s="1"/>
  <c r="J1302" i="3" s="1"/>
  <c r="C1302" i="3"/>
  <c r="N1242" i="3"/>
  <c r="K1255" i="3"/>
  <c r="O1718" i="3"/>
  <c r="K1765" i="3"/>
  <c r="Q1718" i="3"/>
  <c r="H1812" i="3"/>
  <c r="J1765" i="3"/>
  <c r="J1506" i="2"/>
  <c r="J1606" i="2"/>
  <c r="H1647" i="2"/>
  <c r="J1647" i="2" s="1"/>
  <c r="J1603" i="2"/>
  <c r="J1684" i="2"/>
  <c r="K1515" i="2"/>
  <c r="N1515" i="2" s="1"/>
  <c r="O1515" i="2" s="1"/>
  <c r="O1471" i="2"/>
  <c r="J1516" i="2"/>
  <c r="K1161" i="2"/>
  <c r="O1116" i="2"/>
  <c r="K1600" i="2"/>
  <c r="N1600" i="2" s="1"/>
  <c r="O1600" i="2" s="1"/>
  <c r="Q1556" i="2"/>
  <c r="H1513" i="2"/>
  <c r="C1557" i="2" s="1"/>
  <c r="N1423" i="3"/>
  <c r="K1637" i="2"/>
  <c r="N1637" i="2" s="1"/>
  <c r="O1637" i="2" s="1"/>
  <c r="Q1593" i="2"/>
  <c r="O1466" i="2"/>
  <c r="Q1466" i="2"/>
  <c r="K1510" i="2"/>
  <c r="N1510" i="2" s="1"/>
  <c r="Q1510" i="2" s="1"/>
  <c r="K1195" i="2"/>
  <c r="O1150" i="2"/>
  <c r="J1469" i="2"/>
  <c r="H1650" i="2"/>
  <c r="C1694" i="2" s="1"/>
  <c r="Q1596" i="2"/>
  <c r="K1640" i="2"/>
  <c r="N1640" i="2" s="1"/>
  <c r="O1640" i="2" s="1"/>
  <c r="C1740" i="2"/>
  <c r="H1644" i="2"/>
  <c r="J1644" i="2" s="1"/>
  <c r="C1726" i="2"/>
  <c r="H1639" i="2"/>
  <c r="J1639" i="2" s="1"/>
  <c r="H1729" i="2"/>
  <c r="C1774" i="2" s="1"/>
  <c r="H1680" i="2"/>
  <c r="C1725" i="2" s="1"/>
  <c r="Q1651" i="2"/>
  <c r="K1695" i="2"/>
  <c r="N1695" i="2" s="1"/>
  <c r="O1695" i="2" s="1"/>
  <c r="Q1029" i="2"/>
  <c r="Q1518" i="2"/>
  <c r="K1562" i="2"/>
  <c r="N1562" i="2" s="1"/>
  <c r="O1562" i="2" s="1"/>
  <c r="H1554" i="2"/>
  <c r="C1598" i="2" s="1"/>
  <c r="C1161" i="2"/>
  <c r="Q1116" i="2"/>
  <c r="H1550" i="2"/>
  <c r="J1550" i="2" s="1"/>
  <c r="H1599" i="2"/>
  <c r="C1643" i="2" s="1"/>
  <c r="H1560" i="2"/>
  <c r="J1560" i="2" s="1"/>
  <c r="Q1150" i="2"/>
  <c r="K1595" i="2"/>
  <c r="N1595" i="2" s="1"/>
  <c r="O1595" i="2" s="1"/>
  <c r="Q1551" i="2"/>
  <c r="K1561" i="2"/>
  <c r="N1561" i="2" s="1"/>
  <c r="O1561" i="2" s="1"/>
  <c r="Q1517" i="2"/>
  <c r="Q1511" i="2"/>
  <c r="K1555" i="2"/>
  <c r="N1555" i="2" s="1"/>
  <c r="O1555" i="2" s="1"/>
  <c r="H1195" i="2"/>
  <c r="J1195" i="2" s="1"/>
  <c r="N1195" i="2" s="1"/>
  <c r="Q1471" i="2"/>
  <c r="AB1029" i="2"/>
  <c r="O1041" i="2"/>
  <c r="O1042" i="2" s="1"/>
  <c r="C1110" i="2"/>
  <c r="H1074" i="2"/>
  <c r="O1081" i="2" s="1"/>
  <c r="N1065" i="2"/>
  <c r="N1064" i="2"/>
  <c r="O1064" i="2" s="1"/>
  <c r="K1074" i="2"/>
  <c r="N1102" i="2"/>
  <c r="O1102" i="2" s="1"/>
  <c r="K1190" i="2"/>
  <c r="Q1145" i="2"/>
  <c r="K1578" i="3" l="1"/>
  <c r="O1531" i="3"/>
  <c r="Q1531" i="3"/>
  <c r="C1691" i="2"/>
  <c r="H1691" i="2" s="1"/>
  <c r="C1736" i="2" s="1"/>
  <c r="N1578" i="3"/>
  <c r="C1625" i="3"/>
  <c r="Q1578" i="3"/>
  <c r="J1574" i="3"/>
  <c r="C1621" i="3"/>
  <c r="H1621" i="3" s="1"/>
  <c r="K1527" i="3"/>
  <c r="N1527" i="3" s="1"/>
  <c r="O1480" i="3"/>
  <c r="Q1480" i="3"/>
  <c r="J1605" i="2"/>
  <c r="J1513" i="2"/>
  <c r="Q1515" i="2"/>
  <c r="K1559" i="2"/>
  <c r="N1559" i="2" s="1"/>
  <c r="O1559" i="2" s="1"/>
  <c r="J1649" i="2"/>
  <c r="J1680" i="2"/>
  <c r="Q1532" i="3"/>
  <c r="O1472" i="2"/>
  <c r="Q1472" i="2"/>
  <c r="O1532" i="3"/>
  <c r="K1516" i="2"/>
  <c r="N1516" i="2" s="1"/>
  <c r="J1768" i="3"/>
  <c r="C1815" i="3"/>
  <c r="H1815" i="3" s="1"/>
  <c r="O1674" i="3"/>
  <c r="K1721" i="3"/>
  <c r="N1721" i="3" s="1"/>
  <c r="Q1674" i="3"/>
  <c r="C1626" i="3"/>
  <c r="J1579" i="3"/>
  <c r="N1579" i="3" s="1"/>
  <c r="C1615" i="3"/>
  <c r="J1568" i="3"/>
  <c r="N1568" i="3" s="1"/>
  <c r="AB1255" i="3"/>
  <c r="K1289" i="3"/>
  <c r="O1242" i="3"/>
  <c r="N1255" i="3"/>
  <c r="O1264" i="3" s="1"/>
  <c r="O1265" i="3" s="1"/>
  <c r="O1268" i="3" s="1"/>
  <c r="Q1242" i="3"/>
  <c r="Q1255" i="3" s="1"/>
  <c r="C1336" i="3"/>
  <c r="H1302" i="3"/>
  <c r="C1859" i="3"/>
  <c r="J1812" i="3"/>
  <c r="N1765" i="3"/>
  <c r="J1650" i="2"/>
  <c r="J1554" i="2"/>
  <c r="J1729" i="2"/>
  <c r="K1644" i="2"/>
  <c r="N1644" i="2" s="1"/>
  <c r="Q1600" i="2"/>
  <c r="K1681" i="2"/>
  <c r="N1681" i="2" s="1"/>
  <c r="O1681" i="2" s="1"/>
  <c r="Q1637" i="2"/>
  <c r="K1470" i="3"/>
  <c r="Q1423" i="3"/>
  <c r="O1423" i="3"/>
  <c r="H1643" i="2"/>
  <c r="J1643" i="2" s="1"/>
  <c r="J1599" i="2"/>
  <c r="O1527" i="3"/>
  <c r="K1574" i="3"/>
  <c r="Q1527" i="3"/>
  <c r="K1110" i="2"/>
  <c r="O1065" i="2"/>
  <c r="K1554" i="2"/>
  <c r="O1510" i="2"/>
  <c r="K1240" i="2"/>
  <c r="O1195" i="2"/>
  <c r="K1740" i="2"/>
  <c r="Q1695" i="2"/>
  <c r="H1725" i="2"/>
  <c r="J1725" i="2" s="1"/>
  <c r="H1774" i="2"/>
  <c r="C1819" i="2" s="1"/>
  <c r="H1693" i="2"/>
  <c r="C1738" i="2" s="1"/>
  <c r="H1740" i="2"/>
  <c r="C1785" i="2" s="1"/>
  <c r="H1726" i="2"/>
  <c r="C1771" i="2" s="1"/>
  <c r="C1683" i="2"/>
  <c r="H1694" i="2"/>
  <c r="J1694" i="2" s="1"/>
  <c r="Q1595" i="2"/>
  <c r="K1639" i="2"/>
  <c r="N1639" i="2" s="1"/>
  <c r="Q1640" i="2"/>
  <c r="K1684" i="2"/>
  <c r="N1684" i="2" s="1"/>
  <c r="O1684" i="2" s="1"/>
  <c r="C1688" i="2"/>
  <c r="C1240" i="2"/>
  <c r="Q1195" i="2"/>
  <c r="C1604" i="2"/>
  <c r="H1557" i="2"/>
  <c r="J1557" i="2" s="1"/>
  <c r="H1598" i="2"/>
  <c r="J1598" i="2" s="1"/>
  <c r="Q1562" i="2"/>
  <c r="K1606" i="2"/>
  <c r="N1606" i="2" s="1"/>
  <c r="O1606" i="2" s="1"/>
  <c r="K1599" i="2"/>
  <c r="Q1555" i="2"/>
  <c r="K1605" i="2"/>
  <c r="N1605" i="2" s="1"/>
  <c r="O1605" i="2" s="1"/>
  <c r="Q1561" i="2"/>
  <c r="C1594" i="2"/>
  <c r="H1161" i="2"/>
  <c r="J1161" i="2" s="1"/>
  <c r="N1161" i="2" s="1"/>
  <c r="Y1074" i="2"/>
  <c r="AA1074" i="2" s="1"/>
  <c r="AB1074" i="2" s="1"/>
  <c r="Q1065" i="2"/>
  <c r="H1110" i="2"/>
  <c r="J1110" i="2" s="1"/>
  <c r="J1119" i="2" s="1"/>
  <c r="C1119" i="2"/>
  <c r="K1109" i="2"/>
  <c r="Q1064" i="2"/>
  <c r="N1074" i="2"/>
  <c r="O1083" i="2" s="1"/>
  <c r="O1084" i="2" s="1"/>
  <c r="N1190" i="2"/>
  <c r="O1190" i="2" s="1"/>
  <c r="K1147" i="2"/>
  <c r="Q1102" i="2"/>
  <c r="H1625" i="3" l="1"/>
  <c r="J1625" i="3" s="1"/>
  <c r="N1625" i="3" s="1"/>
  <c r="K1625" i="3"/>
  <c r="O1578" i="3"/>
  <c r="Q1559" i="2"/>
  <c r="K1603" i="2"/>
  <c r="N1603" i="2" s="1"/>
  <c r="O1603" i="2" s="1"/>
  <c r="J1740" i="2"/>
  <c r="N1740" i="2" s="1"/>
  <c r="J1621" i="3"/>
  <c r="C1668" i="3"/>
  <c r="H1668" i="3" s="1"/>
  <c r="J1668" i="3" s="1"/>
  <c r="N1554" i="2"/>
  <c r="Q1554" i="2" s="1"/>
  <c r="H1738" i="2"/>
  <c r="C1783" i="2" s="1"/>
  <c r="H1783" i="2" s="1"/>
  <c r="C1828" i="2" s="1"/>
  <c r="J1693" i="2"/>
  <c r="Q1681" i="2"/>
  <c r="K1726" i="2"/>
  <c r="O1721" i="3"/>
  <c r="K1768" i="3"/>
  <c r="N1768" i="3" s="1"/>
  <c r="Q1721" i="3"/>
  <c r="J1815" i="3"/>
  <c r="C1862" i="3"/>
  <c r="H1862" i="3" s="1"/>
  <c r="O1579" i="3"/>
  <c r="K1626" i="3"/>
  <c r="Q1579" i="3"/>
  <c r="H1626" i="3"/>
  <c r="J1626" i="3" s="1"/>
  <c r="O1568" i="3"/>
  <c r="K1615" i="3"/>
  <c r="Q1568" i="3"/>
  <c r="H1615" i="3"/>
  <c r="O1309" i="3"/>
  <c r="Y1302" i="3"/>
  <c r="AA1302" i="3" s="1"/>
  <c r="H1336" i="3"/>
  <c r="J1336" i="3" s="1"/>
  <c r="J1349" i="3" s="1"/>
  <c r="C1349" i="3"/>
  <c r="N1289" i="3"/>
  <c r="K1302" i="3"/>
  <c r="Q1765" i="3"/>
  <c r="K1812" i="3"/>
  <c r="N1812" i="3" s="1"/>
  <c r="O1765" i="3"/>
  <c r="H1859" i="3"/>
  <c r="J1691" i="2"/>
  <c r="K1206" i="2"/>
  <c r="O1161" i="2"/>
  <c r="J1774" i="2"/>
  <c r="J1726" i="2"/>
  <c r="N1599" i="2"/>
  <c r="O1599" i="2" s="1"/>
  <c r="C1687" i="2"/>
  <c r="H1687" i="2" s="1"/>
  <c r="J1687" i="2" s="1"/>
  <c r="N1470" i="3"/>
  <c r="H1688" i="2"/>
  <c r="J1688" i="2" s="1"/>
  <c r="Q1516" i="2"/>
  <c r="O1516" i="2"/>
  <c r="C1715" i="3"/>
  <c r="N1574" i="3"/>
  <c r="K1683" i="2"/>
  <c r="O1639" i="2"/>
  <c r="K1688" i="2"/>
  <c r="O1644" i="2"/>
  <c r="H1771" i="2"/>
  <c r="J1771" i="2" s="1"/>
  <c r="H1819" i="2"/>
  <c r="H1785" i="2"/>
  <c r="J1785" i="2" s="1"/>
  <c r="C1770" i="2"/>
  <c r="Q1639" i="2"/>
  <c r="K1729" i="2"/>
  <c r="N1729" i="2" s="1"/>
  <c r="O1729" i="2" s="1"/>
  <c r="Q1684" i="2"/>
  <c r="H1736" i="2"/>
  <c r="J1736" i="2" s="1"/>
  <c r="H1683" i="2"/>
  <c r="J1683" i="2" s="1"/>
  <c r="C1642" i="2"/>
  <c r="Q1644" i="2"/>
  <c r="Q1605" i="2"/>
  <c r="K1649" i="2"/>
  <c r="N1649" i="2" s="1"/>
  <c r="O1649" i="2" s="1"/>
  <c r="K1560" i="2"/>
  <c r="N1560" i="2" s="1"/>
  <c r="O1560" i="2" s="1"/>
  <c r="C1739" i="2"/>
  <c r="Q1606" i="2"/>
  <c r="K1650" i="2"/>
  <c r="N1650" i="2" s="1"/>
  <c r="O1650" i="2" s="1"/>
  <c r="C1601" i="2"/>
  <c r="C1206" i="2"/>
  <c r="Q1161" i="2"/>
  <c r="H1594" i="2"/>
  <c r="C1638" i="2" s="1"/>
  <c r="H1604" i="2"/>
  <c r="C1648" i="2" s="1"/>
  <c r="H1240" i="2"/>
  <c r="J1240" i="2" s="1"/>
  <c r="N1240" i="2" s="1"/>
  <c r="O1086" i="2"/>
  <c r="O1087" i="2" s="1"/>
  <c r="C1155" i="2"/>
  <c r="H1119" i="2"/>
  <c r="O1126" i="2" s="1"/>
  <c r="N1110" i="2"/>
  <c r="Q1074" i="2"/>
  <c r="N1109" i="2"/>
  <c r="O1109" i="2" s="1"/>
  <c r="K1119" i="2"/>
  <c r="N1147" i="2"/>
  <c r="O1147" i="2" s="1"/>
  <c r="K1235" i="2"/>
  <c r="Q1190" i="2"/>
  <c r="O1625" i="3" l="1"/>
  <c r="K1672" i="3"/>
  <c r="K1647" i="2"/>
  <c r="N1647" i="2" s="1"/>
  <c r="O1647" i="2" s="1"/>
  <c r="Q1603" i="2"/>
  <c r="C1672" i="3"/>
  <c r="Q1625" i="3"/>
  <c r="O1740" i="2"/>
  <c r="Q1740" i="2"/>
  <c r="K1785" i="2"/>
  <c r="N1785" i="2" s="1"/>
  <c r="K1830" i="2" s="1"/>
  <c r="K1598" i="2"/>
  <c r="O1554" i="2"/>
  <c r="J1738" i="2"/>
  <c r="N1726" i="2"/>
  <c r="K1771" i="2" s="1"/>
  <c r="N1771" i="2" s="1"/>
  <c r="O1771" i="2" s="1"/>
  <c r="H1828" i="2"/>
  <c r="J1828" i="2" s="1"/>
  <c r="J1783" i="2"/>
  <c r="N1626" i="3"/>
  <c r="K1673" i="3" s="1"/>
  <c r="J1862" i="3"/>
  <c r="K1815" i="3"/>
  <c r="N1815" i="3" s="1"/>
  <c r="O1768" i="3"/>
  <c r="Q1768" i="3"/>
  <c r="C1673" i="3"/>
  <c r="H1673" i="3" s="1"/>
  <c r="C1662" i="3"/>
  <c r="J1615" i="3"/>
  <c r="N1615" i="3" s="1"/>
  <c r="K1336" i="3"/>
  <c r="O1289" i="3"/>
  <c r="N1302" i="3"/>
  <c r="O1311" i="3" s="1"/>
  <c r="O1312" i="3" s="1"/>
  <c r="Q1289" i="3"/>
  <c r="Q1302" i="3" s="1"/>
  <c r="C1383" i="3"/>
  <c r="H1349" i="3"/>
  <c r="O1314" i="3"/>
  <c r="AB1302" i="3"/>
  <c r="J1859" i="3"/>
  <c r="O1812" i="3"/>
  <c r="K1859" i="3"/>
  <c r="Q1812" i="3"/>
  <c r="Q1599" i="2"/>
  <c r="J1604" i="2"/>
  <c r="K1643" i="2"/>
  <c r="N1643" i="2" s="1"/>
  <c r="O1643" i="2" s="1"/>
  <c r="J1819" i="2"/>
  <c r="C1733" i="2"/>
  <c r="H1733" i="2" s="1"/>
  <c r="C1778" i="2" s="1"/>
  <c r="J1594" i="2"/>
  <c r="K1517" i="3"/>
  <c r="Q1470" i="3"/>
  <c r="O1470" i="3"/>
  <c r="N1683" i="2"/>
  <c r="K1728" i="2" s="1"/>
  <c r="K1621" i="3"/>
  <c r="O1574" i="3"/>
  <c r="Q1574" i="3"/>
  <c r="H1715" i="3"/>
  <c r="J1715" i="3" s="1"/>
  <c r="K1155" i="2"/>
  <c r="O1110" i="2"/>
  <c r="N1688" i="2"/>
  <c r="K1733" i="2" s="1"/>
  <c r="K1285" i="2"/>
  <c r="O1240" i="2"/>
  <c r="C1830" i="2"/>
  <c r="Q1729" i="2"/>
  <c r="K1774" i="2"/>
  <c r="N1774" i="2" s="1"/>
  <c r="O1774" i="2" s="1"/>
  <c r="N1598" i="2"/>
  <c r="H1770" i="2"/>
  <c r="J1770" i="2" s="1"/>
  <c r="C1781" i="2"/>
  <c r="C1816" i="2"/>
  <c r="Q1649" i="2"/>
  <c r="K1693" i="2"/>
  <c r="N1693" i="2" s="1"/>
  <c r="O1693" i="2" s="1"/>
  <c r="H1739" i="2"/>
  <c r="C1784" i="2" s="1"/>
  <c r="Q1647" i="2"/>
  <c r="K1691" i="2"/>
  <c r="N1691" i="2" s="1"/>
  <c r="O1691" i="2" s="1"/>
  <c r="Q1650" i="2"/>
  <c r="K1694" i="2"/>
  <c r="N1694" i="2" s="1"/>
  <c r="O1694" i="2" s="1"/>
  <c r="C1728" i="2"/>
  <c r="C1732" i="2"/>
  <c r="H1648" i="2"/>
  <c r="J1648" i="2" s="1"/>
  <c r="H1638" i="2"/>
  <c r="J1638" i="2" s="1"/>
  <c r="H1642" i="2"/>
  <c r="J1642" i="2" s="1"/>
  <c r="C1285" i="2"/>
  <c r="Q1240" i="2"/>
  <c r="H1206" i="2"/>
  <c r="J1206" i="2"/>
  <c r="N1206" i="2" s="1"/>
  <c r="H1601" i="2"/>
  <c r="C1645" i="2" s="1"/>
  <c r="K1604" i="2"/>
  <c r="Q1560" i="2"/>
  <c r="Q1110" i="2"/>
  <c r="H1155" i="2"/>
  <c r="J1155" i="2" s="1"/>
  <c r="J1164" i="2" s="1"/>
  <c r="C1164" i="2"/>
  <c r="Y1119" i="2"/>
  <c r="AA1119" i="2" s="1"/>
  <c r="Q1109" i="2"/>
  <c r="K1154" i="2"/>
  <c r="N1119" i="2"/>
  <c r="O1128" i="2" s="1"/>
  <c r="O1129" i="2" s="1"/>
  <c r="N1235" i="2"/>
  <c r="O1235" i="2" s="1"/>
  <c r="K1192" i="2"/>
  <c r="Q1147" i="2"/>
  <c r="H1672" i="3" l="1"/>
  <c r="J1672" i="3" s="1"/>
  <c r="N1672" i="3" s="1"/>
  <c r="Q1785" i="2"/>
  <c r="O1785" i="2"/>
  <c r="Q1643" i="2"/>
  <c r="N1859" i="3"/>
  <c r="O1726" i="2"/>
  <c r="Q1726" i="2"/>
  <c r="K1687" i="2"/>
  <c r="N1687" i="2" s="1"/>
  <c r="Q1687" i="2" s="1"/>
  <c r="Q1626" i="3"/>
  <c r="Q1683" i="2"/>
  <c r="O1683" i="2"/>
  <c r="O1626" i="3"/>
  <c r="O1815" i="3"/>
  <c r="K1862" i="3"/>
  <c r="N1862" i="3" s="1"/>
  <c r="Q1815" i="3"/>
  <c r="J1673" i="3"/>
  <c r="N1673" i="3" s="1"/>
  <c r="C1720" i="3"/>
  <c r="H1720" i="3" s="1"/>
  <c r="O1615" i="3"/>
  <c r="K1662" i="3"/>
  <c r="Q1615" i="3"/>
  <c r="H1662" i="3"/>
  <c r="Y1349" i="3"/>
  <c r="AA1349" i="3" s="1"/>
  <c r="O1356" i="3"/>
  <c r="H1383" i="3"/>
  <c r="J1383" i="3" s="1"/>
  <c r="J1396" i="3" s="1"/>
  <c r="C1396" i="3"/>
  <c r="O1315" i="3"/>
  <c r="N1336" i="3"/>
  <c r="K1349" i="3"/>
  <c r="O1859" i="3"/>
  <c r="Q1859" i="3"/>
  <c r="J1739" i="2"/>
  <c r="K1251" i="2"/>
  <c r="O1206" i="2"/>
  <c r="J1601" i="2"/>
  <c r="N1517" i="3"/>
  <c r="J1733" i="2"/>
  <c r="N1733" i="2" s="1"/>
  <c r="O1733" i="2" s="1"/>
  <c r="C1762" i="3"/>
  <c r="N1621" i="3"/>
  <c r="O1688" i="2"/>
  <c r="Q1688" i="2"/>
  <c r="Q1598" i="2"/>
  <c r="O1598" i="2"/>
  <c r="C1815" i="2"/>
  <c r="H1784" i="2"/>
  <c r="J1784" i="2" s="1"/>
  <c r="H1781" i="2"/>
  <c r="C1826" i="2" s="1"/>
  <c r="Q1774" i="2"/>
  <c r="K1819" i="2"/>
  <c r="N1819" i="2" s="1"/>
  <c r="O1819" i="2" s="1"/>
  <c r="K1642" i="2"/>
  <c r="N1642" i="2" s="1"/>
  <c r="O1642" i="2" s="1"/>
  <c r="K1816" i="2"/>
  <c r="H1778" i="2"/>
  <c r="C1823" i="2" s="1"/>
  <c r="Q1771" i="2"/>
  <c r="H1830" i="2"/>
  <c r="J1830" i="2" s="1"/>
  <c r="N1830" i="2" s="1"/>
  <c r="O1830" i="2" s="1"/>
  <c r="H1816" i="2"/>
  <c r="Q1693" i="2"/>
  <c r="K1738" i="2"/>
  <c r="N1738" i="2" s="1"/>
  <c r="O1738" i="2" s="1"/>
  <c r="C1686" i="2"/>
  <c r="H1645" i="2"/>
  <c r="C1689" i="2" s="1"/>
  <c r="H1728" i="2"/>
  <c r="J1728" i="2" s="1"/>
  <c r="C1692" i="2"/>
  <c r="K1739" i="2"/>
  <c r="Q1694" i="2"/>
  <c r="H1732" i="2"/>
  <c r="C1777" i="2" s="1"/>
  <c r="C1682" i="2"/>
  <c r="Q1691" i="2"/>
  <c r="K1736" i="2"/>
  <c r="N1736" i="2" s="1"/>
  <c r="O1736" i="2" s="1"/>
  <c r="C1251" i="2"/>
  <c r="Q1206" i="2"/>
  <c r="N1604" i="2"/>
  <c r="O1604" i="2" s="1"/>
  <c r="H1285" i="2"/>
  <c r="J1285" i="2" s="1"/>
  <c r="N1285" i="2" s="1"/>
  <c r="Q1119" i="2"/>
  <c r="AB1119" i="2"/>
  <c r="O1131" i="2"/>
  <c r="O1132" i="2" s="1"/>
  <c r="C1200" i="2"/>
  <c r="H1164" i="2"/>
  <c r="O1171" i="2" s="1"/>
  <c r="N1155" i="2"/>
  <c r="N1154" i="2"/>
  <c r="O1154" i="2" s="1"/>
  <c r="K1164" i="2"/>
  <c r="N1192" i="2"/>
  <c r="O1192" i="2" s="1"/>
  <c r="K1280" i="2"/>
  <c r="Q1235" i="2"/>
  <c r="K1719" i="3" l="1"/>
  <c r="O1672" i="3"/>
  <c r="C1719" i="3"/>
  <c r="H1719" i="3" s="1"/>
  <c r="Q1672" i="3"/>
  <c r="N1739" i="2"/>
  <c r="O1739" i="2" s="1"/>
  <c r="O1862" i="3"/>
  <c r="Q1862" i="3"/>
  <c r="Q1673" i="3"/>
  <c r="K1720" i="3"/>
  <c r="O1673" i="3"/>
  <c r="J1720" i="3"/>
  <c r="C1767" i="3"/>
  <c r="H1767" i="3" s="1"/>
  <c r="C1709" i="3"/>
  <c r="J1662" i="3"/>
  <c r="N1662" i="3" s="1"/>
  <c r="O1336" i="3"/>
  <c r="K1383" i="3"/>
  <c r="N1349" i="3"/>
  <c r="O1358" i="3" s="1"/>
  <c r="O1359" i="3" s="1"/>
  <c r="Q1336" i="3"/>
  <c r="Q1349" i="3" s="1"/>
  <c r="C1430" i="3"/>
  <c r="H1396" i="3"/>
  <c r="AB1349" i="3"/>
  <c r="O1361" i="3"/>
  <c r="J1781" i="2"/>
  <c r="J1645" i="2"/>
  <c r="J1816" i="2"/>
  <c r="N1816" i="2" s="1"/>
  <c r="K1564" i="3"/>
  <c r="Q1517" i="3"/>
  <c r="O1517" i="3"/>
  <c r="J1778" i="2"/>
  <c r="J1732" i="2"/>
  <c r="O1621" i="3"/>
  <c r="K1668" i="3"/>
  <c r="Q1621" i="3"/>
  <c r="H1762" i="3"/>
  <c r="J1762" i="3" s="1"/>
  <c r="K1200" i="2"/>
  <c r="O1155" i="2"/>
  <c r="K1732" i="2"/>
  <c r="O1687" i="2"/>
  <c r="K1330" i="2"/>
  <c r="O1285" i="2"/>
  <c r="Q1819" i="2"/>
  <c r="Q1830" i="2"/>
  <c r="K1686" i="2"/>
  <c r="Q1642" i="2"/>
  <c r="N1728" i="2"/>
  <c r="O1728" i="2" s="1"/>
  <c r="C1773" i="2"/>
  <c r="H1823" i="2"/>
  <c r="J1823" i="2" s="1"/>
  <c r="H1777" i="2"/>
  <c r="C1822" i="2" s="1"/>
  <c r="Q1736" i="2"/>
  <c r="K1781" i="2"/>
  <c r="H1815" i="2"/>
  <c r="C1829" i="2"/>
  <c r="Q1733" i="2"/>
  <c r="K1778" i="2"/>
  <c r="Q1738" i="2"/>
  <c r="K1783" i="2"/>
  <c r="N1783" i="2" s="1"/>
  <c r="O1783" i="2" s="1"/>
  <c r="H1826" i="2"/>
  <c r="H1692" i="2"/>
  <c r="J1692" i="2" s="1"/>
  <c r="H1686" i="2"/>
  <c r="C1731" i="2" s="1"/>
  <c r="H1682" i="2"/>
  <c r="J1682" i="2" s="1"/>
  <c r="Q1604" i="2"/>
  <c r="K1648" i="2"/>
  <c r="N1648" i="2" s="1"/>
  <c r="O1648" i="2" s="1"/>
  <c r="H1689" i="2"/>
  <c r="C1734" i="2" s="1"/>
  <c r="H1251" i="2"/>
  <c r="J1251" i="2" s="1"/>
  <c r="N1251" i="2" s="1"/>
  <c r="C1330" i="2"/>
  <c r="Q1285" i="2"/>
  <c r="Q1155" i="2"/>
  <c r="H1200" i="2"/>
  <c r="J1200" i="2" s="1"/>
  <c r="J1209" i="2" s="1"/>
  <c r="C1209" i="2"/>
  <c r="Y1164" i="2"/>
  <c r="AA1164" i="2" s="1"/>
  <c r="K1199" i="2"/>
  <c r="Q1154" i="2"/>
  <c r="N1164" i="2"/>
  <c r="O1173" i="2" s="1"/>
  <c r="O1174" i="2" s="1"/>
  <c r="N1280" i="2"/>
  <c r="O1280" i="2" s="1"/>
  <c r="Q1192" i="2"/>
  <c r="K1237" i="2"/>
  <c r="Q1739" i="2" l="1"/>
  <c r="J1719" i="3"/>
  <c r="C1766" i="3"/>
  <c r="N1719" i="3"/>
  <c r="N1781" i="2"/>
  <c r="O1781" i="2" s="1"/>
  <c r="K1784" i="2"/>
  <c r="N1784" i="2" s="1"/>
  <c r="O1784" i="2" s="1"/>
  <c r="J1815" i="2"/>
  <c r="J1767" i="3"/>
  <c r="C1814" i="3"/>
  <c r="N1720" i="3"/>
  <c r="O1662" i="3"/>
  <c r="K1709" i="3"/>
  <c r="Q1662" i="3"/>
  <c r="H1709" i="3"/>
  <c r="O1362" i="3"/>
  <c r="H1430" i="3"/>
  <c r="J1430" i="3" s="1"/>
  <c r="J1443" i="3" s="1"/>
  <c r="C1443" i="3"/>
  <c r="O1403" i="3"/>
  <c r="Y1396" i="3"/>
  <c r="AA1396" i="3" s="1"/>
  <c r="N1383" i="3"/>
  <c r="K1396" i="3"/>
  <c r="J1826" i="2"/>
  <c r="K1296" i="2"/>
  <c r="O1251" i="2"/>
  <c r="J1686" i="2"/>
  <c r="N1686" i="2" s="1"/>
  <c r="H1734" i="2"/>
  <c r="C1779" i="2" s="1"/>
  <c r="H1779" i="2" s="1"/>
  <c r="C1824" i="2" s="1"/>
  <c r="J1734" i="2"/>
  <c r="J1689" i="2"/>
  <c r="O1816" i="2"/>
  <c r="Q1816" i="2"/>
  <c r="N1564" i="3"/>
  <c r="J1777" i="2"/>
  <c r="C1809" i="3"/>
  <c r="N1668" i="3"/>
  <c r="N1732" i="2"/>
  <c r="O1732" i="2" s="1"/>
  <c r="K1829" i="2"/>
  <c r="Q1784" i="2"/>
  <c r="H1773" i="2"/>
  <c r="C1818" i="2" s="1"/>
  <c r="Q1728" i="2"/>
  <c r="K1773" i="2"/>
  <c r="Q1783" i="2"/>
  <c r="K1828" i="2"/>
  <c r="N1828" i="2" s="1"/>
  <c r="O1828" i="2" s="1"/>
  <c r="H1829" i="2"/>
  <c r="N1778" i="2"/>
  <c r="O1778" i="2" s="1"/>
  <c r="H1822" i="2"/>
  <c r="K1692" i="2"/>
  <c r="N1692" i="2" s="1"/>
  <c r="O1692" i="2" s="1"/>
  <c r="Q1648" i="2"/>
  <c r="C1727" i="2"/>
  <c r="H1731" i="2"/>
  <c r="C1776" i="2" s="1"/>
  <c r="C1737" i="2"/>
  <c r="Q1164" i="2"/>
  <c r="C1296" i="2"/>
  <c r="Q1251" i="2"/>
  <c r="H1330" i="2"/>
  <c r="J1330" i="2" s="1"/>
  <c r="N1330" i="2" s="1"/>
  <c r="AB1164" i="2"/>
  <c r="O1176" i="2"/>
  <c r="O1177" i="2" s="1"/>
  <c r="C1245" i="2"/>
  <c r="H1209" i="2"/>
  <c r="O1216" i="2" s="1"/>
  <c r="N1200" i="2"/>
  <c r="N1199" i="2"/>
  <c r="O1199" i="2" s="1"/>
  <c r="K1209" i="2"/>
  <c r="N1237" i="2"/>
  <c r="O1237" i="2" s="1"/>
  <c r="K1325" i="2"/>
  <c r="Q1280" i="2"/>
  <c r="K1826" i="2" l="1"/>
  <c r="Q1781" i="2"/>
  <c r="O1719" i="3"/>
  <c r="K1766" i="3"/>
  <c r="Q1719" i="3"/>
  <c r="H1766" i="3"/>
  <c r="J1766" i="3" s="1"/>
  <c r="K1767" i="3"/>
  <c r="N1767" i="3" s="1"/>
  <c r="O1720" i="3"/>
  <c r="Q1720" i="3"/>
  <c r="H1814" i="3"/>
  <c r="C1756" i="3"/>
  <c r="J1709" i="3"/>
  <c r="N1709" i="3" s="1"/>
  <c r="Q1709" i="3" s="1"/>
  <c r="O1383" i="3"/>
  <c r="K1430" i="3"/>
  <c r="N1396" i="3"/>
  <c r="O1405" i="3" s="1"/>
  <c r="O1406" i="3" s="1"/>
  <c r="Q1383" i="3"/>
  <c r="Q1396" i="3" s="1"/>
  <c r="O1408" i="3"/>
  <c r="AB1396" i="3"/>
  <c r="C1477" i="3"/>
  <c r="H1443" i="3"/>
  <c r="N1826" i="2"/>
  <c r="O1826" i="2" s="1"/>
  <c r="J1829" i="2"/>
  <c r="N1829" i="2" s="1"/>
  <c r="H1776" i="2"/>
  <c r="J1776" i="2" s="1"/>
  <c r="J1731" i="2"/>
  <c r="J1773" i="2"/>
  <c r="N1773" i="2" s="1"/>
  <c r="J1779" i="2"/>
  <c r="K1611" i="3"/>
  <c r="Q1564" i="3"/>
  <c r="O1564" i="3"/>
  <c r="J1822" i="2"/>
  <c r="K1715" i="3"/>
  <c r="O1668" i="3"/>
  <c r="Q1668" i="3"/>
  <c r="H1809" i="3"/>
  <c r="J1809" i="3" s="1"/>
  <c r="K1777" i="2"/>
  <c r="N1777" i="2" s="1"/>
  <c r="Q1732" i="2"/>
  <c r="K1245" i="2"/>
  <c r="O1200" i="2"/>
  <c r="Q1686" i="2"/>
  <c r="O1686" i="2"/>
  <c r="K1375" i="2"/>
  <c r="O1330" i="2"/>
  <c r="K1731" i="2"/>
  <c r="N1731" i="2" s="1"/>
  <c r="O1731" i="2" s="1"/>
  <c r="Q1828" i="2"/>
  <c r="H1818" i="2"/>
  <c r="Q1778" i="2"/>
  <c r="K1823" i="2"/>
  <c r="N1823" i="2" s="1"/>
  <c r="O1823" i="2" s="1"/>
  <c r="H1824" i="2"/>
  <c r="K1737" i="2"/>
  <c r="Q1692" i="2"/>
  <c r="H1737" i="2"/>
  <c r="C1782" i="2" s="1"/>
  <c r="H1727" i="2"/>
  <c r="J1727" i="2" s="1"/>
  <c r="C1375" i="2"/>
  <c r="Q1330" i="2"/>
  <c r="H1296" i="2"/>
  <c r="J1296" i="2" s="1"/>
  <c r="N1296" i="2" s="1"/>
  <c r="Y1209" i="2"/>
  <c r="AA1209" i="2" s="1"/>
  <c r="Q1200" i="2"/>
  <c r="H1245" i="2"/>
  <c r="J1245" i="2" s="1"/>
  <c r="J1254" i="2" s="1"/>
  <c r="C1254" i="2"/>
  <c r="Q1199" i="2"/>
  <c r="K1244" i="2"/>
  <c r="N1209" i="2"/>
  <c r="O1218" i="2" s="1"/>
  <c r="O1219" i="2" s="1"/>
  <c r="N1325" i="2"/>
  <c r="O1325" i="2" s="1"/>
  <c r="K1282" i="2"/>
  <c r="Q1237" i="2"/>
  <c r="N1766" i="3" l="1"/>
  <c r="C1813" i="3"/>
  <c r="H1813" i="3" s="1"/>
  <c r="Q1766" i="3"/>
  <c r="C1821" i="2"/>
  <c r="Q1826" i="2"/>
  <c r="C1861" i="3"/>
  <c r="H1861" i="3" s="1"/>
  <c r="J1814" i="3"/>
  <c r="K1814" i="3"/>
  <c r="O1767" i="3"/>
  <c r="Q1767" i="3"/>
  <c r="O1709" i="3"/>
  <c r="K1756" i="3"/>
  <c r="H1756" i="3"/>
  <c r="H1477" i="3"/>
  <c r="C1490" i="3"/>
  <c r="O1409" i="3"/>
  <c r="N1430" i="3"/>
  <c r="K1443" i="3"/>
  <c r="O1450" i="3"/>
  <c r="Y1443" i="3"/>
  <c r="AA1443" i="3" s="1"/>
  <c r="H1782" i="2"/>
  <c r="C1827" i="2" s="1"/>
  <c r="J1737" i="2"/>
  <c r="N1737" i="2" s="1"/>
  <c r="K1341" i="2"/>
  <c r="O1296" i="2"/>
  <c r="J1818" i="2"/>
  <c r="J1824" i="2"/>
  <c r="N1611" i="3"/>
  <c r="O1829" i="2"/>
  <c r="C1856" i="3"/>
  <c r="N1715" i="3"/>
  <c r="O1777" i="2"/>
  <c r="Q1777" i="2"/>
  <c r="K1822" i="2"/>
  <c r="N1822" i="2" s="1"/>
  <c r="O1822" i="2" s="1"/>
  <c r="O1773" i="2"/>
  <c r="Q1773" i="2"/>
  <c r="K1818" i="2"/>
  <c r="Q1823" i="2"/>
  <c r="Q1829" i="2"/>
  <c r="H1821" i="2"/>
  <c r="Q1731" i="2"/>
  <c r="K1776" i="2"/>
  <c r="N1776" i="2" s="1"/>
  <c r="O1776" i="2" s="1"/>
  <c r="C1772" i="2"/>
  <c r="Q1209" i="2"/>
  <c r="H1375" i="2"/>
  <c r="C1341" i="2"/>
  <c r="Q1296" i="2"/>
  <c r="C1290" i="2"/>
  <c r="H1254" i="2"/>
  <c r="O1261" i="2" s="1"/>
  <c r="AB1209" i="2"/>
  <c r="O1221" i="2"/>
  <c r="O1222" i="2" s="1"/>
  <c r="N1245" i="2"/>
  <c r="N1244" i="2"/>
  <c r="O1244" i="2" s="1"/>
  <c r="K1254" i="2"/>
  <c r="K1370" i="2"/>
  <c r="Q1325" i="2"/>
  <c r="N1282" i="2"/>
  <c r="O1282" i="2" s="1"/>
  <c r="J1813" i="3" l="1"/>
  <c r="C1860" i="3"/>
  <c r="H1860" i="3" s="1"/>
  <c r="K1813" i="3"/>
  <c r="N1813" i="3" s="1"/>
  <c r="O1766" i="3"/>
  <c r="J1782" i="2"/>
  <c r="N1814" i="3"/>
  <c r="K1861" i="3" s="1"/>
  <c r="J1861" i="3"/>
  <c r="C1803" i="3"/>
  <c r="J1756" i="3"/>
  <c r="N1756" i="3" s="1"/>
  <c r="O1430" i="3"/>
  <c r="K1477" i="3"/>
  <c r="N1443" i="3"/>
  <c r="O1452" i="3" s="1"/>
  <c r="O1453" i="3" s="1"/>
  <c r="Q1430" i="3"/>
  <c r="Q1443" i="3" s="1"/>
  <c r="C1524" i="3"/>
  <c r="H1490" i="3"/>
  <c r="O1455" i="3"/>
  <c r="AB1443" i="3"/>
  <c r="J1477" i="3"/>
  <c r="J1490" i="3" s="1"/>
  <c r="N1818" i="2"/>
  <c r="O1818" i="2" s="1"/>
  <c r="J1821" i="2"/>
  <c r="K1658" i="3"/>
  <c r="O1611" i="3"/>
  <c r="Q1611" i="3"/>
  <c r="K1782" i="2"/>
  <c r="O1737" i="2"/>
  <c r="Q1737" i="2"/>
  <c r="Q1822" i="2"/>
  <c r="H1856" i="3"/>
  <c r="J1856" i="3" s="1"/>
  <c r="O1715" i="3"/>
  <c r="K1762" i="3"/>
  <c r="Q1715" i="3"/>
  <c r="K1290" i="2"/>
  <c r="O1245" i="2"/>
  <c r="K1821" i="2"/>
  <c r="Q1776" i="2"/>
  <c r="H1827" i="2"/>
  <c r="H1772" i="2"/>
  <c r="J1772" i="2" s="1"/>
  <c r="C1420" i="2"/>
  <c r="H1341" i="2"/>
  <c r="J1341" i="2" s="1"/>
  <c r="N1341" i="2" s="1"/>
  <c r="J1375" i="2"/>
  <c r="N1375" i="2" s="1"/>
  <c r="Q1245" i="2"/>
  <c r="H1290" i="2"/>
  <c r="J1290" i="2" s="1"/>
  <c r="J1299" i="2" s="1"/>
  <c r="C1299" i="2"/>
  <c r="Y1254" i="2"/>
  <c r="AA1254" i="2" s="1"/>
  <c r="K1289" i="2"/>
  <c r="Q1244" i="2"/>
  <c r="N1254" i="2"/>
  <c r="O1263" i="2" s="1"/>
  <c r="O1264" i="2" s="1"/>
  <c r="N1370" i="2"/>
  <c r="O1370" i="2" s="1"/>
  <c r="Q1282" i="2"/>
  <c r="K1327" i="2"/>
  <c r="O1813" i="3" l="1"/>
  <c r="K1860" i="3"/>
  <c r="Q1813" i="3"/>
  <c r="J1860" i="3"/>
  <c r="K1299" i="2"/>
  <c r="O1814" i="3"/>
  <c r="N1782" i="2"/>
  <c r="O1782" i="2" s="1"/>
  <c r="Q1814" i="3"/>
  <c r="Q1818" i="2"/>
  <c r="N1861" i="3"/>
  <c r="O1756" i="3"/>
  <c r="K1803" i="3"/>
  <c r="Q1756" i="3"/>
  <c r="H1803" i="3"/>
  <c r="J1803" i="3" s="1"/>
  <c r="O1497" i="3"/>
  <c r="Y1490" i="3"/>
  <c r="AA1490" i="3" s="1"/>
  <c r="H1524" i="3"/>
  <c r="J1524" i="3" s="1"/>
  <c r="J1537" i="3" s="1"/>
  <c r="C1537" i="3"/>
  <c r="O1456" i="3"/>
  <c r="N1477" i="3"/>
  <c r="K1490" i="3"/>
  <c r="N1821" i="2"/>
  <c r="O1821" i="2" s="1"/>
  <c r="J1827" i="2"/>
  <c r="K1386" i="2"/>
  <c r="O1341" i="2"/>
  <c r="N1658" i="3"/>
  <c r="N1762" i="3"/>
  <c r="K1420" i="2"/>
  <c r="O1375" i="2"/>
  <c r="C1817" i="2"/>
  <c r="C1386" i="2"/>
  <c r="Q1341" i="2"/>
  <c r="Q1375" i="2"/>
  <c r="H1420" i="2"/>
  <c r="J1420" i="2" s="1"/>
  <c r="AB1254" i="2"/>
  <c r="O1266" i="2"/>
  <c r="O1267" i="2" s="1"/>
  <c r="C1335" i="2"/>
  <c r="H1299" i="2"/>
  <c r="O1306" i="2" s="1"/>
  <c r="Q1254" i="2"/>
  <c r="N1290" i="2"/>
  <c r="N1289" i="2"/>
  <c r="O1289" i="2" s="1"/>
  <c r="N1327" i="2"/>
  <c r="O1327" i="2" s="1"/>
  <c r="K1415" i="2"/>
  <c r="Q1370" i="2"/>
  <c r="N1860" i="3" l="1"/>
  <c r="Q1782" i="2"/>
  <c r="K1827" i="2"/>
  <c r="N1827" i="2" s="1"/>
  <c r="O1827" i="2" s="1"/>
  <c r="Q1821" i="2"/>
  <c r="O1861" i="3"/>
  <c r="Q1861" i="3"/>
  <c r="C1850" i="3"/>
  <c r="N1803" i="3"/>
  <c r="C1571" i="3"/>
  <c r="H1537" i="3"/>
  <c r="O1477" i="3"/>
  <c r="K1524" i="3"/>
  <c r="N1490" i="3"/>
  <c r="O1499" i="3" s="1"/>
  <c r="O1500" i="3" s="1"/>
  <c r="Q1477" i="3"/>
  <c r="Q1490" i="3" s="1"/>
  <c r="O1502" i="3"/>
  <c r="AB1490" i="3"/>
  <c r="K1705" i="3"/>
  <c r="Q1658" i="3"/>
  <c r="O1658" i="3"/>
  <c r="O1762" i="3"/>
  <c r="K1809" i="3"/>
  <c r="Q1762" i="3"/>
  <c r="N1420" i="2"/>
  <c r="K1465" i="2" s="1"/>
  <c r="K1335" i="2"/>
  <c r="O1290" i="2"/>
  <c r="H1817" i="2"/>
  <c r="C1465" i="2"/>
  <c r="H1386" i="2"/>
  <c r="J1386" i="2" s="1"/>
  <c r="N1386" i="2" s="1"/>
  <c r="Q1290" i="2"/>
  <c r="H1335" i="2"/>
  <c r="J1335" i="2" s="1"/>
  <c r="C1344" i="2"/>
  <c r="Y1299" i="2"/>
  <c r="AA1299" i="2" s="1"/>
  <c r="Q1289" i="2"/>
  <c r="K1334" i="2"/>
  <c r="N1299" i="2"/>
  <c r="O1308" i="2" s="1"/>
  <c r="O1309" i="2" s="1"/>
  <c r="N1415" i="2"/>
  <c r="O1415" i="2" s="1"/>
  <c r="K1372" i="2"/>
  <c r="Q1327" i="2"/>
  <c r="O1860" i="3" l="1"/>
  <c r="Q1860" i="3"/>
  <c r="K1344" i="2"/>
  <c r="Q1827" i="2"/>
  <c r="O1803" i="3"/>
  <c r="K1850" i="3"/>
  <c r="Q1803" i="3"/>
  <c r="H1850" i="3"/>
  <c r="O1503" i="3"/>
  <c r="N1524" i="3"/>
  <c r="K1537" i="3"/>
  <c r="O1544" i="3"/>
  <c r="Y1537" i="3"/>
  <c r="AA1537" i="3" s="1"/>
  <c r="H1571" i="3"/>
  <c r="J1571" i="3" s="1"/>
  <c r="J1584" i="3" s="1"/>
  <c r="C1584" i="3"/>
  <c r="K1431" i="2"/>
  <c r="O1386" i="2"/>
  <c r="J1817" i="2"/>
  <c r="N1705" i="3"/>
  <c r="Q1420" i="2"/>
  <c r="O1420" i="2"/>
  <c r="N1809" i="3"/>
  <c r="Q1299" i="2"/>
  <c r="J1344" i="2"/>
  <c r="N1335" i="2"/>
  <c r="C1431" i="2"/>
  <c r="Q1386" i="2"/>
  <c r="H1465" i="2"/>
  <c r="C1509" i="2" s="1"/>
  <c r="AB1299" i="2"/>
  <c r="O1311" i="2"/>
  <c r="O1312" i="2" s="1"/>
  <c r="C1380" i="2"/>
  <c r="H1344" i="2"/>
  <c r="O1351" i="2" s="1"/>
  <c r="N1334" i="2"/>
  <c r="O1334" i="2" s="1"/>
  <c r="N1372" i="2"/>
  <c r="O1372" i="2" s="1"/>
  <c r="K1460" i="2"/>
  <c r="Q1415" i="2"/>
  <c r="J1850" i="3" l="1"/>
  <c r="N1850" i="3" s="1"/>
  <c r="C1618" i="3"/>
  <c r="H1584" i="3"/>
  <c r="O1591" i="3" s="1"/>
  <c r="O1549" i="3"/>
  <c r="AB1537" i="3"/>
  <c r="K1571" i="3"/>
  <c r="O1524" i="3"/>
  <c r="N1537" i="3"/>
  <c r="O1546" i="3" s="1"/>
  <c r="O1547" i="3" s="1"/>
  <c r="Q1524" i="3"/>
  <c r="Q1537" i="3" s="1"/>
  <c r="K1752" i="3"/>
  <c r="O1705" i="3"/>
  <c r="Q1705" i="3"/>
  <c r="O1809" i="3"/>
  <c r="K1856" i="3"/>
  <c r="Q1809" i="3"/>
  <c r="K1380" i="2"/>
  <c r="O1335" i="2"/>
  <c r="Q1335" i="2"/>
  <c r="J1465" i="2"/>
  <c r="N1465" i="2" s="1"/>
  <c r="O1465" i="2" s="1"/>
  <c r="H1509" i="2"/>
  <c r="C1553" i="2" s="1"/>
  <c r="H1431" i="2"/>
  <c r="J1431" i="2" s="1"/>
  <c r="N1431" i="2" s="1"/>
  <c r="C1389" i="2"/>
  <c r="H1380" i="2"/>
  <c r="Y1344" i="2"/>
  <c r="AA1344" i="2" s="1"/>
  <c r="K1379" i="2"/>
  <c r="Q1334" i="2"/>
  <c r="N1344" i="2"/>
  <c r="O1353" i="2" s="1"/>
  <c r="O1354" i="2" s="1"/>
  <c r="N1460" i="2"/>
  <c r="Q1372" i="2"/>
  <c r="K1417" i="2"/>
  <c r="O1850" i="3" l="1"/>
  <c r="Q1850" i="3"/>
  <c r="N1571" i="3"/>
  <c r="K1584" i="3"/>
  <c r="H1618" i="3"/>
  <c r="J1618" i="3" s="1"/>
  <c r="J1631" i="3" s="1"/>
  <c r="C1631" i="3"/>
  <c r="O1550" i="3"/>
  <c r="Y1584" i="3"/>
  <c r="AA1584" i="3" s="1"/>
  <c r="K1476" i="2"/>
  <c r="O1431" i="2"/>
  <c r="Q1344" i="2"/>
  <c r="N1752" i="3"/>
  <c r="K1389" i="2"/>
  <c r="J1509" i="2"/>
  <c r="N1856" i="3"/>
  <c r="K1504" i="2"/>
  <c r="N1504" i="2" s="1"/>
  <c r="O1504" i="2" s="1"/>
  <c r="O1460" i="2"/>
  <c r="K1509" i="2"/>
  <c r="Q1465" i="2"/>
  <c r="H1553" i="2"/>
  <c r="J1553" i="2" s="1"/>
  <c r="C1476" i="2"/>
  <c r="Q1431" i="2"/>
  <c r="H1389" i="2"/>
  <c r="C1425" i="2"/>
  <c r="O1356" i="2"/>
  <c r="O1357" i="2" s="1"/>
  <c r="AB1344" i="2"/>
  <c r="J1380" i="2"/>
  <c r="N1379" i="2"/>
  <c r="O1379" i="2" s="1"/>
  <c r="N1417" i="2"/>
  <c r="O1417" i="2" s="1"/>
  <c r="Q1460" i="2"/>
  <c r="Q1504" i="2" l="1"/>
  <c r="AB1584" i="3"/>
  <c r="O1596" i="3"/>
  <c r="C1665" i="3"/>
  <c r="H1631" i="3"/>
  <c r="O1638" i="3" s="1"/>
  <c r="O1571" i="3"/>
  <c r="K1618" i="3"/>
  <c r="N1584" i="3"/>
  <c r="O1593" i="3" s="1"/>
  <c r="O1594" i="3" s="1"/>
  <c r="Q1571" i="3"/>
  <c r="Q1584" i="3" s="1"/>
  <c r="N1509" i="2"/>
  <c r="Q1509" i="2" s="1"/>
  <c r="K1799" i="3"/>
  <c r="Q1752" i="3"/>
  <c r="O1752" i="3"/>
  <c r="K1548" i="2"/>
  <c r="N1548" i="2" s="1"/>
  <c r="O1548" i="2" s="1"/>
  <c r="O1856" i="3"/>
  <c r="Q1856" i="3"/>
  <c r="C1597" i="2"/>
  <c r="H1476" i="2"/>
  <c r="C1520" i="2" s="1"/>
  <c r="H1425" i="2"/>
  <c r="J1425" i="2" s="1"/>
  <c r="J1434" i="2" s="1"/>
  <c r="C1434" i="2"/>
  <c r="J1389" i="2"/>
  <c r="Y1389" i="2" s="1"/>
  <c r="AA1389" i="2" s="1"/>
  <c r="N1380" i="2"/>
  <c r="O1380" i="2" s="1"/>
  <c r="O1396" i="2"/>
  <c r="Q1379" i="2"/>
  <c r="K1424" i="2"/>
  <c r="K1462" i="2"/>
  <c r="Q1417" i="2"/>
  <c r="O1509" i="2" l="1"/>
  <c r="K1553" i="2"/>
  <c r="N1553" i="2" s="1"/>
  <c r="O1553" i="2" s="1"/>
  <c r="O1597" i="3"/>
  <c r="N1618" i="3"/>
  <c r="K1631" i="3"/>
  <c r="H1665" i="3"/>
  <c r="J1665" i="3" s="1"/>
  <c r="J1678" i="3" s="1"/>
  <c r="C1678" i="3"/>
  <c r="Y1631" i="3"/>
  <c r="AA1631" i="3" s="1"/>
  <c r="N1799" i="3"/>
  <c r="J1476" i="2"/>
  <c r="N1476" i="2" s="1"/>
  <c r="O1476" i="2" s="1"/>
  <c r="H1520" i="2"/>
  <c r="J1520" i="2" s="1"/>
  <c r="K1592" i="2"/>
  <c r="Q1548" i="2"/>
  <c r="H1597" i="2"/>
  <c r="C1641" i="2" s="1"/>
  <c r="O1401" i="2"/>
  <c r="AB1389" i="2"/>
  <c r="N1389" i="2"/>
  <c r="O1398" i="2" s="1"/>
  <c r="O1399" i="2" s="1"/>
  <c r="K1425" i="2"/>
  <c r="Q1380" i="2"/>
  <c r="Q1389" i="2" s="1"/>
  <c r="C1470" i="2"/>
  <c r="H1434" i="2"/>
  <c r="O1441" i="2" s="1"/>
  <c r="N1424" i="2"/>
  <c r="O1424" i="2" s="1"/>
  <c r="N1462" i="2"/>
  <c r="K1597" i="2" l="1"/>
  <c r="Q1553" i="2"/>
  <c r="C1712" i="3"/>
  <c r="H1678" i="3"/>
  <c r="O1685" i="3" s="1"/>
  <c r="O1643" i="3"/>
  <c r="AB1631" i="3"/>
  <c r="O1618" i="3"/>
  <c r="K1665" i="3"/>
  <c r="N1631" i="3"/>
  <c r="O1640" i="3" s="1"/>
  <c r="O1641" i="3" s="1"/>
  <c r="Q1618" i="3"/>
  <c r="Q1631" i="3" s="1"/>
  <c r="Q1476" i="2"/>
  <c r="K1520" i="2"/>
  <c r="N1520" i="2" s="1"/>
  <c r="Q1799" i="3"/>
  <c r="K1846" i="3"/>
  <c r="O1799" i="3"/>
  <c r="J1597" i="2"/>
  <c r="K1506" i="2"/>
  <c r="N1506" i="2" s="1"/>
  <c r="O1506" i="2" s="1"/>
  <c r="O1462" i="2"/>
  <c r="H1641" i="2"/>
  <c r="J1641" i="2" s="1"/>
  <c r="O1402" i="2"/>
  <c r="N1592" i="2"/>
  <c r="H1470" i="2"/>
  <c r="C1514" i="2" s="1"/>
  <c r="C1479" i="2"/>
  <c r="N1425" i="2"/>
  <c r="O1425" i="2" s="1"/>
  <c r="K1434" i="2"/>
  <c r="Y1434" i="2"/>
  <c r="AA1434" i="2" s="1"/>
  <c r="K1469" i="2"/>
  <c r="Q1424" i="2"/>
  <c r="Q1462" i="2"/>
  <c r="N1665" i="3" l="1"/>
  <c r="K1678" i="3"/>
  <c r="H1712" i="3"/>
  <c r="J1712" i="3" s="1"/>
  <c r="J1725" i="3" s="1"/>
  <c r="C1725" i="3"/>
  <c r="O1644" i="3"/>
  <c r="Y1678" i="3"/>
  <c r="AA1678" i="3" s="1"/>
  <c r="Q1506" i="2"/>
  <c r="K1550" i="2"/>
  <c r="N1550" i="2" s="1"/>
  <c r="O1550" i="2" s="1"/>
  <c r="N1846" i="3"/>
  <c r="Q1520" i="2"/>
  <c r="O1520" i="2"/>
  <c r="K1636" i="2"/>
  <c r="N1636" i="2" s="1"/>
  <c r="O1636" i="2" s="1"/>
  <c r="O1592" i="2"/>
  <c r="C1685" i="2"/>
  <c r="J1470" i="2"/>
  <c r="J1479" i="2" s="1"/>
  <c r="N1597" i="2"/>
  <c r="O1597" i="2" s="1"/>
  <c r="Q1592" i="2"/>
  <c r="C1523" i="2"/>
  <c r="H1514" i="2"/>
  <c r="C1558" i="2" s="1"/>
  <c r="AB1434" i="2"/>
  <c r="O1446" i="2"/>
  <c r="K1470" i="2"/>
  <c r="Q1425" i="2"/>
  <c r="Q1434" i="2" s="1"/>
  <c r="N1434" i="2"/>
  <c r="O1443" i="2" s="1"/>
  <c r="O1444" i="2" s="1"/>
  <c r="H1479" i="2"/>
  <c r="N1469" i="2"/>
  <c r="C1759" i="3" l="1"/>
  <c r="H1725" i="3"/>
  <c r="O1732" i="3" s="1"/>
  <c r="O1690" i="3"/>
  <c r="AB1678" i="3"/>
  <c r="O1665" i="3"/>
  <c r="K1712" i="3"/>
  <c r="N1678" i="3"/>
  <c r="O1687" i="3" s="1"/>
  <c r="O1688" i="3" s="1"/>
  <c r="Q1665" i="3"/>
  <c r="Q1678" i="3" s="1"/>
  <c r="K1513" i="2"/>
  <c r="N1513" i="2" s="1"/>
  <c r="O1513" i="2" s="1"/>
  <c r="O1469" i="2"/>
  <c r="Q1846" i="3"/>
  <c r="O1846" i="3"/>
  <c r="N1470" i="2"/>
  <c r="Q1470" i="2" s="1"/>
  <c r="J1514" i="2"/>
  <c r="H1685" i="2"/>
  <c r="J1685" i="2" s="1"/>
  <c r="Q1597" i="2"/>
  <c r="K1641" i="2"/>
  <c r="N1641" i="2" s="1"/>
  <c r="O1641" i="2" s="1"/>
  <c r="K1680" i="2"/>
  <c r="N1680" i="2" s="1"/>
  <c r="Q1636" i="2"/>
  <c r="O1447" i="2"/>
  <c r="K1557" i="2"/>
  <c r="Q1513" i="2"/>
  <c r="Q1550" i="2"/>
  <c r="K1594" i="2"/>
  <c r="H1558" i="2"/>
  <c r="C1566" i="2"/>
  <c r="H1523" i="2"/>
  <c r="O1530" i="2" s="1"/>
  <c r="K1479" i="2"/>
  <c r="O1486" i="2"/>
  <c r="Y1479" i="2"/>
  <c r="AA1479" i="2" s="1"/>
  <c r="Q1469" i="2"/>
  <c r="O1470" i="2" l="1"/>
  <c r="Y1725" i="3"/>
  <c r="AA1725" i="3" s="1"/>
  <c r="AB1725" i="3" s="1"/>
  <c r="N1712" i="3"/>
  <c r="K1725" i="3"/>
  <c r="O1691" i="3"/>
  <c r="H1759" i="3"/>
  <c r="J1759" i="3" s="1"/>
  <c r="J1772" i="3" s="1"/>
  <c r="C1772" i="3"/>
  <c r="K1514" i="2"/>
  <c r="K1523" i="2" s="1"/>
  <c r="N1479" i="2"/>
  <c r="O1488" i="2" s="1"/>
  <c r="O1489" i="2" s="1"/>
  <c r="J1558" i="2"/>
  <c r="J1566" i="2" s="1"/>
  <c r="K1725" i="2"/>
  <c r="N1725" i="2" s="1"/>
  <c r="O1725" i="2" s="1"/>
  <c r="O1680" i="2"/>
  <c r="K1685" i="2"/>
  <c r="Q1641" i="2"/>
  <c r="C1730" i="2"/>
  <c r="N1594" i="2"/>
  <c r="C1602" i="2"/>
  <c r="H1566" i="2"/>
  <c r="O1573" i="2" s="1"/>
  <c r="N1557" i="2"/>
  <c r="O1557" i="2" s="1"/>
  <c r="J1523" i="2"/>
  <c r="Y1523" i="2" s="1"/>
  <c r="AA1523" i="2" s="1"/>
  <c r="Z1547" i="2" s="1"/>
  <c r="Q1479" i="2"/>
  <c r="O1491" i="2"/>
  <c r="AB1479" i="2"/>
  <c r="N1514" i="2" l="1"/>
  <c r="K1558" i="2" s="1"/>
  <c r="N1558" i="2" s="1"/>
  <c r="O1558" i="2" s="1"/>
  <c r="O1737" i="3"/>
  <c r="C1806" i="3"/>
  <c r="H1772" i="3"/>
  <c r="O1779" i="3" s="1"/>
  <c r="K1759" i="3"/>
  <c r="O1712" i="3"/>
  <c r="N1725" i="3"/>
  <c r="O1734" i="3" s="1"/>
  <c r="O1735" i="3" s="1"/>
  <c r="Q1712" i="3"/>
  <c r="Q1725" i="3" s="1"/>
  <c r="Q1725" i="2"/>
  <c r="K1770" i="2"/>
  <c r="N1770" i="2" s="1"/>
  <c r="O1770" i="2" s="1"/>
  <c r="K1638" i="2"/>
  <c r="N1638" i="2" s="1"/>
  <c r="O1638" i="2" s="1"/>
  <c r="O1594" i="2"/>
  <c r="O1492" i="2"/>
  <c r="H1730" i="2"/>
  <c r="C1775" i="2" s="1"/>
  <c r="N1685" i="2"/>
  <c r="O1685" i="2" s="1"/>
  <c r="Q1680" i="2"/>
  <c r="K1601" i="2"/>
  <c r="Q1557" i="2"/>
  <c r="H1602" i="2"/>
  <c r="J1602" i="2" s="1"/>
  <c r="C1610" i="2"/>
  <c r="Q1594" i="2"/>
  <c r="Y1566" i="2"/>
  <c r="AA1566" i="2" s="1"/>
  <c r="AB1523" i="2"/>
  <c r="O1535" i="2"/>
  <c r="Q1514" i="2" l="1"/>
  <c r="Q1523" i="2" s="1"/>
  <c r="N1523" i="2"/>
  <c r="O1532" i="2" s="1"/>
  <c r="O1533" i="2" s="1"/>
  <c r="O1536" i="2" s="1"/>
  <c r="O1514" i="2"/>
  <c r="O1738" i="3"/>
  <c r="Y1772" i="3"/>
  <c r="AA1772" i="3" s="1"/>
  <c r="AB1772" i="3" s="1"/>
  <c r="N1759" i="3"/>
  <c r="K1772" i="3"/>
  <c r="H1806" i="3"/>
  <c r="J1806" i="3" s="1"/>
  <c r="J1819" i="3" s="1"/>
  <c r="C1819" i="3"/>
  <c r="J1730" i="2"/>
  <c r="N1566" i="2"/>
  <c r="O1575" i="2" s="1"/>
  <c r="O1576" i="2" s="1"/>
  <c r="K1602" i="2"/>
  <c r="N1602" i="2" s="1"/>
  <c r="O1602" i="2" s="1"/>
  <c r="K1566" i="2"/>
  <c r="Q1558" i="2"/>
  <c r="Q1566" i="2" s="1"/>
  <c r="H1775" i="2"/>
  <c r="J1775" i="2" s="1"/>
  <c r="K1815" i="2"/>
  <c r="Q1770" i="2"/>
  <c r="H1610" i="2"/>
  <c r="O1617" i="2" s="1"/>
  <c r="C1646" i="2"/>
  <c r="K1730" i="2"/>
  <c r="Q1685" i="2"/>
  <c r="K1682" i="2"/>
  <c r="Q1638" i="2"/>
  <c r="AB1566" i="2"/>
  <c r="O1578" i="2"/>
  <c r="N1601" i="2"/>
  <c r="K1610" i="2" l="1"/>
  <c r="O1784" i="3"/>
  <c r="C1853" i="3"/>
  <c r="H1819" i="3"/>
  <c r="O1759" i="3"/>
  <c r="K1806" i="3"/>
  <c r="N1772" i="3"/>
  <c r="O1781" i="3" s="1"/>
  <c r="O1782" i="3" s="1"/>
  <c r="Q1759" i="3"/>
  <c r="Q1772" i="3" s="1"/>
  <c r="N1730" i="2"/>
  <c r="O1730" i="2" s="1"/>
  <c r="K1645" i="2"/>
  <c r="N1645" i="2" s="1"/>
  <c r="O1645" i="2" s="1"/>
  <c r="O1601" i="2"/>
  <c r="O1579" i="2"/>
  <c r="J1610" i="2"/>
  <c r="Y1610" i="2" s="1"/>
  <c r="AA1610" i="2" s="1"/>
  <c r="O1622" i="2" s="1"/>
  <c r="N1815" i="2"/>
  <c r="C1820" i="2"/>
  <c r="N1682" i="2"/>
  <c r="O1682" i="2" s="1"/>
  <c r="H1646" i="2"/>
  <c r="J1646" i="2" s="1"/>
  <c r="C1654" i="2"/>
  <c r="Q1602" i="2"/>
  <c r="K1646" i="2"/>
  <c r="Q1601" i="2"/>
  <c r="N1610" i="2"/>
  <c r="O1619" i="2" s="1"/>
  <c r="O1620" i="2" s="1"/>
  <c r="O1785" i="3" l="1"/>
  <c r="O1826" i="3"/>
  <c r="Y1819" i="3"/>
  <c r="AA1819" i="3" s="1"/>
  <c r="N1806" i="3"/>
  <c r="K1819" i="3"/>
  <c r="H1853" i="3"/>
  <c r="C1866" i="3"/>
  <c r="K1775" i="2"/>
  <c r="N1775" i="2" s="1"/>
  <c r="O1775" i="2" s="1"/>
  <c r="Q1730" i="2"/>
  <c r="K1654" i="2"/>
  <c r="O1815" i="2"/>
  <c r="AB1610" i="2"/>
  <c r="Q1815" i="2"/>
  <c r="H1820" i="2"/>
  <c r="Q1645" i="2"/>
  <c r="K1689" i="2"/>
  <c r="C1690" i="2"/>
  <c r="H1654" i="2"/>
  <c r="O1661" i="2" s="1"/>
  <c r="Q1610" i="2"/>
  <c r="N1646" i="2"/>
  <c r="O1646" i="2" s="1"/>
  <c r="J1654" i="2"/>
  <c r="Q1682" i="2"/>
  <c r="K1727" i="2"/>
  <c r="O1623" i="2"/>
  <c r="H1866" i="3" l="1"/>
  <c r="O1873" i="3" s="1"/>
  <c r="J1853" i="3"/>
  <c r="J1866" i="3" s="1"/>
  <c r="K1853" i="3"/>
  <c r="O1806" i="3"/>
  <c r="N1819" i="3"/>
  <c r="O1828" i="3" s="1"/>
  <c r="O1829" i="3" s="1"/>
  <c r="Q1806" i="3"/>
  <c r="Q1819" i="3" s="1"/>
  <c r="O1831" i="3"/>
  <c r="AB1819" i="3"/>
  <c r="J1820" i="2"/>
  <c r="Y1654" i="2"/>
  <c r="AA1654" i="2" s="1"/>
  <c r="AB1654" i="2" s="1"/>
  <c r="Q1775" i="2"/>
  <c r="K1820" i="2"/>
  <c r="Q1646" i="2"/>
  <c r="Q1654" i="2" s="1"/>
  <c r="K1690" i="2"/>
  <c r="K1698" i="2" s="1"/>
  <c r="H1690" i="2"/>
  <c r="C1698" i="2"/>
  <c r="N1654" i="2"/>
  <c r="O1663" i="2" s="1"/>
  <c r="O1664" i="2" s="1"/>
  <c r="N1727" i="2"/>
  <c r="N1689" i="2"/>
  <c r="O1689" i="2" s="1"/>
  <c r="Y1866" i="3" l="1"/>
  <c r="AA1866" i="3" s="1"/>
  <c r="O1878" i="3" s="1"/>
  <c r="O1832" i="3"/>
  <c r="N1853" i="3"/>
  <c r="K1866" i="3"/>
  <c r="N1820" i="2"/>
  <c r="O1820" i="2" s="1"/>
  <c r="J1690" i="2"/>
  <c r="J1698" i="2" s="1"/>
  <c r="K1772" i="2"/>
  <c r="N1772" i="2" s="1"/>
  <c r="O1772" i="2" s="1"/>
  <c r="O1727" i="2"/>
  <c r="O1666" i="2"/>
  <c r="O1667" i="2" s="1"/>
  <c r="C1735" i="2"/>
  <c r="H1698" i="2"/>
  <c r="O1705" i="2" s="1"/>
  <c r="Q1727" i="2"/>
  <c r="Q1689" i="2"/>
  <c r="K1734" i="2"/>
  <c r="AB1866" i="3" l="1"/>
  <c r="O1853" i="3"/>
  <c r="N1866" i="3"/>
  <c r="O1875" i="3" s="1"/>
  <c r="O1876" i="3" s="1"/>
  <c r="O1879" i="3" s="1"/>
  <c r="Q1853" i="3"/>
  <c r="Q1866" i="3" s="1"/>
  <c r="Q1820" i="2"/>
  <c r="N1690" i="2"/>
  <c r="O1690" i="2" s="1"/>
  <c r="K1817" i="2"/>
  <c r="Q1772" i="2"/>
  <c r="N1734" i="2"/>
  <c r="H1735" i="2"/>
  <c r="J1735" i="2" s="1"/>
  <c r="C1744" i="2"/>
  <c r="Y1698" i="2"/>
  <c r="AA1698" i="2" s="1"/>
  <c r="K1735" i="2" l="1"/>
  <c r="K1744" i="2" s="1"/>
  <c r="Q1690" i="2"/>
  <c r="Q1698" i="2" s="1"/>
  <c r="N1698" i="2"/>
  <c r="O1707" i="2" s="1"/>
  <c r="O1708" i="2" s="1"/>
  <c r="K1779" i="2"/>
  <c r="N1779" i="2" s="1"/>
  <c r="O1779" i="2" s="1"/>
  <c r="O1734" i="2"/>
  <c r="H1744" i="2"/>
  <c r="O1751" i="2" s="1"/>
  <c r="C1780" i="2"/>
  <c r="N1817" i="2"/>
  <c r="N1735" i="2"/>
  <c r="O1735" i="2" s="1"/>
  <c r="J1744" i="2"/>
  <c r="O1710" i="2"/>
  <c r="AB1698" i="2"/>
  <c r="Q1734" i="2"/>
  <c r="O1711" i="2" l="1"/>
  <c r="O1817" i="2"/>
  <c r="Y1744" i="2"/>
  <c r="AA1744" i="2" s="1"/>
  <c r="O1756" i="2" s="1"/>
  <c r="Q1817" i="2"/>
  <c r="Q1779" i="2"/>
  <c r="K1824" i="2"/>
  <c r="H1780" i="2"/>
  <c r="J1780" i="2" s="1"/>
  <c r="C1789" i="2"/>
  <c r="Q1735" i="2"/>
  <c r="Q1744" i="2" s="1"/>
  <c r="K1780" i="2"/>
  <c r="K1789" i="2" s="1"/>
  <c r="N1744" i="2"/>
  <c r="O1753" i="2" s="1"/>
  <c r="O1754" i="2" s="1"/>
  <c r="AB1744" i="2" l="1"/>
  <c r="C1825" i="2"/>
  <c r="H1789" i="2"/>
  <c r="N1824" i="2"/>
  <c r="N1780" i="2"/>
  <c r="O1780" i="2" s="1"/>
  <c r="J1789" i="2"/>
  <c r="O1757" i="2"/>
  <c r="O1824" i="2" l="1"/>
  <c r="Q1780" i="2"/>
  <c r="Q1789" i="2" s="1"/>
  <c r="K1825" i="2"/>
  <c r="K1834" i="2" s="1"/>
  <c r="N1789" i="2"/>
  <c r="O1798" i="2" s="1"/>
  <c r="Y1789" i="2"/>
  <c r="AA1789" i="2" s="1"/>
  <c r="O1796" i="2"/>
  <c r="Q1824" i="2"/>
  <c r="H1825" i="2"/>
  <c r="J1825" i="2" s="1"/>
  <c r="C1834" i="2"/>
  <c r="H1834" i="2" l="1"/>
  <c r="O1841" i="2" s="1"/>
  <c r="O1799" i="2"/>
  <c r="O1801" i="2"/>
  <c r="AB1789" i="2"/>
  <c r="O1802" i="2" l="1"/>
  <c r="N1825" i="2"/>
  <c r="J1834" i="2"/>
  <c r="Y1834" i="2" s="1"/>
  <c r="AA1834" i="2" s="1"/>
  <c r="O1825" i="2" l="1"/>
  <c r="O1846" i="2"/>
  <c r="AB1834" i="2"/>
  <c r="Q1825" i="2"/>
  <c r="Q1834" i="2" s="1"/>
  <c r="N1834" i="2"/>
  <c r="O1843" i="2" s="1"/>
  <c r="O1844" i="2" s="1"/>
  <c r="O184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Niemeier, Angela</author>
  </authors>
  <commentList>
    <comment ref="M19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Niemeier, Angela:</t>
        </r>
        <r>
          <rPr>
            <sz val="9"/>
            <color indexed="81"/>
            <rFont val="Tahoma"/>
            <family val="2"/>
          </rPr>
          <t xml:space="preserve">
only water- wouldn't think you could use test valves in use for both water and sewer using same equipment</t>
        </r>
      </text>
    </comment>
    <comment ref="M23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Niemeier, Angela:</t>
        </r>
        <r>
          <rPr>
            <sz val="9"/>
            <color indexed="81"/>
            <rFont val="Tahoma"/>
            <family val="2"/>
          </rPr>
          <t xml:space="preserve">
Going to split between water Service lines and wells $927,500 to each.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Niemeier, Angela</author>
  </authors>
  <commentList>
    <comment ref="H248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Niemeier, Angela:</t>
        </r>
        <r>
          <rPr>
            <sz val="9"/>
            <color indexed="81"/>
            <rFont val="Tahoma"/>
            <family val="2"/>
          </rPr>
          <t xml:space="preserve">
Decreased to bring estimate breakdown down to actual number</t>
        </r>
      </text>
    </comment>
  </commentList>
</comments>
</file>

<file path=xl/sharedStrings.xml><?xml version="1.0" encoding="utf-8"?>
<sst xmlns="http://schemas.openxmlformats.org/spreadsheetml/2006/main" count="6924" uniqueCount="598">
  <si>
    <t>Account Decscription</t>
  </si>
  <si>
    <t>Year</t>
  </si>
  <si>
    <t>Collection Sewers, Gravity</t>
  </si>
  <si>
    <t>Structures and Improvements</t>
  </si>
  <si>
    <t xml:space="preserve">                 TOTALS</t>
  </si>
  <si>
    <t>Note</t>
  </si>
  <si>
    <t>Salvage</t>
  </si>
  <si>
    <t>Collection Sewers, Force</t>
  </si>
  <si>
    <t>Services to Customers</t>
  </si>
  <si>
    <t>Flow Measuring Devices</t>
  </si>
  <si>
    <t>Pumping Equipment</t>
  </si>
  <si>
    <t>Receiving Wells (Pump Pits)</t>
  </si>
  <si>
    <t>Transportation Equipment</t>
  </si>
  <si>
    <t>Plant Sewers</t>
  </si>
  <si>
    <t xml:space="preserve">       ------  CIAC --------</t>
  </si>
  <si>
    <t>Account</t>
  </si>
  <si>
    <t>Number</t>
  </si>
  <si>
    <t>A</t>
  </si>
  <si>
    <t>From prior year Annual Report or Last Rate Case</t>
  </si>
  <si>
    <t>Total Plant in Service</t>
  </si>
  <si>
    <t>Total CIAC</t>
  </si>
  <si>
    <t>Total Reserves</t>
  </si>
  <si>
    <t>Customers at end of year</t>
  </si>
  <si>
    <t>Annual Report</t>
  </si>
  <si>
    <t>Amortized CIAC</t>
  </si>
  <si>
    <t>Begin year EMS</t>
  </si>
  <si>
    <t>Customers Added</t>
  </si>
  <si>
    <t>NET Rate Base</t>
  </si>
  <si>
    <t>End Prior year</t>
  </si>
  <si>
    <t xml:space="preserve">Net </t>
  </si>
  <si>
    <t xml:space="preserve">Percent </t>
  </si>
  <si>
    <t>Accrued</t>
  </si>
  <si>
    <t>Rate</t>
  </si>
  <si>
    <t>at yr end</t>
  </si>
  <si>
    <t>Net</t>
  </si>
  <si>
    <t>%</t>
  </si>
  <si>
    <t>$</t>
  </si>
  <si>
    <t>% Accrued Total Plant</t>
  </si>
  <si>
    <t>Total</t>
  </si>
  <si>
    <t>Case # &gt;</t>
  </si>
  <si>
    <t>End Life</t>
  </si>
  <si>
    <t>Reserve % Accruals</t>
  </si>
  <si>
    <t>Starting From Case #</t>
  </si>
  <si>
    <t>Case #</t>
  </si>
  <si>
    <t>In Service Balance - Begin</t>
  </si>
  <si>
    <t>Additions - Year</t>
  </si>
  <si>
    <t>Retire - Year</t>
  </si>
  <si>
    <t>In Service Balance - End</t>
  </si>
  <si>
    <t>Prior Ordered Annual Deprec Rate %</t>
  </si>
  <si>
    <t>Acct. No.</t>
  </si>
  <si>
    <t>Calculated Deprec Expense using %</t>
  </si>
  <si>
    <t>Begin Reserve Balance -</t>
  </si>
  <si>
    <t>Salvage Corrections For</t>
  </si>
  <si>
    <t>End Reserve Balance</t>
  </si>
  <si>
    <t>Class</t>
  </si>
  <si>
    <t>NET Plant -END</t>
  </si>
  <si>
    <t>Wells and Springs</t>
  </si>
  <si>
    <t>Dist Reservoirs and Standpipes</t>
  </si>
  <si>
    <t>Trans &amp; Dist Mains</t>
  </si>
  <si>
    <t>Services</t>
  </si>
  <si>
    <t>Reserve % of Plant</t>
  </si>
  <si>
    <r>
      <t xml:space="preserve">Water Company Class </t>
    </r>
    <r>
      <rPr>
        <sz val="10"/>
        <color indexed="10"/>
        <rFont val="Arial"/>
        <family val="2"/>
      </rPr>
      <t/>
    </r>
  </si>
  <si>
    <t>Land and Land Rights</t>
  </si>
  <si>
    <t>Acct No.</t>
  </si>
  <si>
    <t>Start  or Add or Remove</t>
  </si>
  <si>
    <t>Balance CIAC START</t>
  </si>
  <si>
    <t>CIAC     END</t>
  </si>
  <si>
    <t>Notes CIAC     only</t>
  </si>
  <si>
    <t>CIAC Amort Accrual</t>
  </si>
  <si>
    <t>CIAC Amort Reserve Start</t>
  </si>
  <si>
    <t>End Yr CIAC Amort Reserve</t>
  </si>
  <si>
    <t xml:space="preserve">Future CIAC Remain Amort </t>
  </si>
  <si>
    <t>Retire CIAC in the column to the                   &lt;- left                     as a negative number</t>
  </si>
  <si>
    <t>Enter CIAC Adds &lt;- left (include new connect fees)</t>
  </si>
  <si>
    <t xml:space="preserve">Retire CIAC in the column to the right -&gt; as a negative number </t>
  </si>
  <si>
    <t xml:space="preserve">IF CIAC plant is retired, the original cost (CIAC amount) is entered in both column "S" and "Y" as a negative number to remove from Total CIAC and CIAC amort reserves. </t>
  </si>
  <si>
    <t>Attached Method</t>
  </si>
  <si>
    <t>Water Company Class &gt;</t>
  </si>
  <si>
    <t>Company &gt;</t>
  </si>
  <si>
    <t>Year &gt;</t>
  </si>
  <si>
    <t>Months Reported &gt;</t>
  </si>
  <si>
    <r>
      <t xml:space="preserve">Sewer Company Class </t>
    </r>
    <r>
      <rPr>
        <sz val="10"/>
        <color indexed="10"/>
        <rFont val="Arial"/>
        <family val="2"/>
      </rPr>
      <t/>
    </r>
  </si>
  <si>
    <t xml:space="preserve"> Sewer Company</t>
  </si>
  <si>
    <t>Water Company</t>
  </si>
  <si>
    <t>Treatment &amp; Disposal Facilities</t>
  </si>
  <si>
    <t>NOTES</t>
  </si>
  <si>
    <t>---- Contributions In Aid of Construction ----</t>
  </si>
  <si>
    <t>Meters</t>
  </si>
  <si>
    <t>Hydrants</t>
  </si>
  <si>
    <t>From Annual Report or CCN Case</t>
  </si>
  <si>
    <t>Water Treatment Equipment</t>
  </si>
  <si>
    <t>Meter Pits &amp; Installations</t>
  </si>
  <si>
    <t>--</t>
  </si>
  <si>
    <t>* If Company does not have any "In Service Balance - Begin" for initial year, multiply input for "Months Reported" by 2 (due to mid-year convention calc)</t>
  </si>
  <si>
    <t>Pumping Equip (Electric)</t>
  </si>
  <si>
    <t>updated to class C</t>
  </si>
  <si>
    <t>rates used in last case</t>
  </si>
  <si>
    <t>standard rate</t>
  </si>
  <si>
    <t>Net Salvage Rate</t>
  </si>
  <si>
    <t>Account Percent Accrued at yr end</t>
  </si>
  <si>
    <t>Account Number</t>
  </si>
  <si>
    <t>Total End Life Accrued Net Salvage</t>
  </si>
  <si>
    <t>Organization</t>
  </si>
  <si>
    <t>Directions: Change data to current company and , add years beg of last rate case. Then make additions from each annual report since (p 3 and W5). Check depreciation % approved. Check CIAK on last rate case (input V) and on each annual report (page 9 An report)</t>
  </si>
  <si>
    <t xml:space="preserve"> </t>
  </si>
  <si>
    <t>Liberty-Bolivar</t>
  </si>
  <si>
    <t>WA-2020-0397</t>
  </si>
  <si>
    <t>WA-2020-3097</t>
  </si>
  <si>
    <t>Asset</t>
  </si>
  <si>
    <t>t</t>
  </si>
  <si>
    <t>Property Description</t>
  </si>
  <si>
    <t>Type</t>
  </si>
  <si>
    <t>Service</t>
  </si>
  <si>
    <t>Cost</t>
  </si>
  <si>
    <t>Method</t>
  </si>
  <si>
    <t>Period</t>
  </si>
  <si>
    <t>Depreciation</t>
  </si>
  <si>
    <t>End Depr</t>
  </si>
  <si>
    <t/>
  </si>
  <si>
    <t xml:space="preserve">Improvements                                 </t>
  </si>
  <si>
    <t xml:space="preserve">Water System             </t>
  </si>
  <si>
    <t>S/L</t>
  </si>
  <si>
    <t xml:space="preserve">Water meter/pump/pipe                        </t>
  </si>
  <si>
    <t xml:space="preserve">Water pipe                                   </t>
  </si>
  <si>
    <t xml:space="preserve">Pipe &amp; supplies                              </t>
  </si>
  <si>
    <t xml:space="preserve">Water tower improvement                      </t>
  </si>
  <si>
    <t xml:space="preserve">Water pump/recasing well                     </t>
  </si>
  <si>
    <t xml:space="preserve">well &amp; pumphouse                             </t>
  </si>
  <si>
    <t xml:space="preserve">Meter                                        </t>
  </si>
  <si>
    <t xml:space="preserve">Clark Construction-W/S                       </t>
  </si>
  <si>
    <t xml:space="preserve">Water improvements                           </t>
  </si>
  <si>
    <t xml:space="preserve">Hydrants &amp; Pipes                             </t>
  </si>
  <si>
    <t xml:space="preserve">Water lines                                  </t>
  </si>
  <si>
    <t xml:space="preserve">Water lines/ditching                         </t>
  </si>
  <si>
    <t xml:space="preserve">Water extensions                             </t>
  </si>
  <si>
    <t xml:space="preserve">Water line extensions                        </t>
  </si>
  <si>
    <t xml:space="preserve">Water lines 82-86                            </t>
  </si>
  <si>
    <t xml:space="preserve">Tower maintenance                            </t>
  </si>
  <si>
    <t xml:space="preserve">Hydrants                                     </t>
  </si>
  <si>
    <t xml:space="preserve">Valves                                       </t>
  </si>
  <si>
    <t xml:space="preserve">Water pipes                                  </t>
  </si>
  <si>
    <t xml:space="preserve">Water line extension                         </t>
  </si>
  <si>
    <t xml:space="preserve">500 Meters                                   </t>
  </si>
  <si>
    <t xml:space="preserve">Hydrant &amp; release valve                      </t>
  </si>
  <si>
    <t xml:space="preserve">Gate valve                                   </t>
  </si>
  <si>
    <t xml:space="preserve">Wells control                                </t>
  </si>
  <si>
    <t xml:space="preserve">Pump controls                                </t>
  </si>
  <si>
    <t xml:space="preserve">Rewire pump                                  </t>
  </si>
  <si>
    <t xml:space="preserve">Water line                                   </t>
  </si>
  <si>
    <t xml:space="preserve">Wate pipe                                    </t>
  </si>
  <si>
    <t xml:space="preserve">Meter covers &amp; yokes                         </t>
  </si>
  <si>
    <t xml:space="preserve">Pipe                                         </t>
  </si>
  <si>
    <t xml:space="preserve">Meters                                       </t>
  </si>
  <si>
    <t xml:space="preserve">Hydrants &amp; yokes                             </t>
  </si>
  <si>
    <t xml:space="preserve">Hydrant                                      </t>
  </si>
  <si>
    <t xml:space="preserve">Tower improvement                            </t>
  </si>
  <si>
    <t xml:space="preserve">Pump overhaul                                </t>
  </si>
  <si>
    <t xml:space="preserve">Chlorine system                              </t>
  </si>
  <si>
    <t xml:space="preserve">Water meters                                 </t>
  </si>
  <si>
    <t xml:space="preserve">Hydrants and valves                          </t>
  </si>
  <si>
    <t xml:space="preserve">Well #3 overhaul                             </t>
  </si>
  <si>
    <t xml:space="preserve">Water lines &amp; main                           </t>
  </si>
  <si>
    <t xml:space="preserve">Improvements - new lines                     </t>
  </si>
  <si>
    <t xml:space="preserve">Improvements - water lines                   </t>
  </si>
  <si>
    <t xml:space="preserve">Fast n Friendly waterline                    </t>
  </si>
  <si>
    <t xml:space="preserve">Well #4 improvements                         </t>
  </si>
  <si>
    <t xml:space="preserve">St Albins Church waterline                   </t>
  </si>
  <si>
    <t xml:space="preserve">2 hydrants                                   </t>
  </si>
  <si>
    <t xml:space="preserve">New sports complex waterline                 </t>
  </si>
  <si>
    <t xml:space="preserve">Waterline north of nursing home              </t>
  </si>
  <si>
    <t xml:space="preserve">Water &amp; sewer lines                          </t>
  </si>
  <si>
    <t xml:space="preserve">Water/sewer line - 860 acres                 </t>
  </si>
  <si>
    <t xml:space="preserve">Modular support panels                       </t>
  </si>
  <si>
    <t xml:space="preserve">Walnut street water line                     </t>
  </si>
  <si>
    <t xml:space="preserve">West 32 Hwy water lines                      </t>
  </si>
  <si>
    <t xml:space="preserve">Park &amp; summit Water Lines                    </t>
  </si>
  <si>
    <t xml:space="preserve">Lift station - Colony estate                 </t>
  </si>
  <si>
    <t xml:space="preserve">Water tower                                  </t>
  </si>
  <si>
    <t xml:space="preserve">Heating system for water                     </t>
  </si>
  <si>
    <t xml:space="preserve">Water system improvements                    </t>
  </si>
  <si>
    <t xml:space="preserve">Road bore &amp; casing                           </t>
  </si>
  <si>
    <t xml:space="preserve">Strobe lights                                </t>
  </si>
  <si>
    <t xml:space="preserve">Underground cutter                           </t>
  </si>
  <si>
    <t xml:space="preserve">Engineering fees                             </t>
  </si>
  <si>
    <t xml:space="preserve">5 Water meters                               </t>
  </si>
  <si>
    <t xml:space="preserve">Industrial Park water extension              </t>
  </si>
  <si>
    <t xml:space="preserve">2006 Water additions                         </t>
  </si>
  <si>
    <t xml:space="preserve">FLYGT pump lift #6                           </t>
  </si>
  <si>
    <t xml:space="preserve">Flowmeters &amp; installation                    </t>
  </si>
  <si>
    <t xml:space="preserve">Life station pump                            </t>
  </si>
  <si>
    <t xml:space="preserve">Hydrant extension                            </t>
  </si>
  <si>
    <t xml:space="preserve">Chain Link Fence around well                 </t>
  </si>
  <si>
    <t xml:space="preserve">Myer's Pump                                  </t>
  </si>
  <si>
    <t xml:space="preserve">SCADA                                        </t>
  </si>
  <si>
    <t xml:space="preserve">SCADA - Prior Year CIP                       </t>
  </si>
  <si>
    <t xml:space="preserve">S&amp;L Pump                                     </t>
  </si>
  <si>
    <t xml:space="preserve">Dual Chlorinators                            </t>
  </si>
  <si>
    <t xml:space="preserve">SBU Meter Project                            </t>
  </si>
  <si>
    <t xml:space="preserve">Scale Dual Chlorinator                       </t>
  </si>
  <si>
    <t xml:space="preserve">5 scale Electronic Carboy (2470 each)        </t>
  </si>
  <si>
    <t xml:space="preserve">Gas Detectors                                </t>
  </si>
  <si>
    <t xml:space="preserve">W/S Project - CIP since 12/31/05             </t>
  </si>
  <si>
    <t>Well #5 Pump - Amt. net of insurance proceeds</t>
  </si>
  <si>
    <t xml:space="preserve">Water Tower Rehab                            </t>
  </si>
  <si>
    <t xml:space="preserve">Well Motor                                   </t>
  </si>
  <si>
    <t xml:space="preserve">Well #6                                      </t>
  </si>
  <si>
    <t xml:space="preserve">Well #6 Pump                                 </t>
  </si>
  <si>
    <t xml:space="preserve">Well No. 3 Replacement                       </t>
  </si>
  <si>
    <t xml:space="preserve">Well No. 2 Project                           </t>
  </si>
  <si>
    <t xml:space="preserve">2016 Water pipe lining                       </t>
  </si>
  <si>
    <t xml:space="preserve">Bar Screening Project                        </t>
  </si>
  <si>
    <t xml:space="preserve">Potable Water Tank Painting                  </t>
  </si>
  <si>
    <t xml:space="preserve">Water Tower Painting                         </t>
  </si>
  <si>
    <t xml:space="preserve">Mercy Development                            </t>
  </si>
  <si>
    <t xml:space="preserve">Class </t>
  </si>
  <si>
    <t>Power Operated Equipment</t>
  </si>
  <si>
    <t>Communication Equipment</t>
  </si>
  <si>
    <t>Outfall Sewer Line</t>
  </si>
  <si>
    <t>Stores Equipment</t>
  </si>
  <si>
    <t>pumping equipment</t>
  </si>
  <si>
    <t>wells and springs</t>
  </si>
  <si>
    <t>water treatment equipment</t>
  </si>
  <si>
    <t xml:space="preserve">Addition to building                         </t>
  </si>
  <si>
    <t xml:space="preserve">Equipment &amp; Furniture    </t>
  </si>
  <si>
    <t xml:space="preserve">Hand rail                                    </t>
  </si>
  <si>
    <t xml:space="preserve">Rebuild gearbox                              </t>
  </si>
  <si>
    <t>power operated equipment</t>
  </si>
  <si>
    <t xml:space="preserve">10 x 12 shed                                 </t>
  </si>
  <si>
    <t>trans &amp; Dist mains</t>
  </si>
  <si>
    <t>act as pressure regulator in water treatment plants</t>
  </si>
  <si>
    <t xml:space="preserve">2003 Ford F250 &amp; Access                      </t>
  </si>
  <si>
    <t xml:space="preserve">Lawn mower                                   </t>
  </si>
  <si>
    <t xml:space="preserve">Drill machine                                </t>
  </si>
  <si>
    <t xml:space="preserve">04 Ford F250                                 </t>
  </si>
  <si>
    <t xml:space="preserve">Spare motor for well #4                      </t>
  </si>
  <si>
    <t xml:space="preserve">Handheld meter reader                        </t>
  </si>
  <si>
    <t xml:space="preserve">Gas monitor                                  </t>
  </si>
  <si>
    <t xml:space="preserve">Equipment                                    </t>
  </si>
  <si>
    <t xml:space="preserve">Portable generator                           </t>
  </si>
  <si>
    <t xml:space="preserve">Equipment - H&amp;D waterworks supply co         </t>
  </si>
  <si>
    <t xml:space="preserve">File cabinet                                 </t>
  </si>
  <si>
    <t xml:space="preserve">Line Locator                                 </t>
  </si>
  <si>
    <t xml:space="preserve">Impellers                                    </t>
  </si>
  <si>
    <t>d</t>
  </si>
  <si>
    <t xml:space="preserve">Excavator                                    </t>
  </si>
  <si>
    <t xml:space="preserve">1 handheld w/software                        </t>
  </si>
  <si>
    <t xml:space="preserve">Handheld meter interface                     </t>
  </si>
  <si>
    <t xml:space="preserve">Rotor                                        </t>
  </si>
  <si>
    <t xml:space="preserve">GIS Mapping and Locates                      </t>
  </si>
  <si>
    <t xml:space="preserve">Fire Hydrant                                 </t>
  </si>
  <si>
    <t xml:space="preserve">Generator                                    </t>
  </si>
  <si>
    <t xml:space="preserve">Valve Exerciser Tool                         </t>
  </si>
  <si>
    <t xml:space="preserve">Trench Shield                                </t>
  </si>
  <si>
    <t xml:space="preserve">Flow Meter                                   </t>
  </si>
  <si>
    <t xml:space="preserve">Excavator Hammer                             </t>
  </si>
  <si>
    <t xml:space="preserve">Case 450 Skid Steer                          </t>
  </si>
  <si>
    <t xml:space="preserve">Equipment                </t>
  </si>
  <si>
    <t xml:space="preserve">Recorder/Controller Enclosure                </t>
  </si>
  <si>
    <t xml:space="preserve">Pump                                         </t>
  </si>
  <si>
    <t xml:space="preserve">1/4 Backhoe                                  </t>
  </si>
  <si>
    <t xml:space="preserve">2/4 Backhoe                                  </t>
  </si>
  <si>
    <t xml:space="preserve">100hp Franklin Motor                         </t>
  </si>
  <si>
    <t xml:space="preserve">Excavator &amp; Trailer                          </t>
  </si>
  <si>
    <t xml:space="preserve">Well #5 - Extensive Repair                   </t>
  </si>
  <si>
    <t xml:space="preserve">New Vent - Tower #1                          </t>
  </si>
  <si>
    <t xml:space="preserve">60KW Generator                               </t>
  </si>
  <si>
    <t xml:space="preserve">80KW Generator                               </t>
  </si>
  <si>
    <t xml:space="preserve">ASCO Auto Transfer Switches                  </t>
  </si>
  <si>
    <t xml:space="preserve">Well #3 - Extensive Repairs                  </t>
  </si>
  <si>
    <t xml:space="preserve">2 Iron Handheld Meter Readers                </t>
  </si>
  <si>
    <t xml:space="preserve">Case TV 380 Compact Tractor Loader           </t>
  </si>
  <si>
    <t xml:space="preserve">Bad Boy Outlaw Lawnmower                     </t>
  </si>
  <si>
    <t xml:space="preserve">Prowler Easment Machine &amp; Trailer            </t>
  </si>
  <si>
    <t xml:space="preserve">50hp 3 Phase Motor - Well 3                  </t>
  </si>
  <si>
    <t xml:space="preserve">Refurbish Flygt 12hp pump                    </t>
  </si>
  <si>
    <t xml:space="preserve">Southtown Monitoring System                  </t>
  </si>
  <si>
    <t xml:space="preserve">Transfer Switch and Generator                </t>
  </si>
  <si>
    <t xml:space="preserve">2019 Komatsu PC138USLC-11 Excavator          </t>
  </si>
  <si>
    <t xml:space="preserve">Kohler 60RZ282 60W Generator, SN 206463      </t>
  </si>
  <si>
    <t xml:space="preserve">Southtown Utilities Hookup                   </t>
  </si>
  <si>
    <t xml:space="preserve">Infrastructure           </t>
  </si>
  <si>
    <t xml:space="preserve">Land-right of way                            </t>
  </si>
  <si>
    <t xml:space="preserve">Land                     </t>
  </si>
  <si>
    <t>Memo</t>
  </si>
  <si>
    <t xml:space="preserve">Land &amp; easement right of way                 </t>
  </si>
  <si>
    <t xml:space="preserve">Water land - Chestnut                        </t>
  </si>
  <si>
    <t xml:space="preserve">Land &amp; survey cost for FC                    </t>
  </si>
  <si>
    <t xml:space="preserve">7 acres of Land                              </t>
  </si>
  <si>
    <t>2007 Chevy K2500 4X4 Vin: 1323 (split with SS</t>
  </si>
  <si>
    <t xml:space="preserve">Vehicles                 </t>
  </si>
  <si>
    <t>2007 Chevy K2500 4X4 Vin: 1323 (split with WS</t>
  </si>
  <si>
    <t>2008 Ford F-350 Utility Truck (split with SS)</t>
  </si>
  <si>
    <t>2008 Ford F-350 Utility Truck (split with WS)</t>
  </si>
  <si>
    <t xml:space="preserve">2016 Mark MHD GU533 Vin: 0931                </t>
  </si>
  <si>
    <t xml:space="preserve">2000 chevy pickup                            </t>
  </si>
  <si>
    <t xml:space="preserve">1991 Ford E350 w/ camera system VIN #29212   </t>
  </si>
  <si>
    <t xml:space="preserve">2007 Hydro Trencher Vac Truck                </t>
  </si>
  <si>
    <t xml:space="preserve">2001 Mitsubishi mini truck                   </t>
  </si>
  <si>
    <t xml:space="preserve">Sewer engineering                            </t>
  </si>
  <si>
    <t xml:space="preserve">Sewer System             </t>
  </si>
  <si>
    <t xml:space="preserve">Sewer pipe                                   </t>
  </si>
  <si>
    <t xml:space="preserve">Sewer lines &amp; pump                           </t>
  </si>
  <si>
    <t xml:space="preserve">Clark construction - w/s                     </t>
  </si>
  <si>
    <t xml:space="preserve">Sewer lines                                  </t>
  </si>
  <si>
    <t xml:space="preserve">Sewer improvements                           </t>
  </si>
  <si>
    <t xml:space="preserve">Sewer extension                              </t>
  </si>
  <si>
    <t xml:space="preserve">Sewer line extensions                        </t>
  </si>
  <si>
    <t xml:space="preserve">Engineering                                  </t>
  </si>
  <si>
    <t xml:space="preserve">Sewerimprovements                            </t>
  </si>
  <si>
    <t xml:space="preserve">Sewer treatment plant                        </t>
  </si>
  <si>
    <t xml:space="preserve">Sewer line-Pizza Hut                         </t>
  </si>
  <si>
    <t xml:space="preserve">Manholes                                     </t>
  </si>
  <si>
    <t xml:space="preserve">Sewer line                                   </t>
  </si>
  <si>
    <t xml:space="preserve">Scales                                       </t>
  </si>
  <si>
    <t xml:space="preserve">Pump motor                                   </t>
  </si>
  <si>
    <t xml:space="preserve">Manhole covers                               </t>
  </si>
  <si>
    <t xml:space="preserve">Beam aligner                                 </t>
  </si>
  <si>
    <t xml:space="preserve">Manhole                                      </t>
  </si>
  <si>
    <t xml:space="preserve">Catwalk                                      </t>
  </si>
  <si>
    <t xml:space="preserve">Sewer meter                                  </t>
  </si>
  <si>
    <t xml:space="preserve">Sewer extension/improvements                 </t>
  </si>
  <si>
    <t xml:space="preserve">Sewer Improvements - ROTC                    </t>
  </si>
  <si>
    <t xml:space="preserve">Sewer lines for prairie VII                  </t>
  </si>
  <si>
    <t xml:space="preserve">Sewer pipes                                  </t>
  </si>
  <si>
    <t xml:space="preserve">Clarifiers                                   </t>
  </si>
  <si>
    <t xml:space="preserve">Clarifiers for WWTP                          </t>
  </si>
  <si>
    <t xml:space="preserve">Clarifiers on WWTP                           </t>
  </si>
  <si>
    <t xml:space="preserve">WWTP Lab Building                            </t>
  </si>
  <si>
    <t xml:space="preserve">Neuhart sewer add'l lines                    </t>
  </si>
  <si>
    <t xml:space="preserve">West austin sewer line                       </t>
  </si>
  <si>
    <t xml:space="preserve">St Albins Church sewer line                  </t>
  </si>
  <si>
    <t xml:space="preserve">Improvements to sewer line                   </t>
  </si>
  <si>
    <t xml:space="preserve">Repair well #5                               </t>
  </si>
  <si>
    <t xml:space="preserve">Water &amp; sewer line                           </t>
  </si>
  <si>
    <t xml:space="preserve">Water/Sewer line - 860 acres                 </t>
  </si>
  <si>
    <t xml:space="preserve">Floating 5 HP Asperator                      </t>
  </si>
  <si>
    <t xml:space="preserve">Weimco Pump                                  </t>
  </si>
  <si>
    <t xml:space="preserve">Summit street sewer lines                    </t>
  </si>
  <si>
    <t xml:space="preserve">4  Bladder Valve                             </t>
  </si>
  <si>
    <t xml:space="preserve">Pista Grit Drive                             </t>
  </si>
  <si>
    <t xml:space="preserve">2003 Sterling Sludge                         </t>
  </si>
  <si>
    <t xml:space="preserve">Tube heaters at sewer plant                  </t>
  </si>
  <si>
    <t xml:space="preserve">3 Wet Wells Pump                             </t>
  </si>
  <si>
    <t xml:space="preserve">3 Aerators                                   </t>
  </si>
  <si>
    <t xml:space="preserve">Lift station - Fullerton                     </t>
  </si>
  <si>
    <t xml:space="preserve">Control box                                  </t>
  </si>
  <si>
    <t xml:space="preserve">1 Flyght Pump                                </t>
  </si>
  <si>
    <t xml:space="preserve">Industrial Park sewer extension              </t>
  </si>
  <si>
    <t xml:space="preserve">Sewer line extension - Park to Clark         </t>
  </si>
  <si>
    <t xml:space="preserve">Lift Station Motor                           </t>
  </si>
  <si>
    <t xml:space="preserve">Wet well pump                                </t>
  </si>
  <si>
    <t xml:space="preserve">Lift Station Pump                            </t>
  </si>
  <si>
    <t xml:space="preserve">Pump for lift station                        </t>
  </si>
  <si>
    <t xml:space="preserve">Sewer Flow Monitoring                        </t>
  </si>
  <si>
    <t xml:space="preserve">Manhole Parts                                </t>
  </si>
  <si>
    <t xml:space="preserve">Bar Screen renovation at WWTP                </t>
  </si>
  <si>
    <t xml:space="preserve">Replace Ditch wiring                         </t>
  </si>
  <si>
    <t xml:space="preserve">Lift Station Floats                          </t>
  </si>
  <si>
    <t xml:space="preserve">Programming Valve Module                     </t>
  </si>
  <si>
    <t xml:space="preserve">WWTP Project                                 </t>
  </si>
  <si>
    <t xml:space="preserve">Wastewater project                           </t>
  </si>
  <si>
    <t xml:space="preserve">WWTP Disinfection                            </t>
  </si>
  <si>
    <t xml:space="preserve">Engineering - WWTP (2012 CIP &amp; 2013)         </t>
  </si>
  <si>
    <t xml:space="preserve">Sewer Rehabilitiation Project                </t>
  </si>
  <si>
    <t xml:space="preserve">Southtown Utilities                          </t>
  </si>
  <si>
    <t xml:space="preserve">8.3hp Sludge mixer                           </t>
  </si>
  <si>
    <t xml:space="preserve">WWTP Weir Trough                             </t>
  </si>
  <si>
    <t xml:space="preserve">Oxidation Ditch Improvements                 </t>
  </si>
  <si>
    <t xml:space="preserve">2017 Cure In Place Piping Project            </t>
  </si>
  <si>
    <t>2017 Cure In Place Piping Project - Visusewer</t>
  </si>
  <si>
    <t xml:space="preserve">Downtown Sewer Project                       </t>
  </si>
  <si>
    <t xml:space="preserve">Southtown Sewer Extension Project            </t>
  </si>
  <si>
    <t xml:space="preserve">2018 Sewer Lining Project                    </t>
  </si>
  <si>
    <t xml:space="preserve">2018 Oxidation Ditch Improvements            </t>
  </si>
  <si>
    <t xml:space="preserve">2019 Sewer Rehab Cure in Place Pipe Project  </t>
  </si>
  <si>
    <t xml:space="preserve">Grit box                                     </t>
  </si>
  <si>
    <t xml:space="preserve">Trailer mounted sewer cleaner                </t>
  </si>
  <si>
    <t xml:space="preserve">Clarifier                                    </t>
  </si>
  <si>
    <t xml:space="preserve">Precision 3  Trash Pump                      </t>
  </si>
  <si>
    <t xml:space="preserve">Blower                                       </t>
  </si>
  <si>
    <t xml:space="preserve">Pipe - Chicago Street Sewer                  </t>
  </si>
  <si>
    <t xml:space="preserve">Generator - Lift Station #5                  </t>
  </si>
  <si>
    <t xml:space="preserve">TrakStar sewer camera                        </t>
  </si>
  <si>
    <t xml:space="preserve">Camera Van Laptop S/N: 19RKW2                </t>
  </si>
  <si>
    <t xml:space="preserve">Pipe Laser                                   </t>
  </si>
  <si>
    <t xml:space="preserve">Sewer Rehabilitation Project 2015            </t>
  </si>
  <si>
    <t xml:space="preserve">Sludge truck overhaul                        </t>
  </si>
  <si>
    <t>NBV</t>
  </si>
  <si>
    <t>main water line ran down Clark street  - unknown number of blocks</t>
  </si>
  <si>
    <t>chlorine gas alarms in well houses</t>
  </si>
  <si>
    <t>main sewer line ran down Clark street  - unknown number of blocks</t>
  </si>
  <si>
    <t>Lift Station and Office build</t>
  </si>
  <si>
    <t>WAS/RAS, converted old clarifier to sludge tank, yard piping</t>
  </si>
  <si>
    <t>for testing gas in confined space (manhole)</t>
  </si>
  <si>
    <t>addition of north bed filter/pumps/controls at Southtown</t>
  </si>
  <si>
    <t xml:space="preserve">3 Phase AC Unit                              </t>
  </si>
  <si>
    <t xml:space="preserve">Buildings &amp; Land Improve </t>
  </si>
  <si>
    <t xml:space="preserve">CIP                      </t>
  </si>
  <si>
    <t xml:space="preserve">Sewer treatment plant equip                  </t>
  </si>
  <si>
    <t xml:space="preserve">Sewer equipment                              </t>
  </si>
  <si>
    <t xml:space="preserve">Confined space entry                         </t>
  </si>
  <si>
    <t xml:space="preserve">Sewer root saw &amp; rod                         </t>
  </si>
  <si>
    <t xml:space="preserve">Truck bed (1/2 water)                        </t>
  </si>
  <si>
    <t xml:space="preserve">Trash pump                                   </t>
  </si>
  <si>
    <t xml:space="preserve">Air blower                                   </t>
  </si>
  <si>
    <t xml:space="preserve">Sutor built blower                           </t>
  </si>
  <si>
    <t xml:space="preserve">Minigas sensor                               </t>
  </si>
  <si>
    <t xml:space="preserve">Rammer                                       </t>
  </si>
  <si>
    <t xml:space="preserve">Cut quick saw                                </t>
  </si>
  <si>
    <t xml:space="preserve">Pump blade                                   </t>
  </si>
  <si>
    <t xml:space="preserve">Amonia kit                                   </t>
  </si>
  <si>
    <t xml:space="preserve">3/4 HP motor (2)                             </t>
  </si>
  <si>
    <t xml:space="preserve">15 HP motor (2)                              </t>
  </si>
  <si>
    <t xml:space="preserve">6 MSFD Gearshift reducer                     </t>
  </si>
  <si>
    <t xml:space="preserve">Gear reducer                                 </t>
  </si>
  <si>
    <t xml:space="preserve">Pump from bates sale                         </t>
  </si>
  <si>
    <t xml:space="preserve">Motor from bates sale                        </t>
  </si>
  <si>
    <t xml:space="preserve">Traksan backhoe loader                       </t>
  </si>
  <si>
    <t xml:space="preserve">18  bucket for backhoe                       </t>
  </si>
  <si>
    <t xml:space="preserve">Sludge garage                                </t>
  </si>
  <si>
    <t xml:space="preserve">Saw                                          </t>
  </si>
  <si>
    <t xml:space="preserve">Scott Air pack                               </t>
  </si>
  <si>
    <t xml:space="preserve">Backhoe                                      </t>
  </si>
  <si>
    <t xml:space="preserve">180 KW Onan Generator                        </t>
  </si>
  <si>
    <t xml:space="preserve">Truck bed                                    </t>
  </si>
  <si>
    <t xml:space="preserve">Testing pump                                 </t>
  </si>
  <si>
    <t xml:space="preserve">Sensor                                       </t>
  </si>
  <si>
    <t xml:space="preserve">Fence                                        </t>
  </si>
  <si>
    <t xml:space="preserve">Air compressor                               </t>
  </si>
  <si>
    <t xml:space="preserve">50 HP electric motor                         </t>
  </si>
  <si>
    <t xml:space="preserve">Circular saw &amp; blade                         </t>
  </si>
  <si>
    <t xml:space="preserve">Radio read handheld                          </t>
  </si>
  <si>
    <t>Replaced in 2008</t>
  </si>
  <si>
    <t>1998 model.  2007 model was removed.</t>
  </si>
  <si>
    <t>for manhole</t>
  </si>
  <si>
    <t>Additional Comments</t>
  </si>
  <si>
    <t>Plant Asset</t>
  </si>
  <si>
    <t>Account booked in</t>
  </si>
  <si>
    <t>GIS Mapping one time expense- doesn't go to plant</t>
  </si>
  <si>
    <t>Tower #3</t>
  </si>
  <si>
    <t>Southtown</t>
  </si>
  <si>
    <t>Enterprise fund- divided between water and sewer if it could not be sorted to water or sewer specifically</t>
  </si>
  <si>
    <t>Power Operated equipment</t>
  </si>
  <si>
    <t>Net zero in 15 years</t>
  </si>
  <si>
    <t>50 years</t>
  </si>
  <si>
    <t>40 years</t>
  </si>
  <si>
    <t>Depreciation %</t>
  </si>
  <si>
    <t>Account Booked in</t>
  </si>
  <si>
    <t>Length of Depreciation</t>
  </si>
  <si>
    <t>net zero in 10 years</t>
  </si>
  <si>
    <t>net zero in 15 years</t>
  </si>
  <si>
    <t>Power Operated Equipment- Walk behind saw 2x. Purchased new in 2015.  Purchased used more recently.</t>
  </si>
  <si>
    <t>Meters pits and installations</t>
  </si>
  <si>
    <t>Power Operated equipment- air pack</t>
  </si>
  <si>
    <t>34 years</t>
  </si>
  <si>
    <t>net zero in 8 years</t>
  </si>
  <si>
    <t>Transportation equipment- Removed the extra from water (273 is in sewer)- 1/2 water and 1/2 sewer</t>
  </si>
  <si>
    <t>power operated equipment- Rebuilt in 2015.</t>
  </si>
  <si>
    <t>power operated equipment- 1/2 W/S…see asset 282</t>
  </si>
  <si>
    <t>does not depreciate</t>
  </si>
  <si>
    <t>pujmping equipment</t>
  </si>
  <si>
    <t>net zero 10 years</t>
  </si>
  <si>
    <t>Services- The total was split between water and sewer</t>
  </si>
  <si>
    <t>Services- The total was split between water and sewerArea annexed into City</t>
  </si>
  <si>
    <t>MOVE TO SEWER</t>
  </si>
  <si>
    <t>Transportation equipment</t>
  </si>
  <si>
    <t xml:space="preserve">Services </t>
  </si>
  <si>
    <t>pwer operated equipment</t>
  </si>
  <si>
    <t>power operated equipment- Gopher</t>
  </si>
  <si>
    <t>power operated equpment- emergency lights for utility vehicle</t>
  </si>
  <si>
    <t>power operated equipment- fits 3 different pumps</t>
  </si>
  <si>
    <t xml:space="preserve">power operated equipment </t>
  </si>
  <si>
    <t>power operated equipment- for testing gas in confined space (manhole)</t>
  </si>
  <si>
    <t>Services- Engineering fees for water lines for the Industrial Park</t>
  </si>
  <si>
    <t>Services- altitude valves and water lines</t>
  </si>
  <si>
    <t>Power operated equipment- Breaker</t>
  </si>
  <si>
    <t>Power operated equipment</t>
  </si>
  <si>
    <t>power operated equipment- water or sewer pipe</t>
  </si>
  <si>
    <t>15 years</t>
  </si>
  <si>
    <t>GIS mapping one time expense- not included in plant</t>
  </si>
  <si>
    <t>water treatment equipment- carboy used to weight 55 gallon drums</t>
  </si>
  <si>
    <t>35 years</t>
  </si>
  <si>
    <t>Communication equipment</t>
  </si>
  <si>
    <t>pumping equipment- Rebuild of Well #5 building after storm</t>
  </si>
  <si>
    <t>Transmission and Distribution mains</t>
  </si>
  <si>
    <t>distribution reservoirs and standpipes- Water Tower #2</t>
  </si>
  <si>
    <t>dist reservoirs and standpipes- Water Tower #2</t>
  </si>
  <si>
    <t>dist reservoirs and standpipes-Water Tower #2</t>
  </si>
  <si>
    <t>Pumping equipment</t>
  </si>
  <si>
    <t>Services- water line under 13 Hwy - Rosetta Construction</t>
  </si>
  <si>
    <t>power operated equipment- 1/2 water</t>
  </si>
  <si>
    <t>Power operated equipment- 1/2 sewer</t>
  </si>
  <si>
    <t>10 years</t>
  </si>
  <si>
    <t>dist reservoirs and standpipes</t>
  </si>
  <si>
    <t>Meters- all water, sewer doesn't need meter</t>
  </si>
  <si>
    <t>wells and springs- Well house updates</t>
  </si>
  <si>
    <t>Transportation equipment- split with sewer</t>
  </si>
  <si>
    <t>Transportation equipment- split with water</t>
  </si>
  <si>
    <t>transportation equipment- semi truck- Mack MHD GU533</t>
  </si>
  <si>
    <t>8 years</t>
  </si>
  <si>
    <t>Services- Water pipe for Russell</t>
  </si>
  <si>
    <t>Water treatment equipment- web search states bar screening is first step in water treatment</t>
  </si>
  <si>
    <t>These are maintenance expenses</t>
  </si>
  <si>
    <t>Services- water line ran down springfield ave to new Mercy Facility</t>
  </si>
  <si>
    <t>structure and Improvements divided by water and sewer</t>
  </si>
  <si>
    <t>Split between water and sewer- Purcahse of private water and sewer system (2 wells, piping, sewer treatment plant, 4 lift stations)</t>
  </si>
  <si>
    <t>Purchase of private water and sewer system (2 wells, piping, sewer treatment plant, 4 lift stations)</t>
  </si>
  <si>
    <t>314/345</t>
  </si>
  <si>
    <t xml:space="preserve">50 years </t>
  </si>
  <si>
    <t>Communication equipment- Mission control (SCADA-like)</t>
  </si>
  <si>
    <t>net zero in 50 years</t>
  </si>
  <si>
    <t>net zero in 40 years</t>
  </si>
  <si>
    <t>net zero in 20 years</t>
  </si>
  <si>
    <t>structure and Improvements</t>
  </si>
  <si>
    <t>Structure and Improvements</t>
  </si>
  <si>
    <t>Structures and Improvments</t>
  </si>
  <si>
    <t>Treatment and Disposal Facilities</t>
  </si>
  <si>
    <t>Flow measuring devices</t>
  </si>
  <si>
    <t>Stores equipment</t>
  </si>
  <si>
    <t>net zero in 25 years</t>
  </si>
  <si>
    <t>Structure and Improvenments</t>
  </si>
  <si>
    <t>33 years</t>
  </si>
  <si>
    <t>30 years</t>
  </si>
  <si>
    <t>Treatment and Disposal Equipment</t>
  </si>
  <si>
    <t>power operated equipment- sewer half (see asset 230)</t>
  </si>
  <si>
    <t>Structures and Improvements- around lift station- only sewer</t>
  </si>
  <si>
    <t>Treatment and Disposal equipment</t>
  </si>
  <si>
    <t>Structures and Improvements-sewage treatment</t>
  </si>
  <si>
    <t>Structures and Improvements-sewage collection</t>
  </si>
  <si>
    <t>Structures and Improvements- other</t>
  </si>
  <si>
    <t xml:space="preserve">Structures and Improvements </t>
  </si>
  <si>
    <t>27 years</t>
  </si>
  <si>
    <t>structure and improvements</t>
  </si>
  <si>
    <t>Receiving wells</t>
  </si>
  <si>
    <t>25 years</t>
  </si>
  <si>
    <t>land and land rights</t>
  </si>
  <si>
    <t>Treatment and disposal equipment- Moved from Water systems</t>
  </si>
  <si>
    <t>20 years</t>
  </si>
  <si>
    <t>Treatment and disposal equipment</t>
  </si>
  <si>
    <t>Transporation equipment- large truck websearch</t>
  </si>
  <si>
    <t>Structures and Improvement- Treatment and disposal</t>
  </si>
  <si>
    <t>Transporation equipment- truck</t>
  </si>
  <si>
    <t>Water meters read</t>
  </si>
  <si>
    <t>would be net zero anyway with 10 years depreciation</t>
  </si>
  <si>
    <t>Treatment and disposal equipment- Sludge tank aerators.</t>
  </si>
  <si>
    <t>no longer in service</t>
  </si>
  <si>
    <t xml:space="preserve">Treatment and disposal </t>
  </si>
  <si>
    <t>Treatment and disposal- For lift station (Asset 368)</t>
  </si>
  <si>
    <t>power operated equipment- Breaker</t>
  </si>
  <si>
    <t>pumping equipment- Moved from Water</t>
  </si>
  <si>
    <t>Treatment and disposal</t>
  </si>
  <si>
    <t>Meters- meters read water side</t>
  </si>
  <si>
    <t>Communications equipment</t>
  </si>
  <si>
    <t>flow measuring device</t>
  </si>
  <si>
    <t>Communications equipment- SCADA</t>
  </si>
  <si>
    <t>pumping equipmentsludge pumps</t>
  </si>
  <si>
    <t>power operated equipment- Lift station 9.  Should be approximately $45K</t>
  </si>
  <si>
    <t>power operated equipment- Lift station 5.  Should be approximately $45K</t>
  </si>
  <si>
    <t>power operated equipment- For assets 741 and 742.</t>
  </si>
  <si>
    <t>power operated equipment- Lift station 8 (30KW). In service 2000.</t>
  </si>
  <si>
    <t>treatment and disposal equipment</t>
  </si>
  <si>
    <t>Treatment and disposal equipment- Trojan UV installation</t>
  </si>
  <si>
    <t>Water only- meter reader</t>
  </si>
  <si>
    <t>Transportation equipment- Transportation equipment- split with water</t>
  </si>
  <si>
    <t>Transportation equipment- semi truck- Mack MHD GU533</t>
  </si>
  <si>
    <t>all to water</t>
  </si>
  <si>
    <t>Communication equipoment- Mission control (SCADA-like)</t>
  </si>
  <si>
    <t>power operated equipment- Lift station 6</t>
  </si>
  <si>
    <t>power operated equipment- Lift station 14 Southtown</t>
  </si>
  <si>
    <t>All to sewer per email from the Company 3/4/2021</t>
  </si>
  <si>
    <t>Treatment and disposal- building is a chemical house to treat sewer water</t>
  </si>
  <si>
    <t>Different accounts-city estimates: account 372 lift station $70,000, Account 353 manhole $10,000, Account 375 piping $10,000</t>
  </si>
  <si>
    <t>Treatment and disposal- Smith and Edwards engineering for CIP and ditch modification</t>
  </si>
  <si>
    <t xml:space="preserve">Multiple accounts City estimates: Account 353 multiple manholes $28,000, Account 372 lift station $245741, Account 353 $76000 piping- These total more than amount purchase so taking off 1,000 from each estimate from the Company. </t>
  </si>
  <si>
    <t>Work for Item 237- Correct overestimate of breakdown</t>
  </si>
  <si>
    <t>services 353</t>
  </si>
  <si>
    <t>treat 372</t>
  </si>
  <si>
    <t>Services to Customers- sewer line replacement Downtown Bolivar (pipe and manholes)</t>
  </si>
  <si>
    <t>Services to Customers- cure in place of existing sewer lines</t>
  </si>
  <si>
    <t>Services to customers- addition of north bed filter/pumps/controls at Southtown</t>
  </si>
  <si>
    <t>Services to Customers- water or sewer pipe</t>
  </si>
  <si>
    <t>multiple</t>
  </si>
  <si>
    <t>work for item 204- correct overestimate for breakdown</t>
  </si>
  <si>
    <t>treatment 372</t>
  </si>
  <si>
    <t>services 372</t>
  </si>
  <si>
    <t>estimated</t>
  </si>
  <si>
    <t>actual</t>
  </si>
  <si>
    <t>piping</t>
  </si>
  <si>
    <t>manhole</t>
  </si>
  <si>
    <t>lift station</t>
  </si>
  <si>
    <t>Service to Customers</t>
  </si>
  <si>
    <t>Services to customers</t>
  </si>
  <si>
    <t>difference is rounding</t>
  </si>
  <si>
    <t>difference in rounding</t>
  </si>
  <si>
    <t>net zero by 30 years</t>
  </si>
  <si>
    <t>372/371</t>
  </si>
  <si>
    <t>5/3.7</t>
  </si>
  <si>
    <t>Net zero due to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</si>
</sst>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#,##0.0"/>
    <numFmt numFmtId="166" formatCode="&quot;$&quot;#,##0"/>
    <numFmt numFmtId="167" formatCode="_(* #,##0_);_(* \(#,##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indexed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name val="Arial"/>
      <family val="2"/>
    </font>
    <font>
      <i/>
      <sz val="1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u/>
      <sz val="12"/>
      <color rgb="FF0000FF"/>
      <name val="Arial"/>
      <family val="2"/>
    </font>
    <font>
      <sz val="8"/>
      <name val="Times New Roman"/>
      <family val="1"/>
    </font>
    <font>
      <b/>
      <sz val="10"/>
      <name val="Arial"/>
      <family val="2"/>
    </font>
    <font>
      <b/>
      <sz val="1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trike/>
      <sz val="10"/>
      <name val="Arial"/>
      <family val="2"/>
    </font>
    <font>
      <u/>
      <sz val="1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  <xf numFmtId="0" fontId="12" fillId="0" borderId="0"/>
    <xf numFmtId="0" fontId="1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9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</cellStyleXfs>
  <cellXfs count="457">
    <xf numFmtId="0" fontId="0" fillId="0" borderId="0" xfId="0"/>
    <xf numFmtId="0" fontId="6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" fontId="10" fillId="0" borderId="14" xfId="0" applyNumberFormat="1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" fontId="3" fillId="0" borderId="9" xfId="0" applyNumberFormat="1" applyFont="1" applyBorder="1" applyAlignment="1">
      <alignment vertical="center"/>
    </xf>
    <xf numFmtId="1" fontId="3" fillId="0" borderId="9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right" vertical="center"/>
    </xf>
    <xf numFmtId="3" fontId="6" fillId="0" borderId="16" xfId="0" applyNumberFormat="1" applyFont="1" applyBorder="1" applyAlignment="1">
      <alignment vertical="center"/>
    </xf>
    <xf numFmtId="3" fontId="3" fillId="0" borderId="16" xfId="0" applyNumberFormat="1" applyFont="1" applyBorder="1" applyAlignment="1">
      <alignment vertical="center"/>
    </xf>
    <xf numFmtId="1" fontId="3" fillId="0" borderId="16" xfId="0" applyNumberFormat="1" applyFont="1" applyBorder="1" applyAlignment="1">
      <alignment horizontal="center" vertical="center"/>
    </xf>
    <xf numFmtId="165" fontId="6" fillId="0" borderId="16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3" fontId="3" fillId="0" borderId="17" xfId="0" applyNumberFormat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1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3" fontId="6" fillId="3" borderId="9" xfId="0" applyNumberFormat="1" applyFont="1" applyFill="1" applyBorder="1" applyAlignment="1">
      <alignment vertical="center"/>
    </xf>
    <xf numFmtId="3" fontId="3" fillId="3" borderId="9" xfId="0" applyNumberFormat="1" applyFont="1" applyFill="1" applyBorder="1" applyAlignment="1">
      <alignment vertical="center"/>
    </xf>
    <xf numFmtId="1" fontId="3" fillId="3" borderId="9" xfId="0" applyNumberFormat="1" applyFont="1" applyFill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right" vertical="center"/>
    </xf>
    <xf numFmtId="164" fontId="3" fillId="3" borderId="9" xfId="0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4" fillId="0" borderId="8" xfId="0" applyFont="1" applyBorder="1" applyAlignment="1">
      <alignment vertical="center"/>
    </xf>
    <xf numFmtId="0" fontId="0" fillId="0" borderId="0" xfId="0"/>
    <xf numFmtId="0" fontId="3" fillId="0" borderId="8" xfId="0" applyFont="1" applyBorder="1" applyAlignment="1">
      <alignment vertical="center"/>
    </xf>
    <xf numFmtId="3" fontId="3" fillId="0" borderId="8" xfId="1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0" borderId="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3" fillId="0" borderId="24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vertical="center"/>
    </xf>
    <xf numFmtId="1" fontId="3" fillId="0" borderId="13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vertical="center"/>
    </xf>
    <xf numFmtId="3" fontId="3" fillId="0" borderId="26" xfId="0" applyNumberFormat="1" applyFont="1" applyBorder="1" applyAlignment="1">
      <alignment vertical="center"/>
    </xf>
    <xf numFmtId="3" fontId="3" fillId="0" borderId="27" xfId="0" applyNumberFormat="1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1" fontId="3" fillId="0" borderId="29" xfId="0" applyNumberFormat="1" applyFont="1" applyBorder="1" applyAlignment="1">
      <alignment horizontal="center" vertical="center"/>
    </xf>
    <xf numFmtId="3" fontId="3" fillId="0" borderId="3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center" vertical="center"/>
    </xf>
    <xf numFmtId="3" fontId="3" fillId="0" borderId="28" xfId="0" applyNumberFormat="1" applyFont="1" applyBorder="1" applyAlignment="1">
      <alignment vertical="center"/>
    </xf>
    <xf numFmtId="3" fontId="3" fillId="0" borderId="29" xfId="0" applyNumberFormat="1" applyFont="1" applyBorder="1" applyAlignment="1">
      <alignment vertical="center"/>
    </xf>
    <xf numFmtId="3" fontId="3" fillId="0" borderId="30" xfId="0" applyNumberFormat="1" applyFont="1" applyBorder="1" applyAlignment="1">
      <alignment vertical="center"/>
    </xf>
    <xf numFmtId="0" fontId="3" fillId="0" borderId="0" xfId="0" applyFont="1" applyFill="1" applyAlignment="1">
      <alignment vertical="center"/>
    </xf>
    <xf numFmtId="1" fontId="10" fillId="0" borderId="16" xfId="0" applyNumberFormat="1" applyFont="1" applyBorder="1" applyAlignment="1">
      <alignment horizontal="center"/>
    </xf>
    <xf numFmtId="1" fontId="10" fillId="0" borderId="17" xfId="0" applyNumberFormat="1" applyFont="1" applyBorder="1" applyAlignment="1">
      <alignment horizontal="center"/>
    </xf>
    <xf numFmtId="3" fontId="3" fillId="0" borderId="29" xfId="0" applyNumberFormat="1" applyFont="1" applyFill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/>
    </xf>
    <xf numFmtId="1" fontId="10" fillId="0" borderId="6" xfId="0" applyNumberFormat="1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/>
    </xf>
    <xf numFmtId="0" fontId="10" fillId="0" borderId="11" xfId="0" applyFont="1" applyFill="1" applyBorder="1" applyAlignment="1">
      <alignment horizontal="center" wrapText="1"/>
    </xf>
    <xf numFmtId="3" fontId="4" fillId="0" borderId="0" xfId="0" applyNumberFormat="1" applyFont="1" applyBorder="1" applyAlignment="1">
      <alignment horizontal="left" vertical="center"/>
    </xf>
    <xf numFmtId="1" fontId="3" fillId="0" borderId="0" xfId="0" applyNumberFormat="1" applyFont="1" applyBorder="1" applyAlignment="1">
      <alignment horizontal="left" vertical="center"/>
    </xf>
    <xf numFmtId="1" fontId="3" fillId="0" borderId="8" xfId="0" applyNumberFormat="1" applyFont="1" applyBorder="1" applyAlignment="1">
      <alignment horizontal="left" vertical="center"/>
    </xf>
    <xf numFmtId="0" fontId="6" fillId="2" borderId="9" xfId="0" quotePrefix="1" applyFont="1" applyFill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0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wrapText="1"/>
    </xf>
    <xf numFmtId="3" fontId="3" fillId="0" borderId="2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8" xfId="0" applyFont="1" applyBorder="1" applyAlignment="1">
      <alignment horizontal="center" wrapText="1"/>
    </xf>
    <xf numFmtId="1" fontId="3" fillId="0" borderId="0" xfId="0" applyNumberFormat="1" applyFont="1" applyBorder="1" applyAlignment="1">
      <alignment horizontal="left" vertical="center"/>
    </xf>
    <xf numFmtId="1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left" vertical="center" wrapText="1"/>
    </xf>
    <xf numFmtId="1" fontId="3" fillId="0" borderId="8" xfId="0" applyNumberFormat="1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4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3" fontId="3" fillId="7" borderId="9" xfId="0" applyNumberFormat="1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3" fontId="3" fillId="3" borderId="8" xfId="1" applyNumberFormat="1" applyFont="1" applyFill="1" applyBorder="1" applyAlignment="1">
      <alignment horizontal="right" vertical="center"/>
    </xf>
    <xf numFmtId="1" fontId="3" fillId="7" borderId="9" xfId="0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0" xfId="0" applyFont="1" applyFill="1" applyAlignment="1">
      <alignment vertical="center"/>
    </xf>
    <xf numFmtId="3" fontId="3" fillId="7" borderId="8" xfId="1" applyNumberFormat="1" applyFont="1" applyFill="1" applyBorder="1" applyAlignment="1">
      <alignment horizontal="right" vertical="center"/>
    </xf>
    <xf numFmtId="0" fontId="3" fillId="7" borderId="0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166" fontId="3" fillId="0" borderId="6" xfId="0" applyNumberFormat="1" applyFont="1" applyBorder="1" applyAlignment="1">
      <alignment horizontal="right" vertical="center"/>
    </xf>
    <xf numFmtId="166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4" fillId="0" borderId="0" xfId="0" applyNumberFormat="1" applyFont="1" applyBorder="1" applyAlignment="1">
      <alignment horizontal="left" vertical="center"/>
    </xf>
    <xf numFmtId="0" fontId="10" fillId="0" borderId="10" xfId="0" applyNumberFormat="1" applyFont="1" applyBorder="1" applyAlignment="1">
      <alignment horizontal="center" vertical="center"/>
    </xf>
    <xf numFmtId="0" fontId="10" fillId="0" borderId="11" xfId="0" applyNumberFormat="1" applyFont="1" applyBorder="1" applyAlignment="1">
      <alignment horizontal="center" vertical="center"/>
    </xf>
    <xf numFmtId="0" fontId="10" fillId="0" borderId="12" xfId="0" applyNumberFormat="1" applyFont="1" applyBorder="1" applyAlignment="1">
      <alignment horizontal="center" vertical="center"/>
    </xf>
    <xf numFmtId="0" fontId="8" fillId="2" borderId="10" xfId="0" quotePrefix="1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164" fontId="3" fillId="7" borderId="9" xfId="0" applyNumberFormat="1" applyFont="1" applyFill="1" applyBorder="1" applyAlignment="1">
      <alignment horizontal="right" vertical="center"/>
    </xf>
    <xf numFmtId="3" fontId="8" fillId="3" borderId="9" xfId="0" applyNumberFormat="1" applyFont="1" applyFill="1" applyBorder="1" applyAlignment="1">
      <alignment vertical="center"/>
    </xf>
    <xf numFmtId="165" fontId="3" fillId="3" borderId="16" xfId="0" applyNumberFormat="1" applyFont="1" applyFill="1" applyBorder="1" applyAlignment="1">
      <alignment horizontal="right" vertical="center"/>
    </xf>
    <xf numFmtId="165" fontId="3" fillId="6" borderId="9" xfId="0" applyNumberFormat="1" applyFont="1" applyFill="1" applyBorder="1" applyAlignment="1">
      <alignment horizontal="right" vertical="center"/>
    </xf>
    <xf numFmtId="165" fontId="3" fillId="4" borderId="9" xfId="0" applyNumberFormat="1" applyFont="1" applyFill="1" applyBorder="1" applyAlignment="1">
      <alignment horizontal="right" vertical="center"/>
    </xf>
    <xf numFmtId="0" fontId="6" fillId="3" borderId="9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3" fontId="3" fillId="3" borderId="14" xfId="0" applyNumberFormat="1" applyFont="1" applyFill="1" applyBorder="1" applyAlignment="1">
      <alignment vertical="center"/>
    </xf>
    <xf numFmtId="1" fontId="3" fillId="3" borderId="14" xfId="0" applyNumberFormat="1" applyFont="1" applyFill="1" applyBorder="1" applyAlignment="1">
      <alignment horizontal="center" vertical="center"/>
    </xf>
    <xf numFmtId="165" fontId="3" fillId="6" borderId="14" xfId="0" applyNumberFormat="1" applyFont="1" applyFill="1" applyBorder="1" applyAlignment="1">
      <alignment horizontal="right" vertical="center"/>
    </xf>
    <xf numFmtId="164" fontId="3" fillId="3" borderId="14" xfId="0" applyNumberFormat="1" applyFont="1" applyFill="1" applyBorder="1" applyAlignment="1">
      <alignment horizontal="right" vertical="center"/>
    </xf>
    <xf numFmtId="0" fontId="17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8" fillId="2" borderId="10" xfId="0" quotePrefix="1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165" fontId="3" fillId="7" borderId="9" xfId="0" applyNumberFormat="1" applyFont="1" applyFill="1" applyBorder="1" applyAlignment="1">
      <alignment vertical="center"/>
    </xf>
    <xf numFmtId="3" fontId="3" fillId="5" borderId="9" xfId="0" applyNumberFormat="1" applyFont="1" applyFill="1" applyBorder="1" applyAlignment="1">
      <alignment vertical="center"/>
    </xf>
    <xf numFmtId="166" fontId="3" fillId="5" borderId="0" xfId="0" applyNumberFormat="1" applyFont="1" applyFill="1" applyBorder="1" applyAlignment="1">
      <alignment horizontal="right" vertical="center"/>
    </xf>
    <xf numFmtId="166" fontId="3" fillId="5" borderId="31" xfId="0" applyNumberFormat="1" applyFont="1" applyFill="1" applyBorder="1" applyAlignment="1">
      <alignment horizontal="right" vertical="center"/>
    </xf>
    <xf numFmtId="166" fontId="3" fillId="5" borderId="7" xfId="0" applyNumberFormat="1" applyFont="1" applyFill="1" applyBorder="1" applyAlignment="1">
      <alignment horizontal="right" vertical="center"/>
    </xf>
    <xf numFmtId="166" fontId="3" fillId="5" borderId="3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3" fontId="7" fillId="7" borderId="9" xfId="0" applyNumberFormat="1" applyFont="1" applyFill="1" applyBorder="1" applyAlignment="1">
      <alignment vertical="center"/>
    </xf>
    <xf numFmtId="3" fontId="3" fillId="7" borderId="9" xfId="1" applyNumberFormat="1" applyFont="1" applyFill="1" applyBorder="1" applyAlignment="1">
      <alignment horizontal="right" vertical="center"/>
    </xf>
    <xf numFmtId="3" fontId="7" fillId="3" borderId="9" xfId="1" applyNumberFormat="1" applyFont="1" applyFill="1" applyBorder="1" applyAlignment="1">
      <alignment vertical="center"/>
    </xf>
    <xf numFmtId="3" fontId="3" fillId="3" borderId="9" xfId="1" applyNumberFormat="1" applyFont="1" applyFill="1" applyBorder="1" applyAlignment="1">
      <alignment horizontal="right" vertical="center"/>
    </xf>
    <xf numFmtId="3" fontId="7" fillId="7" borderId="9" xfId="1" applyNumberFormat="1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3" fontId="3" fillId="7" borderId="10" xfId="1" applyNumberFormat="1" applyFont="1" applyFill="1" applyBorder="1" applyAlignment="1">
      <alignment horizontal="right" vertical="center"/>
    </xf>
    <xf numFmtId="3" fontId="3" fillId="3" borderId="22" xfId="1" applyNumberFormat="1" applyFont="1" applyFill="1" applyBorder="1" applyAlignment="1">
      <alignment horizontal="right" vertical="center"/>
    </xf>
    <xf numFmtId="3" fontId="3" fillId="7" borderId="22" xfId="1" applyNumberFormat="1" applyFont="1" applyFill="1" applyBorder="1" applyAlignment="1">
      <alignment horizontal="right" vertical="center"/>
    </xf>
    <xf numFmtId="3" fontId="3" fillId="3" borderId="10" xfId="1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0" fontId="10" fillId="5" borderId="21" xfId="0" applyFont="1" applyFill="1" applyBorder="1" applyAlignment="1">
      <alignment horizontal="center"/>
    </xf>
    <xf numFmtId="3" fontId="8" fillId="3" borderId="12" xfId="0" applyNumberFormat="1" applyFont="1" applyFill="1" applyBorder="1" applyAlignment="1">
      <alignment vertical="center"/>
    </xf>
    <xf numFmtId="3" fontId="3" fillId="7" borderId="12" xfId="0" applyNumberFormat="1" applyFont="1" applyFill="1" applyBorder="1" applyAlignment="1">
      <alignment vertical="center"/>
    </xf>
    <xf numFmtId="0" fontId="10" fillId="0" borderId="8" xfId="0" applyFont="1" applyFill="1" applyBorder="1" applyAlignment="1">
      <alignment horizontal="center" wrapText="1"/>
    </xf>
    <xf numFmtId="1" fontId="3" fillId="0" borderId="9" xfId="0" applyNumberFormat="1" applyFont="1" applyFill="1" applyBorder="1" applyAlignment="1">
      <alignment horizontal="center" vertical="center"/>
    </xf>
    <xf numFmtId="165" fontId="3" fillId="0" borderId="9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left" vertical="center" wrapText="1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9" xfId="1" applyNumberFormat="1" applyFont="1" applyBorder="1" applyAlignment="1">
      <alignment horizontal="right" vertical="center"/>
    </xf>
    <xf numFmtId="3" fontId="7" fillId="0" borderId="9" xfId="0" applyNumberFormat="1" applyFont="1" applyBorder="1" applyAlignment="1">
      <alignment vertical="center"/>
    </xf>
    <xf numFmtId="3" fontId="7" fillId="0" borderId="9" xfId="1" applyNumberFormat="1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17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164" fontId="3" fillId="3" borderId="9" xfId="0" applyNumberFormat="1" applyFont="1" applyFill="1" applyBorder="1" applyAlignment="1">
      <alignment vertical="center"/>
    </xf>
    <xf numFmtId="164" fontId="3" fillId="0" borderId="9" xfId="0" applyNumberFormat="1" applyFont="1" applyFill="1" applyBorder="1" applyAlignment="1">
      <alignment vertical="center"/>
    </xf>
    <xf numFmtId="165" fontId="3" fillId="5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64" fontId="3" fillId="0" borderId="9" xfId="0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7" fillId="0" borderId="9" xfId="1" applyNumberFormat="1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0" xfId="0" applyFill="1"/>
    <xf numFmtId="14" fontId="0" fillId="0" borderId="0" xfId="0" applyNumberFormat="1"/>
    <xf numFmtId="0" fontId="10" fillId="0" borderId="20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65" fontId="3" fillId="0" borderId="16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0" fontId="10" fillId="0" borderId="14" xfId="0" applyFont="1" applyFill="1" applyBorder="1" applyAlignment="1">
      <alignment horizontal="center"/>
    </xf>
    <xf numFmtId="1" fontId="10" fillId="0" borderId="14" xfId="0" applyNumberFormat="1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 wrapText="1"/>
    </xf>
    <xf numFmtId="0" fontId="10" fillId="0" borderId="21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3" fontId="7" fillId="0" borderId="9" xfId="0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22" xfId="1" applyNumberFormat="1" applyFont="1" applyFill="1" applyBorder="1" applyAlignment="1">
      <alignment horizontal="right" vertical="center"/>
    </xf>
    <xf numFmtId="3" fontId="3" fillId="0" borderId="12" xfId="0" applyNumberFormat="1" applyFont="1" applyFill="1" applyBorder="1" applyAlignment="1">
      <alignment vertical="center"/>
    </xf>
    <xf numFmtId="3" fontId="7" fillId="3" borderId="9" xfId="0" applyNumberFormat="1" applyFont="1" applyFill="1" applyBorder="1" applyAlignment="1">
      <alignment vertical="center"/>
    </xf>
    <xf numFmtId="3" fontId="3" fillId="3" borderId="12" xfId="0" applyNumberFormat="1" applyFont="1" applyFill="1" applyBorder="1" applyAlignment="1">
      <alignment vertical="center"/>
    </xf>
    <xf numFmtId="0" fontId="8" fillId="0" borderId="9" xfId="0" applyFont="1" applyFill="1" applyBorder="1" applyAlignment="1">
      <alignment horizontal="center" vertical="center"/>
    </xf>
    <xf numFmtId="3" fontId="6" fillId="0" borderId="16" xfId="0" applyNumberFormat="1" applyFont="1" applyFill="1" applyBorder="1" applyAlignment="1">
      <alignment vertical="center"/>
    </xf>
    <xf numFmtId="3" fontId="3" fillId="0" borderId="16" xfId="0" applyNumberFormat="1" applyFont="1" applyFill="1" applyBorder="1" applyAlignment="1">
      <alignment vertical="center"/>
    </xf>
    <xf numFmtId="1" fontId="3" fillId="0" borderId="16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164" fontId="3" fillId="0" borderId="14" xfId="0" applyNumberFormat="1" applyFont="1" applyFill="1" applyBorder="1" applyAlignment="1">
      <alignment horizontal="right" vertical="center"/>
    </xf>
    <xf numFmtId="1" fontId="3" fillId="0" borderId="9" xfId="0" applyNumberFormat="1" applyFont="1" applyFill="1" applyBorder="1" applyAlignment="1">
      <alignment horizontal="right" vertical="center"/>
    </xf>
    <xf numFmtId="1" fontId="3" fillId="3" borderId="9" xfId="0" applyNumberFormat="1" applyFont="1" applyFill="1" applyBorder="1" applyAlignment="1">
      <alignment horizontal="right" vertical="center"/>
    </xf>
    <xf numFmtId="3" fontId="3" fillId="6" borderId="9" xfId="0" applyNumberFormat="1" applyFont="1" applyFill="1" applyBorder="1" applyAlignment="1">
      <alignment horizontal="center" vertical="center"/>
    </xf>
    <xf numFmtId="0" fontId="0" fillId="8" borderId="0" xfId="0" applyFill="1"/>
    <xf numFmtId="167" fontId="0" fillId="0" borderId="0" xfId="1" applyNumberFormat="1" applyFont="1"/>
    <xf numFmtId="14" fontId="0" fillId="0" borderId="0" xfId="0" applyNumberFormat="1" applyFill="1"/>
    <xf numFmtId="0" fontId="0" fillId="9" borderId="0" xfId="0" applyFill="1"/>
    <xf numFmtId="0" fontId="0" fillId="10" borderId="0" xfId="0" applyFill="1"/>
    <xf numFmtId="167" fontId="0" fillId="0" borderId="0" xfId="1" applyNumberFormat="1" applyFont="1" applyFill="1"/>
    <xf numFmtId="0" fontId="0" fillId="6" borderId="0" xfId="0" applyFill="1"/>
    <xf numFmtId="1" fontId="0" fillId="0" borderId="0" xfId="0" applyNumberFormat="1" applyFill="1"/>
    <xf numFmtId="0" fontId="0" fillId="0" borderId="0" xfId="0" applyFont="1" applyFill="1"/>
    <xf numFmtId="1" fontId="0" fillId="0" borderId="0" xfId="0" applyNumberFormat="1"/>
    <xf numFmtId="0" fontId="0" fillId="11" borderId="0" xfId="0" applyFill="1"/>
    <xf numFmtId="0" fontId="0" fillId="12" borderId="0" xfId="0" applyFill="1"/>
    <xf numFmtId="0" fontId="0" fillId="14" borderId="0" xfId="0" applyFill="1"/>
    <xf numFmtId="0" fontId="16" fillId="0" borderId="6" xfId="0" applyFont="1" applyBorder="1"/>
    <xf numFmtId="0" fontId="3" fillId="6" borderId="9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0" fillId="4" borderId="0" xfId="0" applyFill="1"/>
    <xf numFmtId="1" fontId="0" fillId="4" borderId="0" xfId="0" applyNumberFormat="1" applyFill="1"/>
    <xf numFmtId="0" fontId="0" fillId="15" borderId="0" xfId="0" applyFill="1"/>
    <xf numFmtId="0" fontId="16" fillId="0" borderId="0" xfId="0" applyFont="1" applyAlignment="1">
      <alignment horizontal="center" wrapText="1"/>
    </xf>
    <xf numFmtId="0" fontId="1" fillId="0" borderId="0" xfId="0" applyFont="1"/>
    <xf numFmtId="14" fontId="0" fillId="15" borderId="0" xfId="0" applyNumberFormat="1" applyFill="1"/>
    <xf numFmtId="0" fontId="16" fillId="0" borderId="6" xfId="0" applyFont="1" applyBorder="1" applyAlignment="1">
      <alignment horizontal="center" wrapText="1"/>
    </xf>
    <xf numFmtId="14" fontId="16" fillId="0" borderId="6" xfId="0" applyNumberFormat="1" applyFont="1" applyBorder="1"/>
    <xf numFmtId="14" fontId="0" fillId="11" borderId="0" xfId="0" applyNumberFormat="1" applyFill="1"/>
    <xf numFmtId="0" fontId="0" fillId="13" borderId="0" xfId="0" applyFill="1"/>
    <xf numFmtId="14" fontId="0" fillId="13" borderId="0" xfId="0" applyNumberFormat="1" applyFill="1"/>
    <xf numFmtId="0" fontId="0" fillId="16" borderId="0" xfId="0" applyFill="1"/>
    <xf numFmtId="14" fontId="0" fillId="16" borderId="0" xfId="0" applyNumberFormat="1" applyFill="1"/>
    <xf numFmtId="0" fontId="0" fillId="17" borderId="0" xfId="0" applyFill="1"/>
    <xf numFmtId="14" fontId="0" fillId="17" borderId="0" xfId="0" applyNumberFormat="1" applyFill="1"/>
    <xf numFmtId="14" fontId="0" fillId="6" borderId="0" xfId="0" applyNumberFormat="1" applyFill="1"/>
    <xf numFmtId="0" fontId="16" fillId="6" borderId="0" xfId="0" applyFont="1" applyFill="1"/>
    <xf numFmtId="0" fontId="0" fillId="0" borderId="0" xfId="0" applyFont="1"/>
    <xf numFmtId="0" fontId="0" fillId="0" borderId="0" xfId="0" applyFill="1" applyAlignment="1">
      <alignment horizontal="right"/>
    </xf>
    <xf numFmtId="0" fontId="1" fillId="6" borderId="0" xfId="0" applyFont="1" applyFill="1"/>
    <xf numFmtId="0" fontId="22" fillId="0" borderId="0" xfId="0" applyFont="1" applyFill="1"/>
    <xf numFmtId="14" fontId="22" fillId="0" borderId="0" xfId="0" applyNumberFormat="1" applyFont="1" applyFill="1"/>
    <xf numFmtId="0" fontId="1" fillId="0" borderId="0" xfId="0" applyFont="1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167" fontId="0" fillId="4" borderId="0" xfId="1" applyNumberFormat="1" applyFont="1" applyFill="1"/>
    <xf numFmtId="0" fontId="22" fillId="6" borderId="0" xfId="0" applyFont="1" applyFill="1"/>
    <xf numFmtId="14" fontId="22" fillId="6" borderId="0" xfId="0" applyNumberFormat="1" applyFont="1" applyFill="1"/>
    <xf numFmtId="1" fontId="0" fillId="6" borderId="0" xfId="0" applyNumberFormat="1" applyFill="1"/>
    <xf numFmtId="1" fontId="22" fillId="0" borderId="0" xfId="0" applyNumberFormat="1" applyFont="1" applyFill="1"/>
    <xf numFmtId="0" fontId="0" fillId="15" borderId="0" xfId="0" applyFont="1" applyFill="1"/>
    <xf numFmtId="0" fontId="1" fillId="15" borderId="0" xfId="0" applyFont="1" applyFill="1"/>
    <xf numFmtId="0" fontId="1" fillId="2" borderId="0" xfId="0" applyFont="1" applyFill="1"/>
    <xf numFmtId="0" fontId="0" fillId="2" borderId="0" xfId="0" applyFill="1"/>
    <xf numFmtId="2" fontId="0" fillId="0" borderId="0" xfId="0" applyNumberFormat="1" applyFill="1"/>
    <xf numFmtId="0" fontId="0" fillId="22" borderId="0" xfId="0" applyFill="1"/>
    <xf numFmtId="0" fontId="0" fillId="0" borderId="33" xfId="0" applyBorder="1"/>
    <xf numFmtId="0" fontId="23" fillId="0" borderId="0" xfId="0" applyFont="1"/>
    <xf numFmtId="0" fontId="0" fillId="0" borderId="6" xfId="0" applyBorder="1"/>
    <xf numFmtId="0" fontId="0" fillId="0" borderId="0" xfId="0" applyBorder="1"/>
    <xf numFmtId="167" fontId="0" fillId="0" borderId="33" xfId="1" applyNumberFormat="1" applyFont="1" applyBorder="1"/>
    <xf numFmtId="1" fontId="0" fillId="0" borderId="33" xfId="0" applyNumberFormat="1" applyFill="1" applyBorder="1"/>
    <xf numFmtId="0" fontId="0" fillId="17" borderId="0" xfId="0" applyFill="1" applyAlignment="1">
      <alignment horizontal="right"/>
    </xf>
    <xf numFmtId="0" fontId="10" fillId="0" borderId="0" xfId="0" applyFont="1" applyAlignment="1">
      <alignment horizontal="center" vertical="center"/>
    </xf>
    <xf numFmtId="3" fontId="7" fillId="4" borderId="16" xfId="0" applyNumberFormat="1" applyFont="1" applyFill="1" applyBorder="1" applyAlignment="1">
      <alignment horizontal="left" vertical="center" wrapText="1"/>
    </xf>
    <xf numFmtId="3" fontId="7" fillId="4" borderId="17" xfId="0" applyNumberFormat="1" applyFont="1" applyFill="1" applyBorder="1" applyAlignment="1">
      <alignment horizontal="left" vertical="center" wrapText="1"/>
    </xf>
    <xf numFmtId="3" fontId="7" fillId="4" borderId="14" xfId="0" applyNumberFormat="1" applyFont="1" applyFill="1" applyBorder="1" applyAlignment="1">
      <alignment horizontal="left" vertical="center" wrapText="1"/>
    </xf>
    <xf numFmtId="3" fontId="7" fillId="4" borderId="16" xfId="0" applyNumberFormat="1" applyFont="1" applyFill="1" applyBorder="1" applyAlignment="1">
      <alignment horizontal="right" vertical="center" wrapText="1"/>
    </xf>
    <xf numFmtId="3" fontId="7" fillId="4" borderId="17" xfId="0" applyNumberFormat="1" applyFont="1" applyFill="1" applyBorder="1" applyAlignment="1">
      <alignment horizontal="right" vertical="center" wrapText="1"/>
    </xf>
    <xf numFmtId="3" fontId="7" fillId="4" borderId="14" xfId="0" applyNumberFormat="1" applyFont="1" applyFill="1" applyBorder="1" applyAlignment="1">
      <alignment horizontal="right" vertical="center" wrapText="1"/>
    </xf>
    <xf numFmtId="0" fontId="10" fillId="0" borderId="16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23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166" fontId="3" fillId="5" borderId="3" xfId="0" applyNumberFormat="1" applyFont="1" applyFill="1" applyBorder="1" applyAlignment="1">
      <alignment horizontal="right" vertical="center"/>
    </xf>
    <xf numFmtId="3" fontId="3" fillId="3" borderId="12" xfId="1" applyNumberFormat="1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166" fontId="3" fillId="5" borderId="0" xfId="0" applyNumberFormat="1" applyFont="1" applyFill="1" applyBorder="1" applyAlignment="1">
      <alignment horizontal="right" vertical="center"/>
    </xf>
    <xf numFmtId="0" fontId="7" fillId="4" borderId="23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 wrapText="1"/>
    </xf>
    <xf numFmtId="166" fontId="3" fillId="0" borderId="0" xfId="0" applyNumberFormat="1" applyFont="1" applyBorder="1" applyAlignment="1">
      <alignment horizontal="right" vertical="center"/>
    </xf>
    <xf numFmtId="166" fontId="3" fillId="5" borderId="31" xfId="0" applyNumberFormat="1" applyFont="1" applyFill="1" applyBorder="1" applyAlignment="1">
      <alignment horizontal="right" vertical="center"/>
    </xf>
    <xf numFmtId="166" fontId="3" fillId="5" borderId="7" xfId="0" applyNumberFormat="1" applyFont="1" applyFill="1" applyBorder="1" applyAlignment="1">
      <alignment horizontal="right" vertical="center"/>
    </xf>
    <xf numFmtId="166" fontId="3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3" fontId="7" fillId="4" borderId="9" xfId="0" applyNumberFormat="1" applyFont="1" applyFill="1" applyBorder="1" applyAlignment="1">
      <alignment horizontal="right" vertical="center" wrapText="1"/>
    </xf>
    <xf numFmtId="3" fontId="7" fillId="4" borderId="12" xfId="0" applyNumberFormat="1" applyFont="1" applyFill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left" vertical="center" indent="1"/>
    </xf>
    <xf numFmtId="0" fontId="5" fillId="0" borderId="6" xfId="0" quotePrefix="1" applyFont="1" applyBorder="1" applyAlignment="1">
      <alignment horizontal="center" vertical="center"/>
    </xf>
    <xf numFmtId="0" fontId="5" fillId="0" borderId="32" xfId="0" quotePrefix="1" applyFont="1" applyBorder="1" applyAlignment="1">
      <alignment horizontal="center" vertical="center"/>
    </xf>
    <xf numFmtId="0" fontId="8" fillId="2" borderId="10" xfId="0" quotePrefix="1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1" fontId="3" fillId="0" borderId="5" xfId="0" applyNumberFormat="1" applyFont="1" applyBorder="1" applyAlignment="1">
      <alignment horizontal="left" vertical="center"/>
    </xf>
    <xf numFmtId="1" fontId="3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6" fillId="0" borderId="10" xfId="0" quotePrefix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" fontId="3" fillId="0" borderId="0" xfId="0" applyNumberFormat="1" applyFont="1" applyAlignment="1">
      <alignment horizontal="right" vertical="center"/>
    </xf>
    <xf numFmtId="1" fontId="3" fillId="0" borderId="15" xfId="0" applyNumberFormat="1" applyFont="1" applyBorder="1" applyAlignment="1">
      <alignment horizontal="right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3" fontId="3" fillId="3" borderId="16" xfId="1" applyNumberFormat="1" applyFont="1" applyFill="1" applyBorder="1" applyAlignment="1">
      <alignment horizontal="left" vertical="center" wrapText="1"/>
    </xf>
    <xf numFmtId="3" fontId="3" fillId="3" borderId="17" xfId="1" applyNumberFormat="1" applyFont="1" applyFill="1" applyBorder="1" applyAlignment="1">
      <alignment horizontal="left" vertical="center" wrapText="1"/>
    </xf>
    <xf numFmtId="3" fontId="3" fillId="3" borderId="14" xfId="1" applyNumberFormat="1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3" fontId="7" fillId="4" borderId="9" xfId="0" applyNumberFormat="1" applyFont="1" applyFill="1" applyBorder="1" applyAlignment="1">
      <alignment horizontal="left" vertical="center" wrapText="1"/>
    </xf>
    <xf numFmtId="3" fontId="3" fillId="0" borderId="9" xfId="1" applyNumberFormat="1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NumberFormat="1" applyFont="1" applyBorder="1" applyAlignment="1">
      <alignment horizontal="center" vertical="center"/>
    </xf>
    <xf numFmtId="0" fontId="10" fillId="0" borderId="11" xfId="0" applyNumberFormat="1" applyFont="1" applyBorder="1" applyAlignment="1">
      <alignment horizontal="center" vertical="center"/>
    </xf>
    <xf numFmtId="0" fontId="10" fillId="0" borderId="12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3" fontId="3" fillId="0" borderId="16" xfId="1" applyNumberFormat="1" applyFont="1" applyBorder="1" applyAlignment="1">
      <alignment horizontal="left" vertical="center" wrapText="1"/>
    </xf>
    <xf numFmtId="3" fontId="3" fillId="0" borderId="17" xfId="1" applyNumberFormat="1" applyFont="1" applyBorder="1" applyAlignment="1">
      <alignment horizontal="left" vertical="center" wrapText="1"/>
    </xf>
    <xf numFmtId="3" fontId="3" fillId="0" borderId="14" xfId="1" applyNumberFormat="1" applyFont="1" applyBorder="1" applyAlignment="1">
      <alignment horizontal="left" vertical="center" wrapText="1"/>
    </xf>
  </cellXfs>
  <cellStyles count="20">
    <cellStyle name="Comma" xfId="1" builtinId="3"/>
    <cellStyle name="Comma 2" xfId="3" xr:uid="{00000000-0005-0000-0000-000001000000}"/>
    <cellStyle name="Comma 2 2" xfId="16" xr:uid="{00000000-0005-0000-0000-000002000000}"/>
    <cellStyle name="Comma 3" xfId="5" xr:uid="{00000000-0005-0000-0000-000003000000}"/>
    <cellStyle name="Comma 3 2" xfId="17" xr:uid="{00000000-0005-0000-0000-000004000000}"/>
    <cellStyle name="Hyperlink 2" xfId="13" xr:uid="{00000000-0005-0000-0000-000005000000}"/>
    <cellStyle name="Normal" xfId="0" builtinId="0"/>
    <cellStyle name="Normal 2" xfId="6" xr:uid="{00000000-0005-0000-0000-000007000000}"/>
    <cellStyle name="Normal 3" xfId="2" xr:uid="{00000000-0005-0000-0000-000008000000}"/>
    <cellStyle name="Normal 3 2" xfId="7" xr:uid="{00000000-0005-0000-0000-000009000000}"/>
    <cellStyle name="Normal 3 2 2" xfId="18" xr:uid="{00000000-0005-0000-0000-00000A000000}"/>
    <cellStyle name="Normal 3 3" xfId="10" xr:uid="{00000000-0005-0000-0000-00000B000000}"/>
    <cellStyle name="Normal 3 4" xfId="15" xr:uid="{00000000-0005-0000-0000-00000C000000}"/>
    <cellStyle name="Normal 4" xfId="4" xr:uid="{00000000-0005-0000-0000-00000D000000}"/>
    <cellStyle name="Percent 2" xfId="8" xr:uid="{00000000-0005-0000-0000-00000E000000}"/>
    <cellStyle name="Percent 2 2" xfId="19" xr:uid="{00000000-0005-0000-0000-00000F000000}"/>
    <cellStyle name="Percent 3" xfId="9" xr:uid="{00000000-0005-0000-0000-000010000000}"/>
    <cellStyle name="Percent 3 2" xfId="12" xr:uid="{00000000-0005-0000-0000-000011000000}"/>
    <cellStyle name="Percent 4" xfId="11" xr:uid="{00000000-0005-0000-0000-000012000000}"/>
    <cellStyle name="Percent 5" xfId="14" xr:uid="{00000000-0005-0000-0000-000013000000}"/>
  </cellStyles>
  <dxfs count="0"/>
  <tableStyles count="0" defaultTableStyle="TableStyleMedium2" defaultPivotStyle="PivotStyleLight16"/>
  <colors>
    <mruColors>
      <color rgb="FF99FF66"/>
      <color rgb="FF66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849"/>
  <sheetViews>
    <sheetView tabSelected="1" topLeftCell="A1804" zoomScale="110" zoomScaleNormal="110" zoomScaleSheetLayoutView="70" workbookViewId="0">
      <selection activeCell="C1855" sqref="C1855"/>
    </sheetView>
  </sheetViews>
  <sheetFormatPr defaultColWidth="9.109375" defaultRowHeight="13.8" x14ac:dyDescent="0.25"/>
  <cols>
    <col min="1" max="1" width="28.6640625" style="4" customWidth="1"/>
    <col min="2" max="2" width="10.6640625" style="9" customWidth="1"/>
    <col min="3" max="4" width="9.44140625" style="4" customWidth="1"/>
    <col min="5" max="5" width="4.44140625" style="2" customWidth="1"/>
    <col min="6" max="6" width="9.44140625" style="4" customWidth="1"/>
    <col min="7" max="7" width="4.44140625" style="2" customWidth="1"/>
    <col min="8" max="8" width="9.44140625" style="4" customWidth="1"/>
    <col min="9" max="9" width="7.6640625" style="4" customWidth="1"/>
    <col min="10" max="10" width="9.6640625" style="4" customWidth="1"/>
    <col min="11" max="11" width="9.44140625" style="4" customWidth="1"/>
    <col min="12" max="12" width="10.109375" style="4" customWidth="1"/>
    <col min="13" max="13" width="4.44140625" style="2" customWidth="1"/>
    <col min="14" max="14" width="9.44140625" style="4" customWidth="1"/>
    <col min="15" max="15" width="10" style="4" customWidth="1"/>
    <col min="16" max="16" width="4.44140625" style="2" customWidth="1"/>
    <col min="17" max="17" width="9.44140625" style="4" customWidth="1"/>
    <col min="18" max="18" width="10.6640625" style="4" customWidth="1"/>
    <col min="19" max="19" width="1.5546875" style="219" customWidth="1"/>
    <col min="20" max="20" width="1.5546875" style="100" customWidth="1"/>
    <col min="21" max="21" width="8.33203125" style="43" customWidth="1"/>
    <col min="22" max="22" width="8.33203125" style="32" customWidth="1"/>
    <col min="23" max="28" width="8.33203125" style="4" customWidth="1"/>
    <col min="29" max="16384" width="9.109375" style="4"/>
  </cols>
  <sheetData>
    <row r="1" spans="1:28" ht="15.9" customHeight="1" x14ac:dyDescent="0.25">
      <c r="A1" s="25" t="s">
        <v>83</v>
      </c>
      <c r="B1" s="412" t="s">
        <v>105</v>
      </c>
      <c r="C1" s="413"/>
      <c r="D1" s="413"/>
      <c r="E1" s="413"/>
      <c r="F1" s="413"/>
      <c r="G1" s="414"/>
      <c r="H1" s="25" t="s">
        <v>43</v>
      </c>
      <c r="I1" s="194" t="s">
        <v>106</v>
      </c>
      <c r="J1" s="194"/>
      <c r="K1" s="195" t="s">
        <v>61</v>
      </c>
      <c r="L1" s="196"/>
      <c r="M1" s="117" t="s">
        <v>17</v>
      </c>
      <c r="N1" s="415" t="str">
        <f>IF(M1="A", "(&gt; $500,000 annual revenue)", IF(M1="B", "(&gt; $250,000 and &lt; $500,000 annual revenue)", IF(M1="C", "(&gt; $50,000 and &lt; $250,000 annual revenue)", IF(M1="D", "(&lt; $50,000 annual revenue)", "---"))))</f>
        <v>(&gt; $500,000 annual revenue)</v>
      </c>
      <c r="O1" s="416"/>
      <c r="P1" s="417"/>
      <c r="Q1" s="417"/>
      <c r="R1" s="416"/>
      <c r="S1" s="139"/>
      <c r="T1" s="134"/>
      <c r="AB1" s="50"/>
    </row>
    <row r="2" spans="1:28" ht="8.1" customHeight="1" thickBot="1" x14ac:dyDescent="0.3">
      <c r="A2" s="25"/>
      <c r="B2" s="26"/>
      <c r="C2" s="26"/>
      <c r="D2" s="26"/>
      <c r="E2" s="26"/>
      <c r="F2" s="26"/>
      <c r="G2" s="26"/>
      <c r="H2" s="25"/>
      <c r="I2" s="27"/>
      <c r="J2" s="25"/>
      <c r="K2" s="25"/>
      <c r="L2" s="25"/>
      <c r="M2" s="9"/>
      <c r="N2" s="31"/>
      <c r="O2" s="31"/>
      <c r="P2" s="31"/>
      <c r="Q2" s="31"/>
      <c r="R2" s="133"/>
      <c r="S2" s="139"/>
      <c r="T2" s="134"/>
      <c r="X2" s="33"/>
      <c r="Y2" s="33"/>
      <c r="AB2" s="50"/>
    </row>
    <row r="3" spans="1:28" s="34" customFormat="1" ht="8.1" customHeight="1" thickTop="1" x14ac:dyDescent="0.25">
      <c r="A3" s="28"/>
      <c r="B3" s="28"/>
      <c r="C3" s="28"/>
      <c r="D3" s="29"/>
      <c r="E3" s="29"/>
      <c r="F3" s="29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140"/>
      <c r="T3" s="135"/>
      <c r="U3" s="169"/>
      <c r="V3" s="35"/>
      <c r="W3" s="35"/>
      <c r="X3" s="35"/>
      <c r="Y3" s="35"/>
      <c r="AB3" s="48"/>
    </row>
    <row r="4" spans="1:28" s="34" customFormat="1" ht="12.75" customHeight="1" x14ac:dyDescent="0.25">
      <c r="A4" s="418" t="s">
        <v>42</v>
      </c>
      <c r="B4" s="418"/>
      <c r="C4" s="418"/>
      <c r="D4" s="419" t="s">
        <v>92</v>
      </c>
      <c r="E4" s="420"/>
      <c r="F4" s="421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140"/>
      <c r="T4" s="135"/>
      <c r="U4" s="169"/>
      <c r="V4" s="35"/>
      <c r="W4" s="35"/>
      <c r="X4" s="35"/>
      <c r="Y4" s="35"/>
      <c r="AB4" s="48"/>
    </row>
    <row r="5" spans="1:28" s="34" customFormat="1" ht="5.0999999999999996" customHeight="1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40"/>
      <c r="T5" s="135"/>
      <c r="U5" s="169"/>
      <c r="V5" s="35"/>
      <c r="W5" s="35"/>
      <c r="X5" s="35"/>
      <c r="Y5" s="35"/>
      <c r="AB5" s="48"/>
    </row>
    <row r="6" spans="1:28" ht="18" x14ac:dyDescent="0.25">
      <c r="A6" s="258" t="s">
        <v>103</v>
      </c>
      <c r="B6" s="4"/>
      <c r="E6" s="4"/>
      <c r="M6" s="4"/>
      <c r="N6" s="424" t="s">
        <v>93</v>
      </c>
      <c r="O6" s="424"/>
      <c r="P6" s="424"/>
      <c r="Q6" s="424"/>
      <c r="R6" s="425"/>
      <c r="S6" s="138"/>
      <c r="T6" s="136"/>
      <c r="U6" s="409" t="str">
        <f>B1</f>
        <v>Liberty-Bolivar</v>
      </c>
      <c r="V6" s="409"/>
      <c r="W6" s="409"/>
      <c r="X6" s="409"/>
      <c r="Y6" s="409"/>
      <c r="Z6" s="395" t="str">
        <f>I1</f>
        <v>WA-2020-0397</v>
      </c>
      <c r="AA6" s="395"/>
      <c r="AB6" s="50"/>
    </row>
    <row r="7" spans="1:28" ht="12.75" customHeight="1" x14ac:dyDescent="0.25">
      <c r="A7" s="30"/>
      <c r="B7" s="30"/>
      <c r="C7" s="30"/>
      <c r="D7" s="1"/>
      <c r="G7" s="422" t="s">
        <v>1</v>
      </c>
      <c r="H7" s="423"/>
      <c r="I7" s="117">
        <v>1981</v>
      </c>
      <c r="J7" s="427"/>
      <c r="K7" s="427"/>
      <c r="L7" s="428"/>
      <c r="M7" s="117">
        <v>6</v>
      </c>
      <c r="N7" s="424"/>
      <c r="O7" s="424"/>
      <c r="P7" s="424"/>
      <c r="Q7" s="424"/>
      <c r="R7" s="425"/>
      <c r="S7" s="138"/>
      <c r="T7" s="136"/>
      <c r="AB7" s="50"/>
    </row>
    <row r="8" spans="1:28" ht="12.75" customHeight="1" x14ac:dyDescent="0.25">
      <c r="A8" s="30"/>
      <c r="B8" s="30"/>
      <c r="C8" s="30"/>
      <c r="D8" s="1"/>
      <c r="N8" s="426"/>
      <c r="O8" s="426"/>
      <c r="P8" s="426"/>
      <c r="Q8" s="426"/>
      <c r="R8" s="426"/>
      <c r="S8" s="138"/>
      <c r="T8" s="136"/>
      <c r="U8" s="410" t="s">
        <v>86</v>
      </c>
      <c r="V8" s="410"/>
      <c r="W8" s="410"/>
      <c r="X8" s="410"/>
      <c r="Y8" s="410"/>
      <c r="Z8" s="410"/>
      <c r="AA8" s="410"/>
      <c r="AB8" s="411"/>
    </row>
    <row r="9" spans="1:28" ht="12.75" customHeight="1" x14ac:dyDescent="0.3">
      <c r="A9" s="5"/>
      <c r="B9" s="429" t="s">
        <v>49</v>
      </c>
      <c r="C9" s="366" t="s">
        <v>44</v>
      </c>
      <c r="D9" s="366" t="s">
        <v>45</v>
      </c>
      <c r="E9" s="101"/>
      <c r="F9" s="366" t="s">
        <v>46</v>
      </c>
      <c r="G9" s="101"/>
      <c r="H9" s="366" t="s">
        <v>47</v>
      </c>
      <c r="I9" s="366" t="s">
        <v>48</v>
      </c>
      <c r="J9" s="366" t="s">
        <v>50</v>
      </c>
      <c r="K9" s="366" t="s">
        <v>51</v>
      </c>
      <c r="L9" s="366" t="s">
        <v>52</v>
      </c>
      <c r="M9" s="101"/>
      <c r="N9" s="366" t="s">
        <v>53</v>
      </c>
      <c r="O9" s="366" t="s">
        <v>60</v>
      </c>
      <c r="P9" s="101"/>
      <c r="Q9" s="366" t="s">
        <v>55</v>
      </c>
      <c r="R9" s="366" t="s">
        <v>49</v>
      </c>
      <c r="S9" s="137"/>
      <c r="T9" s="123"/>
      <c r="U9" s="366" t="s">
        <v>64</v>
      </c>
      <c r="V9" s="371" t="s">
        <v>65</v>
      </c>
      <c r="W9" s="366" t="s">
        <v>67</v>
      </c>
      <c r="X9" s="366" t="s">
        <v>66</v>
      </c>
      <c r="Y9" s="366" t="s">
        <v>68</v>
      </c>
      <c r="Z9" s="366" t="s">
        <v>69</v>
      </c>
      <c r="AA9" s="366" t="s">
        <v>70</v>
      </c>
      <c r="AB9" s="404" t="s">
        <v>71</v>
      </c>
    </row>
    <row r="10" spans="1:28" ht="12.75" customHeight="1" x14ac:dyDescent="0.3">
      <c r="A10" s="6"/>
      <c r="B10" s="430"/>
      <c r="C10" s="367"/>
      <c r="D10" s="367"/>
      <c r="E10" s="102"/>
      <c r="F10" s="367"/>
      <c r="G10" s="102"/>
      <c r="H10" s="367"/>
      <c r="I10" s="367"/>
      <c r="J10" s="367"/>
      <c r="K10" s="367"/>
      <c r="L10" s="367"/>
      <c r="M10" s="102"/>
      <c r="N10" s="367"/>
      <c r="O10" s="367"/>
      <c r="P10" s="102"/>
      <c r="Q10" s="367"/>
      <c r="R10" s="367"/>
      <c r="S10" s="137"/>
      <c r="T10" s="123"/>
      <c r="U10" s="367"/>
      <c r="V10" s="372"/>
      <c r="W10" s="367"/>
      <c r="X10" s="367"/>
      <c r="Y10" s="367"/>
      <c r="Z10" s="367"/>
      <c r="AA10" s="367"/>
      <c r="AB10" s="405"/>
    </row>
    <row r="11" spans="1:28" x14ac:dyDescent="0.3">
      <c r="A11" s="6"/>
      <c r="B11" s="430"/>
      <c r="C11" s="367"/>
      <c r="D11" s="367"/>
      <c r="E11" s="102"/>
      <c r="F11" s="367"/>
      <c r="G11" s="102"/>
      <c r="H11" s="367"/>
      <c r="I11" s="367"/>
      <c r="J11" s="367"/>
      <c r="K11" s="367"/>
      <c r="L11" s="367"/>
      <c r="M11" s="102"/>
      <c r="N11" s="367"/>
      <c r="O11" s="367"/>
      <c r="P11" s="102"/>
      <c r="Q11" s="367"/>
      <c r="R11" s="367"/>
      <c r="S11" s="137"/>
      <c r="T11" s="123"/>
      <c r="U11" s="367"/>
      <c r="V11" s="372"/>
      <c r="W11" s="367"/>
      <c r="X11" s="367"/>
      <c r="Y11" s="367"/>
      <c r="Z11" s="367"/>
      <c r="AA11" s="367"/>
      <c r="AB11" s="405"/>
    </row>
    <row r="12" spans="1:28" x14ac:dyDescent="0.3">
      <c r="A12" s="433" t="s">
        <v>0</v>
      </c>
      <c r="B12" s="430"/>
      <c r="C12" s="367"/>
      <c r="D12" s="367"/>
      <c r="E12" s="102"/>
      <c r="F12" s="367"/>
      <c r="G12" s="102"/>
      <c r="H12" s="367"/>
      <c r="I12" s="367"/>
      <c r="J12" s="367"/>
      <c r="K12" s="367"/>
      <c r="L12" s="367"/>
      <c r="M12" s="102"/>
      <c r="N12" s="367"/>
      <c r="O12" s="367"/>
      <c r="P12" s="102"/>
      <c r="Q12" s="367"/>
      <c r="R12" s="367"/>
      <c r="S12" s="137"/>
      <c r="T12" s="123"/>
      <c r="U12" s="367"/>
      <c r="V12" s="372"/>
      <c r="W12" s="367"/>
      <c r="X12" s="367"/>
      <c r="Y12" s="367"/>
      <c r="Z12" s="367"/>
      <c r="AA12" s="367"/>
      <c r="AB12" s="405"/>
    </row>
    <row r="13" spans="1:28" x14ac:dyDescent="0.3">
      <c r="A13" s="433"/>
      <c r="B13" s="431"/>
      <c r="C13" s="46">
        <f>$I$7</f>
        <v>1981</v>
      </c>
      <c r="D13" s="46">
        <f>$I$7</f>
        <v>1981</v>
      </c>
      <c r="E13" s="7" t="s">
        <v>5</v>
      </c>
      <c r="F13" s="46">
        <f>$I$7</f>
        <v>1981</v>
      </c>
      <c r="G13" s="7" t="s">
        <v>5</v>
      </c>
      <c r="H13" s="46">
        <f>$I$7</f>
        <v>1981</v>
      </c>
      <c r="I13" s="373"/>
      <c r="J13" s="373"/>
      <c r="K13" s="46">
        <f>$I$7</f>
        <v>1981</v>
      </c>
      <c r="L13" s="46">
        <f>$I$7</f>
        <v>1981</v>
      </c>
      <c r="M13" s="7" t="s">
        <v>5</v>
      </c>
      <c r="N13" s="46">
        <f>$I$7</f>
        <v>1981</v>
      </c>
      <c r="O13" s="373"/>
      <c r="P13" s="7" t="s">
        <v>5</v>
      </c>
      <c r="Q13" s="46">
        <f>$I$7</f>
        <v>1981</v>
      </c>
      <c r="R13" s="373"/>
      <c r="S13" s="137"/>
      <c r="T13" s="123"/>
      <c r="U13" s="46">
        <f>$I$7</f>
        <v>1981</v>
      </c>
      <c r="V13" s="220">
        <f>$I$7</f>
        <v>1981</v>
      </c>
      <c r="W13" s="373"/>
      <c r="X13" s="46">
        <f>$I$7</f>
        <v>1981</v>
      </c>
      <c r="Y13" s="46">
        <f>$I$7</f>
        <v>1981</v>
      </c>
      <c r="Z13" s="47">
        <f>$I$7</f>
        <v>1981</v>
      </c>
      <c r="AA13" s="373"/>
      <c r="AB13" s="406"/>
    </row>
    <row r="14" spans="1:28" x14ac:dyDescent="0.25">
      <c r="A14" s="145" t="s">
        <v>54</v>
      </c>
      <c r="B14" s="9" t="str">
        <f>$M$1</f>
        <v>A</v>
      </c>
      <c r="D14" s="21"/>
      <c r="E14" s="19"/>
      <c r="F14" s="21"/>
      <c r="G14" s="19"/>
      <c r="H14" s="21"/>
      <c r="I14" s="181" t="s">
        <v>96</v>
      </c>
      <c r="J14" s="182"/>
      <c r="K14" s="21"/>
      <c r="L14" s="21"/>
      <c r="M14" s="19"/>
      <c r="N14" s="21"/>
      <c r="O14" s="21"/>
      <c r="P14" s="19"/>
      <c r="Q14" s="20"/>
      <c r="R14" s="21"/>
      <c r="S14" s="129"/>
      <c r="T14" s="122"/>
      <c r="U14" s="59"/>
      <c r="V14" s="59"/>
      <c r="W14" s="60"/>
      <c r="X14" s="59"/>
      <c r="Y14" s="59"/>
      <c r="Z14" s="59"/>
      <c r="AA14" s="60"/>
      <c r="AB14" s="61"/>
    </row>
    <row r="15" spans="1:28" x14ac:dyDescent="0.25">
      <c r="A15" s="174"/>
      <c r="B15" s="188" t="s">
        <v>95</v>
      </c>
      <c r="C15" s="188"/>
      <c r="D15" s="189"/>
      <c r="E15" s="190"/>
      <c r="F15" s="189"/>
      <c r="G15" s="190"/>
      <c r="H15" s="189"/>
      <c r="I15" s="191" t="s">
        <v>97</v>
      </c>
      <c r="J15" s="192"/>
      <c r="K15" s="189"/>
      <c r="L15" s="189"/>
      <c r="M15" s="190"/>
      <c r="N15" s="189"/>
      <c r="O15" s="189"/>
      <c r="P15" s="190"/>
      <c r="Q15" s="193"/>
      <c r="R15" s="189"/>
      <c r="S15" s="129"/>
      <c r="T15" s="122"/>
      <c r="U15" s="59"/>
      <c r="V15" s="59"/>
      <c r="W15" s="60"/>
      <c r="X15" s="59"/>
      <c r="Y15" s="59"/>
      <c r="Z15" s="59"/>
      <c r="AA15" s="60"/>
      <c r="AB15" s="61"/>
    </row>
    <row r="16" spans="1:28" s="63" customFormat="1" x14ac:dyDescent="0.25">
      <c r="A16" s="63" t="s">
        <v>62</v>
      </c>
      <c r="B16" s="313">
        <v>389</v>
      </c>
      <c r="C16" s="184">
        <v>0</v>
      </c>
      <c r="D16" s="184">
        <v>23316</v>
      </c>
      <c r="E16" s="185"/>
      <c r="F16" s="184"/>
      <c r="G16" s="185"/>
      <c r="H16" s="184">
        <f>C16+D16-F16</f>
        <v>23316</v>
      </c>
      <c r="I16" s="186">
        <v>0</v>
      </c>
      <c r="J16" s="184">
        <f t="shared" ref="J16:J33" si="0">((C16+H16)/2)*I16/100*($M$7/12)</f>
        <v>0</v>
      </c>
      <c r="K16" s="184"/>
      <c r="L16" s="184"/>
      <c r="M16" s="185"/>
      <c r="N16" s="187">
        <f t="shared" ref="N16:N33" si="1">K16+J16+L16-F16</f>
        <v>0</v>
      </c>
      <c r="O16" s="187" t="str">
        <f t="shared" ref="O16:O33" si="2">IF(N16&gt;0, N16/H16*100, "---")</f>
        <v>---</v>
      </c>
      <c r="P16" s="185"/>
      <c r="Q16" s="184">
        <f t="shared" ref="Q16:Q33" si="3">H16-N16</f>
        <v>23316</v>
      </c>
      <c r="R16" s="183">
        <f t="shared" ref="R16:R33" si="4">B16</f>
        <v>389</v>
      </c>
      <c r="S16" s="164"/>
      <c r="T16" s="155"/>
      <c r="U16" s="207"/>
      <c r="V16" s="221">
        <v>0</v>
      </c>
      <c r="W16" s="105"/>
      <c r="X16" s="176"/>
      <c r="Y16" s="176"/>
      <c r="Z16" s="176"/>
      <c r="AA16" s="207"/>
      <c r="AB16" s="214"/>
    </row>
    <row r="17" spans="1:28" s="161" customFormat="1" ht="12.75" customHeight="1" x14ac:dyDescent="0.25">
      <c r="A17" s="161" t="s">
        <v>56</v>
      </c>
      <c r="B17" s="311">
        <v>314</v>
      </c>
      <c r="C17" s="153">
        <v>0</v>
      </c>
      <c r="D17" s="153">
        <v>0</v>
      </c>
      <c r="E17" s="157"/>
      <c r="F17" s="153"/>
      <c r="G17" s="157"/>
      <c r="H17" s="153">
        <f>C17+D17-F17</f>
        <v>0</v>
      </c>
      <c r="I17" s="179">
        <v>2</v>
      </c>
      <c r="J17" s="153">
        <f t="shared" si="0"/>
        <v>0</v>
      </c>
      <c r="K17" s="153">
        <v>0</v>
      </c>
      <c r="L17" s="153"/>
      <c r="M17" s="157"/>
      <c r="N17" s="175">
        <f t="shared" si="1"/>
        <v>0</v>
      </c>
      <c r="O17" s="175" t="str">
        <f t="shared" si="2"/>
        <v>---</v>
      </c>
      <c r="P17" s="157"/>
      <c r="Q17" s="153">
        <f t="shared" si="3"/>
        <v>0</v>
      </c>
      <c r="R17" s="158">
        <f t="shared" si="4"/>
        <v>314</v>
      </c>
      <c r="S17" s="159"/>
      <c r="T17" s="160"/>
      <c r="U17" s="153"/>
      <c r="V17" s="408" t="s">
        <v>72</v>
      </c>
      <c r="W17" s="158"/>
      <c r="X17" s="153"/>
      <c r="Y17" s="208"/>
      <c r="Z17" s="407" t="s">
        <v>74</v>
      </c>
      <c r="AA17" s="153"/>
      <c r="AB17" s="215"/>
    </row>
    <row r="18" spans="1:28" s="63" customFormat="1" x14ac:dyDescent="0.25">
      <c r="A18" s="63" t="s">
        <v>94</v>
      </c>
      <c r="B18" s="311">
        <v>325</v>
      </c>
      <c r="C18" s="39">
        <v>0</v>
      </c>
      <c r="D18" s="39">
        <v>0</v>
      </c>
      <c r="E18" s="40"/>
      <c r="F18" s="39"/>
      <c r="G18" s="40"/>
      <c r="H18" s="39">
        <f t="shared" ref="H18:H28" si="5">C18+D18-F18</f>
        <v>0</v>
      </c>
      <c r="I18" s="178">
        <v>10</v>
      </c>
      <c r="J18" s="39">
        <f t="shared" si="0"/>
        <v>0</v>
      </c>
      <c r="K18" s="39"/>
      <c r="L18" s="39"/>
      <c r="M18" s="40"/>
      <c r="N18" s="42">
        <f t="shared" si="1"/>
        <v>0</v>
      </c>
      <c r="O18" s="42" t="str">
        <f t="shared" si="2"/>
        <v>---</v>
      </c>
      <c r="P18" s="40"/>
      <c r="Q18" s="39">
        <f t="shared" si="3"/>
        <v>0</v>
      </c>
      <c r="R18" s="45">
        <f t="shared" si="4"/>
        <v>325</v>
      </c>
      <c r="S18" s="164"/>
      <c r="T18" s="155"/>
      <c r="U18" s="39"/>
      <c r="V18" s="408"/>
      <c r="W18" s="45"/>
      <c r="X18" s="39"/>
      <c r="Y18" s="210"/>
      <c r="Z18" s="407"/>
      <c r="AA18" s="39"/>
      <c r="AB18" s="216"/>
    </row>
    <row r="19" spans="1:28" s="161" customFormat="1" x14ac:dyDescent="0.25">
      <c r="A19" s="161" t="s">
        <v>3</v>
      </c>
      <c r="B19" s="311">
        <v>390</v>
      </c>
      <c r="C19" s="153">
        <v>0</v>
      </c>
      <c r="D19" s="153">
        <v>0</v>
      </c>
      <c r="E19" s="157"/>
      <c r="F19" s="153"/>
      <c r="G19" s="157"/>
      <c r="H19" s="153">
        <f t="shared" si="5"/>
        <v>0</v>
      </c>
      <c r="I19" s="178">
        <v>2.5</v>
      </c>
      <c r="J19" s="153">
        <f t="shared" si="0"/>
        <v>0</v>
      </c>
      <c r="K19" s="153">
        <v>0</v>
      </c>
      <c r="L19" s="153"/>
      <c r="M19" s="157"/>
      <c r="N19" s="175">
        <f t="shared" si="1"/>
        <v>0</v>
      </c>
      <c r="O19" s="175" t="str">
        <f t="shared" si="2"/>
        <v>---</v>
      </c>
      <c r="P19" s="157"/>
      <c r="Q19" s="153">
        <f t="shared" si="3"/>
        <v>0</v>
      </c>
      <c r="R19" s="158">
        <f t="shared" si="4"/>
        <v>390</v>
      </c>
      <c r="S19" s="159"/>
      <c r="T19" s="160"/>
      <c r="U19" s="153"/>
      <c r="V19" s="408"/>
      <c r="W19" s="158"/>
      <c r="X19" s="153"/>
      <c r="Y19" s="212"/>
      <c r="Z19" s="407"/>
      <c r="AA19" s="153"/>
      <c r="AB19" s="217"/>
    </row>
    <row r="20" spans="1:28" s="63" customFormat="1" x14ac:dyDescent="0.25">
      <c r="A20" s="63" t="s">
        <v>90</v>
      </c>
      <c r="B20" s="311">
        <v>332</v>
      </c>
      <c r="C20" s="39">
        <v>0</v>
      </c>
      <c r="D20" s="39"/>
      <c r="E20" s="40"/>
      <c r="F20" s="39"/>
      <c r="G20" s="40"/>
      <c r="H20" s="39">
        <f t="shared" si="5"/>
        <v>0</v>
      </c>
      <c r="I20" s="179">
        <v>2.9</v>
      </c>
      <c r="J20" s="39">
        <f t="shared" si="0"/>
        <v>0</v>
      </c>
      <c r="K20" s="39"/>
      <c r="L20" s="39"/>
      <c r="M20" s="40"/>
      <c r="N20" s="42">
        <f t="shared" si="1"/>
        <v>0</v>
      </c>
      <c r="O20" s="42" t="str">
        <f t="shared" si="2"/>
        <v>---</v>
      </c>
      <c r="P20" s="40"/>
      <c r="Q20" s="39">
        <f t="shared" si="3"/>
        <v>0</v>
      </c>
      <c r="R20" s="45">
        <f t="shared" si="4"/>
        <v>332</v>
      </c>
      <c r="S20" s="164"/>
      <c r="T20" s="155"/>
      <c r="U20" s="39"/>
      <c r="V20" s="408"/>
      <c r="W20" s="45"/>
      <c r="X20" s="39"/>
      <c r="Y20" s="210"/>
      <c r="Z20" s="407"/>
      <c r="AA20" s="39"/>
      <c r="AB20" s="218"/>
    </row>
    <row r="21" spans="1:28" s="161" customFormat="1" x14ac:dyDescent="0.25">
      <c r="A21" s="161" t="s">
        <v>57</v>
      </c>
      <c r="B21" s="311">
        <v>342</v>
      </c>
      <c r="C21" s="153">
        <v>0</v>
      </c>
      <c r="D21" s="153">
        <v>0</v>
      </c>
      <c r="E21" s="157"/>
      <c r="F21" s="153"/>
      <c r="G21" s="157"/>
      <c r="H21" s="153">
        <f t="shared" si="5"/>
        <v>0</v>
      </c>
      <c r="I21" s="178">
        <v>2.5</v>
      </c>
      <c r="J21" s="153">
        <f t="shared" si="0"/>
        <v>0</v>
      </c>
      <c r="K21" s="153">
        <v>0</v>
      </c>
      <c r="L21" s="153"/>
      <c r="M21" s="157"/>
      <c r="N21" s="175">
        <f t="shared" si="1"/>
        <v>0</v>
      </c>
      <c r="O21" s="175" t="str">
        <f t="shared" si="2"/>
        <v>---</v>
      </c>
      <c r="P21" s="157"/>
      <c r="Q21" s="153">
        <f t="shared" si="3"/>
        <v>0</v>
      </c>
      <c r="R21" s="158">
        <f t="shared" si="4"/>
        <v>342</v>
      </c>
      <c r="S21" s="159"/>
      <c r="T21" s="160"/>
      <c r="U21" s="153"/>
      <c r="V21" s="408"/>
      <c r="W21" s="158"/>
      <c r="X21" s="153"/>
      <c r="Y21" s="212"/>
      <c r="Z21" s="407"/>
      <c r="AA21" s="153"/>
      <c r="AB21" s="215"/>
    </row>
    <row r="22" spans="1:28" s="63" customFormat="1" x14ac:dyDescent="0.25">
      <c r="A22" s="63" t="s">
        <v>58</v>
      </c>
      <c r="B22" s="311">
        <v>343</v>
      </c>
      <c r="C22" s="39">
        <v>0</v>
      </c>
      <c r="D22" s="39"/>
      <c r="E22" s="40"/>
      <c r="F22" s="39"/>
      <c r="G22" s="40"/>
      <c r="H22" s="39">
        <f t="shared" si="5"/>
        <v>0</v>
      </c>
      <c r="I22" s="178">
        <v>2</v>
      </c>
      <c r="J22" s="39">
        <f t="shared" si="0"/>
        <v>0</v>
      </c>
      <c r="K22" s="39">
        <v>0</v>
      </c>
      <c r="L22" s="39"/>
      <c r="M22" s="40"/>
      <c r="N22" s="42">
        <f t="shared" si="1"/>
        <v>0</v>
      </c>
      <c r="O22" s="42" t="str">
        <f t="shared" si="2"/>
        <v>---</v>
      </c>
      <c r="P22" s="40"/>
      <c r="Q22" s="39">
        <f t="shared" si="3"/>
        <v>0</v>
      </c>
      <c r="R22" s="45">
        <f t="shared" si="4"/>
        <v>343</v>
      </c>
      <c r="S22" s="164"/>
      <c r="T22" s="155"/>
      <c r="U22" s="39"/>
      <c r="V22" s="408"/>
      <c r="W22" s="45"/>
      <c r="X22" s="39"/>
      <c r="Y22" s="210"/>
      <c r="Z22" s="407"/>
      <c r="AA22" s="39"/>
      <c r="AB22" s="218"/>
    </row>
    <row r="23" spans="1:28" s="161" customFormat="1" x14ac:dyDescent="0.25">
      <c r="A23" s="161" t="s">
        <v>59</v>
      </c>
      <c r="B23" s="311">
        <v>345</v>
      </c>
      <c r="C23" s="153">
        <v>0</v>
      </c>
      <c r="D23" s="153">
        <v>31665</v>
      </c>
      <c r="E23" s="157"/>
      <c r="F23" s="153"/>
      <c r="G23" s="157"/>
      <c r="H23" s="153">
        <f t="shared" si="5"/>
        <v>31665</v>
      </c>
      <c r="I23" s="178">
        <v>2.5</v>
      </c>
      <c r="J23" s="153">
        <f t="shared" si="0"/>
        <v>197.90625</v>
      </c>
      <c r="K23" s="153">
        <v>0</v>
      </c>
      <c r="L23" s="153"/>
      <c r="M23" s="157"/>
      <c r="N23" s="175">
        <f t="shared" si="1"/>
        <v>197.90625</v>
      </c>
      <c r="O23" s="175">
        <f t="shared" si="2"/>
        <v>0.625</v>
      </c>
      <c r="P23" s="157"/>
      <c r="Q23" s="153">
        <f t="shared" si="3"/>
        <v>31467.09375</v>
      </c>
      <c r="R23" s="158">
        <f t="shared" si="4"/>
        <v>345</v>
      </c>
      <c r="S23" s="159"/>
      <c r="T23" s="160"/>
      <c r="U23" s="153"/>
      <c r="V23" s="408"/>
      <c r="W23" s="158"/>
      <c r="X23" s="153"/>
      <c r="Y23" s="212"/>
      <c r="Z23" s="407"/>
      <c r="AA23" s="153"/>
      <c r="AB23" s="215"/>
    </row>
    <row r="24" spans="1:28" s="63" customFormat="1" x14ac:dyDescent="0.25">
      <c r="A24" s="63" t="s">
        <v>87</v>
      </c>
      <c r="B24" s="311">
        <v>346</v>
      </c>
      <c r="C24" s="39">
        <v>0</v>
      </c>
      <c r="D24" s="39">
        <v>0</v>
      </c>
      <c r="E24" s="40"/>
      <c r="F24" s="39"/>
      <c r="G24" s="40"/>
      <c r="H24" s="39">
        <f t="shared" si="5"/>
        <v>0</v>
      </c>
      <c r="I24" s="178">
        <v>10</v>
      </c>
      <c r="J24" s="39">
        <f t="shared" si="0"/>
        <v>0</v>
      </c>
      <c r="K24" s="39">
        <v>0</v>
      </c>
      <c r="L24" s="39"/>
      <c r="M24" s="40"/>
      <c r="N24" s="42">
        <f t="shared" si="1"/>
        <v>0</v>
      </c>
      <c r="O24" s="42" t="str">
        <f t="shared" si="2"/>
        <v>---</v>
      </c>
      <c r="P24" s="40"/>
      <c r="Q24" s="39">
        <f t="shared" si="3"/>
        <v>0</v>
      </c>
      <c r="R24" s="45">
        <f t="shared" si="4"/>
        <v>346</v>
      </c>
      <c r="S24" s="164"/>
      <c r="T24" s="155"/>
      <c r="U24" s="39"/>
      <c r="V24" s="408"/>
      <c r="W24" s="45"/>
      <c r="X24" s="39"/>
      <c r="Y24" s="210"/>
      <c r="Z24" s="407"/>
      <c r="AA24" s="39"/>
      <c r="AB24" s="218"/>
    </row>
    <row r="25" spans="1:28" s="161" customFormat="1" x14ac:dyDescent="0.25">
      <c r="A25" s="161" t="s">
        <v>91</v>
      </c>
      <c r="B25" s="311">
        <v>347</v>
      </c>
      <c r="C25" s="153">
        <v>0</v>
      </c>
      <c r="D25" s="153"/>
      <c r="E25" s="157"/>
      <c r="F25" s="153"/>
      <c r="G25" s="157"/>
      <c r="H25" s="153">
        <f t="shared" si="5"/>
        <v>0</v>
      </c>
      <c r="I25" s="179">
        <v>2.5</v>
      </c>
      <c r="J25" s="153">
        <f t="shared" si="0"/>
        <v>0</v>
      </c>
      <c r="K25" s="153"/>
      <c r="L25" s="153"/>
      <c r="M25" s="157"/>
      <c r="N25" s="175">
        <f t="shared" si="1"/>
        <v>0</v>
      </c>
      <c r="O25" s="175" t="str">
        <f t="shared" si="2"/>
        <v>---</v>
      </c>
      <c r="P25" s="157"/>
      <c r="Q25" s="153">
        <f t="shared" si="3"/>
        <v>0</v>
      </c>
      <c r="R25" s="158">
        <f t="shared" si="4"/>
        <v>347</v>
      </c>
      <c r="S25" s="159"/>
      <c r="T25" s="160"/>
      <c r="U25" s="153"/>
      <c r="V25" s="222"/>
      <c r="W25" s="158"/>
      <c r="X25" s="153"/>
      <c r="Y25" s="153"/>
      <c r="Z25" s="212"/>
      <c r="AA25" s="153"/>
      <c r="AB25" s="215"/>
    </row>
    <row r="26" spans="1:28" s="63" customFormat="1" ht="12.75" customHeight="1" x14ac:dyDescent="0.25">
      <c r="A26" s="63" t="s">
        <v>88</v>
      </c>
      <c r="B26" s="311">
        <v>348</v>
      </c>
      <c r="C26" s="39">
        <v>0</v>
      </c>
      <c r="D26" s="39">
        <v>0</v>
      </c>
      <c r="E26" s="40"/>
      <c r="F26" s="39"/>
      <c r="G26" s="40"/>
      <c r="H26" s="39">
        <f t="shared" si="5"/>
        <v>0</v>
      </c>
      <c r="I26" s="178">
        <v>2</v>
      </c>
      <c r="J26" s="39">
        <f t="shared" si="0"/>
        <v>0</v>
      </c>
      <c r="K26" s="39">
        <v>0</v>
      </c>
      <c r="L26" s="39"/>
      <c r="M26" s="40"/>
      <c r="N26" s="42">
        <f t="shared" si="1"/>
        <v>0</v>
      </c>
      <c r="O26" s="42" t="str">
        <f t="shared" si="2"/>
        <v>---</v>
      </c>
      <c r="P26" s="40"/>
      <c r="Q26" s="39">
        <f t="shared" si="3"/>
        <v>0</v>
      </c>
      <c r="R26" s="45">
        <f t="shared" si="4"/>
        <v>348</v>
      </c>
      <c r="S26" s="164"/>
      <c r="T26" s="155"/>
      <c r="U26" s="39"/>
      <c r="V26" s="375" t="s">
        <v>73</v>
      </c>
      <c r="W26" s="45"/>
      <c r="X26" s="39"/>
      <c r="Y26" s="39"/>
      <c r="Z26" s="210"/>
      <c r="AA26" s="39"/>
      <c r="AB26" s="216"/>
    </row>
    <row r="27" spans="1:28" s="161" customFormat="1" ht="12.75" customHeight="1" x14ac:dyDescent="0.25">
      <c r="A27" s="161" t="s">
        <v>218</v>
      </c>
      <c r="B27" s="312">
        <v>393</v>
      </c>
      <c r="C27" s="153">
        <v>0</v>
      </c>
      <c r="D27" s="153"/>
      <c r="E27" s="153"/>
      <c r="F27" s="153"/>
      <c r="G27" s="153"/>
      <c r="H27" s="153">
        <f t="shared" si="5"/>
        <v>0</v>
      </c>
      <c r="I27" s="179">
        <v>4</v>
      </c>
      <c r="J27" s="153">
        <f t="shared" si="0"/>
        <v>0</v>
      </c>
      <c r="K27" s="153"/>
      <c r="L27" s="153"/>
      <c r="M27" s="157"/>
      <c r="N27" s="175">
        <f t="shared" si="1"/>
        <v>0</v>
      </c>
      <c r="O27" s="175" t="str">
        <f t="shared" si="2"/>
        <v>---</v>
      </c>
      <c r="P27" s="157"/>
      <c r="Q27" s="153">
        <f t="shared" si="3"/>
        <v>0</v>
      </c>
      <c r="R27" s="158">
        <f t="shared" si="4"/>
        <v>393</v>
      </c>
      <c r="S27" s="159"/>
      <c r="T27" s="160"/>
      <c r="U27" s="153"/>
      <c r="V27" s="375"/>
      <c r="W27" s="158"/>
      <c r="X27" s="153"/>
      <c r="Y27" s="153"/>
      <c r="Z27" s="153"/>
      <c r="AA27" s="153"/>
      <c r="AB27" s="217"/>
    </row>
    <row r="28" spans="1:28" s="63" customFormat="1" x14ac:dyDescent="0.25">
      <c r="A28" s="63" t="s">
        <v>215</v>
      </c>
      <c r="B28" s="312">
        <v>396</v>
      </c>
      <c r="C28" s="39">
        <v>0</v>
      </c>
      <c r="D28" s="39"/>
      <c r="E28" s="39"/>
      <c r="F28" s="39"/>
      <c r="G28" s="39"/>
      <c r="H28" s="39">
        <f t="shared" si="5"/>
        <v>0</v>
      </c>
      <c r="I28" s="179">
        <v>6.7</v>
      </c>
      <c r="J28" s="39">
        <f t="shared" si="0"/>
        <v>0</v>
      </c>
      <c r="K28" s="39"/>
      <c r="L28" s="39"/>
      <c r="M28" s="40"/>
      <c r="N28" s="42">
        <f t="shared" si="1"/>
        <v>0</v>
      </c>
      <c r="O28" s="42" t="str">
        <f t="shared" si="2"/>
        <v>---</v>
      </c>
      <c r="P28" s="40"/>
      <c r="Q28" s="39">
        <f t="shared" si="3"/>
        <v>0</v>
      </c>
      <c r="R28" s="45">
        <f t="shared" si="4"/>
        <v>396</v>
      </c>
      <c r="S28" s="164"/>
      <c r="T28" s="155"/>
      <c r="U28" s="39"/>
      <c r="V28" s="375"/>
      <c r="W28" s="45"/>
      <c r="X28" s="39"/>
      <c r="Y28" s="39"/>
      <c r="Z28" s="39"/>
      <c r="AA28" s="39"/>
      <c r="AB28" s="216"/>
    </row>
    <row r="29" spans="1:28" s="161" customFormat="1" x14ac:dyDescent="0.25">
      <c r="A29" s="161" t="s">
        <v>12</v>
      </c>
      <c r="B29" s="312">
        <v>392</v>
      </c>
      <c r="C29" s="153">
        <v>0</v>
      </c>
      <c r="D29" s="153"/>
      <c r="E29" s="153"/>
      <c r="F29" s="153"/>
      <c r="G29" s="153"/>
      <c r="H29" s="153">
        <f t="shared" ref="H29:H33" si="6">C29+D29-F29</f>
        <v>0</v>
      </c>
      <c r="I29" s="178">
        <v>13</v>
      </c>
      <c r="J29" s="153">
        <f t="shared" si="0"/>
        <v>0</v>
      </c>
      <c r="K29" s="153"/>
      <c r="L29" s="153"/>
      <c r="M29" s="157"/>
      <c r="N29" s="175">
        <f t="shared" si="1"/>
        <v>0</v>
      </c>
      <c r="O29" s="175" t="str">
        <f t="shared" si="2"/>
        <v>---</v>
      </c>
      <c r="P29" s="157"/>
      <c r="Q29" s="153">
        <f t="shared" si="3"/>
        <v>0</v>
      </c>
      <c r="R29" s="158">
        <f t="shared" si="4"/>
        <v>392</v>
      </c>
      <c r="S29" s="159"/>
      <c r="T29" s="160"/>
      <c r="U29" s="153"/>
      <c r="V29" s="375"/>
      <c r="W29" s="158"/>
      <c r="X29" s="153"/>
      <c r="Y29" s="153"/>
      <c r="Z29" s="153"/>
      <c r="AA29" s="153"/>
      <c r="AB29" s="215"/>
    </row>
    <row r="30" spans="1:28" s="63" customFormat="1" x14ac:dyDescent="0.25">
      <c r="A30" s="63" t="s">
        <v>216</v>
      </c>
      <c r="B30" s="312">
        <v>397</v>
      </c>
      <c r="C30" s="39">
        <v>0</v>
      </c>
      <c r="D30" s="39"/>
      <c r="E30" s="39"/>
      <c r="F30" s="39"/>
      <c r="G30" s="39"/>
      <c r="H30" s="39">
        <f t="shared" si="6"/>
        <v>0</v>
      </c>
      <c r="I30" s="178">
        <v>6.7</v>
      </c>
      <c r="J30" s="39">
        <f t="shared" si="0"/>
        <v>0</v>
      </c>
      <c r="K30" s="39">
        <v>0</v>
      </c>
      <c r="L30" s="39"/>
      <c r="M30" s="40"/>
      <c r="N30" s="42">
        <f t="shared" si="1"/>
        <v>0</v>
      </c>
      <c r="O30" s="42" t="str">
        <f t="shared" si="2"/>
        <v>---</v>
      </c>
      <c r="P30" s="40"/>
      <c r="Q30" s="39">
        <f t="shared" si="3"/>
        <v>0</v>
      </c>
      <c r="R30" s="45">
        <f t="shared" si="4"/>
        <v>397</v>
      </c>
      <c r="S30" s="164"/>
      <c r="T30" s="155"/>
      <c r="U30" s="39"/>
      <c r="V30" s="375"/>
      <c r="W30" s="45"/>
      <c r="X30" s="39"/>
      <c r="Y30" s="39"/>
      <c r="Z30" s="39"/>
      <c r="AA30" s="39"/>
      <c r="AB30" s="218"/>
    </row>
    <row r="31" spans="1:28" s="161" customFormat="1" x14ac:dyDescent="0.25">
      <c r="A31" s="161" t="s">
        <v>102</v>
      </c>
      <c r="B31" s="311">
        <v>301</v>
      </c>
      <c r="C31" s="153">
        <v>0</v>
      </c>
      <c r="D31" s="153"/>
      <c r="E31" s="153"/>
      <c r="F31" s="153"/>
      <c r="G31" s="153"/>
      <c r="H31" s="153">
        <f t="shared" si="6"/>
        <v>0</v>
      </c>
      <c r="I31" s="197">
        <v>0</v>
      </c>
      <c r="J31" s="153">
        <f t="shared" si="0"/>
        <v>0</v>
      </c>
      <c r="K31" s="153"/>
      <c r="L31" s="153"/>
      <c r="M31" s="157"/>
      <c r="N31" s="175">
        <f t="shared" si="1"/>
        <v>0</v>
      </c>
      <c r="O31" s="175" t="str">
        <f t="shared" si="2"/>
        <v>---</v>
      </c>
      <c r="P31" s="157"/>
      <c r="Q31" s="153">
        <f t="shared" si="3"/>
        <v>0</v>
      </c>
      <c r="R31" s="158">
        <f t="shared" si="4"/>
        <v>301</v>
      </c>
      <c r="S31" s="159"/>
      <c r="T31" s="160"/>
      <c r="U31" s="153"/>
      <c r="V31" s="375"/>
      <c r="W31" s="158"/>
      <c r="X31" s="153"/>
      <c r="Y31" s="153"/>
      <c r="Z31" s="153"/>
      <c r="AA31" s="153"/>
      <c r="AB31" s="217"/>
    </row>
    <row r="32" spans="1:28" s="63" customFormat="1" x14ac:dyDescent="0.25">
      <c r="B32" s="45">
        <v>0</v>
      </c>
      <c r="C32" s="39">
        <v>0</v>
      </c>
      <c r="D32" s="39"/>
      <c r="E32" s="39"/>
      <c r="F32" s="39"/>
      <c r="G32" s="39"/>
      <c r="H32" s="39">
        <f t="shared" si="6"/>
        <v>0</v>
      </c>
      <c r="I32" s="177">
        <v>0</v>
      </c>
      <c r="J32" s="39">
        <f t="shared" si="0"/>
        <v>0</v>
      </c>
      <c r="K32" s="39"/>
      <c r="L32" s="39"/>
      <c r="M32" s="40"/>
      <c r="N32" s="42">
        <f t="shared" si="1"/>
        <v>0</v>
      </c>
      <c r="O32" s="42" t="str">
        <f t="shared" si="2"/>
        <v>---</v>
      </c>
      <c r="P32" s="40"/>
      <c r="Q32" s="39">
        <f t="shared" si="3"/>
        <v>0</v>
      </c>
      <c r="R32" s="45">
        <f t="shared" si="4"/>
        <v>0</v>
      </c>
      <c r="S32" s="164"/>
      <c r="T32" s="155"/>
      <c r="U32" s="39"/>
      <c r="V32" s="375"/>
      <c r="W32" s="45"/>
      <c r="X32" s="39"/>
      <c r="Y32" s="39"/>
      <c r="Z32" s="39"/>
      <c r="AA32" s="39"/>
      <c r="AB32" s="216"/>
    </row>
    <row r="33" spans="1:28" s="161" customFormat="1" x14ac:dyDescent="0.25">
      <c r="A33" s="100"/>
      <c r="B33" s="158">
        <v>0</v>
      </c>
      <c r="C33" s="153">
        <v>0</v>
      </c>
      <c r="D33" s="153"/>
      <c r="E33" s="153"/>
      <c r="F33" s="153"/>
      <c r="G33" s="153"/>
      <c r="H33" s="153">
        <f t="shared" si="6"/>
        <v>0</v>
      </c>
      <c r="I33" s="197">
        <v>0</v>
      </c>
      <c r="J33" s="153">
        <f t="shared" si="0"/>
        <v>0</v>
      </c>
      <c r="K33" s="153"/>
      <c r="L33" s="153"/>
      <c r="M33" s="157"/>
      <c r="N33" s="175">
        <f t="shared" si="1"/>
        <v>0</v>
      </c>
      <c r="O33" s="175" t="str">
        <f t="shared" si="2"/>
        <v>---</v>
      </c>
      <c r="P33" s="157"/>
      <c r="Q33" s="153">
        <f t="shared" si="3"/>
        <v>0</v>
      </c>
      <c r="R33" s="158">
        <f t="shared" si="4"/>
        <v>0</v>
      </c>
      <c r="S33" s="159"/>
      <c r="T33" s="160"/>
      <c r="U33" s="153"/>
      <c r="V33" s="222"/>
      <c r="W33" s="158"/>
      <c r="X33" s="153"/>
      <c r="Y33" s="153"/>
      <c r="Z33" s="153"/>
      <c r="AA33" s="153"/>
      <c r="AB33" s="217"/>
    </row>
    <row r="34" spans="1:28" x14ac:dyDescent="0.25">
      <c r="A34" s="244" t="s">
        <v>54</v>
      </c>
      <c r="B34" s="9" t="str">
        <f>$M$1</f>
        <v>A</v>
      </c>
      <c r="C34" s="18"/>
      <c r="D34" s="18"/>
      <c r="E34" s="19"/>
      <c r="F34" s="18"/>
      <c r="G34" s="19"/>
      <c r="H34" s="18"/>
      <c r="I34" s="18"/>
      <c r="J34" s="18"/>
      <c r="K34" s="18"/>
      <c r="L34" s="18"/>
      <c r="M34" s="19"/>
      <c r="N34" s="18"/>
      <c r="O34" s="18"/>
      <c r="P34" s="19"/>
      <c r="Q34" s="20"/>
      <c r="R34" s="21"/>
      <c r="S34" s="129"/>
      <c r="T34" s="122"/>
      <c r="U34" s="56"/>
      <c r="V34" s="4"/>
      <c r="W34" s="9"/>
      <c r="Y34" s="32"/>
      <c r="AA34" s="32"/>
      <c r="AB34" s="204"/>
    </row>
    <row r="35" spans="1:28" x14ac:dyDescent="0.25">
      <c r="A35" s="4" t="s">
        <v>4</v>
      </c>
      <c r="C35" s="198">
        <f>SUM(C16:C34)</f>
        <v>0</v>
      </c>
      <c r="D35" s="198">
        <f>SUM(D16:D34)</f>
        <v>54981</v>
      </c>
      <c r="F35" s="11">
        <f>SUM(F16:F34)</f>
        <v>0</v>
      </c>
      <c r="H35" s="198">
        <f>SUM(H16:H34)</f>
        <v>54981</v>
      </c>
      <c r="I35" s="32"/>
      <c r="J35" s="198">
        <f>SUM(J16:J34)</f>
        <v>197.90625</v>
      </c>
      <c r="K35" s="198">
        <f>SUM(K16:K34)</f>
        <v>0</v>
      </c>
      <c r="L35" s="11">
        <f>SUM(L16:L34)</f>
        <v>0</v>
      </c>
      <c r="N35" s="198">
        <f>SUM(N16:N34)</f>
        <v>197.90625</v>
      </c>
      <c r="O35" s="11"/>
      <c r="Q35" s="198">
        <f>SUM(Q16:Q34)</f>
        <v>54783.09375</v>
      </c>
      <c r="S35" s="129"/>
      <c r="T35" s="203"/>
      <c r="U35" s="198">
        <f>SUM(U17:U34)</f>
        <v>0</v>
      </c>
      <c r="V35" s="23"/>
      <c r="X35" s="198">
        <f>U35+V16</f>
        <v>0</v>
      </c>
      <c r="Y35" s="198">
        <f>X35/H35*J35</f>
        <v>0</v>
      </c>
      <c r="AA35" s="198">
        <f>Z16+Y35+SUM(AA16:AA33)</f>
        <v>0</v>
      </c>
      <c r="AB35" s="198">
        <f>X35-AA35</f>
        <v>0</v>
      </c>
    </row>
    <row r="36" spans="1:28" x14ac:dyDescent="0.25">
      <c r="C36" s="32"/>
      <c r="H36" s="32"/>
      <c r="I36" s="32"/>
      <c r="J36" s="32"/>
      <c r="K36" s="32"/>
      <c r="L36" s="32"/>
      <c r="N36" s="32"/>
      <c r="O36" s="32"/>
      <c r="Q36" s="32"/>
      <c r="T36" s="203"/>
      <c r="U36" s="125"/>
      <c r="V36" s="4"/>
      <c r="AA36" s="65"/>
      <c r="AB36" s="50"/>
    </row>
    <row r="37" spans="1:28" x14ac:dyDescent="0.25">
      <c r="A37" s="120" t="s">
        <v>85</v>
      </c>
      <c r="B37" s="4"/>
      <c r="C37" s="119"/>
      <c r="D37" s="119"/>
      <c r="E37" s="119"/>
      <c r="F37" s="119"/>
      <c r="G37" s="119"/>
      <c r="H37" s="119"/>
      <c r="I37" s="119"/>
      <c r="M37" s="4"/>
      <c r="P37" s="4"/>
      <c r="Q37" s="32"/>
      <c r="T37" s="203"/>
      <c r="U37" s="56"/>
      <c r="V37" s="4" t="s">
        <v>5</v>
      </c>
      <c r="AB37" s="50"/>
    </row>
    <row r="38" spans="1:28" ht="14.4" thickBot="1" x14ac:dyDescent="0.3">
      <c r="A38" s="2"/>
      <c r="B38" s="2"/>
      <c r="C38" s="2"/>
      <c r="D38" s="2"/>
      <c r="F38" s="2"/>
      <c r="H38" s="2"/>
      <c r="I38" s="2"/>
      <c r="J38" s="32"/>
      <c r="K38" s="32"/>
      <c r="L38" s="32"/>
      <c r="N38" s="32"/>
      <c r="O38" s="32"/>
      <c r="Q38" s="32"/>
      <c r="T38" s="203"/>
      <c r="U38" s="56"/>
      <c r="V38" s="10" t="s">
        <v>17</v>
      </c>
      <c r="W38" s="10" t="s">
        <v>89</v>
      </c>
      <c r="X38" s="10"/>
      <c r="AB38" s="50"/>
    </row>
    <row r="39" spans="1:28" ht="12.75" customHeight="1" thickTop="1" x14ac:dyDescent="0.25">
      <c r="A39" s="2"/>
      <c r="B39" s="2"/>
      <c r="C39" s="2"/>
      <c r="D39" s="2"/>
      <c r="F39" s="2"/>
      <c r="H39" s="2"/>
      <c r="I39" s="2"/>
      <c r="J39" s="32"/>
      <c r="K39" s="91"/>
      <c r="L39" s="92"/>
      <c r="M39" s="68"/>
      <c r="N39" s="92"/>
      <c r="O39" s="92"/>
      <c r="P39" s="68"/>
      <c r="Q39" s="93"/>
      <c r="T39" s="203"/>
      <c r="U39" s="125"/>
      <c r="V39" s="380" t="s">
        <v>76</v>
      </c>
      <c r="W39" s="382" t="s">
        <v>75</v>
      </c>
      <c r="X39" s="383"/>
      <c r="Y39" s="383"/>
      <c r="Z39" s="383"/>
      <c r="AA39" s="384"/>
      <c r="AB39" s="50"/>
    </row>
    <row r="40" spans="1:28" x14ac:dyDescent="0.25">
      <c r="A40" s="2"/>
      <c r="B40" s="2"/>
      <c r="C40" s="2"/>
      <c r="D40" s="2"/>
      <c r="F40" s="2"/>
      <c r="H40" s="2"/>
      <c r="I40" s="2"/>
      <c r="J40" s="32"/>
      <c r="K40" s="78"/>
      <c r="L40" s="376">
        <f>$C$13</f>
        <v>1981</v>
      </c>
      <c r="M40" s="377"/>
      <c r="N40" s="377"/>
      <c r="O40" s="377"/>
      <c r="P40" s="378"/>
      <c r="Q40" s="94"/>
      <c r="T40" s="203"/>
      <c r="U40" s="56"/>
      <c r="V40" s="381"/>
      <c r="W40" s="385"/>
      <c r="X40" s="386"/>
      <c r="Y40" s="386"/>
      <c r="Z40" s="386"/>
      <c r="AA40" s="387"/>
      <c r="AB40" s="50"/>
    </row>
    <row r="41" spans="1:28" x14ac:dyDescent="0.25">
      <c r="A41" s="2"/>
      <c r="B41" s="2"/>
      <c r="C41" s="2"/>
      <c r="D41" s="2"/>
      <c r="F41" s="2"/>
      <c r="H41" s="2"/>
      <c r="I41" s="2"/>
      <c r="K41" s="78"/>
      <c r="L41" s="57"/>
      <c r="M41" s="73"/>
      <c r="N41" s="57"/>
      <c r="O41" s="57"/>
      <c r="P41" s="73"/>
      <c r="Q41" s="74"/>
      <c r="T41" s="203"/>
      <c r="U41" s="56"/>
      <c r="V41" s="168"/>
      <c r="W41" s="385"/>
      <c r="X41" s="386"/>
      <c r="Y41" s="386"/>
      <c r="Z41" s="386"/>
      <c r="AA41" s="387"/>
      <c r="AB41" s="50"/>
    </row>
    <row r="42" spans="1:28" ht="12.75" customHeight="1" x14ac:dyDescent="0.25">
      <c r="A42" s="2"/>
      <c r="B42" s="2"/>
      <c r="C42" s="2"/>
      <c r="D42" s="2"/>
      <c r="F42" s="2"/>
      <c r="H42" s="2"/>
      <c r="I42" s="2"/>
      <c r="K42" s="72"/>
      <c r="L42" s="56" t="s">
        <v>19</v>
      </c>
      <c r="M42" s="73"/>
      <c r="N42" s="56"/>
      <c r="O42" s="199">
        <f>H35</f>
        <v>54981</v>
      </c>
      <c r="P42" s="199"/>
      <c r="Q42" s="71"/>
      <c r="T42" s="203"/>
      <c r="W42" s="388"/>
      <c r="X42" s="389"/>
      <c r="Y42" s="389"/>
      <c r="Z42" s="389"/>
      <c r="AA42" s="390"/>
      <c r="AB42" s="50"/>
    </row>
    <row r="43" spans="1:28" x14ac:dyDescent="0.25">
      <c r="A43" s="2"/>
      <c r="B43" s="2"/>
      <c r="C43" s="2"/>
      <c r="D43" s="2"/>
      <c r="F43" s="2"/>
      <c r="H43" s="2"/>
      <c r="I43" s="2"/>
      <c r="K43" s="72"/>
      <c r="L43" s="43" t="s">
        <v>20</v>
      </c>
      <c r="M43" s="73"/>
      <c r="N43" s="56"/>
      <c r="O43" s="167">
        <f>X35</f>
        <v>0</v>
      </c>
      <c r="P43" s="167"/>
      <c r="Q43" s="71"/>
      <c r="T43" s="203"/>
      <c r="AB43" s="50"/>
    </row>
    <row r="44" spans="1:28" ht="14.4" thickBot="1" x14ac:dyDescent="0.3">
      <c r="A44" s="2"/>
      <c r="B44" s="2"/>
      <c r="C44" s="2"/>
      <c r="D44" s="2"/>
      <c r="F44" s="2"/>
      <c r="H44" s="2"/>
      <c r="I44" s="2"/>
      <c r="K44" s="72"/>
      <c r="L44" s="43" t="s">
        <v>21</v>
      </c>
      <c r="M44" s="73"/>
      <c r="N44" s="56"/>
      <c r="O44" s="200">
        <f>N35</f>
        <v>197.90625</v>
      </c>
      <c r="P44" s="200"/>
      <c r="Q44" s="71"/>
      <c r="T44" s="203"/>
      <c r="AB44" s="50"/>
    </row>
    <row r="45" spans="1:28" x14ac:dyDescent="0.25">
      <c r="A45" s="2"/>
      <c r="B45" s="2"/>
      <c r="C45" s="2"/>
      <c r="D45" s="2"/>
      <c r="F45" s="2"/>
      <c r="H45" s="2"/>
      <c r="I45" s="2"/>
      <c r="K45" s="72"/>
      <c r="L45" s="75"/>
      <c r="M45" s="76"/>
      <c r="N45" s="77"/>
      <c r="O45" s="201">
        <f>O42-O43-O44</f>
        <v>54783.09375</v>
      </c>
      <c r="P45" s="201"/>
      <c r="Q45" s="71"/>
      <c r="T45" s="203"/>
      <c r="AB45" s="50"/>
    </row>
    <row r="46" spans="1:28" x14ac:dyDescent="0.25">
      <c r="A46" s="9"/>
      <c r="B46" s="33"/>
      <c r="H46" s="9"/>
      <c r="K46" s="78"/>
      <c r="L46" s="43"/>
      <c r="M46" s="73"/>
      <c r="N46" s="56"/>
      <c r="O46" s="43"/>
      <c r="P46" s="56"/>
      <c r="Q46" s="74"/>
      <c r="T46" s="203"/>
      <c r="AB46" s="79"/>
    </row>
    <row r="47" spans="1:28" x14ac:dyDescent="0.25">
      <c r="A47" s="9" t="s">
        <v>22</v>
      </c>
      <c r="B47" s="118"/>
      <c r="C47" s="62"/>
      <c r="D47" s="4" t="s">
        <v>23</v>
      </c>
      <c r="E47" s="4"/>
      <c r="F47" s="2"/>
      <c r="G47" s="4"/>
      <c r="H47" s="2"/>
      <c r="J47" s="2"/>
      <c r="K47" s="78"/>
      <c r="L47" s="80" t="s">
        <v>24</v>
      </c>
      <c r="M47" s="73"/>
      <c r="N47" s="56"/>
      <c r="O47" s="166">
        <f>AA35</f>
        <v>0</v>
      </c>
      <c r="P47" s="166"/>
      <c r="Q47" s="71"/>
      <c r="T47" s="203"/>
      <c r="AB47" s="50"/>
    </row>
    <row r="48" spans="1:28" x14ac:dyDescent="0.25">
      <c r="A48" s="9" t="s">
        <v>25</v>
      </c>
      <c r="B48" s="118">
        <v>0</v>
      </c>
      <c r="C48" s="62"/>
      <c r="D48" s="4">
        <f>B47-B48</f>
        <v>0</v>
      </c>
      <c r="E48" s="4" t="s">
        <v>26</v>
      </c>
      <c r="F48" s="2"/>
      <c r="G48" s="4"/>
      <c r="H48" s="2"/>
      <c r="J48" s="2"/>
      <c r="K48" s="72"/>
      <c r="L48" s="81" t="s">
        <v>27</v>
      </c>
      <c r="M48" s="19"/>
      <c r="N48" s="20"/>
      <c r="O48" s="202">
        <f>O45+O47</f>
        <v>54783.09375</v>
      </c>
      <c r="P48" s="202"/>
      <c r="Q48" s="95"/>
      <c r="T48" s="203"/>
      <c r="AB48" s="50"/>
    </row>
    <row r="49" spans="1:28" ht="14.4" thickBot="1" x14ac:dyDescent="0.3">
      <c r="A49" s="9"/>
      <c r="B49" s="62"/>
      <c r="C49" s="62"/>
      <c r="E49" s="4"/>
      <c r="F49" s="2"/>
      <c r="G49" s="4"/>
      <c r="H49" s="2"/>
      <c r="J49" s="2"/>
      <c r="K49" s="97"/>
      <c r="L49" s="98"/>
      <c r="M49" s="84"/>
      <c r="N49" s="98"/>
      <c r="O49" s="98"/>
      <c r="P49" s="84"/>
      <c r="Q49" s="99"/>
      <c r="T49" s="203"/>
      <c r="AB49" s="50"/>
    </row>
    <row r="50" spans="1:28" ht="14.4" thickTop="1" x14ac:dyDescent="0.25">
      <c r="A50" s="9"/>
      <c r="B50" s="62"/>
      <c r="C50" s="62"/>
      <c r="E50" s="4"/>
      <c r="F50" s="2"/>
      <c r="G50" s="4"/>
      <c r="H50" s="2"/>
      <c r="J50" s="2"/>
      <c r="Q50" s="86"/>
      <c r="T50" s="203"/>
      <c r="AB50" s="50"/>
    </row>
    <row r="51" spans="1:28" x14ac:dyDescent="0.25">
      <c r="A51" s="9"/>
      <c r="B51" s="62"/>
      <c r="C51" s="62"/>
      <c r="E51" s="4"/>
      <c r="F51" s="2"/>
      <c r="M51" s="4"/>
      <c r="P51" s="4"/>
      <c r="Q51" s="86"/>
      <c r="T51" s="203"/>
      <c r="AB51" s="50"/>
    </row>
    <row r="52" spans="1:28" x14ac:dyDescent="0.25">
      <c r="A52" s="9"/>
      <c r="B52" s="62"/>
      <c r="C52" s="62"/>
      <c r="E52" s="4"/>
      <c r="F52" s="2"/>
      <c r="G52" s="4"/>
      <c r="H52" s="2"/>
      <c r="J52" s="2"/>
      <c r="M52" s="4"/>
      <c r="P52" s="4"/>
      <c r="T52" s="203"/>
      <c r="AB52" s="50"/>
    </row>
    <row r="53" spans="1:28" x14ac:dyDescent="0.25">
      <c r="A53" s="87" t="s">
        <v>78</v>
      </c>
      <c r="D53" s="33" t="s">
        <v>39</v>
      </c>
      <c r="I53" s="395" t="s">
        <v>77</v>
      </c>
      <c r="J53" s="395"/>
      <c r="L53" s="33" t="s">
        <v>79</v>
      </c>
      <c r="O53" s="33" t="s">
        <v>80</v>
      </c>
      <c r="P53" s="33"/>
      <c r="Q53" s="33"/>
      <c r="T53" s="203"/>
      <c r="AB53" s="50"/>
    </row>
    <row r="54" spans="1:28" ht="12.75" customHeight="1" x14ac:dyDescent="0.25">
      <c r="A54" s="88" t="str">
        <f>$B$1</f>
        <v>Liberty-Bolivar</v>
      </c>
      <c r="B54" s="89"/>
      <c r="D54" s="396" t="str">
        <f>$I$1</f>
        <v>WA-2020-0397</v>
      </c>
      <c r="E54" s="397"/>
      <c r="F54" s="398"/>
      <c r="I54" s="12" t="str">
        <f>$M$1</f>
        <v>A</v>
      </c>
      <c r="L54" s="44">
        <f>$I$7+1</f>
        <v>1982</v>
      </c>
      <c r="O54" s="399">
        <v>12</v>
      </c>
      <c r="P54" s="400"/>
      <c r="T54" s="203"/>
      <c r="U54" s="432" t="str">
        <f>$B$1</f>
        <v>Liberty-Bolivar</v>
      </c>
      <c r="V54" s="432"/>
      <c r="W54" s="432"/>
      <c r="X54" s="432"/>
      <c r="Y54" s="432"/>
      <c r="Z54" s="395" t="str">
        <f>$I$1</f>
        <v>WA-2020-0397</v>
      </c>
      <c r="AA54" s="395"/>
      <c r="AB54" s="50"/>
    </row>
    <row r="55" spans="1:28" ht="12.75" customHeight="1" x14ac:dyDescent="0.25">
      <c r="A55" s="8"/>
      <c r="B55" s="33"/>
      <c r="T55" s="203"/>
      <c r="U55" s="141" t="s">
        <v>14</v>
      </c>
      <c r="V55" s="4"/>
      <c r="AB55" s="50"/>
    </row>
    <row r="56" spans="1:28" ht="12.75" customHeight="1" x14ac:dyDescent="0.3">
      <c r="B56" s="401" t="s">
        <v>63</v>
      </c>
      <c r="C56" s="366" t="s">
        <v>44</v>
      </c>
      <c r="D56" s="366" t="s">
        <v>45</v>
      </c>
      <c r="E56" s="101"/>
      <c r="F56" s="366" t="s">
        <v>46</v>
      </c>
      <c r="G56" s="101"/>
      <c r="H56" s="366" t="s">
        <v>47</v>
      </c>
      <c r="I56" s="366" t="s">
        <v>48</v>
      </c>
      <c r="J56" s="366" t="s">
        <v>50</v>
      </c>
      <c r="K56" s="366" t="s">
        <v>51</v>
      </c>
      <c r="L56" s="366" t="s">
        <v>52</v>
      </c>
      <c r="M56" s="101"/>
      <c r="N56" s="366" t="s">
        <v>53</v>
      </c>
      <c r="O56" s="366" t="s">
        <v>60</v>
      </c>
      <c r="P56" s="101"/>
      <c r="Q56" s="366" t="s">
        <v>55</v>
      </c>
      <c r="R56" s="368" t="s">
        <v>49</v>
      </c>
      <c r="S56" s="137"/>
      <c r="T56" s="123"/>
      <c r="U56" s="366" t="s">
        <v>64</v>
      </c>
      <c r="V56" s="371" t="s">
        <v>65</v>
      </c>
      <c r="W56" s="366" t="s">
        <v>67</v>
      </c>
      <c r="X56" s="366" t="s">
        <v>66</v>
      </c>
      <c r="Y56" s="366" t="s">
        <v>68</v>
      </c>
      <c r="Z56" s="366" t="s">
        <v>69</v>
      </c>
      <c r="AA56" s="366" t="s">
        <v>70</v>
      </c>
      <c r="AB56" s="404" t="s">
        <v>71</v>
      </c>
    </row>
    <row r="57" spans="1:28" ht="12.75" customHeight="1" x14ac:dyDescent="0.3">
      <c r="B57" s="402"/>
      <c r="C57" s="367"/>
      <c r="D57" s="367"/>
      <c r="E57" s="102"/>
      <c r="F57" s="367"/>
      <c r="G57" s="102"/>
      <c r="H57" s="367"/>
      <c r="I57" s="367"/>
      <c r="J57" s="367"/>
      <c r="K57" s="367"/>
      <c r="L57" s="367"/>
      <c r="M57" s="102"/>
      <c r="N57" s="367"/>
      <c r="O57" s="367"/>
      <c r="P57" s="102"/>
      <c r="Q57" s="367"/>
      <c r="R57" s="369"/>
      <c r="S57" s="137"/>
      <c r="T57" s="123"/>
      <c r="U57" s="367"/>
      <c r="V57" s="372"/>
      <c r="W57" s="367"/>
      <c r="X57" s="367"/>
      <c r="Y57" s="367"/>
      <c r="Z57" s="367"/>
      <c r="AA57" s="367"/>
      <c r="AB57" s="405"/>
    </row>
    <row r="58" spans="1:28" ht="12.75" customHeight="1" x14ac:dyDescent="0.3">
      <c r="B58" s="402"/>
      <c r="C58" s="367"/>
      <c r="D58" s="367"/>
      <c r="E58" s="102"/>
      <c r="F58" s="367"/>
      <c r="G58" s="102"/>
      <c r="H58" s="367"/>
      <c r="I58" s="367"/>
      <c r="J58" s="367"/>
      <c r="K58" s="367"/>
      <c r="L58" s="367"/>
      <c r="M58" s="102"/>
      <c r="N58" s="367"/>
      <c r="O58" s="367"/>
      <c r="P58" s="102"/>
      <c r="Q58" s="367"/>
      <c r="R58" s="369"/>
      <c r="S58" s="137"/>
      <c r="T58" s="123"/>
      <c r="U58" s="367"/>
      <c r="V58" s="372"/>
      <c r="W58" s="367"/>
      <c r="X58" s="367"/>
      <c r="Y58" s="367"/>
      <c r="Z58" s="367"/>
      <c r="AA58" s="367"/>
      <c r="AB58" s="405"/>
    </row>
    <row r="59" spans="1:28" ht="12.75" customHeight="1" x14ac:dyDescent="0.3">
      <c r="A59" s="359" t="s">
        <v>0</v>
      </c>
      <c r="B59" s="402"/>
      <c r="C59" s="367"/>
      <c r="D59" s="367"/>
      <c r="E59" s="102"/>
      <c r="F59" s="367"/>
      <c r="G59" s="102"/>
      <c r="H59" s="367"/>
      <c r="I59" s="367"/>
      <c r="J59" s="367"/>
      <c r="K59" s="367"/>
      <c r="L59" s="367"/>
      <c r="M59" s="102"/>
      <c r="N59" s="367"/>
      <c r="O59" s="367"/>
      <c r="P59" s="102"/>
      <c r="Q59" s="367"/>
      <c r="R59" s="369"/>
      <c r="S59" s="137"/>
      <c r="T59" s="123"/>
      <c r="U59" s="367"/>
      <c r="V59" s="372"/>
      <c r="W59" s="367"/>
      <c r="X59" s="367"/>
      <c r="Y59" s="367"/>
      <c r="Z59" s="367"/>
      <c r="AA59" s="367"/>
      <c r="AB59" s="405"/>
    </row>
    <row r="60" spans="1:28" ht="12.75" customHeight="1" x14ac:dyDescent="0.3">
      <c r="A60" s="359"/>
      <c r="B60" s="403"/>
      <c r="C60" s="46">
        <f>$L$54</f>
        <v>1982</v>
      </c>
      <c r="D60" s="46">
        <f>$C$60</f>
        <v>1982</v>
      </c>
      <c r="E60" s="7" t="s">
        <v>5</v>
      </c>
      <c r="F60" s="46">
        <f>$C$60</f>
        <v>1982</v>
      </c>
      <c r="G60" s="7" t="s">
        <v>5</v>
      </c>
      <c r="H60" s="46">
        <f>$C$60</f>
        <v>1982</v>
      </c>
      <c r="I60" s="373"/>
      <c r="J60" s="373"/>
      <c r="K60" s="46">
        <f>$C$60</f>
        <v>1982</v>
      </c>
      <c r="L60" s="46">
        <f>$C$60</f>
        <v>1982</v>
      </c>
      <c r="M60" s="7" t="s">
        <v>5</v>
      </c>
      <c r="N60" s="46">
        <f>$C$60</f>
        <v>1982</v>
      </c>
      <c r="O60" s="373"/>
      <c r="P60" s="7" t="s">
        <v>5</v>
      </c>
      <c r="Q60" s="46">
        <f>$C$60</f>
        <v>1982</v>
      </c>
      <c r="R60" s="370"/>
      <c r="S60" s="137"/>
      <c r="T60" s="123"/>
      <c r="U60" s="46">
        <f>C60</f>
        <v>1982</v>
      </c>
      <c r="V60" s="220">
        <f>U60</f>
        <v>1982</v>
      </c>
      <c r="W60" s="373"/>
      <c r="X60" s="46">
        <f>U60</f>
        <v>1982</v>
      </c>
      <c r="Y60" s="46">
        <f>U60</f>
        <v>1982</v>
      </c>
      <c r="Z60" s="47">
        <f>U60</f>
        <v>1982</v>
      </c>
      <c r="AA60" s="373"/>
      <c r="AB60" s="406"/>
    </row>
    <row r="61" spans="1:28" ht="12.75" customHeight="1" x14ac:dyDescent="0.3">
      <c r="A61" s="8" t="s">
        <v>54</v>
      </c>
      <c r="B61" s="9" t="str">
        <f>$M$1</f>
        <v>A</v>
      </c>
      <c r="C61" s="106"/>
      <c r="D61" s="106"/>
      <c r="E61" s="107"/>
      <c r="F61" s="106"/>
      <c r="G61" s="107"/>
      <c r="H61" s="106"/>
      <c r="I61" s="108"/>
      <c r="J61" s="108"/>
      <c r="K61" s="106"/>
      <c r="L61" s="106"/>
      <c r="M61" s="107"/>
      <c r="N61" s="106"/>
      <c r="O61" s="108"/>
      <c r="P61" s="107"/>
      <c r="Q61" s="106"/>
      <c r="R61" s="113"/>
      <c r="S61" s="223"/>
      <c r="T61" s="123"/>
      <c r="U61" s="109"/>
      <c r="V61" s="109"/>
      <c r="W61" s="110"/>
      <c r="X61" s="109"/>
      <c r="Y61" s="109"/>
      <c r="Z61" s="109"/>
      <c r="AA61" s="110"/>
      <c r="AB61" s="111"/>
    </row>
    <row r="62" spans="1:28" s="63" customFormat="1" x14ac:dyDescent="0.25">
      <c r="A62" s="63" t="str">
        <f t="shared" ref="A62:B79" si="7">A16</f>
        <v>Land and Land Rights</v>
      </c>
      <c r="B62" s="45">
        <f t="shared" si="7"/>
        <v>389</v>
      </c>
      <c r="C62" s="39">
        <f t="shared" ref="C62:C79" si="8">H16</f>
        <v>23316</v>
      </c>
      <c r="D62" s="39"/>
      <c r="E62" s="40"/>
      <c r="F62" s="39"/>
      <c r="G62" s="40"/>
      <c r="H62" s="39">
        <f>C62+D62-F62</f>
        <v>23316</v>
      </c>
      <c r="I62" s="41">
        <f>I16</f>
        <v>0</v>
      </c>
      <c r="J62" s="39">
        <f t="shared" ref="J62:J79" si="9">((C62+H62)/2)*I62/100*$O$54/12</f>
        <v>0</v>
      </c>
      <c r="K62" s="39">
        <f t="shared" ref="K62:K79" si="10">N16</f>
        <v>0</v>
      </c>
      <c r="L62" s="39"/>
      <c r="M62" s="40"/>
      <c r="N62" s="39">
        <f t="shared" ref="N62:N79" si="11">K62+J62+L62-F62</f>
        <v>0</v>
      </c>
      <c r="O62" s="187" t="str">
        <f>IF(N62&gt;0, N62/H62*100, "---")</f>
        <v>---</v>
      </c>
      <c r="P62" s="40"/>
      <c r="Q62" s="39">
        <f t="shared" ref="Q62:Q79" si="12">H62-N62</f>
        <v>23316</v>
      </c>
      <c r="R62" s="45">
        <f t="shared" ref="R62:R79" si="13">B62</f>
        <v>389</v>
      </c>
      <c r="S62" s="164"/>
      <c r="T62" s="155"/>
      <c r="U62" s="207"/>
      <c r="V62" s="221">
        <f>X35</f>
        <v>0</v>
      </c>
      <c r="W62" s="105"/>
      <c r="X62" s="176"/>
      <c r="Y62" s="176"/>
      <c r="Z62" s="176">
        <f>AA35</f>
        <v>0</v>
      </c>
      <c r="AA62" s="207"/>
      <c r="AB62" s="214"/>
    </row>
    <row r="63" spans="1:28" x14ac:dyDescent="0.25">
      <c r="A63" s="4" t="str">
        <f t="shared" si="7"/>
        <v>Wells and Springs</v>
      </c>
      <c r="B63" s="44">
        <f t="shared" si="7"/>
        <v>314</v>
      </c>
      <c r="C63" s="11">
        <f t="shared" si="8"/>
        <v>0</v>
      </c>
      <c r="D63" s="11"/>
      <c r="E63" s="12"/>
      <c r="F63" s="11"/>
      <c r="G63" s="12"/>
      <c r="H63" s="11">
        <f t="shared" ref="H63:H78" si="14">C63+D63-F63</f>
        <v>0</v>
      </c>
      <c r="I63" s="225">
        <f>I17</f>
        <v>2</v>
      </c>
      <c r="J63" s="11">
        <f t="shared" si="9"/>
        <v>0</v>
      </c>
      <c r="K63" s="11">
        <f t="shared" si="10"/>
        <v>0</v>
      </c>
      <c r="L63" s="11"/>
      <c r="M63" s="12"/>
      <c r="N63" s="11">
        <f t="shared" si="11"/>
        <v>0</v>
      </c>
      <c r="O63" s="293" t="str">
        <f t="shared" ref="O63:O79" si="15">IF(N63&gt;0, N63/H63*100, "---")</f>
        <v>---</v>
      </c>
      <c r="P63" s="12"/>
      <c r="Q63" s="11">
        <f t="shared" si="12"/>
        <v>0</v>
      </c>
      <c r="R63" s="44">
        <f t="shared" si="13"/>
        <v>314</v>
      </c>
      <c r="S63" s="129"/>
      <c r="T63" s="122"/>
      <c r="U63" s="153"/>
      <c r="V63" s="408" t="str">
        <f>V17</f>
        <v>Retire CIAC in the column to the                   &lt;- left                     as a negative number</v>
      </c>
      <c r="W63" s="158"/>
      <c r="X63" s="153"/>
      <c r="Y63" s="208"/>
      <c r="Z63" s="407" t="str">
        <f>Z17</f>
        <v xml:space="preserve">Retire CIAC in the column to the right -&gt; as a negative number </v>
      </c>
      <c r="AA63" s="153"/>
      <c r="AB63" s="215"/>
    </row>
    <row r="64" spans="1:28" s="63" customFormat="1" x14ac:dyDescent="0.25">
      <c r="A64" s="63" t="str">
        <f t="shared" si="7"/>
        <v>Pumping Equip (Electric)</v>
      </c>
      <c r="B64" s="45">
        <f t="shared" si="7"/>
        <v>325</v>
      </c>
      <c r="C64" s="39">
        <f t="shared" si="8"/>
        <v>0</v>
      </c>
      <c r="D64" s="39"/>
      <c r="E64" s="40"/>
      <c r="F64" s="39"/>
      <c r="G64" s="40"/>
      <c r="H64" s="39">
        <f t="shared" si="14"/>
        <v>0</v>
      </c>
      <c r="I64" s="41">
        <f t="shared" ref="I64:I79" si="16">I18</f>
        <v>10</v>
      </c>
      <c r="J64" s="39">
        <f t="shared" si="9"/>
        <v>0</v>
      </c>
      <c r="K64" s="39">
        <f t="shared" si="10"/>
        <v>0</v>
      </c>
      <c r="L64" s="39"/>
      <c r="M64" s="40"/>
      <c r="N64" s="39">
        <f t="shared" si="11"/>
        <v>0</v>
      </c>
      <c r="O64" s="187" t="str">
        <f t="shared" si="15"/>
        <v>---</v>
      </c>
      <c r="P64" s="40"/>
      <c r="Q64" s="39">
        <f t="shared" si="12"/>
        <v>0</v>
      </c>
      <c r="R64" s="45">
        <f t="shared" si="13"/>
        <v>325</v>
      </c>
      <c r="S64" s="164"/>
      <c r="T64" s="155"/>
      <c r="U64" s="39"/>
      <c r="V64" s="408"/>
      <c r="W64" s="45"/>
      <c r="X64" s="39"/>
      <c r="Y64" s="210"/>
      <c r="Z64" s="407"/>
      <c r="AA64" s="39"/>
      <c r="AB64" s="216"/>
    </row>
    <row r="65" spans="1:28" s="161" customFormat="1" ht="12.75" customHeight="1" x14ac:dyDescent="0.25">
      <c r="A65" s="161" t="str">
        <f t="shared" si="7"/>
        <v>Structures and Improvements</v>
      </c>
      <c r="B65" s="158">
        <f t="shared" si="7"/>
        <v>390</v>
      </c>
      <c r="C65" s="153">
        <f t="shared" si="8"/>
        <v>0</v>
      </c>
      <c r="D65" s="153"/>
      <c r="E65" s="157"/>
      <c r="F65" s="153"/>
      <c r="G65" s="157"/>
      <c r="H65" s="153">
        <f t="shared" si="14"/>
        <v>0</v>
      </c>
      <c r="I65" s="225">
        <f t="shared" si="16"/>
        <v>2.5</v>
      </c>
      <c r="J65" s="153">
        <f t="shared" si="9"/>
        <v>0</v>
      </c>
      <c r="K65" s="153">
        <f t="shared" si="10"/>
        <v>0</v>
      </c>
      <c r="L65" s="153"/>
      <c r="M65" s="157"/>
      <c r="N65" s="153">
        <f t="shared" si="11"/>
        <v>0</v>
      </c>
      <c r="O65" s="293" t="str">
        <f t="shared" si="15"/>
        <v>---</v>
      </c>
      <c r="P65" s="157"/>
      <c r="Q65" s="153">
        <f t="shared" si="12"/>
        <v>0</v>
      </c>
      <c r="R65" s="158">
        <f t="shared" si="13"/>
        <v>390</v>
      </c>
      <c r="S65" s="159"/>
      <c r="T65" s="160"/>
      <c r="U65" s="153"/>
      <c r="V65" s="408"/>
      <c r="W65" s="158"/>
      <c r="X65" s="153"/>
      <c r="Y65" s="212"/>
      <c r="Z65" s="407"/>
      <c r="AA65" s="153"/>
      <c r="AB65" s="217"/>
    </row>
    <row r="66" spans="1:28" s="63" customFormat="1" x14ac:dyDescent="0.25">
      <c r="A66" s="63" t="str">
        <f t="shared" si="7"/>
        <v>Water Treatment Equipment</v>
      </c>
      <c r="B66" s="45">
        <f t="shared" si="7"/>
        <v>332</v>
      </c>
      <c r="C66" s="39">
        <f t="shared" si="8"/>
        <v>0</v>
      </c>
      <c r="D66" s="39"/>
      <c r="E66" s="40"/>
      <c r="F66" s="39"/>
      <c r="G66" s="40"/>
      <c r="H66" s="39">
        <f t="shared" si="14"/>
        <v>0</v>
      </c>
      <c r="I66" s="41">
        <f t="shared" si="16"/>
        <v>2.9</v>
      </c>
      <c r="J66" s="39">
        <f t="shared" si="9"/>
        <v>0</v>
      </c>
      <c r="K66" s="39">
        <f t="shared" si="10"/>
        <v>0</v>
      </c>
      <c r="L66" s="39"/>
      <c r="M66" s="40"/>
      <c r="N66" s="39">
        <f t="shared" si="11"/>
        <v>0</v>
      </c>
      <c r="O66" s="187" t="str">
        <f t="shared" si="15"/>
        <v>---</v>
      </c>
      <c r="P66" s="40"/>
      <c r="Q66" s="39">
        <f t="shared" si="12"/>
        <v>0</v>
      </c>
      <c r="R66" s="45">
        <f t="shared" si="13"/>
        <v>332</v>
      </c>
      <c r="S66" s="164"/>
      <c r="T66" s="155"/>
      <c r="U66" s="39"/>
      <c r="V66" s="408"/>
      <c r="W66" s="45"/>
      <c r="X66" s="39"/>
      <c r="Y66" s="210"/>
      <c r="Z66" s="407"/>
      <c r="AA66" s="39"/>
      <c r="AB66" s="218"/>
    </row>
    <row r="67" spans="1:28" s="161" customFormat="1" x14ac:dyDescent="0.25">
      <c r="A67" s="161" t="str">
        <f t="shared" si="7"/>
        <v>Dist Reservoirs and Standpipes</v>
      </c>
      <c r="B67" s="158">
        <f t="shared" si="7"/>
        <v>342</v>
      </c>
      <c r="C67" s="153">
        <f t="shared" si="8"/>
        <v>0</v>
      </c>
      <c r="D67" s="153"/>
      <c r="E67" s="157"/>
      <c r="F67" s="153"/>
      <c r="G67" s="157"/>
      <c r="H67" s="153">
        <f t="shared" si="14"/>
        <v>0</v>
      </c>
      <c r="I67" s="225">
        <f t="shared" si="16"/>
        <v>2.5</v>
      </c>
      <c r="J67" s="153">
        <f t="shared" si="9"/>
        <v>0</v>
      </c>
      <c r="K67" s="153">
        <f t="shared" si="10"/>
        <v>0</v>
      </c>
      <c r="L67" s="153"/>
      <c r="M67" s="157"/>
      <c r="N67" s="153">
        <f t="shared" si="11"/>
        <v>0</v>
      </c>
      <c r="O67" s="293" t="str">
        <f t="shared" si="15"/>
        <v>---</v>
      </c>
      <c r="P67" s="157"/>
      <c r="Q67" s="153">
        <f t="shared" si="12"/>
        <v>0</v>
      </c>
      <c r="R67" s="158">
        <f t="shared" si="13"/>
        <v>342</v>
      </c>
      <c r="S67" s="159"/>
      <c r="T67" s="160"/>
      <c r="U67" s="153"/>
      <c r="V67" s="408"/>
      <c r="W67" s="158"/>
      <c r="X67" s="153"/>
      <c r="Y67" s="212"/>
      <c r="Z67" s="407"/>
      <c r="AA67" s="153"/>
      <c r="AB67" s="215"/>
    </row>
    <row r="68" spans="1:28" s="63" customFormat="1" x14ac:dyDescent="0.25">
      <c r="A68" s="63" t="str">
        <f t="shared" si="7"/>
        <v>Trans &amp; Dist Mains</v>
      </c>
      <c r="B68" s="45">
        <f t="shared" si="7"/>
        <v>343</v>
      </c>
      <c r="C68" s="39">
        <f t="shared" si="8"/>
        <v>0</v>
      </c>
      <c r="D68" s="39"/>
      <c r="E68" s="40"/>
      <c r="F68" s="39"/>
      <c r="G68" s="40"/>
      <c r="H68" s="39">
        <f t="shared" si="14"/>
        <v>0</v>
      </c>
      <c r="I68" s="41">
        <f t="shared" si="16"/>
        <v>2</v>
      </c>
      <c r="J68" s="39">
        <f t="shared" si="9"/>
        <v>0</v>
      </c>
      <c r="K68" s="39">
        <f t="shared" si="10"/>
        <v>0</v>
      </c>
      <c r="L68" s="39"/>
      <c r="M68" s="40"/>
      <c r="N68" s="39">
        <f t="shared" si="11"/>
        <v>0</v>
      </c>
      <c r="O68" s="187" t="str">
        <f t="shared" si="15"/>
        <v>---</v>
      </c>
      <c r="P68" s="40"/>
      <c r="Q68" s="39">
        <f t="shared" si="12"/>
        <v>0</v>
      </c>
      <c r="R68" s="45">
        <f t="shared" si="13"/>
        <v>343</v>
      </c>
      <c r="S68" s="164"/>
      <c r="T68" s="155"/>
      <c r="U68" s="39"/>
      <c r="V68" s="408"/>
      <c r="W68" s="45"/>
      <c r="X68" s="39"/>
      <c r="Y68" s="210"/>
      <c r="Z68" s="407"/>
      <c r="AA68" s="39"/>
      <c r="AB68" s="218"/>
    </row>
    <row r="69" spans="1:28" s="161" customFormat="1" x14ac:dyDescent="0.25">
      <c r="A69" s="161" t="str">
        <f t="shared" si="7"/>
        <v>Services</v>
      </c>
      <c r="B69" s="158">
        <f t="shared" si="7"/>
        <v>345</v>
      </c>
      <c r="C69" s="153">
        <f t="shared" si="8"/>
        <v>31665</v>
      </c>
      <c r="D69" s="153">
        <v>51520</v>
      </c>
      <c r="E69" s="157"/>
      <c r="F69" s="153"/>
      <c r="G69" s="157"/>
      <c r="H69" s="153">
        <f t="shared" si="14"/>
        <v>83185</v>
      </c>
      <c r="I69" s="225">
        <f t="shared" si="16"/>
        <v>2.5</v>
      </c>
      <c r="J69" s="153">
        <f t="shared" si="9"/>
        <v>1435.625</v>
      </c>
      <c r="K69" s="153">
        <f t="shared" si="10"/>
        <v>197.90625</v>
      </c>
      <c r="L69" s="153"/>
      <c r="M69" s="157"/>
      <c r="N69" s="153">
        <f t="shared" si="11"/>
        <v>1633.53125</v>
      </c>
      <c r="O69" s="293">
        <f t="shared" si="15"/>
        <v>1.963732944641462</v>
      </c>
      <c r="P69" s="157"/>
      <c r="Q69" s="153">
        <f t="shared" si="12"/>
        <v>81551.46875</v>
      </c>
      <c r="R69" s="158">
        <f t="shared" si="13"/>
        <v>345</v>
      </c>
      <c r="S69" s="159"/>
      <c r="T69" s="160"/>
      <c r="U69" s="153"/>
      <c r="V69" s="408"/>
      <c r="W69" s="158"/>
      <c r="X69" s="153"/>
      <c r="Y69" s="212"/>
      <c r="Z69" s="407"/>
      <c r="AA69" s="153"/>
      <c r="AB69" s="215"/>
    </row>
    <row r="70" spans="1:28" s="63" customFormat="1" x14ac:dyDescent="0.25">
      <c r="A70" s="63" t="str">
        <f t="shared" si="7"/>
        <v>Meters</v>
      </c>
      <c r="B70" s="45">
        <f t="shared" si="7"/>
        <v>346</v>
      </c>
      <c r="C70" s="39">
        <f t="shared" si="8"/>
        <v>0</v>
      </c>
      <c r="D70" s="39">
        <v>0</v>
      </c>
      <c r="E70" s="40"/>
      <c r="F70" s="39"/>
      <c r="G70" s="40"/>
      <c r="H70" s="39">
        <f t="shared" si="14"/>
        <v>0</v>
      </c>
      <c r="I70" s="41">
        <f t="shared" si="16"/>
        <v>10</v>
      </c>
      <c r="J70" s="39">
        <f t="shared" si="9"/>
        <v>0</v>
      </c>
      <c r="K70" s="39">
        <f t="shared" si="10"/>
        <v>0</v>
      </c>
      <c r="L70" s="39"/>
      <c r="M70" s="40"/>
      <c r="N70" s="39">
        <f t="shared" si="11"/>
        <v>0</v>
      </c>
      <c r="O70" s="187" t="str">
        <f t="shared" si="15"/>
        <v>---</v>
      </c>
      <c r="P70" s="40"/>
      <c r="Q70" s="39">
        <f t="shared" si="12"/>
        <v>0</v>
      </c>
      <c r="R70" s="45">
        <f t="shared" si="13"/>
        <v>346</v>
      </c>
      <c r="S70" s="164"/>
      <c r="T70" s="155"/>
      <c r="U70" s="39"/>
      <c r="V70" s="408"/>
      <c r="W70" s="45"/>
      <c r="X70" s="39"/>
      <c r="Y70" s="210"/>
      <c r="Z70" s="407"/>
      <c r="AA70" s="39"/>
      <c r="AB70" s="218"/>
    </row>
    <row r="71" spans="1:28" s="161" customFormat="1" x14ac:dyDescent="0.25">
      <c r="A71" s="161" t="str">
        <f t="shared" si="7"/>
        <v>Meter Pits &amp; Installations</v>
      </c>
      <c r="B71" s="158">
        <f t="shared" si="7"/>
        <v>347</v>
      </c>
      <c r="C71" s="153">
        <f t="shared" si="8"/>
        <v>0</v>
      </c>
      <c r="D71" s="153"/>
      <c r="E71" s="157"/>
      <c r="F71" s="153"/>
      <c r="G71" s="157"/>
      <c r="H71" s="153">
        <f t="shared" si="14"/>
        <v>0</v>
      </c>
      <c r="I71" s="225">
        <f t="shared" si="16"/>
        <v>2.5</v>
      </c>
      <c r="J71" s="153">
        <f t="shared" si="9"/>
        <v>0</v>
      </c>
      <c r="K71" s="153">
        <f t="shared" si="10"/>
        <v>0</v>
      </c>
      <c r="L71" s="153"/>
      <c r="M71" s="157"/>
      <c r="N71" s="153">
        <f t="shared" si="11"/>
        <v>0</v>
      </c>
      <c r="O71" s="293" t="str">
        <f t="shared" si="15"/>
        <v>---</v>
      </c>
      <c r="P71" s="157"/>
      <c r="Q71" s="153">
        <f t="shared" si="12"/>
        <v>0</v>
      </c>
      <c r="R71" s="158">
        <f t="shared" si="13"/>
        <v>347</v>
      </c>
      <c r="S71" s="159"/>
      <c r="T71" s="160"/>
      <c r="U71" s="153"/>
      <c r="V71" s="222"/>
      <c r="W71" s="158"/>
      <c r="X71" s="153"/>
      <c r="Y71" s="153"/>
      <c r="Z71" s="212"/>
      <c r="AA71" s="153"/>
      <c r="AB71" s="215"/>
    </row>
    <row r="72" spans="1:28" s="63" customFormat="1" x14ac:dyDescent="0.25">
      <c r="A72" s="63" t="str">
        <f t="shared" si="7"/>
        <v>Hydrants</v>
      </c>
      <c r="B72" s="45">
        <f t="shared" si="7"/>
        <v>348</v>
      </c>
      <c r="C72" s="39">
        <f t="shared" si="8"/>
        <v>0</v>
      </c>
      <c r="D72" s="39"/>
      <c r="E72" s="40"/>
      <c r="F72" s="39"/>
      <c r="G72" s="40"/>
      <c r="H72" s="39">
        <f t="shared" si="14"/>
        <v>0</v>
      </c>
      <c r="I72" s="41">
        <f t="shared" si="16"/>
        <v>2</v>
      </c>
      <c r="J72" s="39">
        <f t="shared" si="9"/>
        <v>0</v>
      </c>
      <c r="K72" s="39">
        <f t="shared" si="10"/>
        <v>0</v>
      </c>
      <c r="L72" s="39"/>
      <c r="M72" s="40"/>
      <c r="N72" s="39">
        <f t="shared" si="11"/>
        <v>0</v>
      </c>
      <c r="O72" s="187" t="str">
        <f t="shared" si="15"/>
        <v>---</v>
      </c>
      <c r="P72" s="40"/>
      <c r="Q72" s="39">
        <f t="shared" si="12"/>
        <v>0</v>
      </c>
      <c r="R72" s="45">
        <f t="shared" si="13"/>
        <v>348</v>
      </c>
      <c r="S72" s="164"/>
      <c r="T72" s="155"/>
      <c r="U72" s="39"/>
      <c r="V72" s="375" t="str">
        <f>V26</f>
        <v>Enter CIAC Adds &lt;- left (include new connect fees)</v>
      </c>
      <c r="W72" s="45"/>
      <c r="X72" s="39"/>
      <c r="Y72" s="39"/>
      <c r="Z72" s="210"/>
      <c r="AA72" s="39"/>
      <c r="AB72" s="216"/>
    </row>
    <row r="73" spans="1:28" s="161" customFormat="1" x14ac:dyDescent="0.25">
      <c r="A73" s="161" t="str">
        <f t="shared" si="7"/>
        <v>Stores Equipment</v>
      </c>
      <c r="B73" s="158">
        <f t="shared" si="7"/>
        <v>393</v>
      </c>
      <c r="C73" s="153">
        <f t="shared" si="8"/>
        <v>0</v>
      </c>
      <c r="D73" s="153"/>
      <c r="E73" s="157"/>
      <c r="F73" s="153"/>
      <c r="G73" s="157"/>
      <c r="H73" s="153">
        <f t="shared" si="14"/>
        <v>0</v>
      </c>
      <c r="I73" s="225">
        <f t="shared" si="16"/>
        <v>4</v>
      </c>
      <c r="J73" s="153">
        <f t="shared" si="9"/>
        <v>0</v>
      </c>
      <c r="K73" s="153">
        <f t="shared" si="10"/>
        <v>0</v>
      </c>
      <c r="L73" s="153"/>
      <c r="M73" s="157"/>
      <c r="N73" s="153">
        <f t="shared" si="11"/>
        <v>0</v>
      </c>
      <c r="O73" s="293" t="str">
        <f t="shared" si="15"/>
        <v>---</v>
      </c>
      <c r="P73" s="157"/>
      <c r="Q73" s="153">
        <f t="shared" si="12"/>
        <v>0</v>
      </c>
      <c r="R73" s="158">
        <f t="shared" si="13"/>
        <v>393</v>
      </c>
      <c r="S73" s="159"/>
      <c r="T73" s="160"/>
      <c r="U73" s="153"/>
      <c r="V73" s="375"/>
      <c r="W73" s="158"/>
      <c r="X73" s="153"/>
      <c r="Y73" s="153"/>
      <c r="Z73" s="153"/>
      <c r="AA73" s="153"/>
      <c r="AB73" s="217"/>
    </row>
    <row r="74" spans="1:28" s="63" customFormat="1" ht="12.75" customHeight="1" x14ac:dyDescent="0.25">
      <c r="A74" s="63" t="str">
        <f t="shared" si="7"/>
        <v>Power Operated Equipment</v>
      </c>
      <c r="B74" s="45">
        <f t="shared" si="7"/>
        <v>396</v>
      </c>
      <c r="C74" s="39">
        <f t="shared" si="8"/>
        <v>0</v>
      </c>
      <c r="D74" s="39"/>
      <c r="E74" s="40"/>
      <c r="F74" s="39"/>
      <c r="G74" s="40"/>
      <c r="H74" s="39">
        <f t="shared" si="14"/>
        <v>0</v>
      </c>
      <c r="I74" s="41">
        <f t="shared" si="16"/>
        <v>6.7</v>
      </c>
      <c r="J74" s="39">
        <f t="shared" si="9"/>
        <v>0</v>
      </c>
      <c r="K74" s="39">
        <f t="shared" si="10"/>
        <v>0</v>
      </c>
      <c r="L74" s="39"/>
      <c r="M74" s="40"/>
      <c r="N74" s="39">
        <f t="shared" si="11"/>
        <v>0</v>
      </c>
      <c r="O74" s="187" t="str">
        <f t="shared" si="15"/>
        <v>---</v>
      </c>
      <c r="P74" s="40"/>
      <c r="Q74" s="39">
        <f t="shared" si="12"/>
        <v>0</v>
      </c>
      <c r="R74" s="45">
        <f t="shared" si="13"/>
        <v>396</v>
      </c>
      <c r="S74" s="164"/>
      <c r="T74" s="155"/>
      <c r="U74" s="39"/>
      <c r="V74" s="375"/>
      <c r="W74" s="45"/>
      <c r="X74" s="39"/>
      <c r="Y74" s="39"/>
      <c r="Z74" s="39"/>
      <c r="AA74" s="39"/>
      <c r="AB74" s="216"/>
    </row>
    <row r="75" spans="1:28" s="161" customFormat="1" x14ac:dyDescent="0.25">
      <c r="A75" s="161" t="str">
        <f t="shared" si="7"/>
        <v>Transportation Equipment</v>
      </c>
      <c r="B75" s="158">
        <f t="shared" si="7"/>
        <v>392</v>
      </c>
      <c r="C75" s="153">
        <f t="shared" si="8"/>
        <v>0</v>
      </c>
      <c r="D75" s="153"/>
      <c r="E75" s="157"/>
      <c r="F75" s="153"/>
      <c r="G75" s="157"/>
      <c r="H75" s="153">
        <f t="shared" si="14"/>
        <v>0</v>
      </c>
      <c r="I75" s="225">
        <f t="shared" si="16"/>
        <v>13</v>
      </c>
      <c r="J75" s="153">
        <f t="shared" si="9"/>
        <v>0</v>
      </c>
      <c r="K75" s="153">
        <f t="shared" si="10"/>
        <v>0</v>
      </c>
      <c r="L75" s="153"/>
      <c r="M75" s="157"/>
      <c r="N75" s="153">
        <f t="shared" si="11"/>
        <v>0</v>
      </c>
      <c r="O75" s="293" t="str">
        <f t="shared" si="15"/>
        <v>---</v>
      </c>
      <c r="P75" s="157"/>
      <c r="Q75" s="153">
        <f t="shared" si="12"/>
        <v>0</v>
      </c>
      <c r="R75" s="158">
        <f t="shared" si="13"/>
        <v>392</v>
      </c>
      <c r="S75" s="159"/>
      <c r="T75" s="160"/>
      <c r="U75" s="153"/>
      <c r="V75" s="375"/>
      <c r="W75" s="158"/>
      <c r="X75" s="153"/>
      <c r="Y75" s="153"/>
      <c r="Z75" s="153"/>
      <c r="AA75" s="153"/>
      <c r="AB75" s="215"/>
    </row>
    <row r="76" spans="1:28" s="63" customFormat="1" x14ac:dyDescent="0.25">
      <c r="A76" s="63" t="str">
        <f t="shared" si="7"/>
        <v>Communication Equipment</v>
      </c>
      <c r="B76" s="45">
        <f t="shared" si="7"/>
        <v>397</v>
      </c>
      <c r="C76" s="39">
        <f t="shared" si="8"/>
        <v>0</v>
      </c>
      <c r="D76" s="39"/>
      <c r="E76" s="40"/>
      <c r="F76" s="39"/>
      <c r="G76" s="40"/>
      <c r="H76" s="39">
        <f t="shared" si="14"/>
        <v>0</v>
      </c>
      <c r="I76" s="41">
        <f t="shared" si="16"/>
        <v>6.7</v>
      </c>
      <c r="J76" s="39">
        <f t="shared" si="9"/>
        <v>0</v>
      </c>
      <c r="K76" s="39">
        <f t="shared" si="10"/>
        <v>0</v>
      </c>
      <c r="L76" s="39"/>
      <c r="M76" s="40"/>
      <c r="N76" s="39">
        <f t="shared" si="11"/>
        <v>0</v>
      </c>
      <c r="O76" s="187" t="str">
        <f t="shared" si="15"/>
        <v>---</v>
      </c>
      <c r="P76" s="40"/>
      <c r="Q76" s="39">
        <f t="shared" si="12"/>
        <v>0</v>
      </c>
      <c r="R76" s="45">
        <f t="shared" si="13"/>
        <v>397</v>
      </c>
      <c r="S76" s="164"/>
      <c r="T76" s="155"/>
      <c r="U76" s="39"/>
      <c r="V76" s="375"/>
      <c r="W76" s="45"/>
      <c r="X76" s="39"/>
      <c r="Y76" s="39"/>
      <c r="Z76" s="39"/>
      <c r="AA76" s="39"/>
      <c r="AB76" s="218"/>
    </row>
    <row r="77" spans="1:28" s="161" customFormat="1" x14ac:dyDescent="0.25">
      <c r="A77" s="161" t="str">
        <f t="shared" si="7"/>
        <v>Organization</v>
      </c>
      <c r="B77" s="158">
        <f t="shared" si="7"/>
        <v>301</v>
      </c>
      <c r="C77" s="153">
        <f t="shared" si="8"/>
        <v>0</v>
      </c>
      <c r="D77" s="153"/>
      <c r="E77" s="157"/>
      <c r="F77" s="153"/>
      <c r="G77" s="157"/>
      <c r="H77" s="153">
        <f t="shared" si="14"/>
        <v>0</v>
      </c>
      <c r="I77" s="225">
        <f t="shared" si="16"/>
        <v>0</v>
      </c>
      <c r="J77" s="153">
        <f t="shared" si="9"/>
        <v>0</v>
      </c>
      <c r="K77" s="153">
        <f t="shared" si="10"/>
        <v>0</v>
      </c>
      <c r="L77" s="153"/>
      <c r="M77" s="157"/>
      <c r="N77" s="153">
        <f t="shared" si="11"/>
        <v>0</v>
      </c>
      <c r="O77" s="293" t="str">
        <f t="shared" si="15"/>
        <v>---</v>
      </c>
      <c r="P77" s="157"/>
      <c r="Q77" s="153">
        <f t="shared" si="12"/>
        <v>0</v>
      </c>
      <c r="R77" s="158">
        <f t="shared" si="13"/>
        <v>301</v>
      </c>
      <c r="S77" s="159"/>
      <c r="T77" s="160"/>
      <c r="U77" s="153"/>
      <c r="V77" s="375"/>
      <c r="W77" s="158"/>
      <c r="X77" s="153"/>
      <c r="Y77" s="153"/>
      <c r="Z77" s="153"/>
      <c r="AA77" s="153"/>
      <c r="AB77" s="217"/>
    </row>
    <row r="78" spans="1:28" s="63" customFormat="1" x14ac:dyDescent="0.25">
      <c r="A78" s="63">
        <f t="shared" si="7"/>
        <v>0</v>
      </c>
      <c r="B78" s="45">
        <f t="shared" si="7"/>
        <v>0</v>
      </c>
      <c r="C78" s="39">
        <f t="shared" si="8"/>
        <v>0</v>
      </c>
      <c r="D78" s="39"/>
      <c r="E78" s="40"/>
      <c r="F78" s="39"/>
      <c r="G78" s="40"/>
      <c r="H78" s="39">
        <f t="shared" si="14"/>
        <v>0</v>
      </c>
      <c r="I78" s="41">
        <f t="shared" si="16"/>
        <v>0</v>
      </c>
      <c r="J78" s="39">
        <f t="shared" si="9"/>
        <v>0</v>
      </c>
      <c r="K78" s="39">
        <f t="shared" si="10"/>
        <v>0</v>
      </c>
      <c r="L78" s="39"/>
      <c r="M78" s="40"/>
      <c r="N78" s="39">
        <f t="shared" si="11"/>
        <v>0</v>
      </c>
      <c r="O78" s="187" t="str">
        <f t="shared" si="15"/>
        <v>---</v>
      </c>
      <c r="P78" s="40"/>
      <c r="Q78" s="39">
        <f t="shared" si="12"/>
        <v>0</v>
      </c>
      <c r="R78" s="45">
        <f t="shared" si="13"/>
        <v>0</v>
      </c>
      <c r="S78" s="164"/>
      <c r="T78" s="155"/>
      <c r="U78" s="39"/>
      <c r="V78" s="375"/>
      <c r="W78" s="45"/>
      <c r="X78" s="39"/>
      <c r="Y78" s="39"/>
      <c r="Z78" s="39"/>
      <c r="AA78" s="39"/>
      <c r="AB78" s="216"/>
    </row>
    <row r="79" spans="1:28" s="161" customFormat="1" x14ac:dyDescent="0.25">
      <c r="A79" s="100">
        <f t="shared" si="7"/>
        <v>0</v>
      </c>
      <c r="B79" s="158">
        <f t="shared" si="7"/>
        <v>0</v>
      </c>
      <c r="C79" s="153">
        <f t="shared" si="8"/>
        <v>0</v>
      </c>
      <c r="D79" s="153"/>
      <c r="E79" s="157"/>
      <c r="F79" s="153"/>
      <c r="G79" s="157"/>
      <c r="H79" s="153">
        <f>C79+D79-F79</f>
        <v>0</v>
      </c>
      <c r="I79" s="225">
        <f t="shared" si="16"/>
        <v>0</v>
      </c>
      <c r="J79" s="153">
        <f t="shared" si="9"/>
        <v>0</v>
      </c>
      <c r="K79" s="153">
        <f t="shared" si="10"/>
        <v>0</v>
      </c>
      <c r="L79" s="153"/>
      <c r="M79" s="157"/>
      <c r="N79" s="153">
        <f t="shared" si="11"/>
        <v>0</v>
      </c>
      <c r="O79" s="293" t="str">
        <f t="shared" si="15"/>
        <v>---</v>
      </c>
      <c r="P79" s="157"/>
      <c r="Q79" s="153">
        <f t="shared" si="12"/>
        <v>0</v>
      </c>
      <c r="R79" s="158">
        <f t="shared" si="13"/>
        <v>0</v>
      </c>
      <c r="S79" s="159"/>
      <c r="T79" s="160"/>
      <c r="U79" s="153"/>
      <c r="V79" s="222"/>
      <c r="W79" s="158"/>
      <c r="X79" s="153"/>
      <c r="Y79" s="153"/>
      <c r="Z79" s="153"/>
      <c r="AA79" s="153"/>
      <c r="AB79" s="217"/>
    </row>
    <row r="80" spans="1:28" x14ac:dyDescent="0.25">
      <c r="A80" s="244" t="s">
        <v>54</v>
      </c>
      <c r="B80" s="9" t="str">
        <f>$M$1</f>
        <v>A</v>
      </c>
      <c r="C80" s="32"/>
      <c r="D80" s="32"/>
      <c r="F80" s="32"/>
      <c r="H80" s="32"/>
      <c r="I80" s="32"/>
      <c r="J80" s="32"/>
      <c r="K80" s="32"/>
      <c r="L80" s="32"/>
      <c r="N80" s="32"/>
      <c r="O80" s="32"/>
      <c r="T80" s="203"/>
      <c r="U80" s="56"/>
      <c r="V80" s="4"/>
      <c r="W80" s="9"/>
      <c r="Y80" s="32"/>
      <c r="AA80" s="32"/>
      <c r="AB80" s="206"/>
    </row>
    <row r="81" spans="1:28" x14ac:dyDescent="0.25">
      <c r="A81" s="4" t="s">
        <v>4</v>
      </c>
      <c r="C81" s="198">
        <f>SUM(C62:C80)</f>
        <v>54981</v>
      </c>
      <c r="D81" s="198">
        <f>SUM(D62:D80)</f>
        <v>51520</v>
      </c>
      <c r="F81" s="11">
        <f>SUM(F62:F80)</f>
        <v>0</v>
      </c>
      <c r="H81" s="198">
        <f>SUM(H62:H80)</f>
        <v>106501</v>
      </c>
      <c r="I81" s="32"/>
      <c r="J81" s="198">
        <f>SUM(J62:J80)</f>
        <v>1435.625</v>
      </c>
      <c r="K81" s="198">
        <f>SUM(K62:K80)</f>
        <v>197.90625</v>
      </c>
      <c r="L81" s="11">
        <f>SUM(L62:L80)</f>
        <v>0</v>
      </c>
      <c r="N81" s="198">
        <f>SUM(N62:N80)</f>
        <v>1633.53125</v>
      </c>
      <c r="O81" s="11"/>
      <c r="Q81" s="198">
        <f>SUM(Q62:Q80)</f>
        <v>104867.46875</v>
      </c>
      <c r="T81" s="43"/>
      <c r="U81" s="198">
        <f>SUM(U63:U80)</f>
        <v>0</v>
      </c>
      <c r="V81" s="23"/>
      <c r="X81" s="198">
        <f>U81+V62</f>
        <v>0</v>
      </c>
      <c r="Y81" s="198">
        <f>X81/H81*J81</f>
        <v>0</v>
      </c>
      <c r="AA81" s="198">
        <f>Z62+Y81+SUM(AA63:AA80)</f>
        <v>0</v>
      </c>
      <c r="AB81" s="198">
        <f>X81-AA81</f>
        <v>0</v>
      </c>
    </row>
    <row r="82" spans="1:28" x14ac:dyDescent="0.25">
      <c r="C82" s="32"/>
      <c r="H82" s="32"/>
      <c r="I82" s="32"/>
      <c r="J82" s="32"/>
      <c r="K82" s="32"/>
      <c r="L82" s="32"/>
      <c r="N82" s="32"/>
      <c r="O82" s="32"/>
      <c r="Q82" s="32"/>
      <c r="T82" s="203"/>
      <c r="U82" s="125"/>
      <c r="V82" s="4"/>
      <c r="AA82" s="65"/>
      <c r="AB82" s="50"/>
    </row>
    <row r="83" spans="1:28" x14ac:dyDescent="0.25">
      <c r="A83" s="120" t="s">
        <v>85</v>
      </c>
      <c r="B83" s="90"/>
      <c r="C83" s="32"/>
      <c r="H83" s="32"/>
      <c r="I83" s="32"/>
      <c r="J83" s="32"/>
      <c r="K83" s="32"/>
      <c r="L83" s="32"/>
      <c r="N83" s="32"/>
      <c r="O83" s="32"/>
      <c r="Q83" s="32"/>
      <c r="T83" s="203"/>
      <c r="U83" s="56"/>
      <c r="V83" s="4" t="s">
        <v>5</v>
      </c>
      <c r="AB83" s="50"/>
    </row>
    <row r="84" spans="1:28" ht="12.75" customHeight="1" thickBot="1" x14ac:dyDescent="0.3">
      <c r="B84" s="4"/>
      <c r="E84" s="4"/>
      <c r="G84" s="4"/>
      <c r="T84" s="203"/>
      <c r="U84" s="56"/>
      <c r="V84" s="10" t="s">
        <v>17</v>
      </c>
      <c r="W84" s="10" t="s">
        <v>18</v>
      </c>
      <c r="X84" s="10"/>
      <c r="AB84" s="50"/>
    </row>
    <row r="85" spans="1:28" ht="12.75" customHeight="1" thickTop="1" x14ac:dyDescent="0.25">
      <c r="A85" s="9"/>
      <c r="C85" s="9"/>
      <c r="D85" s="9"/>
      <c r="E85" s="9"/>
      <c r="F85" s="9"/>
      <c r="G85" s="9"/>
      <c r="H85" s="9"/>
      <c r="I85" s="9"/>
      <c r="K85" s="91"/>
      <c r="L85" s="92"/>
      <c r="M85" s="68"/>
      <c r="N85" s="92"/>
      <c r="O85" s="92"/>
      <c r="P85" s="68"/>
      <c r="Q85" s="93"/>
      <c r="T85" s="203"/>
      <c r="U85" s="125"/>
      <c r="V85" s="380" t="s">
        <v>76</v>
      </c>
      <c r="W85" s="382" t="s">
        <v>75</v>
      </c>
      <c r="X85" s="383"/>
      <c r="Y85" s="383"/>
      <c r="Z85" s="383"/>
      <c r="AA85" s="384"/>
      <c r="AB85" s="50"/>
    </row>
    <row r="86" spans="1:28" ht="12.75" customHeight="1" x14ac:dyDescent="0.25">
      <c r="B86" s="4"/>
      <c r="E86" s="4"/>
      <c r="G86" s="4"/>
      <c r="K86" s="78"/>
      <c r="L86" s="376">
        <f>L54</f>
        <v>1982</v>
      </c>
      <c r="M86" s="377"/>
      <c r="N86" s="377"/>
      <c r="O86" s="377"/>
      <c r="P86" s="378"/>
      <c r="Q86" s="94"/>
      <c r="T86" s="203"/>
      <c r="U86" s="56"/>
      <c r="V86" s="381"/>
      <c r="W86" s="385"/>
      <c r="X86" s="386"/>
      <c r="Y86" s="386"/>
      <c r="Z86" s="386"/>
      <c r="AA86" s="387"/>
      <c r="AB86" s="50"/>
    </row>
    <row r="87" spans="1:28" ht="12.75" customHeight="1" x14ac:dyDescent="0.25">
      <c r="C87" s="9"/>
      <c r="K87" s="78"/>
      <c r="L87" s="57"/>
      <c r="M87" s="73"/>
      <c r="N87" s="57"/>
      <c r="O87" s="57"/>
      <c r="P87" s="73"/>
      <c r="Q87" s="74"/>
      <c r="T87" s="203"/>
      <c r="U87" s="56"/>
      <c r="V87" s="168"/>
      <c r="W87" s="385"/>
      <c r="X87" s="386"/>
      <c r="Y87" s="386"/>
      <c r="Z87" s="386"/>
      <c r="AA87" s="387"/>
      <c r="AB87" s="50"/>
    </row>
    <row r="88" spans="1:28" x14ac:dyDescent="0.25">
      <c r="A88" s="9"/>
      <c r="B88" s="33"/>
      <c r="K88" s="72"/>
      <c r="L88" s="56" t="s">
        <v>19</v>
      </c>
      <c r="M88" s="73"/>
      <c r="N88" s="56"/>
      <c r="O88" s="199">
        <f>H81</f>
        <v>106501</v>
      </c>
      <c r="P88" s="199"/>
      <c r="Q88" s="71"/>
      <c r="T88" s="203"/>
      <c r="W88" s="388"/>
      <c r="X88" s="389"/>
      <c r="Y88" s="389"/>
      <c r="Z88" s="389"/>
      <c r="AA88" s="390"/>
      <c r="AB88" s="50"/>
    </row>
    <row r="89" spans="1:28" x14ac:dyDescent="0.25">
      <c r="A89" s="9"/>
      <c r="B89" s="33"/>
      <c r="K89" s="72"/>
      <c r="L89" s="43" t="s">
        <v>20</v>
      </c>
      <c r="M89" s="73"/>
      <c r="N89" s="56"/>
      <c r="O89" s="167">
        <f>X81</f>
        <v>0</v>
      </c>
      <c r="P89" s="167"/>
      <c r="Q89" s="71"/>
      <c r="T89" s="203"/>
      <c r="W89" s="9"/>
      <c r="AB89" s="50"/>
    </row>
    <row r="90" spans="1:28" ht="14.4" thickBot="1" x14ac:dyDescent="0.3">
      <c r="K90" s="72"/>
      <c r="L90" s="43" t="s">
        <v>21</v>
      </c>
      <c r="M90" s="73"/>
      <c r="N90" s="56"/>
      <c r="O90" s="200">
        <f>N81</f>
        <v>1633.53125</v>
      </c>
      <c r="P90" s="200"/>
      <c r="Q90" s="71"/>
      <c r="T90" s="203"/>
      <c r="U90" s="126"/>
      <c r="W90" s="9"/>
      <c r="AB90" s="50"/>
    </row>
    <row r="91" spans="1:28" x14ac:dyDescent="0.25">
      <c r="A91" s="9"/>
      <c r="B91" s="33"/>
      <c r="K91" s="72"/>
      <c r="L91" s="75"/>
      <c r="M91" s="76"/>
      <c r="N91" s="77"/>
      <c r="O91" s="201">
        <f>O88-O89-O90</f>
        <v>104867.46875</v>
      </c>
      <c r="P91" s="201"/>
      <c r="Q91" s="71"/>
      <c r="T91" s="203"/>
      <c r="AB91" s="50"/>
    </row>
    <row r="92" spans="1:28" x14ac:dyDescent="0.25">
      <c r="A92" s="9"/>
      <c r="B92" s="33"/>
      <c r="H92" s="9"/>
      <c r="K92" s="78"/>
      <c r="L92" s="43"/>
      <c r="M92" s="73"/>
      <c r="N92" s="56"/>
      <c r="O92" s="43"/>
      <c r="P92" s="56"/>
      <c r="Q92" s="74"/>
      <c r="T92" s="203"/>
      <c r="AB92" s="50"/>
    </row>
    <row r="93" spans="1:28" x14ac:dyDescent="0.25">
      <c r="A93" s="9" t="s">
        <v>22</v>
      </c>
      <c r="B93" s="62"/>
      <c r="C93" s="4" t="s">
        <v>23</v>
      </c>
      <c r="K93" s="78"/>
      <c r="L93" s="80" t="s">
        <v>24</v>
      </c>
      <c r="M93" s="73"/>
      <c r="N93" s="56"/>
      <c r="O93" s="166">
        <f>AA81</f>
        <v>0</v>
      </c>
      <c r="P93" s="166"/>
      <c r="Q93" s="71"/>
      <c r="T93" s="203"/>
      <c r="AB93" s="50"/>
    </row>
    <row r="94" spans="1:28" x14ac:dyDescent="0.25">
      <c r="A94" s="9" t="s">
        <v>28</v>
      </c>
      <c r="B94" s="62">
        <f>B47</f>
        <v>0</v>
      </c>
      <c r="C94" s="4">
        <f>B93-B94</f>
        <v>0</v>
      </c>
      <c r="D94" s="4" t="s">
        <v>26</v>
      </c>
      <c r="K94" s="72"/>
      <c r="L94" s="81" t="s">
        <v>27</v>
      </c>
      <c r="M94" s="19"/>
      <c r="N94" s="20"/>
      <c r="O94" s="202">
        <f>O91+O93</f>
        <v>104867.46875</v>
      </c>
      <c r="P94" s="202"/>
      <c r="Q94" s="95"/>
      <c r="T94" s="203"/>
      <c r="AB94" s="50"/>
    </row>
    <row r="95" spans="1:28" ht="14.4" thickBot="1" x14ac:dyDescent="0.3">
      <c r="C95" s="32"/>
      <c r="D95" s="32"/>
      <c r="F95" s="32"/>
      <c r="H95" s="32"/>
      <c r="I95" s="96"/>
      <c r="J95" s="32"/>
      <c r="K95" s="97"/>
      <c r="L95" s="98"/>
      <c r="M95" s="84"/>
      <c r="N95" s="98"/>
      <c r="O95" s="98"/>
      <c r="P95" s="84"/>
      <c r="Q95" s="99"/>
      <c r="T95" s="203"/>
      <c r="AB95" s="50"/>
    </row>
    <row r="96" spans="1:28" ht="14.4" thickTop="1" x14ac:dyDescent="0.25">
      <c r="T96" s="203"/>
      <c r="AB96" s="50"/>
    </row>
    <row r="97" spans="1:28" x14ac:dyDescent="0.25">
      <c r="T97" s="203"/>
      <c r="AB97" s="50"/>
    </row>
    <row r="98" spans="1:28" x14ac:dyDescent="0.25">
      <c r="A98" s="87" t="s">
        <v>78</v>
      </c>
      <c r="D98" s="146" t="s">
        <v>39</v>
      </c>
      <c r="I98" s="395" t="s">
        <v>77</v>
      </c>
      <c r="J98" s="395"/>
      <c r="L98" s="146" t="s">
        <v>79</v>
      </c>
      <c r="O98" s="146" t="s">
        <v>80</v>
      </c>
      <c r="P98" s="146"/>
      <c r="Q98" s="146"/>
      <c r="T98" s="203"/>
    </row>
    <row r="99" spans="1:28" x14ac:dyDescent="0.25">
      <c r="A99" s="143" t="str">
        <f>$B$1</f>
        <v>Liberty-Bolivar</v>
      </c>
      <c r="B99" s="144"/>
      <c r="D99" s="396" t="str">
        <f>$I$1</f>
        <v>WA-2020-0397</v>
      </c>
      <c r="E99" s="397"/>
      <c r="F99" s="398"/>
      <c r="I99" s="12" t="str">
        <f>$M$1</f>
        <v>A</v>
      </c>
      <c r="L99" s="44">
        <f>$I$7+2</f>
        <v>1983</v>
      </c>
      <c r="O99" s="399">
        <v>12</v>
      </c>
      <c r="P99" s="400"/>
      <c r="T99" s="203"/>
      <c r="U99" s="432"/>
      <c r="V99" s="432"/>
      <c r="W99" s="432"/>
      <c r="X99" s="432"/>
      <c r="Y99" s="432"/>
      <c r="Z99" s="395"/>
      <c r="AA99" s="395"/>
      <c r="AB99" s="50"/>
    </row>
    <row r="100" spans="1:28" x14ac:dyDescent="0.25">
      <c r="A100" s="145"/>
      <c r="B100" s="146"/>
      <c r="T100" s="203"/>
      <c r="U100" s="141"/>
      <c r="V100" s="4"/>
      <c r="AB100" s="50"/>
    </row>
    <row r="101" spans="1:28" ht="12.75" customHeight="1" x14ac:dyDescent="0.3">
      <c r="B101" s="401" t="s">
        <v>63</v>
      </c>
      <c r="C101" s="366" t="s">
        <v>44</v>
      </c>
      <c r="D101" s="366" t="s">
        <v>45</v>
      </c>
      <c r="E101" s="101"/>
      <c r="F101" s="366" t="s">
        <v>46</v>
      </c>
      <c r="G101" s="101"/>
      <c r="H101" s="366" t="s">
        <v>47</v>
      </c>
      <c r="I101" s="366" t="s">
        <v>48</v>
      </c>
      <c r="J101" s="366" t="s">
        <v>50</v>
      </c>
      <c r="K101" s="366" t="s">
        <v>51</v>
      </c>
      <c r="L101" s="366" t="s">
        <v>52</v>
      </c>
      <c r="M101" s="101"/>
      <c r="N101" s="366" t="s">
        <v>53</v>
      </c>
      <c r="O101" s="366" t="s">
        <v>60</v>
      </c>
      <c r="P101" s="101"/>
      <c r="Q101" s="366" t="s">
        <v>55</v>
      </c>
      <c r="R101" s="368" t="s">
        <v>49</v>
      </c>
      <c r="T101" s="203"/>
      <c r="U101" s="366" t="s">
        <v>64</v>
      </c>
      <c r="V101" s="371" t="s">
        <v>65</v>
      </c>
      <c r="W101" s="366" t="s">
        <v>67</v>
      </c>
      <c r="X101" s="366" t="s">
        <v>66</v>
      </c>
      <c r="Y101" s="366" t="s">
        <v>68</v>
      </c>
      <c r="Z101" s="366" t="s">
        <v>69</v>
      </c>
      <c r="AA101" s="366" t="s">
        <v>70</v>
      </c>
      <c r="AB101" s="404" t="s">
        <v>71</v>
      </c>
    </row>
    <row r="102" spans="1:28" x14ac:dyDescent="0.3">
      <c r="B102" s="402"/>
      <c r="C102" s="367"/>
      <c r="D102" s="367"/>
      <c r="E102" s="102"/>
      <c r="F102" s="367"/>
      <c r="G102" s="102"/>
      <c r="H102" s="367"/>
      <c r="I102" s="367"/>
      <c r="J102" s="367"/>
      <c r="K102" s="367"/>
      <c r="L102" s="367"/>
      <c r="M102" s="102"/>
      <c r="N102" s="367"/>
      <c r="O102" s="367"/>
      <c r="P102" s="102"/>
      <c r="Q102" s="367"/>
      <c r="R102" s="369"/>
      <c r="T102" s="203"/>
      <c r="U102" s="367"/>
      <c r="V102" s="372"/>
      <c r="W102" s="367"/>
      <c r="X102" s="367"/>
      <c r="Y102" s="367"/>
      <c r="Z102" s="367"/>
      <c r="AA102" s="367"/>
      <c r="AB102" s="405"/>
    </row>
    <row r="103" spans="1:28" x14ac:dyDescent="0.3">
      <c r="B103" s="402"/>
      <c r="C103" s="367"/>
      <c r="D103" s="367"/>
      <c r="E103" s="102"/>
      <c r="F103" s="367"/>
      <c r="G103" s="102"/>
      <c r="H103" s="367"/>
      <c r="I103" s="367"/>
      <c r="J103" s="367"/>
      <c r="K103" s="367"/>
      <c r="L103" s="367"/>
      <c r="M103" s="102"/>
      <c r="N103" s="367"/>
      <c r="O103" s="367"/>
      <c r="P103" s="102"/>
      <c r="Q103" s="367"/>
      <c r="R103" s="369"/>
      <c r="T103" s="203"/>
      <c r="U103" s="367"/>
      <c r="V103" s="372"/>
      <c r="W103" s="367"/>
      <c r="X103" s="367"/>
      <c r="Y103" s="367"/>
      <c r="Z103" s="367"/>
      <c r="AA103" s="367"/>
      <c r="AB103" s="405"/>
    </row>
    <row r="104" spans="1:28" x14ac:dyDescent="0.3">
      <c r="A104" s="359" t="s">
        <v>0</v>
      </c>
      <c r="B104" s="402"/>
      <c r="C104" s="367"/>
      <c r="D104" s="367"/>
      <c r="E104" s="102"/>
      <c r="F104" s="367"/>
      <c r="G104" s="102"/>
      <c r="H104" s="367"/>
      <c r="I104" s="367"/>
      <c r="J104" s="367"/>
      <c r="K104" s="367"/>
      <c r="L104" s="367"/>
      <c r="M104" s="102"/>
      <c r="N104" s="367"/>
      <c r="O104" s="367"/>
      <c r="P104" s="102"/>
      <c r="Q104" s="367"/>
      <c r="R104" s="369"/>
      <c r="T104" s="203"/>
      <c r="U104" s="367"/>
      <c r="V104" s="372"/>
      <c r="W104" s="367"/>
      <c r="X104" s="367"/>
      <c r="Y104" s="367"/>
      <c r="Z104" s="367"/>
      <c r="AA104" s="367"/>
      <c r="AB104" s="405"/>
    </row>
    <row r="105" spans="1:28" x14ac:dyDescent="0.3">
      <c r="A105" s="359"/>
      <c r="B105" s="403"/>
      <c r="C105" s="46">
        <f>L99</f>
        <v>1983</v>
      </c>
      <c r="D105" s="46">
        <f>C105</f>
        <v>1983</v>
      </c>
      <c r="E105" s="7" t="s">
        <v>5</v>
      </c>
      <c r="F105" s="46">
        <f>C105</f>
        <v>1983</v>
      </c>
      <c r="G105" s="7" t="s">
        <v>5</v>
      </c>
      <c r="H105" s="46">
        <f>C105</f>
        <v>1983</v>
      </c>
      <c r="I105" s="373"/>
      <c r="J105" s="373"/>
      <c r="K105" s="46">
        <f>C105</f>
        <v>1983</v>
      </c>
      <c r="L105" s="46">
        <f>C105</f>
        <v>1983</v>
      </c>
      <c r="M105" s="7" t="s">
        <v>5</v>
      </c>
      <c r="N105" s="46">
        <f>C105</f>
        <v>1983</v>
      </c>
      <c r="O105" s="373"/>
      <c r="P105" s="7" t="s">
        <v>5</v>
      </c>
      <c r="Q105" s="46">
        <f>C105</f>
        <v>1983</v>
      </c>
      <c r="R105" s="370"/>
      <c r="T105" s="203"/>
      <c r="U105" s="46">
        <f>C105</f>
        <v>1983</v>
      </c>
      <c r="V105" s="220">
        <f>U105</f>
        <v>1983</v>
      </c>
      <c r="W105" s="373"/>
      <c r="X105" s="46">
        <f>U105</f>
        <v>1983</v>
      </c>
      <c r="Y105" s="46">
        <f>U105</f>
        <v>1983</v>
      </c>
      <c r="Z105" s="47">
        <f>U105</f>
        <v>1983</v>
      </c>
      <c r="AA105" s="373"/>
      <c r="AB105" s="406"/>
    </row>
    <row r="106" spans="1:28" x14ac:dyDescent="0.3">
      <c r="A106" s="145" t="s">
        <v>54</v>
      </c>
      <c r="B106" s="9" t="str">
        <f>$M$1</f>
        <v>A</v>
      </c>
      <c r="C106" s="106"/>
      <c r="D106" s="106"/>
      <c r="E106" s="107"/>
      <c r="F106" s="106"/>
      <c r="G106" s="107"/>
      <c r="H106" s="106"/>
      <c r="I106" s="108"/>
      <c r="J106" s="108"/>
      <c r="K106" s="106"/>
      <c r="L106" s="106"/>
      <c r="M106" s="107"/>
      <c r="N106" s="106"/>
      <c r="O106" s="108"/>
      <c r="P106" s="107"/>
      <c r="Q106" s="106"/>
      <c r="R106" s="113"/>
      <c r="T106" s="203"/>
      <c r="U106" s="109"/>
      <c r="V106" s="109"/>
      <c r="W106" s="110"/>
      <c r="X106" s="109"/>
      <c r="Y106" s="109"/>
      <c r="Z106" s="109"/>
      <c r="AA106" s="110"/>
      <c r="AB106" s="111"/>
    </row>
    <row r="107" spans="1:28" s="63" customFormat="1" x14ac:dyDescent="0.25">
      <c r="A107" s="63" t="str">
        <f t="shared" ref="A107:B124" si="17">A62</f>
        <v>Land and Land Rights</v>
      </c>
      <c r="B107" s="45">
        <f t="shared" si="17"/>
        <v>389</v>
      </c>
      <c r="C107" s="39">
        <f t="shared" ref="C107:C124" si="18">H62</f>
        <v>23316</v>
      </c>
      <c r="D107" s="39"/>
      <c r="E107" s="40"/>
      <c r="F107" s="39"/>
      <c r="G107" s="40"/>
      <c r="H107" s="39">
        <f t="shared" ref="H107:H122" si="19">C107+D107-F107</f>
        <v>23316</v>
      </c>
      <c r="I107" s="41">
        <f>I62</f>
        <v>0</v>
      </c>
      <c r="J107" s="39">
        <f t="shared" ref="J107:J124" si="20">((C107+H107)/2)*I107/100*$O$54/12</f>
        <v>0</v>
      </c>
      <c r="K107" s="39">
        <f t="shared" ref="K107:K124" si="21">N62</f>
        <v>0</v>
      </c>
      <c r="L107" s="39"/>
      <c r="M107" s="40"/>
      <c r="N107" s="39">
        <f t="shared" ref="N107:N124" si="22">K107+J107+L107-F107</f>
        <v>0</v>
      </c>
      <c r="O107" s="187" t="str">
        <f>IF(N107&gt;0, N107/H107*100, "---")</f>
        <v>---</v>
      </c>
      <c r="P107" s="40"/>
      <c r="Q107" s="39">
        <f t="shared" ref="Q107:Q124" si="23">H107-N107</f>
        <v>23316</v>
      </c>
      <c r="R107" s="45">
        <f t="shared" ref="R107:R124" si="24">B107</f>
        <v>389</v>
      </c>
      <c r="S107" s="164"/>
      <c r="T107" s="155"/>
      <c r="U107" s="207"/>
      <c r="V107" s="221">
        <f>X81</f>
        <v>0</v>
      </c>
      <c r="W107" s="105"/>
      <c r="X107" s="176"/>
      <c r="Y107" s="176"/>
      <c r="Z107" s="176">
        <f>AA81</f>
        <v>0</v>
      </c>
      <c r="AA107" s="207"/>
      <c r="AB107" s="214"/>
    </row>
    <row r="108" spans="1:28" x14ac:dyDescent="0.25">
      <c r="A108" s="4" t="str">
        <f t="shared" si="17"/>
        <v>Wells and Springs</v>
      </c>
      <c r="B108" s="44">
        <f t="shared" si="17"/>
        <v>314</v>
      </c>
      <c r="C108" s="11">
        <f t="shared" si="18"/>
        <v>0</v>
      </c>
      <c r="D108" s="11"/>
      <c r="E108" s="12"/>
      <c r="F108" s="11"/>
      <c r="G108" s="12"/>
      <c r="H108" s="11">
        <f t="shared" si="19"/>
        <v>0</v>
      </c>
      <c r="I108" s="225">
        <f t="shared" ref="I108:I124" si="25">I63</f>
        <v>2</v>
      </c>
      <c r="J108" s="11">
        <f t="shared" si="20"/>
        <v>0</v>
      </c>
      <c r="K108" s="11">
        <f t="shared" si="21"/>
        <v>0</v>
      </c>
      <c r="L108" s="11"/>
      <c r="M108" s="12"/>
      <c r="N108" s="11">
        <f t="shared" si="22"/>
        <v>0</v>
      </c>
      <c r="O108" s="293" t="str">
        <f t="shared" ref="O108:O124" si="26">IF(N108&gt;0, N108/H108*100, "---")</f>
        <v>---</v>
      </c>
      <c r="P108" s="12"/>
      <c r="Q108" s="11">
        <f t="shared" si="23"/>
        <v>0</v>
      </c>
      <c r="R108" s="44">
        <f t="shared" si="24"/>
        <v>314</v>
      </c>
      <c r="S108" s="129"/>
      <c r="T108" s="122"/>
      <c r="U108" s="153"/>
      <c r="V108" s="360" t="s">
        <v>72</v>
      </c>
      <c r="W108" s="158"/>
      <c r="X108" s="153"/>
      <c r="Y108" s="208"/>
      <c r="Z108" s="363" t="s">
        <v>74</v>
      </c>
      <c r="AA108" s="153"/>
      <c r="AB108" s="215"/>
    </row>
    <row r="109" spans="1:28" s="63" customFormat="1" x14ac:dyDescent="0.25">
      <c r="A109" s="63" t="str">
        <f t="shared" si="17"/>
        <v>Pumping Equip (Electric)</v>
      </c>
      <c r="B109" s="45">
        <f t="shared" si="17"/>
        <v>325</v>
      </c>
      <c r="C109" s="39">
        <f t="shared" si="18"/>
        <v>0</v>
      </c>
      <c r="D109" s="39"/>
      <c r="E109" s="40"/>
      <c r="F109" s="39"/>
      <c r="G109" s="40"/>
      <c r="H109" s="39">
        <f t="shared" si="19"/>
        <v>0</v>
      </c>
      <c r="I109" s="41">
        <f t="shared" si="25"/>
        <v>10</v>
      </c>
      <c r="J109" s="39">
        <f t="shared" si="20"/>
        <v>0</v>
      </c>
      <c r="K109" s="39">
        <f t="shared" si="21"/>
        <v>0</v>
      </c>
      <c r="L109" s="39"/>
      <c r="M109" s="40"/>
      <c r="N109" s="39">
        <f t="shared" si="22"/>
        <v>0</v>
      </c>
      <c r="O109" s="187" t="str">
        <f t="shared" si="26"/>
        <v>---</v>
      </c>
      <c r="P109" s="40"/>
      <c r="Q109" s="39">
        <f t="shared" si="23"/>
        <v>0</v>
      </c>
      <c r="R109" s="45">
        <f t="shared" si="24"/>
        <v>325</v>
      </c>
      <c r="S109" s="164"/>
      <c r="T109" s="155"/>
      <c r="U109" s="39"/>
      <c r="V109" s="361"/>
      <c r="W109" s="45"/>
      <c r="X109" s="39"/>
      <c r="Y109" s="210"/>
      <c r="Z109" s="364"/>
      <c r="AA109" s="39"/>
      <c r="AB109" s="216"/>
    </row>
    <row r="110" spans="1:28" s="161" customFormat="1" x14ac:dyDescent="0.25">
      <c r="A110" s="161" t="str">
        <f t="shared" si="17"/>
        <v>Structures and Improvements</v>
      </c>
      <c r="B110" s="158">
        <f t="shared" si="17"/>
        <v>390</v>
      </c>
      <c r="C110" s="153">
        <f t="shared" si="18"/>
        <v>0</v>
      </c>
      <c r="D110" s="153"/>
      <c r="E110" s="157"/>
      <c r="F110" s="153"/>
      <c r="G110" s="157"/>
      <c r="H110" s="153">
        <f t="shared" si="19"/>
        <v>0</v>
      </c>
      <c r="I110" s="225">
        <f t="shared" si="25"/>
        <v>2.5</v>
      </c>
      <c r="J110" s="153">
        <f t="shared" si="20"/>
        <v>0</v>
      </c>
      <c r="K110" s="153">
        <f t="shared" si="21"/>
        <v>0</v>
      </c>
      <c r="L110" s="153"/>
      <c r="M110" s="157"/>
      <c r="N110" s="153">
        <f t="shared" si="22"/>
        <v>0</v>
      </c>
      <c r="O110" s="293" t="str">
        <f t="shared" si="26"/>
        <v>---</v>
      </c>
      <c r="P110" s="157"/>
      <c r="Q110" s="153">
        <f t="shared" si="23"/>
        <v>0</v>
      </c>
      <c r="R110" s="158">
        <f t="shared" si="24"/>
        <v>390</v>
      </c>
      <c r="S110" s="159"/>
      <c r="T110" s="160"/>
      <c r="U110" s="153"/>
      <c r="V110" s="361"/>
      <c r="W110" s="158"/>
      <c r="X110" s="153"/>
      <c r="Y110" s="212"/>
      <c r="Z110" s="364"/>
      <c r="AA110" s="153"/>
      <c r="AB110" s="217"/>
    </row>
    <row r="111" spans="1:28" s="63" customFormat="1" x14ac:dyDescent="0.25">
      <c r="A111" s="63" t="str">
        <f t="shared" si="17"/>
        <v>Water Treatment Equipment</v>
      </c>
      <c r="B111" s="45">
        <f t="shared" si="17"/>
        <v>332</v>
      </c>
      <c r="C111" s="39">
        <f t="shared" si="18"/>
        <v>0</v>
      </c>
      <c r="D111" s="39"/>
      <c r="E111" s="40"/>
      <c r="F111" s="39"/>
      <c r="G111" s="40"/>
      <c r="H111" s="39">
        <f t="shared" si="19"/>
        <v>0</v>
      </c>
      <c r="I111" s="41">
        <f t="shared" si="25"/>
        <v>2.9</v>
      </c>
      <c r="J111" s="39">
        <f t="shared" si="20"/>
        <v>0</v>
      </c>
      <c r="K111" s="39">
        <f t="shared" si="21"/>
        <v>0</v>
      </c>
      <c r="L111" s="39"/>
      <c r="M111" s="40"/>
      <c r="N111" s="39">
        <f t="shared" si="22"/>
        <v>0</v>
      </c>
      <c r="O111" s="187" t="str">
        <f t="shared" si="26"/>
        <v>---</v>
      </c>
      <c r="P111" s="40"/>
      <c r="Q111" s="39">
        <f t="shared" si="23"/>
        <v>0</v>
      </c>
      <c r="R111" s="45">
        <f t="shared" si="24"/>
        <v>332</v>
      </c>
      <c r="S111" s="164"/>
      <c r="T111" s="155"/>
      <c r="U111" s="39"/>
      <c r="V111" s="361"/>
      <c r="W111" s="45"/>
      <c r="X111" s="39"/>
      <c r="Y111" s="210"/>
      <c r="Z111" s="364"/>
      <c r="AA111" s="39"/>
      <c r="AB111" s="218"/>
    </row>
    <row r="112" spans="1:28" s="161" customFormat="1" x14ac:dyDescent="0.25">
      <c r="A112" s="161" t="str">
        <f t="shared" si="17"/>
        <v>Dist Reservoirs and Standpipes</v>
      </c>
      <c r="B112" s="158">
        <f t="shared" si="17"/>
        <v>342</v>
      </c>
      <c r="C112" s="153">
        <f t="shared" si="18"/>
        <v>0</v>
      </c>
      <c r="D112" s="153"/>
      <c r="E112" s="157"/>
      <c r="F112" s="153"/>
      <c r="G112" s="157"/>
      <c r="H112" s="153">
        <f t="shared" si="19"/>
        <v>0</v>
      </c>
      <c r="I112" s="225">
        <f t="shared" si="25"/>
        <v>2.5</v>
      </c>
      <c r="J112" s="153">
        <f t="shared" si="20"/>
        <v>0</v>
      </c>
      <c r="K112" s="153">
        <f t="shared" si="21"/>
        <v>0</v>
      </c>
      <c r="L112" s="153"/>
      <c r="M112" s="157"/>
      <c r="N112" s="153">
        <f t="shared" si="22"/>
        <v>0</v>
      </c>
      <c r="O112" s="293" t="str">
        <f t="shared" si="26"/>
        <v>---</v>
      </c>
      <c r="P112" s="157"/>
      <c r="Q112" s="153">
        <f t="shared" si="23"/>
        <v>0</v>
      </c>
      <c r="R112" s="158">
        <f t="shared" si="24"/>
        <v>342</v>
      </c>
      <c r="S112" s="159"/>
      <c r="T112" s="160"/>
      <c r="U112" s="153"/>
      <c r="V112" s="361"/>
      <c r="W112" s="158"/>
      <c r="X112" s="153"/>
      <c r="Y112" s="212"/>
      <c r="Z112" s="364"/>
      <c r="AA112" s="153"/>
      <c r="AB112" s="215"/>
    </row>
    <row r="113" spans="1:28" s="63" customFormat="1" x14ac:dyDescent="0.25">
      <c r="A113" s="63" t="str">
        <f t="shared" si="17"/>
        <v>Trans &amp; Dist Mains</v>
      </c>
      <c r="B113" s="45">
        <f t="shared" si="17"/>
        <v>343</v>
      </c>
      <c r="C113" s="39">
        <f t="shared" si="18"/>
        <v>0</v>
      </c>
      <c r="D113" s="39"/>
      <c r="E113" s="40"/>
      <c r="F113" s="39"/>
      <c r="G113" s="40"/>
      <c r="H113" s="39">
        <f t="shared" si="19"/>
        <v>0</v>
      </c>
      <c r="I113" s="41">
        <f t="shared" si="25"/>
        <v>2</v>
      </c>
      <c r="J113" s="39">
        <f t="shared" si="20"/>
        <v>0</v>
      </c>
      <c r="K113" s="39">
        <f t="shared" si="21"/>
        <v>0</v>
      </c>
      <c r="L113" s="39"/>
      <c r="M113" s="40"/>
      <c r="N113" s="39">
        <f t="shared" si="22"/>
        <v>0</v>
      </c>
      <c r="O113" s="187" t="str">
        <f t="shared" si="26"/>
        <v>---</v>
      </c>
      <c r="P113" s="40"/>
      <c r="Q113" s="39">
        <f t="shared" si="23"/>
        <v>0</v>
      </c>
      <c r="R113" s="45">
        <f t="shared" si="24"/>
        <v>343</v>
      </c>
      <c r="S113" s="164"/>
      <c r="T113" s="155"/>
      <c r="U113" s="39"/>
      <c r="V113" s="361"/>
      <c r="W113" s="45"/>
      <c r="X113" s="39"/>
      <c r="Y113" s="210"/>
      <c r="Z113" s="364"/>
      <c r="AA113" s="39"/>
      <c r="AB113" s="218"/>
    </row>
    <row r="114" spans="1:28" s="161" customFormat="1" x14ac:dyDescent="0.25">
      <c r="A114" s="161" t="str">
        <f t="shared" si="17"/>
        <v>Services</v>
      </c>
      <c r="B114" s="158">
        <f t="shared" si="17"/>
        <v>345</v>
      </c>
      <c r="C114" s="153">
        <f t="shared" si="18"/>
        <v>83185</v>
      </c>
      <c r="D114" s="153">
        <v>0</v>
      </c>
      <c r="E114" s="157"/>
      <c r="F114" s="153"/>
      <c r="G114" s="157"/>
      <c r="H114" s="153">
        <f t="shared" si="19"/>
        <v>83185</v>
      </c>
      <c r="I114" s="225">
        <f t="shared" si="25"/>
        <v>2.5</v>
      </c>
      <c r="J114" s="153">
        <f t="shared" si="20"/>
        <v>2079.625</v>
      </c>
      <c r="K114" s="153">
        <f t="shared" si="21"/>
        <v>1633.53125</v>
      </c>
      <c r="L114" s="153"/>
      <c r="M114" s="157"/>
      <c r="N114" s="153">
        <f t="shared" si="22"/>
        <v>3713.15625</v>
      </c>
      <c r="O114" s="293">
        <f t="shared" si="26"/>
        <v>4.4637329446414613</v>
      </c>
      <c r="P114" s="157"/>
      <c r="Q114" s="153">
        <f t="shared" si="23"/>
        <v>79471.84375</v>
      </c>
      <c r="R114" s="158">
        <f t="shared" si="24"/>
        <v>345</v>
      </c>
      <c r="S114" s="159"/>
      <c r="T114" s="160"/>
      <c r="U114" s="153"/>
      <c r="V114" s="361"/>
      <c r="W114" s="158"/>
      <c r="X114" s="153"/>
      <c r="Y114" s="212"/>
      <c r="Z114" s="364"/>
      <c r="AA114" s="153"/>
      <c r="AB114" s="215"/>
    </row>
    <row r="115" spans="1:28" s="63" customFormat="1" x14ac:dyDescent="0.25">
      <c r="A115" s="63" t="str">
        <f t="shared" si="17"/>
        <v>Meters</v>
      </c>
      <c r="B115" s="45">
        <f t="shared" si="17"/>
        <v>346</v>
      </c>
      <c r="C115" s="39">
        <f t="shared" si="18"/>
        <v>0</v>
      </c>
      <c r="D115" s="39"/>
      <c r="E115" s="40"/>
      <c r="F115" s="39"/>
      <c r="G115" s="40"/>
      <c r="H115" s="39">
        <f t="shared" si="19"/>
        <v>0</v>
      </c>
      <c r="I115" s="41">
        <f t="shared" si="25"/>
        <v>10</v>
      </c>
      <c r="J115" s="39">
        <f t="shared" si="20"/>
        <v>0</v>
      </c>
      <c r="K115" s="39">
        <f t="shared" si="21"/>
        <v>0</v>
      </c>
      <c r="L115" s="39"/>
      <c r="M115" s="40"/>
      <c r="N115" s="39">
        <f t="shared" si="22"/>
        <v>0</v>
      </c>
      <c r="O115" s="187" t="str">
        <f t="shared" si="26"/>
        <v>---</v>
      </c>
      <c r="P115" s="40"/>
      <c r="Q115" s="39">
        <f t="shared" si="23"/>
        <v>0</v>
      </c>
      <c r="R115" s="45">
        <f t="shared" si="24"/>
        <v>346</v>
      </c>
      <c r="S115" s="164"/>
      <c r="T115" s="155"/>
      <c r="U115" s="39"/>
      <c r="V115" s="362"/>
      <c r="W115" s="45"/>
      <c r="X115" s="39"/>
      <c r="Y115" s="210"/>
      <c r="Z115" s="365"/>
      <c r="AA115" s="39"/>
      <c r="AB115" s="218"/>
    </row>
    <row r="116" spans="1:28" s="161" customFormat="1" x14ac:dyDescent="0.25">
      <c r="A116" s="161" t="str">
        <f t="shared" si="17"/>
        <v>Meter Pits &amp; Installations</v>
      </c>
      <c r="B116" s="158">
        <f t="shared" si="17"/>
        <v>347</v>
      </c>
      <c r="C116" s="153">
        <f t="shared" si="18"/>
        <v>0</v>
      </c>
      <c r="D116" s="153"/>
      <c r="E116" s="157"/>
      <c r="F116" s="153"/>
      <c r="G116" s="157"/>
      <c r="H116" s="153">
        <f t="shared" si="19"/>
        <v>0</v>
      </c>
      <c r="I116" s="225">
        <f t="shared" si="25"/>
        <v>2.5</v>
      </c>
      <c r="J116" s="153">
        <f t="shared" si="20"/>
        <v>0</v>
      </c>
      <c r="K116" s="153">
        <f t="shared" si="21"/>
        <v>0</v>
      </c>
      <c r="L116" s="153"/>
      <c r="M116" s="157"/>
      <c r="N116" s="153">
        <f t="shared" si="22"/>
        <v>0</v>
      </c>
      <c r="O116" s="293" t="str">
        <f t="shared" si="26"/>
        <v>---</v>
      </c>
      <c r="P116" s="157"/>
      <c r="Q116" s="153">
        <f t="shared" si="23"/>
        <v>0</v>
      </c>
      <c r="R116" s="158">
        <f t="shared" si="24"/>
        <v>347</v>
      </c>
      <c r="S116" s="159"/>
      <c r="T116" s="160"/>
      <c r="U116" s="153"/>
      <c r="V116" s="222"/>
      <c r="W116" s="158"/>
      <c r="X116" s="153"/>
      <c r="Y116" s="153"/>
      <c r="Z116" s="212"/>
      <c r="AA116" s="153"/>
      <c r="AB116" s="215"/>
    </row>
    <row r="117" spans="1:28" s="63" customFormat="1" x14ac:dyDescent="0.25">
      <c r="A117" s="63" t="str">
        <f t="shared" si="17"/>
        <v>Hydrants</v>
      </c>
      <c r="B117" s="45">
        <f t="shared" si="17"/>
        <v>348</v>
      </c>
      <c r="C117" s="39">
        <f t="shared" si="18"/>
        <v>0</v>
      </c>
      <c r="D117" s="39"/>
      <c r="E117" s="40"/>
      <c r="F117" s="39"/>
      <c r="G117" s="40"/>
      <c r="H117" s="39">
        <f t="shared" si="19"/>
        <v>0</v>
      </c>
      <c r="I117" s="41">
        <f t="shared" si="25"/>
        <v>2</v>
      </c>
      <c r="J117" s="39">
        <f t="shared" si="20"/>
        <v>0</v>
      </c>
      <c r="K117" s="39">
        <f t="shared" si="21"/>
        <v>0</v>
      </c>
      <c r="L117" s="39"/>
      <c r="M117" s="40"/>
      <c r="N117" s="39">
        <f t="shared" si="22"/>
        <v>0</v>
      </c>
      <c r="O117" s="187" t="str">
        <f t="shared" si="26"/>
        <v>---</v>
      </c>
      <c r="P117" s="40"/>
      <c r="Q117" s="39">
        <f t="shared" si="23"/>
        <v>0</v>
      </c>
      <c r="R117" s="45">
        <f t="shared" si="24"/>
        <v>348</v>
      </c>
      <c r="S117" s="164"/>
      <c r="T117" s="155"/>
      <c r="U117" s="39"/>
      <c r="V117" s="375" t="s">
        <v>73</v>
      </c>
      <c r="W117" s="45"/>
      <c r="X117" s="39"/>
      <c r="Y117" s="39"/>
      <c r="Z117" s="210"/>
      <c r="AA117" s="39"/>
      <c r="AB117" s="216"/>
    </row>
    <row r="118" spans="1:28" s="161" customFormat="1" x14ac:dyDescent="0.25">
      <c r="A118" s="161" t="str">
        <f t="shared" si="17"/>
        <v>Stores Equipment</v>
      </c>
      <c r="B118" s="158">
        <f t="shared" si="17"/>
        <v>393</v>
      </c>
      <c r="C118" s="153">
        <f t="shared" si="18"/>
        <v>0</v>
      </c>
      <c r="D118" s="153"/>
      <c r="E118" s="157"/>
      <c r="F118" s="153"/>
      <c r="G118" s="157"/>
      <c r="H118" s="153">
        <f t="shared" si="19"/>
        <v>0</v>
      </c>
      <c r="I118" s="225">
        <f t="shared" si="25"/>
        <v>4</v>
      </c>
      <c r="J118" s="153">
        <f t="shared" si="20"/>
        <v>0</v>
      </c>
      <c r="K118" s="153">
        <f t="shared" si="21"/>
        <v>0</v>
      </c>
      <c r="L118" s="153"/>
      <c r="M118" s="157"/>
      <c r="N118" s="153">
        <f t="shared" si="22"/>
        <v>0</v>
      </c>
      <c r="O118" s="293" t="str">
        <f t="shared" si="26"/>
        <v>---</v>
      </c>
      <c r="P118" s="157"/>
      <c r="Q118" s="153">
        <f t="shared" si="23"/>
        <v>0</v>
      </c>
      <c r="R118" s="158">
        <f t="shared" si="24"/>
        <v>393</v>
      </c>
      <c r="S118" s="159"/>
      <c r="T118" s="160"/>
      <c r="U118" s="153"/>
      <c r="V118" s="375"/>
      <c r="W118" s="158"/>
      <c r="X118" s="153"/>
      <c r="Y118" s="153"/>
      <c r="Z118" s="153"/>
      <c r="AA118" s="153"/>
      <c r="AB118" s="217"/>
    </row>
    <row r="119" spans="1:28" s="63" customFormat="1" x14ac:dyDescent="0.25">
      <c r="A119" s="63" t="str">
        <f t="shared" si="17"/>
        <v>Power Operated Equipment</v>
      </c>
      <c r="B119" s="45">
        <f t="shared" si="17"/>
        <v>396</v>
      </c>
      <c r="C119" s="39">
        <f t="shared" si="18"/>
        <v>0</v>
      </c>
      <c r="D119" s="39"/>
      <c r="E119" s="40"/>
      <c r="F119" s="39"/>
      <c r="G119" s="40"/>
      <c r="H119" s="39">
        <f t="shared" si="19"/>
        <v>0</v>
      </c>
      <c r="I119" s="41">
        <f t="shared" si="25"/>
        <v>6.7</v>
      </c>
      <c r="J119" s="39">
        <f t="shared" si="20"/>
        <v>0</v>
      </c>
      <c r="K119" s="39">
        <f t="shared" si="21"/>
        <v>0</v>
      </c>
      <c r="L119" s="39"/>
      <c r="M119" s="40"/>
      <c r="N119" s="39">
        <f t="shared" si="22"/>
        <v>0</v>
      </c>
      <c r="O119" s="187" t="str">
        <f t="shared" si="26"/>
        <v>---</v>
      </c>
      <c r="P119" s="40"/>
      <c r="Q119" s="39">
        <f t="shared" si="23"/>
        <v>0</v>
      </c>
      <c r="R119" s="45">
        <f t="shared" si="24"/>
        <v>396</v>
      </c>
      <c r="S119" s="164"/>
      <c r="T119" s="155"/>
      <c r="U119" s="39"/>
      <c r="V119" s="375"/>
      <c r="W119" s="45"/>
      <c r="X119" s="39"/>
      <c r="Y119" s="39"/>
      <c r="Z119" s="39"/>
      <c r="AA119" s="39"/>
      <c r="AB119" s="216"/>
    </row>
    <row r="120" spans="1:28" s="161" customFormat="1" x14ac:dyDescent="0.25">
      <c r="A120" s="161" t="str">
        <f t="shared" si="17"/>
        <v>Transportation Equipment</v>
      </c>
      <c r="B120" s="158">
        <f t="shared" si="17"/>
        <v>392</v>
      </c>
      <c r="C120" s="153">
        <f t="shared" si="18"/>
        <v>0</v>
      </c>
      <c r="D120" s="153"/>
      <c r="E120" s="157"/>
      <c r="F120" s="153"/>
      <c r="G120" s="157"/>
      <c r="H120" s="153">
        <f>C120+D120-F120</f>
        <v>0</v>
      </c>
      <c r="I120" s="225">
        <f t="shared" si="25"/>
        <v>13</v>
      </c>
      <c r="J120" s="153">
        <f t="shared" si="20"/>
        <v>0</v>
      </c>
      <c r="K120" s="153">
        <f t="shared" si="21"/>
        <v>0</v>
      </c>
      <c r="L120" s="153"/>
      <c r="M120" s="157"/>
      <c r="N120" s="153">
        <f t="shared" si="22"/>
        <v>0</v>
      </c>
      <c r="O120" s="293" t="str">
        <f t="shared" si="26"/>
        <v>---</v>
      </c>
      <c r="P120" s="157"/>
      <c r="Q120" s="153">
        <f t="shared" si="23"/>
        <v>0</v>
      </c>
      <c r="R120" s="158">
        <f t="shared" si="24"/>
        <v>392</v>
      </c>
      <c r="S120" s="159"/>
      <c r="T120" s="160"/>
      <c r="U120" s="153"/>
      <c r="V120" s="375"/>
      <c r="W120" s="158"/>
      <c r="X120" s="153"/>
      <c r="Y120" s="153"/>
      <c r="Z120" s="153"/>
      <c r="AA120" s="153"/>
      <c r="AB120" s="215"/>
    </row>
    <row r="121" spans="1:28" s="63" customFormat="1" x14ac:dyDescent="0.25">
      <c r="A121" s="63" t="str">
        <f t="shared" si="17"/>
        <v>Communication Equipment</v>
      </c>
      <c r="B121" s="45">
        <f t="shared" si="17"/>
        <v>397</v>
      </c>
      <c r="C121" s="39">
        <f t="shared" si="18"/>
        <v>0</v>
      </c>
      <c r="D121" s="39"/>
      <c r="E121" s="40"/>
      <c r="F121" s="39"/>
      <c r="G121" s="40"/>
      <c r="H121" s="39">
        <f t="shared" si="19"/>
        <v>0</v>
      </c>
      <c r="I121" s="41">
        <f t="shared" si="25"/>
        <v>6.7</v>
      </c>
      <c r="J121" s="39">
        <f t="shared" si="20"/>
        <v>0</v>
      </c>
      <c r="K121" s="39">
        <f t="shared" si="21"/>
        <v>0</v>
      </c>
      <c r="L121" s="39"/>
      <c r="M121" s="40"/>
      <c r="N121" s="39">
        <f t="shared" si="22"/>
        <v>0</v>
      </c>
      <c r="O121" s="187" t="str">
        <f t="shared" si="26"/>
        <v>---</v>
      </c>
      <c r="P121" s="40"/>
      <c r="Q121" s="39">
        <f t="shared" si="23"/>
        <v>0</v>
      </c>
      <c r="R121" s="45">
        <f t="shared" si="24"/>
        <v>397</v>
      </c>
      <c r="S121" s="164"/>
      <c r="T121" s="155"/>
      <c r="U121" s="39"/>
      <c r="V121" s="375"/>
      <c r="W121" s="45"/>
      <c r="X121" s="39"/>
      <c r="Y121" s="39"/>
      <c r="Z121" s="39"/>
      <c r="AA121" s="39"/>
      <c r="AB121" s="218"/>
    </row>
    <row r="122" spans="1:28" s="161" customFormat="1" x14ac:dyDescent="0.25">
      <c r="A122" s="161" t="str">
        <f t="shared" si="17"/>
        <v>Organization</v>
      </c>
      <c r="B122" s="158">
        <f t="shared" si="17"/>
        <v>301</v>
      </c>
      <c r="C122" s="153">
        <f t="shared" si="18"/>
        <v>0</v>
      </c>
      <c r="D122" s="153"/>
      <c r="E122" s="157"/>
      <c r="F122" s="153"/>
      <c r="G122" s="157"/>
      <c r="H122" s="153">
        <f t="shared" si="19"/>
        <v>0</v>
      </c>
      <c r="I122" s="225">
        <f t="shared" si="25"/>
        <v>0</v>
      </c>
      <c r="J122" s="153">
        <f t="shared" si="20"/>
        <v>0</v>
      </c>
      <c r="K122" s="153">
        <f t="shared" si="21"/>
        <v>0</v>
      </c>
      <c r="L122" s="153"/>
      <c r="M122" s="157"/>
      <c r="N122" s="153">
        <f t="shared" si="22"/>
        <v>0</v>
      </c>
      <c r="O122" s="293" t="str">
        <f t="shared" si="26"/>
        <v>---</v>
      </c>
      <c r="P122" s="157"/>
      <c r="Q122" s="153">
        <f t="shared" si="23"/>
        <v>0</v>
      </c>
      <c r="R122" s="158">
        <f t="shared" si="24"/>
        <v>301</v>
      </c>
      <c r="S122" s="159"/>
      <c r="T122" s="160"/>
      <c r="U122" s="153"/>
      <c r="V122" s="375"/>
      <c r="W122" s="158"/>
      <c r="X122" s="153"/>
      <c r="Y122" s="153"/>
      <c r="Z122" s="153"/>
      <c r="AA122" s="153"/>
      <c r="AB122" s="217"/>
    </row>
    <row r="123" spans="1:28" s="63" customFormat="1" x14ac:dyDescent="0.25">
      <c r="A123" s="63">
        <f t="shared" si="17"/>
        <v>0</v>
      </c>
      <c r="B123" s="45">
        <f t="shared" si="17"/>
        <v>0</v>
      </c>
      <c r="C123" s="39">
        <f t="shared" si="18"/>
        <v>0</v>
      </c>
      <c r="D123" s="39"/>
      <c r="E123" s="40"/>
      <c r="F123" s="39"/>
      <c r="G123" s="40"/>
      <c r="H123" s="39">
        <f>C123+D123-F123</f>
        <v>0</v>
      </c>
      <c r="I123" s="41">
        <f t="shared" si="25"/>
        <v>0</v>
      </c>
      <c r="J123" s="39">
        <f t="shared" si="20"/>
        <v>0</v>
      </c>
      <c r="K123" s="39">
        <f t="shared" si="21"/>
        <v>0</v>
      </c>
      <c r="L123" s="39"/>
      <c r="M123" s="40"/>
      <c r="N123" s="39">
        <f t="shared" si="22"/>
        <v>0</v>
      </c>
      <c r="O123" s="187" t="str">
        <f t="shared" si="26"/>
        <v>---</v>
      </c>
      <c r="P123" s="40"/>
      <c r="Q123" s="39">
        <f t="shared" si="23"/>
        <v>0</v>
      </c>
      <c r="R123" s="45">
        <f t="shared" si="24"/>
        <v>0</v>
      </c>
      <c r="S123" s="164"/>
      <c r="T123" s="155"/>
      <c r="U123" s="39"/>
      <c r="V123" s="375"/>
      <c r="W123" s="45"/>
      <c r="X123" s="39"/>
      <c r="Y123" s="39"/>
      <c r="Z123" s="39"/>
      <c r="AA123" s="39"/>
      <c r="AB123" s="216"/>
    </row>
    <row r="124" spans="1:28" s="161" customFormat="1" x14ac:dyDescent="0.25">
      <c r="A124" s="100">
        <f t="shared" si="17"/>
        <v>0</v>
      </c>
      <c r="B124" s="158">
        <f t="shared" si="17"/>
        <v>0</v>
      </c>
      <c r="C124" s="153">
        <f t="shared" si="18"/>
        <v>0</v>
      </c>
      <c r="D124" s="153"/>
      <c r="E124" s="157"/>
      <c r="F124" s="153"/>
      <c r="G124" s="157"/>
      <c r="H124" s="153">
        <f t="shared" ref="H124" si="27">C124+D124-F124</f>
        <v>0</v>
      </c>
      <c r="I124" s="225">
        <f t="shared" si="25"/>
        <v>0</v>
      </c>
      <c r="J124" s="153">
        <f t="shared" si="20"/>
        <v>0</v>
      </c>
      <c r="K124" s="153">
        <f t="shared" si="21"/>
        <v>0</v>
      </c>
      <c r="L124" s="153"/>
      <c r="M124" s="157"/>
      <c r="N124" s="153">
        <f t="shared" si="22"/>
        <v>0</v>
      </c>
      <c r="O124" s="293" t="str">
        <f t="shared" si="26"/>
        <v>---</v>
      </c>
      <c r="P124" s="157"/>
      <c r="Q124" s="153">
        <f t="shared" si="23"/>
        <v>0</v>
      </c>
      <c r="R124" s="158">
        <f t="shared" si="24"/>
        <v>0</v>
      </c>
      <c r="S124" s="159"/>
      <c r="T124" s="160"/>
      <c r="U124" s="153"/>
      <c r="V124" s="222"/>
      <c r="W124" s="158"/>
      <c r="X124" s="153"/>
      <c r="Y124" s="153"/>
      <c r="Z124" s="153"/>
      <c r="AA124" s="153"/>
      <c r="AB124" s="217"/>
    </row>
    <row r="125" spans="1:28" x14ac:dyDescent="0.25">
      <c r="A125" s="244" t="s">
        <v>54</v>
      </c>
      <c r="B125" s="9" t="str">
        <f>$M$1</f>
        <v>A</v>
      </c>
      <c r="C125" s="32"/>
      <c r="D125" s="32"/>
      <c r="F125" s="32"/>
      <c r="H125" s="32"/>
      <c r="I125" s="32"/>
      <c r="J125" s="32"/>
      <c r="K125" s="32"/>
      <c r="L125" s="32"/>
      <c r="N125" s="32"/>
      <c r="O125" s="32"/>
      <c r="T125" s="203"/>
      <c r="U125" s="62"/>
      <c r="V125" s="62"/>
      <c r="W125" s="62"/>
      <c r="X125" s="62"/>
      <c r="Y125" s="62"/>
      <c r="Z125" s="62"/>
      <c r="AA125" s="62"/>
      <c r="AB125" s="62"/>
    </row>
    <row r="126" spans="1:28" x14ac:dyDescent="0.25">
      <c r="A126" s="4" t="s">
        <v>4</v>
      </c>
      <c r="C126" s="198">
        <f>SUM(C107:C125)</f>
        <v>106501</v>
      </c>
      <c r="D126" s="154">
        <f>SUM(D107:D125)</f>
        <v>0</v>
      </c>
      <c r="F126" s="11">
        <f>SUM(F107:F125)</f>
        <v>0</v>
      </c>
      <c r="H126" s="198">
        <f>SUM(H107:H125)</f>
        <v>106501</v>
      </c>
      <c r="I126" s="32"/>
      <c r="J126" s="198">
        <f>SUM(J107:J125)</f>
        <v>2079.625</v>
      </c>
      <c r="K126" s="198">
        <f>SUM(K107:K125)</f>
        <v>1633.53125</v>
      </c>
      <c r="L126" s="11">
        <f>SUM(L107:L125)</f>
        <v>0</v>
      </c>
      <c r="N126" s="198">
        <f>SUM(N107:N125)</f>
        <v>3713.15625</v>
      </c>
      <c r="O126" s="11"/>
      <c r="Q126" s="198">
        <f>SUM(Q107:Q125)</f>
        <v>102787.84375</v>
      </c>
      <c r="T126" s="203"/>
      <c r="U126" s="198">
        <f>SUM(U107:U124)</f>
        <v>0</v>
      </c>
      <c r="V126" s="23"/>
      <c r="X126" s="198">
        <f>U126+V107</f>
        <v>0</v>
      </c>
      <c r="Y126" s="198">
        <f>X126/H126*J126</f>
        <v>0</v>
      </c>
      <c r="AA126" s="198">
        <f>Z107+Y126+SUM(AA107:AA124)</f>
        <v>0</v>
      </c>
      <c r="AB126" s="198">
        <f>X126-AA126</f>
        <v>0</v>
      </c>
    </row>
    <row r="127" spans="1:28" x14ac:dyDescent="0.25">
      <c r="C127" s="32"/>
      <c r="H127" s="32"/>
      <c r="I127" s="32"/>
      <c r="J127" s="32"/>
      <c r="K127" s="32"/>
      <c r="L127" s="32"/>
      <c r="N127" s="32"/>
      <c r="O127" s="32"/>
      <c r="Q127" s="32"/>
      <c r="T127" s="203"/>
    </row>
    <row r="128" spans="1:28" x14ac:dyDescent="0.25">
      <c r="A128" s="120" t="s">
        <v>85</v>
      </c>
      <c r="B128" s="90"/>
      <c r="C128" s="32"/>
      <c r="H128" s="32"/>
      <c r="I128" s="32"/>
      <c r="J128" s="32"/>
      <c r="K128" s="32"/>
      <c r="L128" s="32"/>
      <c r="N128" s="32"/>
      <c r="O128" s="32"/>
      <c r="Q128" s="32"/>
      <c r="T128" s="203"/>
      <c r="U128" s="125"/>
      <c r="V128" s="4"/>
      <c r="AA128" s="65"/>
      <c r="AB128" s="50"/>
    </row>
    <row r="129" spans="1:28" ht="14.4" thickBot="1" x14ac:dyDescent="0.3">
      <c r="D129" s="9"/>
      <c r="E129" s="4"/>
      <c r="F129" s="9"/>
      <c r="G129" s="4"/>
      <c r="H129" s="9"/>
      <c r="T129" s="203"/>
      <c r="U129" s="56"/>
      <c r="V129" s="4" t="s">
        <v>5</v>
      </c>
      <c r="AB129" s="50"/>
    </row>
    <row r="130" spans="1:28" ht="14.4" thickTop="1" x14ac:dyDescent="0.25">
      <c r="A130" s="9"/>
      <c r="B130" s="168"/>
      <c r="C130" s="9"/>
      <c r="D130" s="168"/>
      <c r="E130" s="9"/>
      <c r="F130" s="168"/>
      <c r="G130" s="9"/>
      <c r="H130" s="168"/>
      <c r="I130" s="9"/>
      <c r="K130" s="91"/>
      <c r="L130" s="92"/>
      <c r="M130" s="68"/>
      <c r="N130" s="92"/>
      <c r="O130" s="92"/>
      <c r="P130" s="68"/>
      <c r="Q130" s="93"/>
      <c r="T130" s="203"/>
      <c r="U130" s="56"/>
      <c r="V130" s="10" t="s">
        <v>17</v>
      </c>
      <c r="W130" s="10" t="s">
        <v>18</v>
      </c>
      <c r="X130" s="10"/>
      <c r="AB130" s="50"/>
    </row>
    <row r="131" spans="1:28" ht="12.75" customHeight="1" x14ac:dyDescent="0.25">
      <c r="B131" s="146"/>
      <c r="C131" s="9"/>
      <c r="H131" s="9"/>
      <c r="K131" s="78"/>
      <c r="L131" s="376">
        <f>L99</f>
        <v>1983</v>
      </c>
      <c r="M131" s="377"/>
      <c r="N131" s="377"/>
      <c r="O131" s="377"/>
      <c r="P131" s="378"/>
      <c r="Q131" s="94"/>
      <c r="T131" s="203"/>
      <c r="U131" s="125"/>
      <c r="V131" s="380" t="s">
        <v>76</v>
      </c>
      <c r="W131" s="382" t="s">
        <v>75</v>
      </c>
      <c r="X131" s="383"/>
      <c r="Y131" s="383"/>
      <c r="Z131" s="383"/>
      <c r="AA131" s="384"/>
      <c r="AB131" s="50"/>
    </row>
    <row r="132" spans="1:28" x14ac:dyDescent="0.25">
      <c r="C132" s="9"/>
      <c r="K132" s="78"/>
      <c r="L132" s="57"/>
      <c r="M132" s="73"/>
      <c r="N132" s="57"/>
      <c r="O132" s="57"/>
      <c r="P132" s="73"/>
      <c r="Q132" s="74"/>
      <c r="T132" s="203"/>
      <c r="U132" s="56"/>
      <c r="V132" s="381"/>
      <c r="W132" s="385"/>
      <c r="X132" s="386"/>
      <c r="Y132" s="386"/>
      <c r="Z132" s="386"/>
      <c r="AA132" s="387"/>
      <c r="AB132" s="50"/>
    </row>
    <row r="133" spans="1:28" x14ac:dyDescent="0.25">
      <c r="A133" s="9"/>
      <c r="B133" s="146"/>
      <c r="K133" s="72"/>
      <c r="L133" s="56" t="s">
        <v>19</v>
      </c>
      <c r="M133" s="73"/>
      <c r="N133" s="56"/>
      <c r="O133" s="199">
        <f>H126</f>
        <v>106501</v>
      </c>
      <c r="P133" s="199"/>
      <c r="Q133" s="71"/>
      <c r="T133" s="203"/>
      <c r="U133" s="56"/>
      <c r="V133" s="168"/>
      <c r="W133" s="385"/>
      <c r="X133" s="386"/>
      <c r="Y133" s="386"/>
      <c r="Z133" s="386"/>
      <c r="AA133" s="387"/>
      <c r="AB133" s="50"/>
    </row>
    <row r="134" spans="1:28" x14ac:dyDescent="0.25">
      <c r="A134" s="9"/>
      <c r="B134" s="146"/>
      <c r="K134" s="72"/>
      <c r="L134" s="43" t="s">
        <v>20</v>
      </c>
      <c r="M134" s="73"/>
      <c r="N134" s="56"/>
      <c r="O134" s="167">
        <f>X126</f>
        <v>0</v>
      </c>
      <c r="P134" s="167"/>
      <c r="Q134" s="71"/>
      <c r="T134" s="203"/>
      <c r="W134" s="388"/>
      <c r="X134" s="389"/>
      <c r="Y134" s="389"/>
      <c r="Z134" s="389"/>
      <c r="AA134" s="390"/>
      <c r="AB134" s="50"/>
    </row>
    <row r="135" spans="1:28" ht="14.4" thickBot="1" x14ac:dyDescent="0.3">
      <c r="K135" s="72"/>
      <c r="L135" s="43" t="s">
        <v>21</v>
      </c>
      <c r="M135" s="73"/>
      <c r="N135" s="56"/>
      <c r="O135" s="200">
        <f>N126</f>
        <v>3713.15625</v>
      </c>
      <c r="P135" s="200"/>
      <c r="Q135" s="71"/>
      <c r="T135" s="203"/>
      <c r="W135" s="9"/>
      <c r="AB135" s="50"/>
    </row>
    <row r="136" spans="1:28" x14ac:dyDescent="0.25">
      <c r="A136" s="9"/>
      <c r="B136" s="146"/>
      <c r="K136" s="72"/>
      <c r="L136" s="75"/>
      <c r="M136" s="76"/>
      <c r="N136" s="77"/>
      <c r="O136" s="201">
        <f>O133-O134-O135</f>
        <v>102787.84375</v>
      </c>
      <c r="P136" s="201"/>
      <c r="Q136" s="71"/>
      <c r="T136" s="203"/>
      <c r="U136" s="126"/>
      <c r="W136" s="9"/>
      <c r="AB136" s="50"/>
    </row>
    <row r="137" spans="1:28" x14ac:dyDescent="0.25">
      <c r="A137" s="9"/>
      <c r="B137" s="146"/>
      <c r="H137" s="9"/>
      <c r="K137" s="78"/>
      <c r="L137" s="43"/>
      <c r="M137" s="73"/>
      <c r="N137" s="56"/>
      <c r="O137" s="43"/>
      <c r="P137" s="56"/>
      <c r="Q137" s="74"/>
      <c r="T137" s="203"/>
      <c r="AB137" s="50"/>
    </row>
    <row r="138" spans="1:28" x14ac:dyDescent="0.25">
      <c r="A138" s="9" t="s">
        <v>22</v>
      </c>
      <c r="B138" s="62"/>
      <c r="C138" s="4" t="s">
        <v>23</v>
      </c>
      <c r="K138" s="78"/>
      <c r="L138" s="80" t="s">
        <v>24</v>
      </c>
      <c r="M138" s="73"/>
      <c r="N138" s="56"/>
      <c r="O138" s="166">
        <f>AA126</f>
        <v>0</v>
      </c>
      <c r="P138" s="166"/>
      <c r="Q138" s="71"/>
      <c r="T138" s="203"/>
      <c r="AB138" s="50"/>
    </row>
    <row r="139" spans="1:28" x14ac:dyDescent="0.25">
      <c r="A139" s="9" t="s">
        <v>28</v>
      </c>
      <c r="B139" s="62">
        <f>B92</f>
        <v>0</v>
      </c>
      <c r="C139" s="4">
        <f>B138-B139</f>
        <v>0</v>
      </c>
      <c r="D139" s="4" t="s">
        <v>26</v>
      </c>
      <c r="K139" s="72"/>
      <c r="L139" s="81" t="s">
        <v>27</v>
      </c>
      <c r="M139" s="19"/>
      <c r="N139" s="20"/>
      <c r="O139" s="202">
        <f>O136+O138</f>
        <v>102787.84375</v>
      </c>
      <c r="P139" s="202"/>
      <c r="Q139" s="95"/>
      <c r="T139" s="203"/>
      <c r="AB139" s="50"/>
    </row>
    <row r="140" spans="1:28" ht="14.4" thickBot="1" x14ac:dyDescent="0.3">
      <c r="C140" s="32"/>
      <c r="D140" s="32"/>
      <c r="F140" s="32"/>
      <c r="H140" s="32"/>
      <c r="I140" s="96"/>
      <c r="J140" s="32"/>
      <c r="K140" s="97"/>
      <c r="L140" s="98"/>
      <c r="M140" s="84"/>
      <c r="N140" s="98"/>
      <c r="O140" s="98"/>
      <c r="P140" s="84"/>
      <c r="Q140" s="99"/>
      <c r="T140" s="203"/>
      <c r="AB140" s="50"/>
    </row>
    <row r="141" spans="1:28" ht="14.4" thickTop="1" x14ac:dyDescent="0.25">
      <c r="T141" s="203"/>
      <c r="AB141" s="50"/>
    </row>
    <row r="142" spans="1:28" x14ac:dyDescent="0.25">
      <c r="T142" s="203"/>
      <c r="AB142" s="50"/>
    </row>
    <row r="143" spans="1:28" x14ac:dyDescent="0.25">
      <c r="T143" s="203"/>
      <c r="AB143" s="50"/>
    </row>
    <row r="144" spans="1:28" x14ac:dyDescent="0.25">
      <c r="A144" s="87" t="s">
        <v>78</v>
      </c>
      <c r="D144" s="148" t="s">
        <v>39</v>
      </c>
      <c r="I144" s="395" t="s">
        <v>77</v>
      </c>
      <c r="J144" s="395"/>
      <c r="L144" s="148" t="s">
        <v>79</v>
      </c>
      <c r="O144" s="148" t="s">
        <v>80</v>
      </c>
      <c r="P144" s="148"/>
      <c r="Q144" s="148"/>
      <c r="T144" s="203"/>
    </row>
    <row r="145" spans="1:28" x14ac:dyDescent="0.25">
      <c r="A145" s="151" t="str">
        <f t="shared" ref="A145" si="28">$B$1</f>
        <v>Liberty-Bolivar</v>
      </c>
      <c r="B145" s="152"/>
      <c r="D145" s="396" t="str">
        <f t="shared" ref="D145" si="29">$I$1</f>
        <v>WA-2020-0397</v>
      </c>
      <c r="E145" s="397"/>
      <c r="F145" s="398"/>
      <c r="I145" s="12" t="str">
        <f t="shared" ref="I145" si="30">$M$1</f>
        <v>A</v>
      </c>
      <c r="L145" s="44">
        <f>$I$7+3</f>
        <v>1984</v>
      </c>
      <c r="O145" s="399">
        <v>12</v>
      </c>
      <c r="P145" s="400"/>
      <c r="T145" s="203"/>
    </row>
    <row r="146" spans="1:28" x14ac:dyDescent="0.25">
      <c r="A146" s="150"/>
      <c r="B146" s="148"/>
      <c r="T146" s="203"/>
    </row>
    <row r="147" spans="1:28" ht="12.75" customHeight="1" x14ac:dyDescent="0.3">
      <c r="B147" s="401" t="s">
        <v>63</v>
      </c>
      <c r="C147" s="366" t="s">
        <v>44</v>
      </c>
      <c r="D147" s="366" t="s">
        <v>45</v>
      </c>
      <c r="E147" s="101"/>
      <c r="F147" s="366" t="s">
        <v>46</v>
      </c>
      <c r="G147" s="101"/>
      <c r="H147" s="366" t="s">
        <v>47</v>
      </c>
      <c r="I147" s="366" t="s">
        <v>48</v>
      </c>
      <c r="J147" s="366" t="s">
        <v>50</v>
      </c>
      <c r="K147" s="366" t="s">
        <v>51</v>
      </c>
      <c r="L147" s="366" t="s">
        <v>52</v>
      </c>
      <c r="M147" s="101"/>
      <c r="N147" s="366" t="s">
        <v>53</v>
      </c>
      <c r="O147" s="366" t="s">
        <v>60</v>
      </c>
      <c r="P147" s="101"/>
      <c r="Q147" s="366" t="s">
        <v>55</v>
      </c>
      <c r="R147" s="368" t="s">
        <v>49</v>
      </c>
      <c r="T147" s="203"/>
      <c r="U147" s="366" t="s">
        <v>64</v>
      </c>
      <c r="V147" s="371" t="s">
        <v>65</v>
      </c>
      <c r="W147" s="366" t="s">
        <v>67</v>
      </c>
      <c r="X147" s="366" t="s">
        <v>66</v>
      </c>
      <c r="Y147" s="366" t="s">
        <v>68</v>
      </c>
      <c r="Z147" s="366" t="s">
        <v>69</v>
      </c>
      <c r="AA147" s="366" t="s">
        <v>70</v>
      </c>
      <c r="AB147" s="404" t="s">
        <v>71</v>
      </c>
    </row>
    <row r="148" spans="1:28" x14ac:dyDescent="0.3">
      <c r="B148" s="402"/>
      <c r="C148" s="367"/>
      <c r="D148" s="367"/>
      <c r="E148" s="102"/>
      <c r="F148" s="367"/>
      <c r="G148" s="102"/>
      <c r="H148" s="367"/>
      <c r="I148" s="367"/>
      <c r="J148" s="367"/>
      <c r="K148" s="367"/>
      <c r="L148" s="367"/>
      <c r="M148" s="102"/>
      <c r="N148" s="367"/>
      <c r="O148" s="367"/>
      <c r="P148" s="102"/>
      <c r="Q148" s="367"/>
      <c r="R148" s="369"/>
      <c r="T148" s="203"/>
      <c r="U148" s="367"/>
      <c r="V148" s="372"/>
      <c r="W148" s="367"/>
      <c r="X148" s="367"/>
      <c r="Y148" s="367"/>
      <c r="Z148" s="367"/>
      <c r="AA148" s="367"/>
      <c r="AB148" s="405"/>
    </row>
    <row r="149" spans="1:28" x14ac:dyDescent="0.3">
      <c r="B149" s="402"/>
      <c r="C149" s="367"/>
      <c r="D149" s="367"/>
      <c r="E149" s="102"/>
      <c r="F149" s="367"/>
      <c r="G149" s="102"/>
      <c r="H149" s="367"/>
      <c r="I149" s="367"/>
      <c r="J149" s="367"/>
      <c r="K149" s="367"/>
      <c r="L149" s="367"/>
      <c r="M149" s="102"/>
      <c r="N149" s="367"/>
      <c r="O149" s="367"/>
      <c r="P149" s="102"/>
      <c r="Q149" s="367"/>
      <c r="R149" s="369"/>
      <c r="T149" s="203"/>
      <c r="U149" s="367"/>
      <c r="V149" s="372"/>
      <c r="W149" s="367"/>
      <c r="X149" s="367"/>
      <c r="Y149" s="367"/>
      <c r="Z149" s="367"/>
      <c r="AA149" s="367"/>
      <c r="AB149" s="405"/>
    </row>
    <row r="150" spans="1:28" x14ac:dyDescent="0.3">
      <c r="A150" s="359" t="s">
        <v>0</v>
      </c>
      <c r="B150" s="402"/>
      <c r="C150" s="367"/>
      <c r="D150" s="367"/>
      <c r="E150" s="102"/>
      <c r="F150" s="367"/>
      <c r="G150" s="102"/>
      <c r="H150" s="367"/>
      <c r="I150" s="367"/>
      <c r="J150" s="367"/>
      <c r="K150" s="367"/>
      <c r="L150" s="367"/>
      <c r="M150" s="102"/>
      <c r="N150" s="367"/>
      <c r="O150" s="367"/>
      <c r="P150" s="102"/>
      <c r="Q150" s="367"/>
      <c r="R150" s="369"/>
      <c r="T150" s="203"/>
      <c r="U150" s="367"/>
      <c r="V150" s="372"/>
      <c r="W150" s="367"/>
      <c r="X150" s="367"/>
      <c r="Y150" s="367"/>
      <c r="Z150" s="367"/>
      <c r="AA150" s="367"/>
      <c r="AB150" s="405"/>
    </row>
    <row r="151" spans="1:28" x14ac:dyDescent="0.3">
      <c r="A151" s="359"/>
      <c r="B151" s="403"/>
      <c r="C151" s="46">
        <f>L145</f>
        <v>1984</v>
      </c>
      <c r="D151" s="46">
        <f>C151</f>
        <v>1984</v>
      </c>
      <c r="E151" s="7" t="s">
        <v>5</v>
      </c>
      <c r="F151" s="46">
        <f>C151</f>
        <v>1984</v>
      </c>
      <c r="G151" s="7" t="s">
        <v>5</v>
      </c>
      <c r="H151" s="46">
        <f>C151</f>
        <v>1984</v>
      </c>
      <c r="I151" s="373"/>
      <c r="J151" s="373"/>
      <c r="K151" s="46">
        <f>C151</f>
        <v>1984</v>
      </c>
      <c r="L151" s="46">
        <f>C151</f>
        <v>1984</v>
      </c>
      <c r="M151" s="7" t="s">
        <v>5</v>
      </c>
      <c r="N151" s="46">
        <f>C151</f>
        <v>1984</v>
      </c>
      <c r="O151" s="373"/>
      <c r="P151" s="7" t="s">
        <v>5</v>
      </c>
      <c r="Q151" s="46">
        <f>C151</f>
        <v>1984</v>
      </c>
      <c r="R151" s="370"/>
      <c r="T151" s="203"/>
      <c r="U151" s="46">
        <f>C151</f>
        <v>1984</v>
      </c>
      <c r="V151" s="220">
        <f>U151</f>
        <v>1984</v>
      </c>
      <c r="W151" s="373"/>
      <c r="X151" s="46">
        <f>U151</f>
        <v>1984</v>
      </c>
      <c r="Y151" s="46">
        <f>U151</f>
        <v>1984</v>
      </c>
      <c r="Z151" s="47">
        <f>U151</f>
        <v>1984</v>
      </c>
      <c r="AA151" s="373"/>
      <c r="AB151" s="406"/>
    </row>
    <row r="152" spans="1:28" x14ac:dyDescent="0.3">
      <c r="A152" s="150" t="s">
        <v>54</v>
      </c>
      <c r="B152" s="9" t="str">
        <f t="shared" ref="B152" si="31">$M$1</f>
        <v>A</v>
      </c>
      <c r="C152" s="106"/>
      <c r="D152" s="106"/>
      <c r="E152" s="107"/>
      <c r="F152" s="106"/>
      <c r="G152" s="107"/>
      <c r="H152" s="106"/>
      <c r="I152" s="108"/>
      <c r="J152" s="108"/>
      <c r="K152" s="106"/>
      <c r="L152" s="106"/>
      <c r="M152" s="107"/>
      <c r="N152" s="106"/>
      <c r="O152" s="108"/>
      <c r="P152" s="107"/>
      <c r="Q152" s="106"/>
      <c r="R152" s="113"/>
      <c r="T152" s="203"/>
      <c r="U152" s="109"/>
      <c r="V152" s="109"/>
      <c r="W152" s="110"/>
      <c r="X152" s="109"/>
      <c r="Y152" s="109"/>
      <c r="Z152" s="109"/>
      <c r="AA152" s="110"/>
      <c r="AB152" s="111"/>
    </row>
    <row r="153" spans="1:28" s="63" customFormat="1" x14ac:dyDescent="0.25">
      <c r="A153" s="63" t="str">
        <f t="shared" ref="A153:B170" si="32">A107</f>
        <v>Land and Land Rights</v>
      </c>
      <c r="B153" s="45">
        <f t="shared" si="32"/>
        <v>389</v>
      </c>
      <c r="C153" s="39">
        <f t="shared" ref="C153:C170" si="33">H107</f>
        <v>23316</v>
      </c>
      <c r="D153" s="39"/>
      <c r="E153" s="40"/>
      <c r="F153" s="39"/>
      <c r="G153" s="40"/>
      <c r="H153" s="39">
        <f t="shared" ref="H153:H170" si="34">C153+D153-F153</f>
        <v>23316</v>
      </c>
      <c r="I153" s="41">
        <f>I107</f>
        <v>0</v>
      </c>
      <c r="J153" s="39">
        <f t="shared" ref="J153:J170" si="35">((C153+H153)/2)*I153/100*$O$54/12</f>
        <v>0</v>
      </c>
      <c r="K153" s="39">
        <f t="shared" ref="K153:K170" si="36">N107</f>
        <v>0</v>
      </c>
      <c r="L153" s="39"/>
      <c r="M153" s="40"/>
      <c r="N153" s="39">
        <f t="shared" ref="N153:N170" si="37">K153+J153+L153-F153</f>
        <v>0</v>
      </c>
      <c r="O153" s="187" t="str">
        <f>IF(N153&gt;0, N153/H153*100, "---")</f>
        <v>---</v>
      </c>
      <c r="P153" s="40"/>
      <c r="Q153" s="39">
        <f t="shared" ref="Q153:Q170" si="38">H153-N153</f>
        <v>23316</v>
      </c>
      <c r="R153" s="45">
        <f t="shared" ref="R153:R170" si="39">B153</f>
        <v>389</v>
      </c>
      <c r="S153" s="164"/>
      <c r="T153" s="155"/>
      <c r="U153" s="207"/>
      <c r="V153" s="221">
        <f>X126</f>
        <v>0</v>
      </c>
      <c r="W153" s="105"/>
      <c r="X153" s="176"/>
      <c r="Y153" s="176"/>
      <c r="Z153" s="176">
        <f>AA126</f>
        <v>0</v>
      </c>
      <c r="AA153" s="207"/>
      <c r="AB153" s="214"/>
    </row>
    <row r="154" spans="1:28" x14ac:dyDescent="0.25">
      <c r="A154" s="4" t="str">
        <f t="shared" si="32"/>
        <v>Wells and Springs</v>
      </c>
      <c r="B154" s="44">
        <f t="shared" si="32"/>
        <v>314</v>
      </c>
      <c r="C154" s="11">
        <f t="shared" si="33"/>
        <v>0</v>
      </c>
      <c r="D154" s="11"/>
      <c r="E154" s="12"/>
      <c r="F154" s="11"/>
      <c r="G154" s="12"/>
      <c r="H154" s="11">
        <f t="shared" si="34"/>
        <v>0</v>
      </c>
      <c r="I154" s="225">
        <f t="shared" ref="I154:I170" si="40">I108</f>
        <v>2</v>
      </c>
      <c r="J154" s="11">
        <f t="shared" si="35"/>
        <v>0</v>
      </c>
      <c r="K154" s="11">
        <f t="shared" si="36"/>
        <v>0</v>
      </c>
      <c r="L154" s="11"/>
      <c r="M154" s="12"/>
      <c r="N154" s="11">
        <f t="shared" si="37"/>
        <v>0</v>
      </c>
      <c r="O154" s="293" t="str">
        <f t="shared" ref="O154:O170" si="41">IF(N154&gt;0, N154/H154*100, "---")</f>
        <v>---</v>
      </c>
      <c r="P154" s="12"/>
      <c r="Q154" s="11">
        <f t="shared" si="38"/>
        <v>0</v>
      </c>
      <c r="R154" s="44">
        <f t="shared" si="39"/>
        <v>314</v>
      </c>
      <c r="S154" s="129"/>
      <c r="T154" s="122"/>
      <c r="U154" s="153"/>
      <c r="V154" s="360" t="s">
        <v>72</v>
      </c>
      <c r="W154" s="158"/>
      <c r="X154" s="153"/>
      <c r="Y154" s="208"/>
      <c r="Z154" s="363" t="s">
        <v>74</v>
      </c>
      <c r="AA154" s="153"/>
      <c r="AB154" s="215"/>
    </row>
    <row r="155" spans="1:28" s="63" customFormat="1" x14ac:dyDescent="0.25">
      <c r="A155" s="63" t="str">
        <f t="shared" si="32"/>
        <v>Pumping Equip (Electric)</v>
      </c>
      <c r="B155" s="45">
        <f t="shared" si="32"/>
        <v>325</v>
      </c>
      <c r="C155" s="39">
        <f t="shared" si="33"/>
        <v>0</v>
      </c>
      <c r="D155" s="39"/>
      <c r="E155" s="40"/>
      <c r="F155" s="39"/>
      <c r="G155" s="40"/>
      <c r="H155" s="39">
        <f t="shared" si="34"/>
        <v>0</v>
      </c>
      <c r="I155" s="41">
        <f t="shared" si="40"/>
        <v>10</v>
      </c>
      <c r="J155" s="39">
        <f t="shared" si="35"/>
        <v>0</v>
      </c>
      <c r="K155" s="39">
        <f t="shared" si="36"/>
        <v>0</v>
      </c>
      <c r="L155" s="39"/>
      <c r="M155" s="40"/>
      <c r="N155" s="39">
        <f t="shared" si="37"/>
        <v>0</v>
      </c>
      <c r="O155" s="187" t="str">
        <f t="shared" si="41"/>
        <v>---</v>
      </c>
      <c r="P155" s="40"/>
      <c r="Q155" s="39">
        <f t="shared" si="38"/>
        <v>0</v>
      </c>
      <c r="R155" s="45">
        <f t="shared" si="39"/>
        <v>325</v>
      </c>
      <c r="S155" s="164"/>
      <c r="T155" s="155"/>
      <c r="U155" s="39"/>
      <c r="V155" s="361"/>
      <c r="W155" s="45"/>
      <c r="X155" s="39"/>
      <c r="Y155" s="210"/>
      <c r="Z155" s="364"/>
      <c r="AA155" s="39"/>
      <c r="AB155" s="216"/>
    </row>
    <row r="156" spans="1:28" s="161" customFormat="1" x14ac:dyDescent="0.25">
      <c r="A156" s="161" t="str">
        <f t="shared" si="32"/>
        <v>Structures and Improvements</v>
      </c>
      <c r="B156" s="158">
        <f t="shared" si="32"/>
        <v>390</v>
      </c>
      <c r="C156" s="153">
        <f t="shared" si="33"/>
        <v>0</v>
      </c>
      <c r="D156" s="153"/>
      <c r="E156" s="157"/>
      <c r="F156" s="153"/>
      <c r="G156" s="157"/>
      <c r="H156" s="153">
        <f t="shared" si="34"/>
        <v>0</v>
      </c>
      <c r="I156" s="225">
        <f t="shared" si="40"/>
        <v>2.5</v>
      </c>
      <c r="J156" s="153">
        <f t="shared" si="35"/>
        <v>0</v>
      </c>
      <c r="K156" s="153">
        <f t="shared" si="36"/>
        <v>0</v>
      </c>
      <c r="L156" s="153"/>
      <c r="M156" s="157"/>
      <c r="N156" s="153">
        <f t="shared" si="37"/>
        <v>0</v>
      </c>
      <c r="O156" s="293" t="str">
        <f t="shared" si="41"/>
        <v>---</v>
      </c>
      <c r="P156" s="157"/>
      <c r="Q156" s="153">
        <f t="shared" si="38"/>
        <v>0</v>
      </c>
      <c r="R156" s="158">
        <f t="shared" si="39"/>
        <v>390</v>
      </c>
      <c r="S156" s="159"/>
      <c r="T156" s="160"/>
      <c r="U156" s="153"/>
      <c r="V156" s="361"/>
      <c r="W156" s="158"/>
      <c r="X156" s="153"/>
      <c r="Y156" s="212"/>
      <c r="Z156" s="364"/>
      <c r="AA156" s="153"/>
      <c r="AB156" s="217"/>
    </row>
    <row r="157" spans="1:28" s="63" customFormat="1" x14ac:dyDescent="0.25">
      <c r="A157" s="63" t="str">
        <f t="shared" si="32"/>
        <v>Water Treatment Equipment</v>
      </c>
      <c r="B157" s="45">
        <f t="shared" si="32"/>
        <v>332</v>
      </c>
      <c r="C157" s="39">
        <f t="shared" si="33"/>
        <v>0</v>
      </c>
      <c r="D157" s="39"/>
      <c r="E157" s="40"/>
      <c r="F157" s="39"/>
      <c r="G157" s="40"/>
      <c r="H157" s="39">
        <f t="shared" si="34"/>
        <v>0</v>
      </c>
      <c r="I157" s="41">
        <f t="shared" si="40"/>
        <v>2.9</v>
      </c>
      <c r="J157" s="39">
        <f t="shared" si="35"/>
        <v>0</v>
      </c>
      <c r="K157" s="39">
        <f t="shared" si="36"/>
        <v>0</v>
      </c>
      <c r="L157" s="39"/>
      <c r="M157" s="40"/>
      <c r="N157" s="39">
        <f t="shared" si="37"/>
        <v>0</v>
      </c>
      <c r="O157" s="187" t="str">
        <f t="shared" si="41"/>
        <v>---</v>
      </c>
      <c r="P157" s="40"/>
      <c r="Q157" s="39">
        <f t="shared" si="38"/>
        <v>0</v>
      </c>
      <c r="R157" s="45">
        <f t="shared" si="39"/>
        <v>332</v>
      </c>
      <c r="S157" s="164"/>
      <c r="T157" s="155"/>
      <c r="U157" s="39"/>
      <c r="V157" s="361"/>
      <c r="W157" s="45"/>
      <c r="X157" s="39"/>
      <c r="Y157" s="210"/>
      <c r="Z157" s="364"/>
      <c r="AA157" s="39"/>
      <c r="AB157" s="218"/>
    </row>
    <row r="158" spans="1:28" s="161" customFormat="1" x14ac:dyDescent="0.25">
      <c r="A158" s="161" t="str">
        <f t="shared" si="32"/>
        <v>Dist Reservoirs and Standpipes</v>
      </c>
      <c r="B158" s="158">
        <f t="shared" si="32"/>
        <v>342</v>
      </c>
      <c r="C158" s="153">
        <f t="shared" si="33"/>
        <v>0</v>
      </c>
      <c r="D158" s="153"/>
      <c r="E158" s="157"/>
      <c r="F158" s="153"/>
      <c r="G158" s="157"/>
      <c r="H158" s="153">
        <f t="shared" si="34"/>
        <v>0</v>
      </c>
      <c r="I158" s="225">
        <f t="shared" si="40"/>
        <v>2.5</v>
      </c>
      <c r="J158" s="153">
        <f t="shared" si="35"/>
        <v>0</v>
      </c>
      <c r="K158" s="153">
        <f t="shared" si="36"/>
        <v>0</v>
      </c>
      <c r="L158" s="153"/>
      <c r="M158" s="157"/>
      <c r="N158" s="153">
        <f t="shared" si="37"/>
        <v>0</v>
      </c>
      <c r="O158" s="293" t="str">
        <f t="shared" si="41"/>
        <v>---</v>
      </c>
      <c r="P158" s="157"/>
      <c r="Q158" s="153">
        <f t="shared" si="38"/>
        <v>0</v>
      </c>
      <c r="R158" s="158">
        <f t="shared" si="39"/>
        <v>342</v>
      </c>
      <c r="S158" s="159"/>
      <c r="T158" s="160"/>
      <c r="U158" s="153"/>
      <c r="V158" s="361"/>
      <c r="W158" s="158"/>
      <c r="X158" s="153"/>
      <c r="Y158" s="212"/>
      <c r="Z158" s="364"/>
      <c r="AA158" s="153"/>
      <c r="AB158" s="215"/>
    </row>
    <row r="159" spans="1:28" s="63" customFormat="1" x14ac:dyDescent="0.25">
      <c r="A159" s="63" t="str">
        <f t="shared" si="32"/>
        <v>Trans &amp; Dist Mains</v>
      </c>
      <c r="B159" s="45">
        <f t="shared" si="32"/>
        <v>343</v>
      </c>
      <c r="C159" s="39">
        <f t="shared" si="33"/>
        <v>0</v>
      </c>
      <c r="D159" s="39"/>
      <c r="E159" s="40"/>
      <c r="F159" s="39"/>
      <c r="G159" s="40"/>
      <c r="H159" s="39">
        <f t="shared" si="34"/>
        <v>0</v>
      </c>
      <c r="I159" s="41">
        <f t="shared" si="40"/>
        <v>2</v>
      </c>
      <c r="J159" s="39">
        <f t="shared" si="35"/>
        <v>0</v>
      </c>
      <c r="K159" s="39">
        <f t="shared" si="36"/>
        <v>0</v>
      </c>
      <c r="L159" s="39"/>
      <c r="M159" s="40"/>
      <c r="N159" s="39">
        <f t="shared" si="37"/>
        <v>0</v>
      </c>
      <c r="O159" s="187" t="str">
        <f t="shared" si="41"/>
        <v>---</v>
      </c>
      <c r="P159" s="40"/>
      <c r="Q159" s="39">
        <f t="shared" si="38"/>
        <v>0</v>
      </c>
      <c r="R159" s="45">
        <f t="shared" si="39"/>
        <v>343</v>
      </c>
      <c r="S159" s="164"/>
      <c r="T159" s="155"/>
      <c r="U159" s="39"/>
      <c r="V159" s="361"/>
      <c r="W159" s="45"/>
      <c r="X159" s="39"/>
      <c r="Y159" s="210"/>
      <c r="Z159" s="364"/>
      <c r="AA159" s="39"/>
      <c r="AB159" s="218"/>
    </row>
    <row r="160" spans="1:28" s="161" customFormat="1" x14ac:dyDescent="0.25">
      <c r="A160" s="161" t="str">
        <f t="shared" si="32"/>
        <v>Services</v>
      </c>
      <c r="B160" s="158">
        <f t="shared" si="32"/>
        <v>345</v>
      </c>
      <c r="C160" s="153">
        <f t="shared" si="33"/>
        <v>83185</v>
      </c>
      <c r="D160" s="153"/>
      <c r="E160" s="157"/>
      <c r="F160" s="153"/>
      <c r="G160" s="157"/>
      <c r="H160" s="153">
        <f t="shared" si="34"/>
        <v>83185</v>
      </c>
      <c r="I160" s="225">
        <f t="shared" si="40"/>
        <v>2.5</v>
      </c>
      <c r="J160" s="153">
        <f t="shared" si="35"/>
        <v>2079.625</v>
      </c>
      <c r="K160" s="153">
        <f t="shared" si="36"/>
        <v>3713.15625</v>
      </c>
      <c r="L160" s="153"/>
      <c r="M160" s="157"/>
      <c r="N160" s="153">
        <f t="shared" si="37"/>
        <v>5792.78125</v>
      </c>
      <c r="O160" s="293">
        <f t="shared" si="41"/>
        <v>6.9637329446414613</v>
      </c>
      <c r="P160" s="157"/>
      <c r="Q160" s="153">
        <f t="shared" si="38"/>
        <v>77392.21875</v>
      </c>
      <c r="R160" s="158">
        <f t="shared" si="39"/>
        <v>345</v>
      </c>
      <c r="S160" s="159"/>
      <c r="T160" s="160"/>
      <c r="U160" s="153"/>
      <c r="V160" s="361"/>
      <c r="W160" s="158"/>
      <c r="X160" s="153"/>
      <c r="Y160" s="212"/>
      <c r="Z160" s="364"/>
      <c r="AA160" s="153"/>
      <c r="AB160" s="215"/>
    </row>
    <row r="161" spans="1:28" s="63" customFormat="1" x14ac:dyDescent="0.25">
      <c r="A161" s="63" t="str">
        <f t="shared" si="32"/>
        <v>Meters</v>
      </c>
      <c r="B161" s="45">
        <f t="shared" si="32"/>
        <v>346</v>
      </c>
      <c r="C161" s="39">
        <f t="shared" si="33"/>
        <v>0</v>
      </c>
      <c r="D161" s="39"/>
      <c r="E161" s="40"/>
      <c r="F161" s="39"/>
      <c r="G161" s="40"/>
      <c r="H161" s="39">
        <f t="shared" si="34"/>
        <v>0</v>
      </c>
      <c r="I161" s="41">
        <f t="shared" si="40"/>
        <v>10</v>
      </c>
      <c r="J161" s="39">
        <f t="shared" si="35"/>
        <v>0</v>
      </c>
      <c r="K161" s="39">
        <f t="shared" si="36"/>
        <v>0</v>
      </c>
      <c r="L161" s="39"/>
      <c r="M161" s="40"/>
      <c r="N161" s="39">
        <f t="shared" si="37"/>
        <v>0</v>
      </c>
      <c r="O161" s="187" t="str">
        <f t="shared" si="41"/>
        <v>---</v>
      </c>
      <c r="P161" s="40"/>
      <c r="Q161" s="39">
        <f t="shared" si="38"/>
        <v>0</v>
      </c>
      <c r="R161" s="45">
        <f t="shared" si="39"/>
        <v>346</v>
      </c>
      <c r="S161" s="164"/>
      <c r="T161" s="155"/>
      <c r="U161" s="39"/>
      <c r="V161" s="362"/>
      <c r="W161" s="45"/>
      <c r="X161" s="39"/>
      <c r="Y161" s="210"/>
      <c r="Z161" s="365"/>
      <c r="AA161" s="39"/>
      <c r="AB161" s="218"/>
    </row>
    <row r="162" spans="1:28" s="161" customFormat="1" x14ac:dyDescent="0.25">
      <c r="A162" s="161" t="str">
        <f t="shared" si="32"/>
        <v>Meter Pits &amp; Installations</v>
      </c>
      <c r="B162" s="158">
        <f t="shared" si="32"/>
        <v>347</v>
      </c>
      <c r="C162" s="153">
        <f t="shared" si="33"/>
        <v>0</v>
      </c>
      <c r="D162" s="153"/>
      <c r="E162" s="157"/>
      <c r="F162" s="153"/>
      <c r="G162" s="157"/>
      <c r="H162" s="153">
        <f t="shared" si="34"/>
        <v>0</v>
      </c>
      <c r="I162" s="225">
        <f t="shared" si="40"/>
        <v>2.5</v>
      </c>
      <c r="J162" s="153">
        <f t="shared" si="35"/>
        <v>0</v>
      </c>
      <c r="K162" s="153">
        <f t="shared" si="36"/>
        <v>0</v>
      </c>
      <c r="L162" s="153"/>
      <c r="M162" s="157"/>
      <c r="N162" s="153">
        <f t="shared" si="37"/>
        <v>0</v>
      </c>
      <c r="O162" s="293" t="str">
        <f t="shared" si="41"/>
        <v>---</v>
      </c>
      <c r="P162" s="157"/>
      <c r="Q162" s="153">
        <f t="shared" si="38"/>
        <v>0</v>
      </c>
      <c r="R162" s="158">
        <f t="shared" si="39"/>
        <v>347</v>
      </c>
      <c r="S162" s="159"/>
      <c r="T162" s="160"/>
      <c r="U162" s="153"/>
      <c r="V162" s="222"/>
      <c r="W162" s="158"/>
      <c r="X162" s="153"/>
      <c r="Y162" s="153"/>
      <c r="Z162" s="212"/>
      <c r="AA162" s="153"/>
      <c r="AB162" s="215"/>
    </row>
    <row r="163" spans="1:28" s="63" customFormat="1" x14ac:dyDescent="0.25">
      <c r="A163" s="63" t="str">
        <f t="shared" si="32"/>
        <v>Hydrants</v>
      </c>
      <c r="B163" s="45">
        <f t="shared" si="32"/>
        <v>348</v>
      </c>
      <c r="C163" s="39">
        <f t="shared" si="33"/>
        <v>0</v>
      </c>
      <c r="D163" s="39"/>
      <c r="E163" s="40"/>
      <c r="F163" s="39"/>
      <c r="G163" s="40"/>
      <c r="H163" s="39">
        <f t="shared" si="34"/>
        <v>0</v>
      </c>
      <c r="I163" s="41">
        <f t="shared" si="40"/>
        <v>2</v>
      </c>
      <c r="J163" s="39">
        <f t="shared" si="35"/>
        <v>0</v>
      </c>
      <c r="K163" s="39">
        <f t="shared" si="36"/>
        <v>0</v>
      </c>
      <c r="L163" s="39"/>
      <c r="M163" s="40"/>
      <c r="N163" s="39">
        <f t="shared" si="37"/>
        <v>0</v>
      </c>
      <c r="O163" s="187" t="str">
        <f t="shared" si="41"/>
        <v>---</v>
      </c>
      <c r="P163" s="40"/>
      <c r="Q163" s="39">
        <f t="shared" si="38"/>
        <v>0</v>
      </c>
      <c r="R163" s="45">
        <f t="shared" si="39"/>
        <v>348</v>
      </c>
      <c r="S163" s="164"/>
      <c r="T163" s="155"/>
      <c r="U163" s="39"/>
      <c r="V163" s="375" t="s">
        <v>73</v>
      </c>
      <c r="W163" s="45"/>
      <c r="X163" s="39"/>
      <c r="Y163" s="39"/>
      <c r="Z163" s="210"/>
      <c r="AA163" s="39"/>
      <c r="AB163" s="216"/>
    </row>
    <row r="164" spans="1:28" s="161" customFormat="1" x14ac:dyDescent="0.25">
      <c r="A164" s="161" t="str">
        <f t="shared" si="32"/>
        <v>Stores Equipment</v>
      </c>
      <c r="B164" s="158">
        <f t="shared" si="32"/>
        <v>393</v>
      </c>
      <c r="C164" s="153">
        <f t="shared" si="33"/>
        <v>0</v>
      </c>
      <c r="D164" s="153"/>
      <c r="E164" s="157"/>
      <c r="F164" s="153"/>
      <c r="G164" s="157"/>
      <c r="H164" s="153">
        <f t="shared" si="34"/>
        <v>0</v>
      </c>
      <c r="I164" s="225">
        <f t="shared" si="40"/>
        <v>4</v>
      </c>
      <c r="J164" s="153">
        <f t="shared" si="35"/>
        <v>0</v>
      </c>
      <c r="K164" s="153">
        <f t="shared" si="36"/>
        <v>0</v>
      </c>
      <c r="L164" s="153"/>
      <c r="M164" s="157"/>
      <c r="N164" s="153">
        <f t="shared" si="37"/>
        <v>0</v>
      </c>
      <c r="O164" s="293" t="str">
        <f t="shared" si="41"/>
        <v>---</v>
      </c>
      <c r="P164" s="157"/>
      <c r="Q164" s="153">
        <f t="shared" si="38"/>
        <v>0</v>
      </c>
      <c r="R164" s="158">
        <f t="shared" si="39"/>
        <v>393</v>
      </c>
      <c r="S164" s="159"/>
      <c r="T164" s="160"/>
      <c r="U164" s="153"/>
      <c r="V164" s="375"/>
      <c r="W164" s="158"/>
      <c r="X164" s="153"/>
      <c r="Y164" s="153"/>
      <c r="Z164" s="153"/>
      <c r="AA164" s="153"/>
      <c r="AB164" s="217"/>
    </row>
    <row r="165" spans="1:28" s="63" customFormat="1" x14ac:dyDescent="0.25">
      <c r="A165" s="63" t="str">
        <f t="shared" si="32"/>
        <v>Power Operated Equipment</v>
      </c>
      <c r="B165" s="45">
        <f t="shared" si="32"/>
        <v>396</v>
      </c>
      <c r="C165" s="39">
        <f t="shared" si="33"/>
        <v>0</v>
      </c>
      <c r="D165" s="39"/>
      <c r="E165" s="40"/>
      <c r="F165" s="39"/>
      <c r="G165" s="40"/>
      <c r="H165" s="39">
        <f t="shared" si="34"/>
        <v>0</v>
      </c>
      <c r="I165" s="41">
        <f t="shared" si="40"/>
        <v>6.7</v>
      </c>
      <c r="J165" s="39">
        <f t="shared" si="35"/>
        <v>0</v>
      </c>
      <c r="K165" s="39">
        <f t="shared" si="36"/>
        <v>0</v>
      </c>
      <c r="L165" s="39"/>
      <c r="M165" s="40"/>
      <c r="N165" s="39">
        <f t="shared" si="37"/>
        <v>0</v>
      </c>
      <c r="O165" s="187" t="str">
        <f t="shared" si="41"/>
        <v>---</v>
      </c>
      <c r="P165" s="40"/>
      <c r="Q165" s="39">
        <f t="shared" si="38"/>
        <v>0</v>
      </c>
      <c r="R165" s="45">
        <f t="shared" si="39"/>
        <v>396</v>
      </c>
      <c r="S165" s="164"/>
      <c r="T165" s="155"/>
      <c r="U165" s="39"/>
      <c r="V165" s="375"/>
      <c r="W165" s="45"/>
      <c r="X165" s="39"/>
      <c r="Y165" s="39"/>
      <c r="Z165" s="39"/>
      <c r="AA165" s="39"/>
      <c r="AB165" s="216"/>
    </row>
    <row r="166" spans="1:28" s="161" customFormat="1" x14ac:dyDescent="0.25">
      <c r="A166" s="161" t="str">
        <f t="shared" si="32"/>
        <v>Transportation Equipment</v>
      </c>
      <c r="B166" s="158">
        <f t="shared" si="32"/>
        <v>392</v>
      </c>
      <c r="C166" s="153">
        <f t="shared" si="33"/>
        <v>0</v>
      </c>
      <c r="D166" s="153"/>
      <c r="E166" s="157"/>
      <c r="F166" s="153"/>
      <c r="G166" s="157"/>
      <c r="H166" s="153">
        <f t="shared" si="34"/>
        <v>0</v>
      </c>
      <c r="I166" s="225">
        <f t="shared" si="40"/>
        <v>13</v>
      </c>
      <c r="J166" s="153">
        <f t="shared" si="35"/>
        <v>0</v>
      </c>
      <c r="K166" s="153">
        <f t="shared" si="36"/>
        <v>0</v>
      </c>
      <c r="L166" s="153"/>
      <c r="M166" s="157"/>
      <c r="N166" s="153">
        <f t="shared" si="37"/>
        <v>0</v>
      </c>
      <c r="O166" s="293" t="str">
        <f t="shared" si="41"/>
        <v>---</v>
      </c>
      <c r="P166" s="157"/>
      <c r="Q166" s="153">
        <f t="shared" si="38"/>
        <v>0</v>
      </c>
      <c r="R166" s="158">
        <f t="shared" si="39"/>
        <v>392</v>
      </c>
      <c r="S166" s="159"/>
      <c r="T166" s="160"/>
      <c r="U166" s="153"/>
      <c r="V166" s="375"/>
      <c r="W166" s="158"/>
      <c r="X166" s="153"/>
      <c r="Y166" s="153"/>
      <c r="Z166" s="153"/>
      <c r="AA166" s="153"/>
      <c r="AB166" s="215"/>
    </row>
    <row r="167" spans="1:28" s="63" customFormat="1" x14ac:dyDescent="0.25">
      <c r="A167" s="63" t="str">
        <f t="shared" si="32"/>
        <v>Communication Equipment</v>
      </c>
      <c r="B167" s="45">
        <f t="shared" si="32"/>
        <v>397</v>
      </c>
      <c r="C167" s="39">
        <f t="shared" si="33"/>
        <v>0</v>
      </c>
      <c r="D167" s="39"/>
      <c r="E167" s="40"/>
      <c r="F167" s="39"/>
      <c r="G167" s="40"/>
      <c r="H167" s="39">
        <f t="shared" si="34"/>
        <v>0</v>
      </c>
      <c r="I167" s="41">
        <f t="shared" si="40"/>
        <v>6.7</v>
      </c>
      <c r="J167" s="39">
        <f t="shared" si="35"/>
        <v>0</v>
      </c>
      <c r="K167" s="39">
        <f t="shared" si="36"/>
        <v>0</v>
      </c>
      <c r="L167" s="39"/>
      <c r="M167" s="40"/>
      <c r="N167" s="39">
        <f t="shared" si="37"/>
        <v>0</v>
      </c>
      <c r="O167" s="187" t="str">
        <f t="shared" si="41"/>
        <v>---</v>
      </c>
      <c r="P167" s="40"/>
      <c r="Q167" s="39">
        <f t="shared" si="38"/>
        <v>0</v>
      </c>
      <c r="R167" s="45">
        <f t="shared" si="39"/>
        <v>397</v>
      </c>
      <c r="S167" s="164"/>
      <c r="T167" s="155"/>
      <c r="U167" s="39"/>
      <c r="V167" s="375"/>
      <c r="W167" s="45"/>
      <c r="X167" s="39"/>
      <c r="Y167" s="39"/>
      <c r="Z167" s="39"/>
      <c r="AA167" s="39"/>
      <c r="AB167" s="218"/>
    </row>
    <row r="168" spans="1:28" s="161" customFormat="1" x14ac:dyDescent="0.25">
      <c r="A168" s="161" t="str">
        <f t="shared" si="32"/>
        <v>Organization</v>
      </c>
      <c r="B168" s="158">
        <f t="shared" si="32"/>
        <v>301</v>
      </c>
      <c r="C168" s="153">
        <f t="shared" si="33"/>
        <v>0</v>
      </c>
      <c r="D168" s="153"/>
      <c r="E168" s="157"/>
      <c r="F168" s="153"/>
      <c r="G168" s="157"/>
      <c r="H168" s="153">
        <f t="shared" si="34"/>
        <v>0</v>
      </c>
      <c r="I168" s="225">
        <f t="shared" si="40"/>
        <v>0</v>
      </c>
      <c r="J168" s="153">
        <f t="shared" si="35"/>
        <v>0</v>
      </c>
      <c r="K168" s="153">
        <f t="shared" si="36"/>
        <v>0</v>
      </c>
      <c r="L168" s="153"/>
      <c r="M168" s="157"/>
      <c r="N168" s="153">
        <f t="shared" si="37"/>
        <v>0</v>
      </c>
      <c r="O168" s="293" t="str">
        <f t="shared" si="41"/>
        <v>---</v>
      </c>
      <c r="P168" s="157"/>
      <c r="Q168" s="153">
        <f t="shared" si="38"/>
        <v>0</v>
      </c>
      <c r="R168" s="158">
        <f t="shared" si="39"/>
        <v>301</v>
      </c>
      <c r="S168" s="159"/>
      <c r="T168" s="160"/>
      <c r="U168" s="153"/>
      <c r="V168" s="375"/>
      <c r="W168" s="158"/>
      <c r="X168" s="153"/>
      <c r="Y168" s="153"/>
      <c r="Z168" s="153"/>
      <c r="AA168" s="153"/>
      <c r="AB168" s="217"/>
    </row>
    <row r="169" spans="1:28" s="63" customFormat="1" x14ac:dyDescent="0.25">
      <c r="A169" s="63">
        <f t="shared" si="32"/>
        <v>0</v>
      </c>
      <c r="B169" s="45">
        <f t="shared" si="32"/>
        <v>0</v>
      </c>
      <c r="C169" s="39">
        <f t="shared" si="33"/>
        <v>0</v>
      </c>
      <c r="D169" s="39"/>
      <c r="E169" s="40"/>
      <c r="F169" s="39"/>
      <c r="G169" s="40"/>
      <c r="H169" s="39">
        <f t="shared" si="34"/>
        <v>0</v>
      </c>
      <c r="I169" s="41">
        <f t="shared" si="40"/>
        <v>0</v>
      </c>
      <c r="J169" s="39">
        <f t="shared" si="35"/>
        <v>0</v>
      </c>
      <c r="K169" s="39">
        <f t="shared" si="36"/>
        <v>0</v>
      </c>
      <c r="L169" s="39"/>
      <c r="M169" s="40"/>
      <c r="N169" s="39">
        <f t="shared" si="37"/>
        <v>0</v>
      </c>
      <c r="O169" s="187" t="str">
        <f t="shared" si="41"/>
        <v>---</v>
      </c>
      <c r="P169" s="40"/>
      <c r="Q169" s="39">
        <f t="shared" si="38"/>
        <v>0</v>
      </c>
      <c r="R169" s="45">
        <f t="shared" si="39"/>
        <v>0</v>
      </c>
      <c r="S169" s="164"/>
      <c r="T169" s="155"/>
      <c r="U169" s="39"/>
      <c r="V169" s="375"/>
      <c r="W169" s="45"/>
      <c r="X169" s="39"/>
      <c r="Y169" s="39"/>
      <c r="Z169" s="39"/>
      <c r="AA169" s="39"/>
      <c r="AB169" s="216"/>
    </row>
    <row r="170" spans="1:28" s="161" customFormat="1" x14ac:dyDescent="0.25">
      <c r="A170" s="100">
        <f t="shared" si="32"/>
        <v>0</v>
      </c>
      <c r="B170" s="158">
        <f t="shared" si="32"/>
        <v>0</v>
      </c>
      <c r="C170" s="153">
        <f t="shared" si="33"/>
        <v>0</v>
      </c>
      <c r="D170" s="153"/>
      <c r="E170" s="157"/>
      <c r="F170" s="153"/>
      <c r="G170" s="157"/>
      <c r="H170" s="153">
        <f t="shared" si="34"/>
        <v>0</v>
      </c>
      <c r="I170" s="225">
        <f t="shared" si="40"/>
        <v>0</v>
      </c>
      <c r="J170" s="153">
        <f t="shared" si="35"/>
        <v>0</v>
      </c>
      <c r="K170" s="153">
        <f t="shared" si="36"/>
        <v>0</v>
      </c>
      <c r="L170" s="153"/>
      <c r="M170" s="157"/>
      <c r="N170" s="153">
        <f t="shared" si="37"/>
        <v>0</v>
      </c>
      <c r="O170" s="293" t="str">
        <f t="shared" si="41"/>
        <v>---</v>
      </c>
      <c r="P170" s="157"/>
      <c r="Q170" s="153">
        <f t="shared" si="38"/>
        <v>0</v>
      </c>
      <c r="R170" s="158">
        <f t="shared" si="39"/>
        <v>0</v>
      </c>
      <c r="S170" s="159"/>
      <c r="T170" s="160"/>
      <c r="U170" s="153"/>
      <c r="V170" s="222"/>
      <c r="W170" s="158"/>
      <c r="X170" s="153"/>
      <c r="Y170" s="153"/>
      <c r="Z170" s="153"/>
      <c r="AA170" s="153"/>
      <c r="AB170" s="217"/>
    </row>
    <row r="171" spans="1:28" x14ac:dyDescent="0.25">
      <c r="A171" s="244" t="s">
        <v>54</v>
      </c>
      <c r="B171" s="9" t="str">
        <f t="shared" ref="B171" si="42">$M$1</f>
        <v>A</v>
      </c>
      <c r="C171" s="32"/>
      <c r="D171" s="32"/>
      <c r="F171" s="32"/>
      <c r="H171" s="32"/>
      <c r="I171" s="32"/>
      <c r="J171" s="32"/>
      <c r="K171" s="32"/>
      <c r="L171" s="32"/>
      <c r="N171" s="32"/>
      <c r="O171" s="32"/>
      <c r="T171" s="203"/>
      <c r="U171" s="62"/>
      <c r="V171" s="62"/>
      <c r="W171" s="62"/>
      <c r="X171" s="62"/>
      <c r="Y171" s="62"/>
      <c r="Z171" s="62"/>
      <c r="AA171" s="62"/>
      <c r="AB171" s="62"/>
    </row>
    <row r="172" spans="1:28" x14ac:dyDescent="0.25">
      <c r="A172" s="4" t="s">
        <v>4</v>
      </c>
      <c r="C172" s="198">
        <f>SUM(C153:C171)</f>
        <v>106501</v>
      </c>
      <c r="D172" s="154">
        <f>SUM(D153:D171)</f>
        <v>0</v>
      </c>
      <c r="F172" s="11">
        <f>SUM(F153:F171)</f>
        <v>0</v>
      </c>
      <c r="H172" s="198">
        <f>SUM(H153:H171)</f>
        <v>106501</v>
      </c>
      <c r="I172" s="32"/>
      <c r="J172" s="198">
        <f>SUM(J153:J171)</f>
        <v>2079.625</v>
      </c>
      <c r="K172" s="198">
        <f>SUM(K153:K171)</f>
        <v>3713.15625</v>
      </c>
      <c r="L172" s="11">
        <f>SUM(L153:L171)</f>
        <v>0</v>
      </c>
      <c r="N172" s="198">
        <f>SUM(N153:N171)</f>
        <v>5792.78125</v>
      </c>
      <c r="O172" s="11"/>
      <c r="Q172" s="198">
        <f>SUM(Q153:Q171)</f>
        <v>100708.21875</v>
      </c>
      <c r="U172" s="198">
        <f>SUM(U153:U170)</f>
        <v>0</v>
      </c>
      <c r="V172" s="23"/>
      <c r="X172" s="198">
        <f>U172+V153</f>
        <v>0</v>
      </c>
      <c r="Y172" s="198">
        <f>X172/H172*J172</f>
        <v>0</v>
      </c>
      <c r="AA172" s="198">
        <f>Z153+Y172+SUM(AA153:AA170)</f>
        <v>0</v>
      </c>
      <c r="AB172" s="198">
        <f>X172-AA172</f>
        <v>0</v>
      </c>
    </row>
    <row r="173" spans="1:28" x14ac:dyDescent="0.25">
      <c r="C173" s="32"/>
      <c r="H173" s="32"/>
      <c r="I173" s="32"/>
      <c r="J173" s="32"/>
      <c r="K173" s="32"/>
      <c r="L173" s="32"/>
      <c r="N173" s="32"/>
      <c r="O173" s="32"/>
      <c r="Q173" s="32"/>
      <c r="T173" s="203"/>
    </row>
    <row r="174" spans="1:28" x14ac:dyDescent="0.25">
      <c r="A174" s="120" t="s">
        <v>85</v>
      </c>
      <c r="B174" s="90"/>
      <c r="C174" s="32"/>
      <c r="H174" s="32"/>
      <c r="I174" s="32"/>
      <c r="J174" s="32"/>
      <c r="K174" s="32"/>
      <c r="L174" s="32"/>
      <c r="N174" s="32"/>
      <c r="O174" s="32"/>
      <c r="Q174" s="32"/>
      <c r="T174" s="203"/>
      <c r="U174" s="125"/>
      <c r="V174" s="4"/>
      <c r="AA174" s="65"/>
      <c r="AB174" s="50"/>
    </row>
    <row r="175" spans="1:28" ht="14.4" thickBot="1" x14ac:dyDescent="0.3">
      <c r="A175" s="9"/>
      <c r="C175" s="9"/>
      <c r="D175" s="9"/>
      <c r="E175" s="9"/>
      <c r="F175" s="9"/>
      <c r="G175" s="9"/>
      <c r="H175" s="9"/>
      <c r="I175" s="9"/>
      <c r="T175" s="203"/>
      <c r="U175" s="56"/>
      <c r="V175" s="4" t="s">
        <v>5</v>
      </c>
      <c r="AB175" s="50"/>
    </row>
    <row r="176" spans="1:28" ht="14.4" thickTop="1" x14ac:dyDescent="0.25">
      <c r="A176" s="9"/>
      <c r="C176" s="9"/>
      <c r="D176" s="9"/>
      <c r="E176" s="9"/>
      <c r="F176" s="9"/>
      <c r="G176" s="9"/>
      <c r="H176" s="9"/>
      <c r="I176" s="9"/>
      <c r="K176" s="91"/>
      <c r="L176" s="92"/>
      <c r="M176" s="68"/>
      <c r="N176" s="92"/>
      <c r="O176" s="92"/>
      <c r="P176" s="68"/>
      <c r="Q176" s="93"/>
      <c r="T176" s="203"/>
      <c r="U176" s="56"/>
      <c r="V176" s="10" t="s">
        <v>17</v>
      </c>
      <c r="W176" s="10" t="s">
        <v>18</v>
      </c>
      <c r="X176" s="10"/>
      <c r="AB176" s="50"/>
    </row>
    <row r="177" spans="1:28" ht="12.75" customHeight="1" x14ac:dyDescent="0.25">
      <c r="B177" s="148"/>
      <c r="C177" s="9"/>
      <c r="H177" s="9"/>
      <c r="K177" s="78"/>
      <c r="L177" s="376">
        <f>L145</f>
        <v>1984</v>
      </c>
      <c r="M177" s="377"/>
      <c r="N177" s="377"/>
      <c r="O177" s="377"/>
      <c r="P177" s="378"/>
      <c r="Q177" s="94"/>
      <c r="T177" s="203"/>
      <c r="U177" s="125"/>
      <c r="V177" s="380" t="s">
        <v>76</v>
      </c>
      <c r="W177" s="382" t="s">
        <v>75</v>
      </c>
      <c r="X177" s="383"/>
      <c r="Y177" s="383"/>
      <c r="Z177" s="383"/>
      <c r="AA177" s="384"/>
      <c r="AB177" s="50"/>
    </row>
    <row r="178" spans="1:28" x14ac:dyDescent="0.25">
      <c r="C178" s="9"/>
      <c r="K178" s="78"/>
      <c r="L178" s="57"/>
      <c r="M178" s="73"/>
      <c r="N178" s="57"/>
      <c r="O178" s="57"/>
      <c r="P178" s="73"/>
      <c r="Q178" s="74"/>
      <c r="T178" s="203"/>
      <c r="U178" s="56"/>
      <c r="V178" s="381"/>
      <c r="W178" s="385"/>
      <c r="X178" s="386"/>
      <c r="Y178" s="386"/>
      <c r="Z178" s="386"/>
      <c r="AA178" s="387"/>
      <c r="AB178" s="50"/>
    </row>
    <row r="179" spans="1:28" x14ac:dyDescent="0.25">
      <c r="A179" s="9"/>
      <c r="B179" s="148"/>
      <c r="K179" s="72"/>
      <c r="L179" s="56" t="s">
        <v>19</v>
      </c>
      <c r="M179" s="73"/>
      <c r="N179" s="56"/>
      <c r="O179" s="199">
        <f>H172</f>
        <v>106501</v>
      </c>
      <c r="P179" s="199"/>
      <c r="Q179" s="71"/>
      <c r="T179" s="203"/>
      <c r="U179" s="56"/>
      <c r="V179" s="168"/>
      <c r="W179" s="385"/>
      <c r="X179" s="386"/>
      <c r="Y179" s="386"/>
      <c r="Z179" s="386"/>
      <c r="AA179" s="387"/>
      <c r="AB179" s="50"/>
    </row>
    <row r="180" spans="1:28" x14ac:dyDescent="0.25">
      <c r="A180" s="9"/>
      <c r="B180" s="148"/>
      <c r="K180" s="72"/>
      <c r="L180" s="43" t="s">
        <v>20</v>
      </c>
      <c r="M180" s="73"/>
      <c r="N180" s="56"/>
      <c r="O180" s="167">
        <f>X172</f>
        <v>0</v>
      </c>
      <c r="P180" s="167"/>
      <c r="Q180" s="71"/>
      <c r="T180" s="203"/>
      <c r="W180" s="388"/>
      <c r="X180" s="389"/>
      <c r="Y180" s="389"/>
      <c r="Z180" s="389"/>
      <c r="AA180" s="390"/>
      <c r="AB180" s="50"/>
    </row>
    <row r="181" spans="1:28" ht="14.4" thickBot="1" x14ac:dyDescent="0.3">
      <c r="K181" s="72"/>
      <c r="L181" s="43" t="s">
        <v>21</v>
      </c>
      <c r="M181" s="73"/>
      <c r="N181" s="56"/>
      <c r="O181" s="200">
        <f>N172</f>
        <v>5792.78125</v>
      </c>
      <c r="P181" s="200"/>
      <c r="Q181" s="71"/>
      <c r="T181" s="203"/>
    </row>
    <row r="182" spans="1:28" x14ac:dyDescent="0.25">
      <c r="A182" s="9"/>
      <c r="B182" s="148"/>
      <c r="K182" s="72"/>
      <c r="L182" s="75"/>
      <c r="M182" s="76"/>
      <c r="N182" s="77"/>
      <c r="O182" s="201">
        <f>O179-O180-O181</f>
        <v>100708.21875</v>
      </c>
      <c r="P182" s="201"/>
      <c r="Q182" s="71"/>
      <c r="T182" s="203"/>
    </row>
    <row r="183" spans="1:28" x14ac:dyDescent="0.25">
      <c r="A183" s="9"/>
      <c r="B183" s="148"/>
      <c r="H183" s="9"/>
      <c r="K183" s="78"/>
      <c r="L183" s="43"/>
      <c r="M183" s="73"/>
      <c r="N183" s="56"/>
      <c r="O183" s="43"/>
      <c r="P183" s="56"/>
      <c r="Q183" s="74"/>
      <c r="T183" s="203"/>
    </row>
    <row r="184" spans="1:28" x14ac:dyDescent="0.25">
      <c r="A184" s="9" t="s">
        <v>22</v>
      </c>
      <c r="B184" s="62"/>
      <c r="C184" s="4" t="s">
        <v>23</v>
      </c>
      <c r="K184" s="78"/>
      <c r="L184" s="80" t="s">
        <v>24</v>
      </c>
      <c r="M184" s="73"/>
      <c r="N184" s="56"/>
      <c r="O184" s="166">
        <f>AA172</f>
        <v>0</v>
      </c>
      <c r="P184" s="166"/>
      <c r="Q184" s="71"/>
      <c r="T184" s="203"/>
    </row>
    <row r="185" spans="1:28" x14ac:dyDescent="0.25">
      <c r="A185" s="9" t="s">
        <v>28</v>
      </c>
      <c r="B185" s="62">
        <f>B138</f>
        <v>0</v>
      </c>
      <c r="C185" s="4">
        <f t="shared" ref="C185" si="43">B184-B185</f>
        <v>0</v>
      </c>
      <c r="D185" s="4" t="s">
        <v>26</v>
      </c>
      <c r="K185" s="72"/>
      <c r="L185" s="81" t="s">
        <v>27</v>
      </c>
      <c r="M185" s="19"/>
      <c r="N185" s="20"/>
      <c r="O185" s="202">
        <f>O182+O184</f>
        <v>100708.21875</v>
      </c>
      <c r="P185" s="202"/>
      <c r="Q185" s="95"/>
      <c r="T185" s="203"/>
    </row>
    <row r="186" spans="1:28" ht="14.4" thickBot="1" x14ac:dyDescent="0.3">
      <c r="C186" s="32"/>
      <c r="D186" s="32"/>
      <c r="F186" s="32"/>
      <c r="H186" s="32"/>
      <c r="I186" s="96"/>
      <c r="J186" s="32"/>
      <c r="K186" s="97"/>
      <c r="L186" s="98"/>
      <c r="M186" s="84"/>
      <c r="N186" s="98"/>
      <c r="O186" s="98"/>
      <c r="P186" s="84"/>
      <c r="Q186" s="99"/>
      <c r="T186" s="203"/>
    </row>
    <row r="187" spans="1:28" ht="14.4" thickTop="1" x14ac:dyDescent="0.25">
      <c r="T187" s="203"/>
    </row>
    <row r="188" spans="1:28" x14ac:dyDescent="0.25">
      <c r="T188" s="203"/>
    </row>
    <row r="189" spans="1:28" x14ac:dyDescent="0.25">
      <c r="T189" s="203"/>
    </row>
    <row r="190" spans="1:28" x14ac:dyDescent="0.25">
      <c r="A190" s="87" t="s">
        <v>78</v>
      </c>
      <c r="D190" s="148" t="s">
        <v>39</v>
      </c>
      <c r="I190" s="395" t="s">
        <v>77</v>
      </c>
      <c r="J190" s="395"/>
      <c r="L190" s="148" t="s">
        <v>79</v>
      </c>
      <c r="O190" s="148" t="s">
        <v>80</v>
      </c>
      <c r="P190" s="148"/>
      <c r="Q190" s="148"/>
      <c r="T190" s="203"/>
    </row>
    <row r="191" spans="1:28" x14ac:dyDescent="0.25">
      <c r="A191" s="151" t="str">
        <f t="shared" ref="A191" si="44">$B$1</f>
        <v>Liberty-Bolivar</v>
      </c>
      <c r="B191" s="152"/>
      <c r="D191" s="396" t="str">
        <f t="shared" ref="D191" si="45">$I$1</f>
        <v>WA-2020-0397</v>
      </c>
      <c r="E191" s="397"/>
      <c r="F191" s="398"/>
      <c r="I191" s="12" t="str">
        <f t="shared" ref="I191" si="46">$M$1</f>
        <v>A</v>
      </c>
      <c r="L191" s="44">
        <f>$I$7+4</f>
        <v>1985</v>
      </c>
      <c r="O191" s="399">
        <v>12</v>
      </c>
      <c r="P191" s="400"/>
      <c r="T191" s="203"/>
    </row>
    <row r="192" spans="1:28" x14ac:dyDescent="0.25">
      <c r="A192" s="150"/>
      <c r="B192" s="148"/>
      <c r="T192" s="203"/>
    </row>
    <row r="193" spans="1:28" ht="12.75" customHeight="1" x14ac:dyDescent="0.3">
      <c r="B193" s="401" t="s">
        <v>63</v>
      </c>
      <c r="C193" s="366" t="s">
        <v>44</v>
      </c>
      <c r="D193" s="366" t="s">
        <v>45</v>
      </c>
      <c r="E193" s="101"/>
      <c r="F193" s="366" t="s">
        <v>46</v>
      </c>
      <c r="G193" s="101"/>
      <c r="H193" s="366" t="s">
        <v>47</v>
      </c>
      <c r="I193" s="366" t="s">
        <v>48</v>
      </c>
      <c r="J193" s="366" t="s">
        <v>50</v>
      </c>
      <c r="K193" s="366" t="s">
        <v>51</v>
      </c>
      <c r="L193" s="366" t="s">
        <v>52</v>
      </c>
      <c r="M193" s="101"/>
      <c r="N193" s="366" t="s">
        <v>53</v>
      </c>
      <c r="O193" s="366" t="s">
        <v>60</v>
      </c>
      <c r="P193" s="101"/>
      <c r="Q193" s="366" t="s">
        <v>55</v>
      </c>
      <c r="R193" s="368" t="s">
        <v>49</v>
      </c>
      <c r="T193" s="203"/>
      <c r="U193" s="366" t="s">
        <v>64</v>
      </c>
      <c r="V193" s="371" t="s">
        <v>65</v>
      </c>
      <c r="W193" s="366" t="s">
        <v>67</v>
      </c>
      <c r="X193" s="366" t="s">
        <v>66</v>
      </c>
      <c r="Y193" s="366" t="s">
        <v>68</v>
      </c>
      <c r="Z193" s="366" t="s">
        <v>69</v>
      </c>
      <c r="AA193" s="366" t="s">
        <v>70</v>
      </c>
      <c r="AB193" s="404" t="s">
        <v>71</v>
      </c>
    </row>
    <row r="194" spans="1:28" x14ac:dyDescent="0.3">
      <c r="B194" s="402"/>
      <c r="C194" s="367"/>
      <c r="D194" s="367"/>
      <c r="E194" s="102"/>
      <c r="F194" s="367"/>
      <c r="G194" s="102"/>
      <c r="H194" s="367"/>
      <c r="I194" s="367"/>
      <c r="J194" s="367"/>
      <c r="K194" s="367"/>
      <c r="L194" s="367"/>
      <c r="M194" s="102"/>
      <c r="N194" s="367"/>
      <c r="O194" s="367"/>
      <c r="P194" s="102"/>
      <c r="Q194" s="367"/>
      <c r="R194" s="369"/>
      <c r="T194" s="203"/>
      <c r="U194" s="367"/>
      <c r="V194" s="372"/>
      <c r="W194" s="367"/>
      <c r="X194" s="367"/>
      <c r="Y194" s="367"/>
      <c r="Z194" s="367"/>
      <c r="AA194" s="367"/>
      <c r="AB194" s="405"/>
    </row>
    <row r="195" spans="1:28" x14ac:dyDescent="0.3">
      <c r="B195" s="402"/>
      <c r="C195" s="367"/>
      <c r="D195" s="367"/>
      <c r="E195" s="102"/>
      <c r="F195" s="367"/>
      <c r="G195" s="102"/>
      <c r="H195" s="367"/>
      <c r="I195" s="367"/>
      <c r="J195" s="367"/>
      <c r="K195" s="367"/>
      <c r="L195" s="367"/>
      <c r="M195" s="102"/>
      <c r="N195" s="367"/>
      <c r="O195" s="367"/>
      <c r="P195" s="102"/>
      <c r="Q195" s="367"/>
      <c r="R195" s="369"/>
      <c r="T195" s="203"/>
      <c r="U195" s="367"/>
      <c r="V195" s="372"/>
      <c r="W195" s="367"/>
      <c r="X195" s="367"/>
      <c r="Y195" s="367"/>
      <c r="Z195" s="367"/>
      <c r="AA195" s="367"/>
      <c r="AB195" s="405"/>
    </row>
    <row r="196" spans="1:28" x14ac:dyDescent="0.3">
      <c r="A196" s="359" t="s">
        <v>0</v>
      </c>
      <c r="B196" s="402"/>
      <c r="C196" s="367"/>
      <c r="D196" s="367"/>
      <c r="E196" s="102"/>
      <c r="F196" s="367"/>
      <c r="G196" s="102"/>
      <c r="H196" s="367"/>
      <c r="I196" s="367"/>
      <c r="J196" s="367"/>
      <c r="K196" s="367"/>
      <c r="L196" s="367"/>
      <c r="M196" s="102"/>
      <c r="N196" s="367"/>
      <c r="O196" s="367"/>
      <c r="P196" s="102"/>
      <c r="Q196" s="367"/>
      <c r="R196" s="369"/>
      <c r="T196" s="203"/>
      <c r="U196" s="367"/>
      <c r="V196" s="372"/>
      <c r="W196" s="367"/>
      <c r="X196" s="367"/>
      <c r="Y196" s="367"/>
      <c r="Z196" s="367"/>
      <c r="AA196" s="367"/>
      <c r="AB196" s="405"/>
    </row>
    <row r="197" spans="1:28" x14ac:dyDescent="0.3">
      <c r="A197" s="359"/>
      <c r="B197" s="403"/>
      <c r="C197" s="46">
        <f>L191</f>
        <v>1985</v>
      </c>
      <c r="D197" s="46">
        <f>C197</f>
        <v>1985</v>
      </c>
      <c r="E197" s="7" t="s">
        <v>5</v>
      </c>
      <c r="F197" s="46">
        <f>C197</f>
        <v>1985</v>
      </c>
      <c r="G197" s="7" t="s">
        <v>5</v>
      </c>
      <c r="H197" s="46">
        <f>C197</f>
        <v>1985</v>
      </c>
      <c r="I197" s="373"/>
      <c r="J197" s="373"/>
      <c r="K197" s="46">
        <f>C197</f>
        <v>1985</v>
      </c>
      <c r="L197" s="46">
        <f>C197</f>
        <v>1985</v>
      </c>
      <c r="M197" s="7" t="s">
        <v>5</v>
      </c>
      <c r="N197" s="46">
        <f>C197</f>
        <v>1985</v>
      </c>
      <c r="O197" s="373"/>
      <c r="P197" s="7" t="s">
        <v>5</v>
      </c>
      <c r="Q197" s="46">
        <f>C197</f>
        <v>1985</v>
      </c>
      <c r="R197" s="370"/>
      <c r="T197" s="203"/>
      <c r="U197" s="46">
        <f>C197</f>
        <v>1985</v>
      </c>
      <c r="V197" s="220">
        <f>U197</f>
        <v>1985</v>
      </c>
      <c r="W197" s="373"/>
      <c r="X197" s="46">
        <f>U197</f>
        <v>1985</v>
      </c>
      <c r="Y197" s="46">
        <f>U197</f>
        <v>1985</v>
      </c>
      <c r="Z197" s="47">
        <f>U197</f>
        <v>1985</v>
      </c>
      <c r="AA197" s="373"/>
      <c r="AB197" s="406"/>
    </row>
    <row r="198" spans="1:28" x14ac:dyDescent="0.3">
      <c r="A198" s="150" t="s">
        <v>54</v>
      </c>
      <c r="B198" s="9" t="str">
        <f t="shared" ref="B198" si="47">$M$1</f>
        <v>A</v>
      </c>
      <c r="C198" s="106"/>
      <c r="D198" s="106"/>
      <c r="E198" s="107"/>
      <c r="F198" s="106"/>
      <c r="G198" s="107"/>
      <c r="H198" s="106"/>
      <c r="I198" s="108"/>
      <c r="J198" s="108"/>
      <c r="K198" s="106"/>
      <c r="L198" s="106"/>
      <c r="M198" s="107"/>
      <c r="N198" s="106"/>
      <c r="O198" s="108"/>
      <c r="P198" s="107"/>
      <c r="Q198" s="106"/>
      <c r="R198" s="113"/>
      <c r="T198" s="203"/>
      <c r="U198" s="109"/>
      <c r="V198" s="109"/>
      <c r="W198" s="110"/>
      <c r="X198" s="109"/>
      <c r="Y198" s="109"/>
      <c r="Z198" s="109"/>
      <c r="AA198" s="110"/>
      <c r="AB198" s="111"/>
    </row>
    <row r="199" spans="1:28" s="63" customFormat="1" x14ac:dyDescent="0.25">
      <c r="A199" s="63" t="str">
        <f t="shared" ref="A199:B216" si="48">A153</f>
        <v>Land and Land Rights</v>
      </c>
      <c r="B199" s="45">
        <f t="shared" si="48"/>
        <v>389</v>
      </c>
      <c r="C199" s="39">
        <f t="shared" ref="C199:C216" si="49">H153</f>
        <v>23316</v>
      </c>
      <c r="D199" s="39"/>
      <c r="E199" s="40"/>
      <c r="F199" s="39"/>
      <c r="G199" s="40"/>
      <c r="H199" s="39">
        <f t="shared" ref="H199:H216" si="50">C199+D199-F199</f>
        <v>23316</v>
      </c>
      <c r="I199" s="41">
        <f>I153</f>
        <v>0</v>
      </c>
      <c r="J199" s="39">
        <f t="shared" ref="J199:J216" si="51">((C199+H199)/2)*I199/100*$O$54/12</f>
        <v>0</v>
      </c>
      <c r="K199" s="39">
        <f t="shared" ref="K199:K216" si="52">N153</f>
        <v>0</v>
      </c>
      <c r="L199" s="39"/>
      <c r="M199" s="40"/>
      <c r="N199" s="39">
        <f t="shared" ref="N199:N216" si="53">K199+J199+L199-F199</f>
        <v>0</v>
      </c>
      <c r="O199" s="187" t="str">
        <f>IF(N199&gt;0, N199/H199*100, "---")</f>
        <v>---</v>
      </c>
      <c r="P199" s="40"/>
      <c r="Q199" s="39">
        <f t="shared" ref="Q199:Q216" si="54">H199-N199</f>
        <v>23316</v>
      </c>
      <c r="R199" s="45">
        <f t="shared" ref="R199:R216" si="55">B199</f>
        <v>389</v>
      </c>
      <c r="S199" s="164"/>
      <c r="T199" s="155"/>
      <c r="U199" s="207"/>
      <c r="V199" s="221">
        <f>X172</f>
        <v>0</v>
      </c>
      <c r="W199" s="105"/>
      <c r="X199" s="176"/>
      <c r="Y199" s="176"/>
      <c r="Z199" s="176">
        <f>AA172</f>
        <v>0</v>
      </c>
      <c r="AA199" s="207"/>
      <c r="AB199" s="214"/>
    </row>
    <row r="200" spans="1:28" x14ac:dyDescent="0.25">
      <c r="A200" s="4" t="str">
        <f t="shared" si="48"/>
        <v>Wells and Springs</v>
      </c>
      <c r="B200" s="44">
        <f t="shared" si="48"/>
        <v>314</v>
      </c>
      <c r="C200" s="11">
        <f t="shared" si="49"/>
        <v>0</v>
      </c>
      <c r="D200" s="11"/>
      <c r="E200" s="12"/>
      <c r="F200" s="11"/>
      <c r="G200" s="12"/>
      <c r="H200" s="11">
        <f t="shared" si="50"/>
        <v>0</v>
      </c>
      <c r="I200" s="225">
        <f t="shared" ref="I200:I216" si="56">I154</f>
        <v>2</v>
      </c>
      <c r="J200" s="11">
        <f t="shared" si="51"/>
        <v>0</v>
      </c>
      <c r="K200" s="11">
        <f t="shared" si="52"/>
        <v>0</v>
      </c>
      <c r="L200" s="11"/>
      <c r="M200" s="12"/>
      <c r="N200" s="11">
        <f t="shared" si="53"/>
        <v>0</v>
      </c>
      <c r="O200" s="293" t="str">
        <f t="shared" ref="O200:O216" si="57">IF(N200&gt;0, N200/H200*100, "---")</f>
        <v>---</v>
      </c>
      <c r="P200" s="12"/>
      <c r="Q200" s="11">
        <f t="shared" si="54"/>
        <v>0</v>
      </c>
      <c r="R200" s="44">
        <f t="shared" si="55"/>
        <v>314</v>
      </c>
      <c r="S200" s="129"/>
      <c r="T200" s="122"/>
      <c r="U200" s="153"/>
      <c r="V200" s="360" t="s">
        <v>72</v>
      </c>
      <c r="W200" s="158"/>
      <c r="X200" s="153"/>
      <c r="Y200" s="208"/>
      <c r="Z200" s="363" t="s">
        <v>74</v>
      </c>
      <c r="AA200" s="153"/>
      <c r="AB200" s="215"/>
    </row>
    <row r="201" spans="1:28" s="63" customFormat="1" x14ac:dyDescent="0.25">
      <c r="A201" s="63" t="str">
        <f t="shared" si="48"/>
        <v>Pumping Equip (Electric)</v>
      </c>
      <c r="B201" s="45">
        <f t="shared" si="48"/>
        <v>325</v>
      </c>
      <c r="C201" s="39">
        <f t="shared" si="49"/>
        <v>0</v>
      </c>
      <c r="D201" s="39"/>
      <c r="E201" s="40"/>
      <c r="F201" s="39"/>
      <c r="G201" s="40"/>
      <c r="H201" s="39">
        <f t="shared" si="50"/>
        <v>0</v>
      </c>
      <c r="I201" s="41">
        <f t="shared" si="56"/>
        <v>10</v>
      </c>
      <c r="J201" s="39">
        <f t="shared" si="51"/>
        <v>0</v>
      </c>
      <c r="K201" s="39">
        <f t="shared" si="52"/>
        <v>0</v>
      </c>
      <c r="L201" s="39"/>
      <c r="M201" s="40"/>
      <c r="N201" s="39">
        <f t="shared" si="53"/>
        <v>0</v>
      </c>
      <c r="O201" s="187" t="str">
        <f t="shared" si="57"/>
        <v>---</v>
      </c>
      <c r="P201" s="40"/>
      <c r="Q201" s="39">
        <f t="shared" si="54"/>
        <v>0</v>
      </c>
      <c r="R201" s="45">
        <f t="shared" si="55"/>
        <v>325</v>
      </c>
      <c r="S201" s="164"/>
      <c r="T201" s="155"/>
      <c r="U201" s="39"/>
      <c r="V201" s="361"/>
      <c r="W201" s="45"/>
      <c r="X201" s="39"/>
      <c r="Y201" s="210"/>
      <c r="Z201" s="364"/>
      <c r="AA201" s="39"/>
      <c r="AB201" s="216"/>
    </row>
    <row r="202" spans="1:28" s="161" customFormat="1" x14ac:dyDescent="0.25">
      <c r="A202" s="161" t="str">
        <f t="shared" si="48"/>
        <v>Structures and Improvements</v>
      </c>
      <c r="B202" s="158">
        <f t="shared" si="48"/>
        <v>390</v>
      </c>
      <c r="C202" s="153">
        <f t="shared" si="49"/>
        <v>0</v>
      </c>
      <c r="D202" s="153"/>
      <c r="E202" s="157"/>
      <c r="F202" s="153"/>
      <c r="G202" s="157"/>
      <c r="H202" s="153">
        <f t="shared" si="50"/>
        <v>0</v>
      </c>
      <c r="I202" s="225">
        <f t="shared" si="56"/>
        <v>2.5</v>
      </c>
      <c r="J202" s="153">
        <f t="shared" si="51"/>
        <v>0</v>
      </c>
      <c r="K202" s="153">
        <f t="shared" si="52"/>
        <v>0</v>
      </c>
      <c r="L202" s="153"/>
      <c r="M202" s="157"/>
      <c r="N202" s="153">
        <f t="shared" si="53"/>
        <v>0</v>
      </c>
      <c r="O202" s="293" t="str">
        <f t="shared" si="57"/>
        <v>---</v>
      </c>
      <c r="P202" s="157"/>
      <c r="Q202" s="153">
        <f t="shared" si="54"/>
        <v>0</v>
      </c>
      <c r="R202" s="158">
        <f t="shared" si="55"/>
        <v>390</v>
      </c>
      <c r="S202" s="159"/>
      <c r="T202" s="160"/>
      <c r="U202" s="153"/>
      <c r="V202" s="361"/>
      <c r="W202" s="158"/>
      <c r="X202" s="153"/>
      <c r="Y202" s="212"/>
      <c r="Z202" s="364"/>
      <c r="AA202" s="153"/>
      <c r="AB202" s="217"/>
    </row>
    <row r="203" spans="1:28" s="63" customFormat="1" x14ac:dyDescent="0.25">
      <c r="A203" s="63" t="str">
        <f t="shared" si="48"/>
        <v>Water Treatment Equipment</v>
      </c>
      <c r="B203" s="45">
        <f t="shared" si="48"/>
        <v>332</v>
      </c>
      <c r="C203" s="39">
        <f t="shared" si="49"/>
        <v>0</v>
      </c>
      <c r="D203" s="39"/>
      <c r="E203" s="40"/>
      <c r="F203" s="39"/>
      <c r="G203" s="40"/>
      <c r="H203" s="39">
        <f t="shared" si="50"/>
        <v>0</v>
      </c>
      <c r="I203" s="41">
        <f t="shared" si="56"/>
        <v>2.9</v>
      </c>
      <c r="J203" s="39">
        <f t="shared" si="51"/>
        <v>0</v>
      </c>
      <c r="K203" s="39">
        <f t="shared" si="52"/>
        <v>0</v>
      </c>
      <c r="L203" s="39"/>
      <c r="M203" s="40"/>
      <c r="N203" s="39">
        <f t="shared" si="53"/>
        <v>0</v>
      </c>
      <c r="O203" s="187" t="str">
        <f t="shared" si="57"/>
        <v>---</v>
      </c>
      <c r="P203" s="40"/>
      <c r="Q203" s="39">
        <f t="shared" si="54"/>
        <v>0</v>
      </c>
      <c r="R203" s="45">
        <f t="shared" si="55"/>
        <v>332</v>
      </c>
      <c r="S203" s="164"/>
      <c r="T203" s="155"/>
      <c r="U203" s="39"/>
      <c r="V203" s="361"/>
      <c r="W203" s="45"/>
      <c r="X203" s="39"/>
      <c r="Y203" s="210"/>
      <c r="Z203" s="364"/>
      <c r="AA203" s="39"/>
      <c r="AB203" s="218"/>
    </row>
    <row r="204" spans="1:28" s="161" customFormat="1" x14ac:dyDescent="0.25">
      <c r="A204" s="161" t="str">
        <f t="shared" si="48"/>
        <v>Dist Reservoirs and Standpipes</v>
      </c>
      <c r="B204" s="158">
        <f t="shared" si="48"/>
        <v>342</v>
      </c>
      <c r="C204" s="153">
        <f t="shared" si="49"/>
        <v>0</v>
      </c>
      <c r="D204" s="153">
        <v>0</v>
      </c>
      <c r="E204" s="157"/>
      <c r="F204" s="153"/>
      <c r="G204" s="157"/>
      <c r="H204" s="153">
        <f t="shared" si="50"/>
        <v>0</v>
      </c>
      <c r="I204" s="225">
        <f t="shared" si="56"/>
        <v>2.5</v>
      </c>
      <c r="J204" s="153">
        <f t="shared" si="51"/>
        <v>0</v>
      </c>
      <c r="K204" s="153">
        <f t="shared" si="52"/>
        <v>0</v>
      </c>
      <c r="L204" s="153"/>
      <c r="M204" s="157"/>
      <c r="N204" s="153">
        <f t="shared" si="53"/>
        <v>0</v>
      </c>
      <c r="O204" s="293" t="str">
        <f t="shared" si="57"/>
        <v>---</v>
      </c>
      <c r="P204" s="157"/>
      <c r="Q204" s="153">
        <f t="shared" si="54"/>
        <v>0</v>
      </c>
      <c r="R204" s="158">
        <f t="shared" si="55"/>
        <v>342</v>
      </c>
      <c r="S204" s="159"/>
      <c r="T204" s="160"/>
      <c r="U204" s="153"/>
      <c r="V204" s="361"/>
      <c r="W204" s="158"/>
      <c r="X204" s="153"/>
      <c r="Y204" s="212"/>
      <c r="Z204" s="364"/>
      <c r="AA204" s="153"/>
      <c r="AB204" s="215"/>
    </row>
    <row r="205" spans="1:28" s="63" customFormat="1" x14ac:dyDescent="0.25">
      <c r="A205" s="63" t="str">
        <f t="shared" si="48"/>
        <v>Trans &amp; Dist Mains</v>
      </c>
      <c r="B205" s="45">
        <f t="shared" si="48"/>
        <v>343</v>
      </c>
      <c r="C205" s="39">
        <f t="shared" si="49"/>
        <v>0</v>
      </c>
      <c r="D205" s="39"/>
      <c r="E205" s="40"/>
      <c r="F205" s="39"/>
      <c r="G205" s="40"/>
      <c r="H205" s="39">
        <f t="shared" si="50"/>
        <v>0</v>
      </c>
      <c r="I205" s="41">
        <f t="shared" si="56"/>
        <v>2</v>
      </c>
      <c r="J205" s="39">
        <f t="shared" si="51"/>
        <v>0</v>
      </c>
      <c r="K205" s="39">
        <f t="shared" si="52"/>
        <v>0</v>
      </c>
      <c r="L205" s="39"/>
      <c r="M205" s="40"/>
      <c r="N205" s="39">
        <f t="shared" si="53"/>
        <v>0</v>
      </c>
      <c r="O205" s="187" t="str">
        <f t="shared" si="57"/>
        <v>---</v>
      </c>
      <c r="P205" s="40"/>
      <c r="Q205" s="39">
        <f t="shared" si="54"/>
        <v>0</v>
      </c>
      <c r="R205" s="45">
        <f t="shared" si="55"/>
        <v>343</v>
      </c>
      <c r="S205" s="164"/>
      <c r="T205" s="155"/>
      <c r="U205" s="39"/>
      <c r="V205" s="361"/>
      <c r="W205" s="45"/>
      <c r="X205" s="39"/>
      <c r="Y205" s="210"/>
      <c r="Z205" s="364"/>
      <c r="AA205" s="39"/>
      <c r="AB205" s="218"/>
    </row>
    <row r="206" spans="1:28" s="161" customFormat="1" x14ac:dyDescent="0.25">
      <c r="A206" s="161" t="str">
        <f t="shared" si="48"/>
        <v>Services</v>
      </c>
      <c r="B206" s="158">
        <f t="shared" si="48"/>
        <v>345</v>
      </c>
      <c r="C206" s="153">
        <f t="shared" si="49"/>
        <v>83185</v>
      </c>
      <c r="D206" s="153"/>
      <c r="E206" s="157"/>
      <c r="F206" s="153"/>
      <c r="G206" s="157"/>
      <c r="H206" s="153">
        <f t="shared" si="50"/>
        <v>83185</v>
      </c>
      <c r="I206" s="225">
        <f t="shared" si="56"/>
        <v>2.5</v>
      </c>
      <c r="J206" s="153">
        <f t="shared" si="51"/>
        <v>2079.625</v>
      </c>
      <c r="K206" s="153">
        <f t="shared" si="52"/>
        <v>5792.78125</v>
      </c>
      <c r="L206" s="153"/>
      <c r="M206" s="157"/>
      <c r="N206" s="153">
        <f t="shared" si="53"/>
        <v>7872.40625</v>
      </c>
      <c r="O206" s="293">
        <f t="shared" si="57"/>
        <v>9.4637329446414622</v>
      </c>
      <c r="P206" s="157"/>
      <c r="Q206" s="153">
        <f t="shared" si="54"/>
        <v>75312.59375</v>
      </c>
      <c r="R206" s="158">
        <f t="shared" si="55"/>
        <v>345</v>
      </c>
      <c r="S206" s="159"/>
      <c r="T206" s="160"/>
      <c r="U206" s="153"/>
      <c r="V206" s="361"/>
      <c r="W206" s="158"/>
      <c r="X206" s="153"/>
      <c r="Y206" s="212"/>
      <c r="Z206" s="364"/>
      <c r="AA206" s="153"/>
      <c r="AB206" s="215"/>
    </row>
    <row r="207" spans="1:28" s="63" customFormat="1" x14ac:dyDescent="0.25">
      <c r="A207" s="63" t="str">
        <f t="shared" si="48"/>
        <v>Meters</v>
      </c>
      <c r="B207" s="45">
        <f t="shared" si="48"/>
        <v>346</v>
      </c>
      <c r="C207" s="39">
        <f t="shared" si="49"/>
        <v>0</v>
      </c>
      <c r="D207" s="39"/>
      <c r="E207" s="40"/>
      <c r="F207" s="39"/>
      <c r="G207" s="40"/>
      <c r="H207" s="39">
        <f t="shared" si="50"/>
        <v>0</v>
      </c>
      <c r="I207" s="41">
        <f t="shared" si="56"/>
        <v>10</v>
      </c>
      <c r="J207" s="39">
        <f t="shared" si="51"/>
        <v>0</v>
      </c>
      <c r="K207" s="39">
        <f t="shared" si="52"/>
        <v>0</v>
      </c>
      <c r="L207" s="39"/>
      <c r="M207" s="40"/>
      <c r="N207" s="39">
        <f t="shared" si="53"/>
        <v>0</v>
      </c>
      <c r="O207" s="187" t="str">
        <f t="shared" si="57"/>
        <v>---</v>
      </c>
      <c r="P207" s="40"/>
      <c r="Q207" s="39">
        <f t="shared" si="54"/>
        <v>0</v>
      </c>
      <c r="R207" s="45">
        <f t="shared" si="55"/>
        <v>346</v>
      </c>
      <c r="S207" s="164"/>
      <c r="T207" s="155"/>
      <c r="U207" s="39"/>
      <c r="V207" s="362"/>
      <c r="W207" s="45"/>
      <c r="X207" s="39"/>
      <c r="Y207" s="210"/>
      <c r="Z207" s="365"/>
      <c r="AA207" s="39"/>
      <c r="AB207" s="218"/>
    </row>
    <row r="208" spans="1:28" s="161" customFormat="1" x14ac:dyDescent="0.25">
      <c r="A208" s="161" t="str">
        <f t="shared" si="48"/>
        <v>Meter Pits &amp; Installations</v>
      </c>
      <c r="B208" s="158">
        <f t="shared" si="48"/>
        <v>347</v>
      </c>
      <c r="C208" s="153">
        <f t="shared" si="49"/>
        <v>0</v>
      </c>
      <c r="D208" s="153"/>
      <c r="E208" s="157"/>
      <c r="F208" s="153"/>
      <c r="G208" s="157"/>
      <c r="H208" s="153">
        <f t="shared" si="50"/>
        <v>0</v>
      </c>
      <c r="I208" s="225">
        <f t="shared" si="56"/>
        <v>2.5</v>
      </c>
      <c r="J208" s="153">
        <f t="shared" si="51"/>
        <v>0</v>
      </c>
      <c r="K208" s="153">
        <f t="shared" si="52"/>
        <v>0</v>
      </c>
      <c r="L208" s="153"/>
      <c r="M208" s="157"/>
      <c r="N208" s="153">
        <f t="shared" si="53"/>
        <v>0</v>
      </c>
      <c r="O208" s="293" t="str">
        <f t="shared" si="57"/>
        <v>---</v>
      </c>
      <c r="P208" s="157"/>
      <c r="Q208" s="153">
        <f t="shared" si="54"/>
        <v>0</v>
      </c>
      <c r="R208" s="158">
        <f t="shared" si="55"/>
        <v>347</v>
      </c>
      <c r="S208" s="159"/>
      <c r="T208" s="160"/>
      <c r="U208" s="153"/>
      <c r="V208" s="222"/>
      <c r="W208" s="158"/>
      <c r="X208" s="153"/>
      <c r="Y208" s="153"/>
      <c r="Z208" s="212"/>
      <c r="AA208" s="153"/>
      <c r="AB208" s="215"/>
    </row>
    <row r="209" spans="1:28" s="63" customFormat="1" x14ac:dyDescent="0.25">
      <c r="A209" s="63" t="str">
        <f t="shared" si="48"/>
        <v>Hydrants</v>
      </c>
      <c r="B209" s="45">
        <f t="shared" si="48"/>
        <v>348</v>
      </c>
      <c r="C209" s="39">
        <f t="shared" si="49"/>
        <v>0</v>
      </c>
      <c r="D209" s="39"/>
      <c r="E209" s="40"/>
      <c r="F209" s="39"/>
      <c r="G209" s="40"/>
      <c r="H209" s="39">
        <f t="shared" si="50"/>
        <v>0</v>
      </c>
      <c r="I209" s="41">
        <f t="shared" si="56"/>
        <v>2</v>
      </c>
      <c r="J209" s="39">
        <f t="shared" si="51"/>
        <v>0</v>
      </c>
      <c r="K209" s="39">
        <f t="shared" si="52"/>
        <v>0</v>
      </c>
      <c r="L209" s="39"/>
      <c r="M209" s="40"/>
      <c r="N209" s="39">
        <f t="shared" si="53"/>
        <v>0</v>
      </c>
      <c r="O209" s="187" t="str">
        <f t="shared" si="57"/>
        <v>---</v>
      </c>
      <c r="P209" s="40"/>
      <c r="Q209" s="39">
        <f t="shared" si="54"/>
        <v>0</v>
      </c>
      <c r="R209" s="45">
        <f t="shared" si="55"/>
        <v>348</v>
      </c>
      <c r="S209" s="164"/>
      <c r="T209" s="155"/>
      <c r="U209" s="39"/>
      <c r="V209" s="375" t="s">
        <v>73</v>
      </c>
      <c r="W209" s="45"/>
      <c r="X209" s="39"/>
      <c r="Y209" s="39"/>
      <c r="Z209" s="210"/>
      <c r="AA209" s="39"/>
      <c r="AB209" s="216"/>
    </row>
    <row r="210" spans="1:28" s="161" customFormat="1" x14ac:dyDescent="0.25">
      <c r="A210" s="161" t="str">
        <f t="shared" si="48"/>
        <v>Stores Equipment</v>
      </c>
      <c r="B210" s="158">
        <f t="shared" si="48"/>
        <v>393</v>
      </c>
      <c r="C210" s="153">
        <f t="shared" si="49"/>
        <v>0</v>
      </c>
      <c r="D210" s="153"/>
      <c r="E210" s="157"/>
      <c r="F210" s="153"/>
      <c r="G210" s="157"/>
      <c r="H210" s="153">
        <f t="shared" si="50"/>
        <v>0</v>
      </c>
      <c r="I210" s="225">
        <f t="shared" si="56"/>
        <v>4</v>
      </c>
      <c r="J210" s="153">
        <f t="shared" si="51"/>
        <v>0</v>
      </c>
      <c r="K210" s="153">
        <f t="shared" si="52"/>
        <v>0</v>
      </c>
      <c r="L210" s="153"/>
      <c r="M210" s="157"/>
      <c r="N210" s="153">
        <f t="shared" si="53"/>
        <v>0</v>
      </c>
      <c r="O210" s="293" t="str">
        <f t="shared" si="57"/>
        <v>---</v>
      </c>
      <c r="P210" s="157"/>
      <c r="Q210" s="153">
        <f t="shared" si="54"/>
        <v>0</v>
      </c>
      <c r="R210" s="158">
        <f t="shared" si="55"/>
        <v>393</v>
      </c>
      <c r="S210" s="159"/>
      <c r="T210" s="160"/>
      <c r="U210" s="153"/>
      <c r="V210" s="375"/>
      <c r="W210" s="158"/>
      <c r="X210" s="153"/>
      <c r="Y210" s="153"/>
      <c r="Z210" s="153"/>
      <c r="AA210" s="153"/>
      <c r="AB210" s="217"/>
    </row>
    <row r="211" spans="1:28" s="63" customFormat="1" x14ac:dyDescent="0.25">
      <c r="A211" s="63" t="str">
        <f t="shared" si="48"/>
        <v>Power Operated Equipment</v>
      </c>
      <c r="B211" s="45">
        <f t="shared" si="48"/>
        <v>396</v>
      </c>
      <c r="C211" s="39">
        <f t="shared" si="49"/>
        <v>0</v>
      </c>
      <c r="D211" s="39"/>
      <c r="E211" s="40"/>
      <c r="F211" s="39"/>
      <c r="G211" s="40"/>
      <c r="H211" s="39">
        <f t="shared" si="50"/>
        <v>0</v>
      </c>
      <c r="I211" s="41">
        <f t="shared" si="56"/>
        <v>6.7</v>
      </c>
      <c r="J211" s="39">
        <f t="shared" si="51"/>
        <v>0</v>
      </c>
      <c r="K211" s="39">
        <f t="shared" si="52"/>
        <v>0</v>
      </c>
      <c r="L211" s="39"/>
      <c r="M211" s="40"/>
      <c r="N211" s="39">
        <f t="shared" si="53"/>
        <v>0</v>
      </c>
      <c r="O211" s="187" t="str">
        <f t="shared" si="57"/>
        <v>---</v>
      </c>
      <c r="P211" s="40"/>
      <c r="Q211" s="39">
        <f t="shared" si="54"/>
        <v>0</v>
      </c>
      <c r="R211" s="45">
        <f t="shared" si="55"/>
        <v>396</v>
      </c>
      <c r="S211" s="164"/>
      <c r="T211" s="155"/>
      <c r="U211" s="39"/>
      <c r="V211" s="375"/>
      <c r="W211" s="45"/>
      <c r="X211" s="39"/>
      <c r="Y211" s="39"/>
      <c r="Z211" s="39"/>
      <c r="AA211" s="39"/>
      <c r="AB211" s="216"/>
    </row>
    <row r="212" spans="1:28" s="161" customFormat="1" x14ac:dyDescent="0.25">
      <c r="A212" s="161" t="str">
        <f t="shared" si="48"/>
        <v>Transportation Equipment</v>
      </c>
      <c r="B212" s="158">
        <f t="shared" si="48"/>
        <v>392</v>
      </c>
      <c r="C212" s="153">
        <f t="shared" si="49"/>
        <v>0</v>
      </c>
      <c r="D212" s="153"/>
      <c r="E212" s="157"/>
      <c r="F212" s="153"/>
      <c r="G212" s="157"/>
      <c r="H212" s="153">
        <f t="shared" si="50"/>
        <v>0</v>
      </c>
      <c r="I212" s="225">
        <f t="shared" si="56"/>
        <v>13</v>
      </c>
      <c r="J212" s="153">
        <f t="shared" si="51"/>
        <v>0</v>
      </c>
      <c r="K212" s="153">
        <f t="shared" si="52"/>
        <v>0</v>
      </c>
      <c r="L212" s="153"/>
      <c r="M212" s="157"/>
      <c r="N212" s="153">
        <f t="shared" si="53"/>
        <v>0</v>
      </c>
      <c r="O212" s="293" t="str">
        <f t="shared" si="57"/>
        <v>---</v>
      </c>
      <c r="P212" s="157"/>
      <c r="Q212" s="153">
        <f t="shared" si="54"/>
        <v>0</v>
      </c>
      <c r="R212" s="158">
        <f t="shared" si="55"/>
        <v>392</v>
      </c>
      <c r="S212" s="159"/>
      <c r="T212" s="160"/>
      <c r="U212" s="153"/>
      <c r="V212" s="375"/>
      <c r="W212" s="158"/>
      <c r="X212" s="153"/>
      <c r="Y212" s="153"/>
      <c r="Z212" s="153"/>
      <c r="AA212" s="153"/>
      <c r="AB212" s="215"/>
    </row>
    <row r="213" spans="1:28" s="63" customFormat="1" x14ac:dyDescent="0.25">
      <c r="A213" s="63" t="str">
        <f t="shared" si="48"/>
        <v>Communication Equipment</v>
      </c>
      <c r="B213" s="45">
        <f t="shared" si="48"/>
        <v>397</v>
      </c>
      <c r="C213" s="39">
        <f t="shared" si="49"/>
        <v>0</v>
      </c>
      <c r="D213" s="39"/>
      <c r="E213" s="40"/>
      <c r="F213" s="39"/>
      <c r="G213" s="40"/>
      <c r="H213" s="39">
        <f t="shared" si="50"/>
        <v>0</v>
      </c>
      <c r="I213" s="41">
        <f t="shared" si="56"/>
        <v>6.7</v>
      </c>
      <c r="J213" s="39">
        <f t="shared" si="51"/>
        <v>0</v>
      </c>
      <c r="K213" s="39">
        <f t="shared" si="52"/>
        <v>0</v>
      </c>
      <c r="L213" s="39"/>
      <c r="M213" s="40"/>
      <c r="N213" s="39">
        <f t="shared" si="53"/>
        <v>0</v>
      </c>
      <c r="O213" s="187" t="str">
        <f t="shared" si="57"/>
        <v>---</v>
      </c>
      <c r="P213" s="40"/>
      <c r="Q213" s="39">
        <f t="shared" si="54"/>
        <v>0</v>
      </c>
      <c r="R213" s="45">
        <f t="shared" si="55"/>
        <v>397</v>
      </c>
      <c r="S213" s="164"/>
      <c r="T213" s="155"/>
      <c r="U213" s="39"/>
      <c r="V213" s="375"/>
      <c r="W213" s="45"/>
      <c r="X213" s="39"/>
      <c r="Y213" s="39"/>
      <c r="Z213" s="39"/>
      <c r="AA213" s="39"/>
      <c r="AB213" s="218"/>
    </row>
    <row r="214" spans="1:28" s="161" customFormat="1" x14ac:dyDescent="0.25">
      <c r="A214" s="161" t="str">
        <f t="shared" si="48"/>
        <v>Organization</v>
      </c>
      <c r="B214" s="158">
        <f t="shared" si="48"/>
        <v>301</v>
      </c>
      <c r="C214" s="153">
        <f t="shared" si="49"/>
        <v>0</v>
      </c>
      <c r="D214" s="153"/>
      <c r="E214" s="157"/>
      <c r="F214" s="153"/>
      <c r="G214" s="157"/>
      <c r="H214" s="153">
        <f t="shared" si="50"/>
        <v>0</v>
      </c>
      <c r="I214" s="225">
        <f t="shared" si="56"/>
        <v>0</v>
      </c>
      <c r="J214" s="153">
        <f t="shared" si="51"/>
        <v>0</v>
      </c>
      <c r="K214" s="153">
        <f t="shared" si="52"/>
        <v>0</v>
      </c>
      <c r="L214" s="153"/>
      <c r="M214" s="157"/>
      <c r="N214" s="153">
        <f t="shared" si="53"/>
        <v>0</v>
      </c>
      <c r="O214" s="293" t="str">
        <f t="shared" si="57"/>
        <v>---</v>
      </c>
      <c r="P214" s="157"/>
      <c r="Q214" s="153">
        <f t="shared" si="54"/>
        <v>0</v>
      </c>
      <c r="R214" s="158">
        <f t="shared" si="55"/>
        <v>301</v>
      </c>
      <c r="S214" s="159"/>
      <c r="T214" s="160"/>
      <c r="U214" s="153"/>
      <c r="V214" s="375"/>
      <c r="W214" s="158"/>
      <c r="X214" s="153"/>
      <c r="Y214" s="153"/>
      <c r="Z214" s="153"/>
      <c r="AA214" s="153"/>
      <c r="AB214" s="217"/>
    </row>
    <row r="215" spans="1:28" s="63" customFormat="1" x14ac:dyDescent="0.25">
      <c r="A215" s="63">
        <f t="shared" si="48"/>
        <v>0</v>
      </c>
      <c r="B215" s="45">
        <f t="shared" si="48"/>
        <v>0</v>
      </c>
      <c r="C215" s="39">
        <f t="shared" si="49"/>
        <v>0</v>
      </c>
      <c r="D215" s="39"/>
      <c r="E215" s="40"/>
      <c r="F215" s="39"/>
      <c r="G215" s="40"/>
      <c r="H215" s="39">
        <f t="shared" si="50"/>
        <v>0</v>
      </c>
      <c r="I215" s="41">
        <f t="shared" si="56"/>
        <v>0</v>
      </c>
      <c r="J215" s="39">
        <f t="shared" si="51"/>
        <v>0</v>
      </c>
      <c r="K215" s="39">
        <f t="shared" si="52"/>
        <v>0</v>
      </c>
      <c r="L215" s="39"/>
      <c r="M215" s="40"/>
      <c r="N215" s="39">
        <f t="shared" si="53"/>
        <v>0</v>
      </c>
      <c r="O215" s="187" t="str">
        <f t="shared" si="57"/>
        <v>---</v>
      </c>
      <c r="P215" s="40"/>
      <c r="Q215" s="39">
        <f t="shared" si="54"/>
        <v>0</v>
      </c>
      <c r="R215" s="45">
        <f t="shared" si="55"/>
        <v>0</v>
      </c>
      <c r="S215" s="164"/>
      <c r="T215" s="155"/>
      <c r="U215" s="39"/>
      <c r="V215" s="375"/>
      <c r="W215" s="45"/>
      <c r="X215" s="39"/>
      <c r="Y215" s="39"/>
      <c r="Z215" s="39"/>
      <c r="AA215" s="39"/>
      <c r="AB215" s="216"/>
    </row>
    <row r="216" spans="1:28" s="161" customFormat="1" x14ac:dyDescent="0.25">
      <c r="A216" s="100">
        <f t="shared" si="48"/>
        <v>0</v>
      </c>
      <c r="B216" s="158">
        <f t="shared" si="48"/>
        <v>0</v>
      </c>
      <c r="C216" s="153">
        <f t="shared" si="49"/>
        <v>0</v>
      </c>
      <c r="D216" s="153"/>
      <c r="E216" s="157"/>
      <c r="F216" s="153"/>
      <c r="G216" s="157"/>
      <c r="H216" s="153">
        <f t="shared" si="50"/>
        <v>0</v>
      </c>
      <c r="I216" s="225">
        <f t="shared" si="56"/>
        <v>0</v>
      </c>
      <c r="J216" s="153">
        <f t="shared" si="51"/>
        <v>0</v>
      </c>
      <c r="K216" s="153">
        <f t="shared" si="52"/>
        <v>0</v>
      </c>
      <c r="L216" s="153"/>
      <c r="M216" s="157"/>
      <c r="N216" s="153">
        <f t="shared" si="53"/>
        <v>0</v>
      </c>
      <c r="O216" s="293" t="str">
        <f t="shared" si="57"/>
        <v>---</v>
      </c>
      <c r="P216" s="157"/>
      <c r="Q216" s="153">
        <f t="shared" si="54"/>
        <v>0</v>
      </c>
      <c r="R216" s="158">
        <f t="shared" si="55"/>
        <v>0</v>
      </c>
      <c r="S216" s="159"/>
      <c r="T216" s="160"/>
      <c r="U216" s="153"/>
      <c r="V216" s="222"/>
      <c r="W216" s="158"/>
      <c r="X216" s="153"/>
      <c r="Y216" s="153"/>
      <c r="Z216" s="153"/>
      <c r="AA216" s="153"/>
      <c r="AB216" s="217"/>
    </row>
    <row r="217" spans="1:28" x14ac:dyDescent="0.25">
      <c r="A217" s="244" t="s">
        <v>54</v>
      </c>
      <c r="B217" s="9" t="str">
        <f t="shared" ref="B217" si="58">$M$1</f>
        <v>A</v>
      </c>
      <c r="C217" s="32"/>
      <c r="D217" s="32"/>
      <c r="F217" s="32"/>
      <c r="H217" s="32"/>
      <c r="I217" s="32"/>
      <c r="J217" s="32"/>
      <c r="K217" s="32"/>
      <c r="L217" s="32"/>
      <c r="N217" s="32"/>
      <c r="O217" s="32"/>
      <c r="T217" s="203"/>
      <c r="U217" s="62"/>
      <c r="V217" s="62"/>
      <c r="W217" s="62"/>
      <c r="X217" s="62"/>
      <c r="Y217" s="62"/>
      <c r="Z217" s="62"/>
      <c r="AA217" s="62"/>
      <c r="AB217" s="62"/>
    </row>
    <row r="218" spans="1:28" x14ac:dyDescent="0.25">
      <c r="A218" s="4" t="s">
        <v>4</v>
      </c>
      <c r="C218" s="198">
        <f>SUM(C199:C217)</f>
        <v>106501</v>
      </c>
      <c r="D218" s="154">
        <f>SUM(D199:D217)</f>
        <v>0</v>
      </c>
      <c r="F218" s="11">
        <f>SUM(F199:F217)</f>
        <v>0</v>
      </c>
      <c r="H218" s="198">
        <f>SUM(H199:H217)</f>
        <v>106501</v>
      </c>
      <c r="I218" s="32"/>
      <c r="J218" s="198">
        <f>SUM(J199:J217)</f>
        <v>2079.625</v>
      </c>
      <c r="K218" s="198">
        <f>SUM(K199:K217)</f>
        <v>5792.78125</v>
      </c>
      <c r="L218" s="11">
        <f>SUM(L199:L217)</f>
        <v>0</v>
      </c>
      <c r="N218" s="198">
        <f>SUM(N199:N217)</f>
        <v>7872.40625</v>
      </c>
      <c r="O218" s="11"/>
      <c r="Q218" s="198">
        <f>SUM(Q199:Q217)</f>
        <v>98628.59375</v>
      </c>
      <c r="T218" s="203"/>
      <c r="U218" s="198">
        <f>SUM(U199:U216)</f>
        <v>0</v>
      </c>
      <c r="V218" s="23"/>
      <c r="X218" s="198">
        <f>U218+V199</f>
        <v>0</v>
      </c>
      <c r="Y218" s="198">
        <f>X218/H218*J218</f>
        <v>0</v>
      </c>
      <c r="AA218" s="198">
        <f>Z199+Y218+SUM(AA199:AA216)</f>
        <v>0</v>
      </c>
      <c r="AB218" s="198">
        <f>X218-AA218</f>
        <v>0</v>
      </c>
    </row>
    <row r="219" spans="1:28" x14ac:dyDescent="0.25">
      <c r="C219" s="32"/>
      <c r="H219" s="32"/>
      <c r="I219" s="32"/>
      <c r="J219" s="32"/>
      <c r="K219" s="32"/>
      <c r="L219" s="32"/>
      <c r="N219" s="32"/>
      <c r="O219" s="32"/>
      <c r="Q219" s="32"/>
      <c r="T219" s="203"/>
      <c r="U219" s="58"/>
      <c r="V219" s="58"/>
      <c r="W219" s="58"/>
      <c r="X219" s="58"/>
      <c r="Y219" s="58"/>
      <c r="Z219" s="58"/>
      <c r="AA219" s="58"/>
      <c r="AB219" s="58"/>
    </row>
    <row r="220" spans="1:28" x14ac:dyDescent="0.25">
      <c r="A220" s="120" t="s">
        <v>85</v>
      </c>
      <c r="B220" s="90"/>
      <c r="C220" s="32"/>
      <c r="H220" s="32"/>
      <c r="I220" s="32"/>
      <c r="J220" s="32"/>
      <c r="K220" s="32"/>
      <c r="L220" s="32"/>
      <c r="N220" s="32"/>
      <c r="O220" s="32"/>
      <c r="Q220" s="32"/>
      <c r="T220" s="203"/>
      <c r="U220" s="58"/>
      <c r="V220" s="58"/>
      <c r="W220" s="58"/>
      <c r="X220" s="58"/>
      <c r="Y220" s="58"/>
      <c r="Z220" s="58"/>
      <c r="AA220" s="58"/>
      <c r="AB220" s="58"/>
    </row>
    <row r="221" spans="1:28" ht="14.4" thickBot="1" x14ac:dyDescent="0.3">
      <c r="B221" s="4"/>
      <c r="E221" s="4"/>
      <c r="G221" s="4"/>
      <c r="T221" s="203"/>
      <c r="U221" s="56"/>
      <c r="V221" s="4" t="s">
        <v>5</v>
      </c>
      <c r="AB221" s="50"/>
    </row>
    <row r="222" spans="1:28" ht="14.4" thickTop="1" x14ac:dyDescent="0.25">
      <c r="A222" s="9"/>
      <c r="C222" s="9"/>
      <c r="D222" s="9"/>
      <c r="E222" s="9"/>
      <c r="F222" s="9"/>
      <c r="G222" s="9"/>
      <c r="H222" s="9"/>
      <c r="I222" s="9"/>
      <c r="K222" s="91"/>
      <c r="L222" s="92"/>
      <c r="M222" s="68"/>
      <c r="N222" s="92"/>
      <c r="O222" s="92"/>
      <c r="P222" s="68"/>
      <c r="Q222" s="93"/>
      <c r="T222" s="203"/>
      <c r="U222" s="56"/>
      <c r="V222" s="10" t="s">
        <v>17</v>
      </c>
      <c r="W222" s="10" t="s">
        <v>18</v>
      </c>
      <c r="X222" s="10"/>
      <c r="AB222" s="50"/>
    </row>
    <row r="223" spans="1:28" ht="12.75" customHeight="1" x14ac:dyDescent="0.25">
      <c r="B223" s="148"/>
      <c r="C223" s="9"/>
      <c r="H223" s="9"/>
      <c r="K223" s="78"/>
      <c r="L223" s="376">
        <f>L191</f>
        <v>1985</v>
      </c>
      <c r="M223" s="377"/>
      <c r="N223" s="377"/>
      <c r="O223" s="377"/>
      <c r="P223" s="378"/>
      <c r="Q223" s="94"/>
      <c r="T223" s="203"/>
      <c r="U223" s="125"/>
      <c r="V223" s="380" t="s">
        <v>76</v>
      </c>
      <c r="W223" s="382" t="s">
        <v>75</v>
      </c>
      <c r="X223" s="383"/>
      <c r="Y223" s="383"/>
      <c r="Z223" s="383"/>
      <c r="AA223" s="384"/>
      <c r="AB223" s="50"/>
    </row>
    <row r="224" spans="1:28" x14ac:dyDescent="0.25">
      <c r="C224" s="9"/>
      <c r="K224" s="78"/>
      <c r="L224" s="57"/>
      <c r="M224" s="73"/>
      <c r="N224" s="57"/>
      <c r="O224" s="57"/>
      <c r="P224" s="73"/>
      <c r="Q224" s="74"/>
      <c r="T224" s="203"/>
      <c r="U224" s="56"/>
      <c r="V224" s="381"/>
      <c r="W224" s="385"/>
      <c r="X224" s="386"/>
      <c r="Y224" s="386"/>
      <c r="Z224" s="386"/>
      <c r="AA224" s="387"/>
      <c r="AB224" s="50"/>
    </row>
    <row r="225" spans="1:28" x14ac:dyDescent="0.25">
      <c r="A225" s="9"/>
      <c r="B225" s="148"/>
      <c r="K225" s="72"/>
      <c r="L225" s="56" t="s">
        <v>19</v>
      </c>
      <c r="M225" s="73"/>
      <c r="N225" s="56"/>
      <c r="O225" s="379">
        <f>H218</f>
        <v>106501</v>
      </c>
      <c r="P225" s="379"/>
      <c r="Q225" s="71"/>
      <c r="T225" s="203"/>
      <c r="U225" s="56"/>
      <c r="V225" s="168"/>
      <c r="W225" s="385"/>
      <c r="X225" s="386"/>
      <c r="Y225" s="386"/>
      <c r="Z225" s="386"/>
      <c r="AA225" s="387"/>
      <c r="AB225" s="50"/>
    </row>
    <row r="226" spans="1:28" x14ac:dyDescent="0.25">
      <c r="A226" s="9"/>
      <c r="B226" s="148"/>
      <c r="K226" s="72"/>
      <c r="L226" s="43" t="s">
        <v>20</v>
      </c>
      <c r="M226" s="73"/>
      <c r="N226" s="56"/>
      <c r="O226" s="391">
        <f>X218</f>
        <v>0</v>
      </c>
      <c r="P226" s="391"/>
      <c r="Q226" s="71"/>
      <c r="T226" s="203"/>
      <c r="W226" s="388"/>
      <c r="X226" s="389"/>
      <c r="Y226" s="389"/>
      <c r="Z226" s="389"/>
      <c r="AA226" s="390"/>
      <c r="AB226" s="50"/>
    </row>
    <row r="227" spans="1:28" ht="14.4" thickBot="1" x14ac:dyDescent="0.3">
      <c r="K227" s="72"/>
      <c r="L227" s="43" t="s">
        <v>21</v>
      </c>
      <c r="M227" s="73"/>
      <c r="N227" s="56"/>
      <c r="O227" s="392">
        <f>N218</f>
        <v>7872.40625</v>
      </c>
      <c r="P227" s="392"/>
      <c r="Q227" s="71"/>
      <c r="T227" s="203"/>
    </row>
    <row r="228" spans="1:28" x14ac:dyDescent="0.25">
      <c r="A228" s="9"/>
      <c r="B228" s="148"/>
      <c r="K228" s="72"/>
      <c r="L228" s="75"/>
      <c r="M228" s="76"/>
      <c r="N228" s="77"/>
      <c r="O228" s="393">
        <f>O225-O226-O227</f>
        <v>98628.59375</v>
      </c>
      <c r="P228" s="393"/>
      <c r="Q228" s="71"/>
      <c r="T228" s="203"/>
    </row>
    <row r="229" spans="1:28" x14ac:dyDescent="0.25">
      <c r="A229" s="9"/>
      <c r="B229" s="148"/>
      <c r="H229" s="9"/>
      <c r="K229" s="78"/>
      <c r="L229" s="43"/>
      <c r="M229" s="73"/>
      <c r="N229" s="56"/>
      <c r="O229" s="43"/>
      <c r="P229" s="56"/>
      <c r="Q229" s="74"/>
      <c r="T229" s="203"/>
    </row>
    <row r="230" spans="1:28" x14ac:dyDescent="0.25">
      <c r="A230" s="9" t="s">
        <v>22</v>
      </c>
      <c r="B230" s="62"/>
      <c r="C230" s="4" t="s">
        <v>23</v>
      </c>
      <c r="K230" s="78"/>
      <c r="L230" s="80" t="s">
        <v>24</v>
      </c>
      <c r="M230" s="73"/>
      <c r="N230" s="56"/>
      <c r="O230" s="394">
        <f>AA218</f>
        <v>0</v>
      </c>
      <c r="P230" s="394"/>
      <c r="Q230" s="71"/>
      <c r="T230" s="203"/>
    </row>
    <row r="231" spans="1:28" x14ac:dyDescent="0.25">
      <c r="A231" s="9" t="s">
        <v>28</v>
      </c>
      <c r="B231" s="62">
        <f>B184</f>
        <v>0</v>
      </c>
      <c r="C231" s="4">
        <f t="shared" ref="C231" si="59">B230-B231</f>
        <v>0</v>
      </c>
      <c r="D231" s="4" t="s">
        <v>26</v>
      </c>
      <c r="K231" s="72"/>
      <c r="L231" s="81" t="s">
        <v>27</v>
      </c>
      <c r="M231" s="19"/>
      <c r="N231" s="20"/>
      <c r="O231" s="374">
        <f>O228+O230</f>
        <v>98628.59375</v>
      </c>
      <c r="P231" s="374"/>
      <c r="Q231" s="95"/>
      <c r="T231" s="203"/>
    </row>
    <row r="232" spans="1:28" ht="14.4" thickBot="1" x14ac:dyDescent="0.3">
      <c r="C232" s="32"/>
      <c r="D232" s="32"/>
      <c r="F232" s="32"/>
      <c r="H232" s="32"/>
      <c r="I232" s="96"/>
      <c r="J232" s="32"/>
      <c r="K232" s="97"/>
      <c r="L232" s="98"/>
      <c r="M232" s="84"/>
      <c r="N232" s="98"/>
      <c r="O232" s="98"/>
      <c r="P232" s="84"/>
      <c r="Q232" s="99"/>
      <c r="T232" s="203"/>
    </row>
    <row r="233" spans="1:28" ht="14.4" thickTop="1" x14ac:dyDescent="0.25">
      <c r="T233" s="203"/>
    </row>
    <row r="234" spans="1:28" x14ac:dyDescent="0.25">
      <c r="T234" s="203"/>
    </row>
    <row r="235" spans="1:28" x14ac:dyDescent="0.25">
      <c r="A235" s="87" t="s">
        <v>78</v>
      </c>
      <c r="D235" s="148" t="s">
        <v>39</v>
      </c>
      <c r="I235" s="395" t="s">
        <v>77</v>
      </c>
      <c r="J235" s="395"/>
      <c r="L235" s="148" t="s">
        <v>79</v>
      </c>
      <c r="O235" s="148" t="s">
        <v>80</v>
      </c>
      <c r="P235" s="148"/>
      <c r="Q235" s="148"/>
      <c r="T235" s="203"/>
    </row>
    <row r="236" spans="1:28" x14ac:dyDescent="0.25">
      <c r="A236" s="151" t="str">
        <f t="shared" ref="A236" si="60">$B$1</f>
        <v>Liberty-Bolivar</v>
      </c>
      <c r="B236" s="152"/>
      <c r="D236" s="396" t="str">
        <f t="shared" ref="D236" si="61">$I$1</f>
        <v>WA-2020-0397</v>
      </c>
      <c r="E236" s="397"/>
      <c r="F236" s="398"/>
      <c r="I236" s="12" t="str">
        <f t="shared" ref="I236" si="62">$M$1</f>
        <v>A</v>
      </c>
      <c r="L236" s="44">
        <f>$I$7+5</f>
        <v>1986</v>
      </c>
      <c r="O236" s="399">
        <v>12</v>
      </c>
      <c r="P236" s="400"/>
      <c r="T236" s="203"/>
    </row>
    <row r="237" spans="1:28" x14ac:dyDescent="0.25">
      <c r="A237" s="150"/>
      <c r="B237" s="148"/>
      <c r="T237" s="203"/>
    </row>
    <row r="238" spans="1:28" ht="12.75" customHeight="1" x14ac:dyDescent="0.3">
      <c r="B238" s="401" t="s">
        <v>63</v>
      </c>
      <c r="C238" s="366" t="s">
        <v>44</v>
      </c>
      <c r="D238" s="366" t="s">
        <v>45</v>
      </c>
      <c r="E238" s="101"/>
      <c r="F238" s="366" t="s">
        <v>46</v>
      </c>
      <c r="G238" s="101"/>
      <c r="H238" s="366" t="s">
        <v>47</v>
      </c>
      <c r="I238" s="366" t="s">
        <v>48</v>
      </c>
      <c r="J238" s="366" t="s">
        <v>50</v>
      </c>
      <c r="K238" s="366" t="s">
        <v>51</v>
      </c>
      <c r="L238" s="366" t="s">
        <v>52</v>
      </c>
      <c r="M238" s="101"/>
      <c r="N238" s="366" t="s">
        <v>53</v>
      </c>
      <c r="O238" s="366" t="s">
        <v>60</v>
      </c>
      <c r="P238" s="101"/>
      <c r="Q238" s="366" t="s">
        <v>55</v>
      </c>
      <c r="R238" s="368" t="s">
        <v>49</v>
      </c>
      <c r="T238" s="203"/>
      <c r="U238" s="366" t="s">
        <v>64</v>
      </c>
      <c r="V238" s="371" t="s">
        <v>65</v>
      </c>
      <c r="W238" s="366" t="s">
        <v>67</v>
      </c>
      <c r="X238" s="366" t="s">
        <v>66</v>
      </c>
      <c r="Y238" s="366" t="s">
        <v>68</v>
      </c>
      <c r="Z238" s="366" t="s">
        <v>69</v>
      </c>
      <c r="AA238" s="366" t="s">
        <v>70</v>
      </c>
      <c r="AB238" s="404" t="s">
        <v>71</v>
      </c>
    </row>
    <row r="239" spans="1:28" x14ac:dyDescent="0.3">
      <c r="B239" s="402"/>
      <c r="C239" s="367"/>
      <c r="D239" s="367"/>
      <c r="E239" s="102"/>
      <c r="F239" s="367"/>
      <c r="G239" s="102"/>
      <c r="H239" s="367"/>
      <c r="I239" s="367"/>
      <c r="J239" s="367"/>
      <c r="K239" s="367"/>
      <c r="L239" s="367"/>
      <c r="M239" s="102"/>
      <c r="N239" s="367"/>
      <c r="O239" s="367"/>
      <c r="P239" s="102"/>
      <c r="Q239" s="367"/>
      <c r="R239" s="369"/>
      <c r="T239" s="203"/>
      <c r="U239" s="367"/>
      <c r="V239" s="372"/>
      <c r="W239" s="367"/>
      <c r="X239" s="367"/>
      <c r="Y239" s="367"/>
      <c r="Z239" s="367"/>
      <c r="AA239" s="367"/>
      <c r="AB239" s="405"/>
    </row>
    <row r="240" spans="1:28" x14ac:dyDescent="0.3">
      <c r="B240" s="402"/>
      <c r="C240" s="367"/>
      <c r="D240" s="367"/>
      <c r="E240" s="102"/>
      <c r="F240" s="367"/>
      <c r="G240" s="102"/>
      <c r="H240" s="367"/>
      <c r="I240" s="367"/>
      <c r="J240" s="367"/>
      <c r="K240" s="367"/>
      <c r="L240" s="367"/>
      <c r="M240" s="102"/>
      <c r="N240" s="367"/>
      <c r="O240" s="367"/>
      <c r="P240" s="102"/>
      <c r="Q240" s="367"/>
      <c r="R240" s="369"/>
      <c r="T240" s="203"/>
      <c r="U240" s="367"/>
      <c r="V240" s="372"/>
      <c r="W240" s="367"/>
      <c r="X240" s="367"/>
      <c r="Y240" s="367"/>
      <c r="Z240" s="367"/>
      <c r="AA240" s="367"/>
      <c r="AB240" s="405"/>
    </row>
    <row r="241" spans="1:28" x14ac:dyDescent="0.3">
      <c r="A241" s="359" t="s">
        <v>0</v>
      </c>
      <c r="B241" s="402"/>
      <c r="C241" s="367"/>
      <c r="D241" s="367"/>
      <c r="E241" s="102"/>
      <c r="F241" s="367"/>
      <c r="G241" s="102"/>
      <c r="H241" s="367"/>
      <c r="I241" s="367"/>
      <c r="J241" s="367"/>
      <c r="K241" s="367"/>
      <c r="L241" s="367"/>
      <c r="M241" s="102"/>
      <c r="N241" s="367"/>
      <c r="O241" s="367"/>
      <c r="P241" s="102"/>
      <c r="Q241" s="367"/>
      <c r="R241" s="369"/>
      <c r="T241" s="203"/>
      <c r="U241" s="367"/>
      <c r="V241" s="372"/>
      <c r="W241" s="367"/>
      <c r="X241" s="367"/>
      <c r="Y241" s="367"/>
      <c r="Z241" s="367"/>
      <c r="AA241" s="367"/>
      <c r="AB241" s="405"/>
    </row>
    <row r="242" spans="1:28" x14ac:dyDescent="0.3">
      <c r="A242" s="359"/>
      <c r="B242" s="403"/>
      <c r="C242" s="46">
        <f>L236</f>
        <v>1986</v>
      </c>
      <c r="D242" s="46">
        <f>C242</f>
        <v>1986</v>
      </c>
      <c r="E242" s="7" t="s">
        <v>5</v>
      </c>
      <c r="F242" s="46">
        <f>C242</f>
        <v>1986</v>
      </c>
      <c r="G242" s="7" t="s">
        <v>5</v>
      </c>
      <c r="H242" s="46">
        <f>C242</f>
        <v>1986</v>
      </c>
      <c r="I242" s="373"/>
      <c r="J242" s="373"/>
      <c r="K242" s="46">
        <f>C242</f>
        <v>1986</v>
      </c>
      <c r="L242" s="46">
        <f>C242</f>
        <v>1986</v>
      </c>
      <c r="M242" s="7" t="s">
        <v>5</v>
      </c>
      <c r="N242" s="46">
        <f>C242</f>
        <v>1986</v>
      </c>
      <c r="O242" s="373"/>
      <c r="P242" s="7" t="s">
        <v>5</v>
      </c>
      <c r="Q242" s="46">
        <f>C242</f>
        <v>1986</v>
      </c>
      <c r="R242" s="370"/>
      <c r="T242" s="203"/>
      <c r="U242" s="46">
        <f>C242</f>
        <v>1986</v>
      </c>
      <c r="V242" s="220">
        <f>U242</f>
        <v>1986</v>
      </c>
      <c r="W242" s="373"/>
      <c r="X242" s="46">
        <f>U242</f>
        <v>1986</v>
      </c>
      <c r="Y242" s="46">
        <f>U242</f>
        <v>1986</v>
      </c>
      <c r="Z242" s="47">
        <f>U242</f>
        <v>1986</v>
      </c>
      <c r="AA242" s="373"/>
      <c r="AB242" s="406"/>
    </row>
    <row r="243" spans="1:28" x14ac:dyDescent="0.3">
      <c r="A243" s="150" t="s">
        <v>54</v>
      </c>
      <c r="B243" s="9" t="str">
        <f t="shared" ref="B243" si="63">$M$1</f>
        <v>A</v>
      </c>
      <c r="C243" s="106"/>
      <c r="D243" s="106"/>
      <c r="E243" s="107"/>
      <c r="F243" s="106"/>
      <c r="G243" s="107"/>
      <c r="H243" s="106"/>
      <c r="I243" s="108"/>
      <c r="J243" s="108"/>
      <c r="K243" s="106"/>
      <c r="L243" s="106"/>
      <c r="M243" s="107"/>
      <c r="N243" s="106"/>
      <c r="O243" s="108"/>
      <c r="P243" s="107"/>
      <c r="Q243" s="106"/>
      <c r="R243" s="113"/>
      <c r="T243" s="203"/>
      <c r="U243" s="109"/>
      <c r="V243" s="109"/>
      <c r="W243" s="110"/>
      <c r="X243" s="109"/>
      <c r="Y243" s="109"/>
      <c r="Z243" s="109"/>
      <c r="AA243" s="110"/>
      <c r="AB243" s="111"/>
    </row>
    <row r="244" spans="1:28" s="63" customFormat="1" x14ac:dyDescent="0.25">
      <c r="A244" s="63" t="str">
        <f t="shared" ref="A244:B261" si="64">A199</f>
        <v>Land and Land Rights</v>
      </c>
      <c r="B244" s="45">
        <f t="shared" si="64"/>
        <v>389</v>
      </c>
      <c r="C244" s="39">
        <f t="shared" ref="C244:C261" si="65">H199</f>
        <v>23316</v>
      </c>
      <c r="D244" s="39"/>
      <c r="E244" s="40"/>
      <c r="F244" s="39"/>
      <c r="G244" s="40"/>
      <c r="H244" s="39">
        <f t="shared" ref="H244:H261" si="66">C244+D244-F244</f>
        <v>23316</v>
      </c>
      <c r="I244" s="41">
        <f>I199</f>
        <v>0</v>
      </c>
      <c r="J244" s="39">
        <f t="shared" ref="J244:J261" si="67">((C244+H244)/2)*I244/100*$O$54/12</f>
        <v>0</v>
      </c>
      <c r="K244" s="39">
        <f t="shared" ref="K244:K261" si="68">N199</f>
        <v>0</v>
      </c>
      <c r="L244" s="39"/>
      <c r="M244" s="40"/>
      <c r="N244" s="39">
        <f t="shared" ref="N244:N261" si="69">K244+J244+L244-F244</f>
        <v>0</v>
      </c>
      <c r="O244" s="187" t="str">
        <f>IF(N244&gt;0, N244/H244*100, "---")</f>
        <v>---</v>
      </c>
      <c r="P244" s="40"/>
      <c r="Q244" s="39">
        <f t="shared" ref="Q244:Q261" si="70">H244-N244</f>
        <v>23316</v>
      </c>
      <c r="R244" s="45">
        <f t="shared" ref="R244:R261" si="71">B244</f>
        <v>389</v>
      </c>
      <c r="S244" s="164"/>
      <c r="T244" s="155"/>
      <c r="U244" s="207"/>
      <c r="V244" s="221">
        <f>X218</f>
        <v>0</v>
      </c>
      <c r="W244" s="105"/>
      <c r="X244" s="176"/>
      <c r="Y244" s="176"/>
      <c r="Z244" s="176">
        <f>AA218</f>
        <v>0</v>
      </c>
      <c r="AA244" s="207"/>
      <c r="AB244" s="214"/>
    </row>
    <row r="245" spans="1:28" x14ac:dyDescent="0.25">
      <c r="A245" s="4" t="str">
        <f t="shared" si="64"/>
        <v>Wells and Springs</v>
      </c>
      <c r="B245" s="44">
        <f t="shared" si="64"/>
        <v>314</v>
      </c>
      <c r="C245" s="11">
        <f t="shared" si="65"/>
        <v>0</v>
      </c>
      <c r="D245" s="11">
        <v>0</v>
      </c>
      <c r="E245" s="12"/>
      <c r="F245" s="11"/>
      <c r="G245" s="12"/>
      <c r="H245" s="11">
        <f t="shared" si="66"/>
        <v>0</v>
      </c>
      <c r="I245" s="225">
        <f t="shared" ref="I245:I261" si="72">I200</f>
        <v>2</v>
      </c>
      <c r="J245" s="11">
        <f t="shared" si="67"/>
        <v>0</v>
      </c>
      <c r="K245" s="11">
        <f t="shared" si="68"/>
        <v>0</v>
      </c>
      <c r="L245" s="11"/>
      <c r="M245" s="12"/>
      <c r="N245" s="11">
        <f t="shared" si="69"/>
        <v>0</v>
      </c>
      <c r="O245" s="293" t="str">
        <f t="shared" ref="O245:O261" si="73">IF(N245&gt;0, N245/H245*100, "---")</f>
        <v>---</v>
      </c>
      <c r="P245" s="12"/>
      <c r="Q245" s="11">
        <f t="shared" si="70"/>
        <v>0</v>
      </c>
      <c r="R245" s="44">
        <f t="shared" si="71"/>
        <v>314</v>
      </c>
      <c r="S245" s="129"/>
      <c r="T245" s="122"/>
      <c r="U245" s="153"/>
      <c r="V245" s="360" t="s">
        <v>72</v>
      </c>
      <c r="W245" s="158"/>
      <c r="X245" s="153"/>
      <c r="Y245" s="208"/>
      <c r="Z245" s="363" t="s">
        <v>74</v>
      </c>
      <c r="AA245" s="153"/>
      <c r="AB245" s="215"/>
    </row>
    <row r="246" spans="1:28" s="63" customFormat="1" x14ac:dyDescent="0.25">
      <c r="A246" s="63" t="str">
        <f t="shared" si="64"/>
        <v>Pumping Equip (Electric)</v>
      </c>
      <c r="B246" s="45">
        <f t="shared" si="64"/>
        <v>325</v>
      </c>
      <c r="C246" s="39">
        <f t="shared" si="65"/>
        <v>0</v>
      </c>
      <c r="D246" s="39"/>
      <c r="E246" s="40"/>
      <c r="F246" s="39"/>
      <c r="G246" s="40"/>
      <c r="H246" s="39">
        <f t="shared" si="66"/>
        <v>0</v>
      </c>
      <c r="I246" s="41">
        <f t="shared" si="72"/>
        <v>10</v>
      </c>
      <c r="J246" s="39">
        <f t="shared" si="67"/>
        <v>0</v>
      </c>
      <c r="K246" s="39">
        <f t="shared" si="68"/>
        <v>0</v>
      </c>
      <c r="L246" s="39"/>
      <c r="M246" s="40"/>
      <c r="N246" s="39">
        <f t="shared" si="69"/>
        <v>0</v>
      </c>
      <c r="O246" s="187" t="str">
        <f t="shared" si="73"/>
        <v>---</v>
      </c>
      <c r="P246" s="40"/>
      <c r="Q246" s="39">
        <f t="shared" si="70"/>
        <v>0</v>
      </c>
      <c r="R246" s="45">
        <f t="shared" si="71"/>
        <v>325</v>
      </c>
      <c r="S246" s="164"/>
      <c r="T246" s="155"/>
      <c r="U246" s="39"/>
      <c r="V246" s="361"/>
      <c r="W246" s="45"/>
      <c r="X246" s="39"/>
      <c r="Y246" s="210"/>
      <c r="Z246" s="364"/>
      <c r="AA246" s="39"/>
      <c r="AB246" s="216"/>
    </row>
    <row r="247" spans="1:28" s="161" customFormat="1" x14ac:dyDescent="0.25">
      <c r="A247" s="161" t="str">
        <f t="shared" si="64"/>
        <v>Structures and Improvements</v>
      </c>
      <c r="B247" s="158">
        <f t="shared" si="64"/>
        <v>390</v>
      </c>
      <c r="C247" s="153">
        <f t="shared" si="65"/>
        <v>0</v>
      </c>
      <c r="D247" s="153"/>
      <c r="E247" s="157"/>
      <c r="F247" s="153"/>
      <c r="G247" s="157"/>
      <c r="H247" s="153">
        <f t="shared" si="66"/>
        <v>0</v>
      </c>
      <c r="I247" s="225">
        <f t="shared" si="72"/>
        <v>2.5</v>
      </c>
      <c r="J247" s="153">
        <f t="shared" si="67"/>
        <v>0</v>
      </c>
      <c r="K247" s="153">
        <f t="shared" si="68"/>
        <v>0</v>
      </c>
      <c r="L247" s="153"/>
      <c r="M247" s="157"/>
      <c r="N247" s="153">
        <f t="shared" si="69"/>
        <v>0</v>
      </c>
      <c r="O247" s="293" t="str">
        <f t="shared" si="73"/>
        <v>---</v>
      </c>
      <c r="P247" s="157"/>
      <c r="Q247" s="153">
        <f t="shared" si="70"/>
        <v>0</v>
      </c>
      <c r="R247" s="158">
        <f t="shared" si="71"/>
        <v>390</v>
      </c>
      <c r="S247" s="159"/>
      <c r="T247" s="160"/>
      <c r="U247" s="153"/>
      <c r="V247" s="361"/>
      <c r="W247" s="158"/>
      <c r="X247" s="153"/>
      <c r="Y247" s="212"/>
      <c r="Z247" s="364"/>
      <c r="AA247" s="153"/>
      <c r="AB247" s="217"/>
    </row>
    <row r="248" spans="1:28" s="63" customFormat="1" x14ac:dyDescent="0.25">
      <c r="A248" s="63" t="str">
        <f t="shared" si="64"/>
        <v>Water Treatment Equipment</v>
      </c>
      <c r="B248" s="45">
        <f t="shared" si="64"/>
        <v>332</v>
      </c>
      <c r="C248" s="39">
        <f t="shared" si="65"/>
        <v>0</v>
      </c>
      <c r="D248" s="39"/>
      <c r="E248" s="40"/>
      <c r="F248" s="39"/>
      <c r="G248" s="40"/>
      <c r="H248" s="39">
        <f t="shared" si="66"/>
        <v>0</v>
      </c>
      <c r="I248" s="41">
        <f t="shared" si="72"/>
        <v>2.9</v>
      </c>
      <c r="J248" s="39">
        <f t="shared" si="67"/>
        <v>0</v>
      </c>
      <c r="K248" s="39">
        <f t="shared" si="68"/>
        <v>0</v>
      </c>
      <c r="L248" s="39"/>
      <c r="M248" s="40"/>
      <c r="N248" s="39">
        <f t="shared" si="69"/>
        <v>0</v>
      </c>
      <c r="O248" s="187" t="str">
        <f t="shared" si="73"/>
        <v>---</v>
      </c>
      <c r="P248" s="40"/>
      <c r="Q248" s="39">
        <f t="shared" si="70"/>
        <v>0</v>
      </c>
      <c r="R248" s="45">
        <f t="shared" si="71"/>
        <v>332</v>
      </c>
      <c r="S248" s="164"/>
      <c r="T248" s="155"/>
      <c r="U248" s="39"/>
      <c r="V248" s="361"/>
      <c r="W248" s="45"/>
      <c r="X248" s="39"/>
      <c r="Y248" s="210"/>
      <c r="Z248" s="364"/>
      <c r="AA248" s="39"/>
      <c r="AB248" s="218"/>
    </row>
    <row r="249" spans="1:28" s="161" customFormat="1" x14ac:dyDescent="0.25">
      <c r="A249" s="161" t="str">
        <f t="shared" si="64"/>
        <v>Dist Reservoirs and Standpipes</v>
      </c>
      <c r="B249" s="158">
        <f t="shared" si="64"/>
        <v>342</v>
      </c>
      <c r="C249" s="153">
        <f t="shared" si="65"/>
        <v>0</v>
      </c>
      <c r="D249" s="153"/>
      <c r="E249" s="157"/>
      <c r="F249" s="153"/>
      <c r="G249" s="157"/>
      <c r="H249" s="153">
        <f t="shared" si="66"/>
        <v>0</v>
      </c>
      <c r="I249" s="225">
        <f t="shared" si="72"/>
        <v>2.5</v>
      </c>
      <c r="J249" s="153">
        <f t="shared" si="67"/>
        <v>0</v>
      </c>
      <c r="K249" s="153">
        <f t="shared" si="68"/>
        <v>0</v>
      </c>
      <c r="L249" s="153"/>
      <c r="M249" s="157"/>
      <c r="N249" s="153">
        <f t="shared" si="69"/>
        <v>0</v>
      </c>
      <c r="O249" s="293" t="str">
        <f t="shared" si="73"/>
        <v>---</v>
      </c>
      <c r="P249" s="157"/>
      <c r="Q249" s="153">
        <f t="shared" si="70"/>
        <v>0</v>
      </c>
      <c r="R249" s="158">
        <f t="shared" si="71"/>
        <v>342</v>
      </c>
      <c r="S249" s="159"/>
      <c r="T249" s="160"/>
      <c r="U249" s="153"/>
      <c r="V249" s="361"/>
      <c r="W249" s="158"/>
      <c r="X249" s="153"/>
      <c r="Y249" s="212"/>
      <c r="Z249" s="364"/>
      <c r="AA249" s="153"/>
      <c r="AB249" s="215"/>
    </row>
    <row r="250" spans="1:28" s="63" customFormat="1" x14ac:dyDescent="0.25">
      <c r="A250" s="63" t="str">
        <f t="shared" si="64"/>
        <v>Trans &amp; Dist Mains</v>
      </c>
      <c r="B250" s="45">
        <f t="shared" si="64"/>
        <v>343</v>
      </c>
      <c r="C250" s="39">
        <f t="shared" si="65"/>
        <v>0</v>
      </c>
      <c r="D250" s="39"/>
      <c r="E250" s="40"/>
      <c r="F250" s="39"/>
      <c r="G250" s="40"/>
      <c r="H250" s="39">
        <f t="shared" si="66"/>
        <v>0</v>
      </c>
      <c r="I250" s="41">
        <f t="shared" si="72"/>
        <v>2</v>
      </c>
      <c r="J250" s="39">
        <f t="shared" si="67"/>
        <v>0</v>
      </c>
      <c r="K250" s="39">
        <f t="shared" si="68"/>
        <v>0</v>
      </c>
      <c r="L250" s="39"/>
      <c r="M250" s="40"/>
      <c r="N250" s="39">
        <f t="shared" si="69"/>
        <v>0</v>
      </c>
      <c r="O250" s="187" t="str">
        <f t="shared" si="73"/>
        <v>---</v>
      </c>
      <c r="P250" s="40"/>
      <c r="Q250" s="39">
        <f t="shared" si="70"/>
        <v>0</v>
      </c>
      <c r="R250" s="45">
        <f t="shared" si="71"/>
        <v>343</v>
      </c>
      <c r="S250" s="164"/>
      <c r="T250" s="155"/>
      <c r="U250" s="39"/>
      <c r="V250" s="361"/>
      <c r="W250" s="45"/>
      <c r="X250" s="39"/>
      <c r="Y250" s="210"/>
      <c r="Z250" s="364"/>
      <c r="AA250" s="39"/>
      <c r="AB250" s="218"/>
    </row>
    <row r="251" spans="1:28" s="161" customFormat="1" x14ac:dyDescent="0.25">
      <c r="A251" s="161" t="str">
        <f t="shared" si="64"/>
        <v>Services</v>
      </c>
      <c r="B251" s="158">
        <f t="shared" si="64"/>
        <v>345</v>
      </c>
      <c r="C251" s="153">
        <f t="shared" si="65"/>
        <v>83185</v>
      </c>
      <c r="D251" s="153"/>
      <c r="E251" s="157"/>
      <c r="F251" s="153"/>
      <c r="G251" s="157"/>
      <c r="H251" s="153">
        <f t="shared" si="66"/>
        <v>83185</v>
      </c>
      <c r="I251" s="225">
        <f t="shared" si="72"/>
        <v>2.5</v>
      </c>
      <c r="J251" s="153">
        <f t="shared" si="67"/>
        <v>2079.625</v>
      </c>
      <c r="K251" s="153">
        <f t="shared" si="68"/>
        <v>7872.40625</v>
      </c>
      <c r="L251" s="153"/>
      <c r="M251" s="157"/>
      <c r="N251" s="153">
        <f t="shared" si="69"/>
        <v>9952.03125</v>
      </c>
      <c r="O251" s="293">
        <f t="shared" si="73"/>
        <v>11.963732944641462</v>
      </c>
      <c r="P251" s="157"/>
      <c r="Q251" s="153">
        <f t="shared" si="70"/>
        <v>73232.96875</v>
      </c>
      <c r="R251" s="158">
        <f t="shared" si="71"/>
        <v>345</v>
      </c>
      <c r="S251" s="159"/>
      <c r="T251" s="160"/>
      <c r="U251" s="153"/>
      <c r="V251" s="361"/>
      <c r="W251" s="158"/>
      <c r="X251" s="153"/>
      <c r="Y251" s="212"/>
      <c r="Z251" s="364"/>
      <c r="AA251" s="153"/>
      <c r="AB251" s="215"/>
    </row>
    <row r="252" spans="1:28" s="63" customFormat="1" x14ac:dyDescent="0.25">
      <c r="A252" s="63" t="str">
        <f t="shared" si="64"/>
        <v>Meters</v>
      </c>
      <c r="B252" s="45">
        <f t="shared" si="64"/>
        <v>346</v>
      </c>
      <c r="C252" s="39">
        <f t="shared" si="65"/>
        <v>0</v>
      </c>
      <c r="D252" s="39"/>
      <c r="E252" s="40"/>
      <c r="F252" s="39"/>
      <c r="G252" s="40"/>
      <c r="H252" s="39">
        <f t="shared" si="66"/>
        <v>0</v>
      </c>
      <c r="I252" s="41">
        <f t="shared" si="72"/>
        <v>10</v>
      </c>
      <c r="J252" s="39">
        <f t="shared" si="67"/>
        <v>0</v>
      </c>
      <c r="K252" s="39">
        <f t="shared" si="68"/>
        <v>0</v>
      </c>
      <c r="L252" s="39"/>
      <c r="M252" s="40"/>
      <c r="N252" s="39">
        <f t="shared" si="69"/>
        <v>0</v>
      </c>
      <c r="O252" s="187" t="str">
        <f t="shared" si="73"/>
        <v>---</v>
      </c>
      <c r="P252" s="40"/>
      <c r="Q252" s="39">
        <f t="shared" si="70"/>
        <v>0</v>
      </c>
      <c r="R252" s="45">
        <f t="shared" si="71"/>
        <v>346</v>
      </c>
      <c r="S252" s="164"/>
      <c r="T252" s="155"/>
      <c r="U252" s="39"/>
      <c r="V252" s="362"/>
      <c r="W252" s="45"/>
      <c r="X252" s="39"/>
      <c r="Y252" s="210"/>
      <c r="Z252" s="365"/>
      <c r="AA252" s="39"/>
      <c r="AB252" s="218"/>
    </row>
    <row r="253" spans="1:28" s="161" customFormat="1" x14ac:dyDescent="0.25">
      <c r="A253" s="161" t="str">
        <f t="shared" si="64"/>
        <v>Meter Pits &amp; Installations</v>
      </c>
      <c r="B253" s="158">
        <f t="shared" si="64"/>
        <v>347</v>
      </c>
      <c r="C253" s="153">
        <f t="shared" si="65"/>
        <v>0</v>
      </c>
      <c r="D253" s="153"/>
      <c r="E253" s="157"/>
      <c r="F253" s="153"/>
      <c r="G253" s="157"/>
      <c r="H253" s="153">
        <f t="shared" si="66"/>
        <v>0</v>
      </c>
      <c r="I253" s="225">
        <f t="shared" si="72"/>
        <v>2.5</v>
      </c>
      <c r="J253" s="153">
        <f t="shared" si="67"/>
        <v>0</v>
      </c>
      <c r="K253" s="153">
        <f t="shared" si="68"/>
        <v>0</v>
      </c>
      <c r="L253" s="153"/>
      <c r="M253" s="157"/>
      <c r="N253" s="153">
        <f t="shared" si="69"/>
        <v>0</v>
      </c>
      <c r="O253" s="293" t="str">
        <f t="shared" si="73"/>
        <v>---</v>
      </c>
      <c r="P253" s="157"/>
      <c r="Q253" s="153">
        <f t="shared" si="70"/>
        <v>0</v>
      </c>
      <c r="R253" s="158">
        <f t="shared" si="71"/>
        <v>347</v>
      </c>
      <c r="S253" s="159"/>
      <c r="T253" s="160"/>
      <c r="U253" s="153"/>
      <c r="V253" s="222"/>
      <c r="W253" s="158"/>
      <c r="X253" s="153"/>
      <c r="Y253" s="153"/>
      <c r="Z253" s="212"/>
      <c r="AA253" s="153"/>
      <c r="AB253" s="215"/>
    </row>
    <row r="254" spans="1:28" s="63" customFormat="1" x14ac:dyDescent="0.25">
      <c r="A254" s="63" t="str">
        <f t="shared" si="64"/>
        <v>Hydrants</v>
      </c>
      <c r="B254" s="45">
        <f t="shared" si="64"/>
        <v>348</v>
      </c>
      <c r="C254" s="39">
        <f t="shared" si="65"/>
        <v>0</v>
      </c>
      <c r="D254" s="39"/>
      <c r="E254" s="40"/>
      <c r="F254" s="39"/>
      <c r="G254" s="40"/>
      <c r="H254" s="39">
        <f t="shared" si="66"/>
        <v>0</v>
      </c>
      <c r="I254" s="41">
        <f t="shared" si="72"/>
        <v>2</v>
      </c>
      <c r="J254" s="39">
        <f t="shared" si="67"/>
        <v>0</v>
      </c>
      <c r="K254" s="39">
        <f t="shared" si="68"/>
        <v>0</v>
      </c>
      <c r="L254" s="39"/>
      <c r="M254" s="40"/>
      <c r="N254" s="39">
        <f t="shared" si="69"/>
        <v>0</v>
      </c>
      <c r="O254" s="187" t="str">
        <f t="shared" si="73"/>
        <v>---</v>
      </c>
      <c r="P254" s="40"/>
      <c r="Q254" s="39">
        <f t="shared" si="70"/>
        <v>0</v>
      </c>
      <c r="R254" s="45">
        <f t="shared" si="71"/>
        <v>348</v>
      </c>
      <c r="S254" s="164"/>
      <c r="T254" s="155"/>
      <c r="U254" s="39"/>
      <c r="V254" s="375" t="s">
        <v>73</v>
      </c>
      <c r="W254" s="45"/>
      <c r="X254" s="39"/>
      <c r="Y254" s="39"/>
      <c r="Z254" s="210"/>
      <c r="AA254" s="39"/>
      <c r="AB254" s="216"/>
    </row>
    <row r="255" spans="1:28" s="161" customFormat="1" x14ac:dyDescent="0.25">
      <c r="A255" s="161" t="str">
        <f t="shared" si="64"/>
        <v>Stores Equipment</v>
      </c>
      <c r="B255" s="158">
        <f t="shared" si="64"/>
        <v>393</v>
      </c>
      <c r="C255" s="153">
        <f t="shared" si="65"/>
        <v>0</v>
      </c>
      <c r="D255" s="153"/>
      <c r="E255" s="157"/>
      <c r="F255" s="153"/>
      <c r="G255" s="157"/>
      <c r="H255" s="153">
        <f t="shared" si="66"/>
        <v>0</v>
      </c>
      <c r="I255" s="225">
        <f t="shared" si="72"/>
        <v>4</v>
      </c>
      <c r="J255" s="153">
        <f t="shared" si="67"/>
        <v>0</v>
      </c>
      <c r="K255" s="153">
        <f t="shared" si="68"/>
        <v>0</v>
      </c>
      <c r="L255" s="153"/>
      <c r="M255" s="157"/>
      <c r="N255" s="153">
        <f t="shared" si="69"/>
        <v>0</v>
      </c>
      <c r="O255" s="293" t="str">
        <f t="shared" si="73"/>
        <v>---</v>
      </c>
      <c r="P255" s="157"/>
      <c r="Q255" s="153">
        <f t="shared" si="70"/>
        <v>0</v>
      </c>
      <c r="R255" s="158">
        <f t="shared" si="71"/>
        <v>393</v>
      </c>
      <c r="S255" s="159"/>
      <c r="T255" s="160"/>
      <c r="U255" s="153"/>
      <c r="V255" s="375"/>
      <c r="W255" s="158"/>
      <c r="X255" s="153"/>
      <c r="Y255" s="153"/>
      <c r="Z255" s="153"/>
      <c r="AA255" s="153"/>
      <c r="AB255" s="217"/>
    </row>
    <row r="256" spans="1:28" s="63" customFormat="1" x14ac:dyDescent="0.25">
      <c r="A256" s="63" t="str">
        <f t="shared" si="64"/>
        <v>Power Operated Equipment</v>
      </c>
      <c r="B256" s="45">
        <f t="shared" si="64"/>
        <v>396</v>
      </c>
      <c r="C256" s="39">
        <f t="shared" si="65"/>
        <v>0</v>
      </c>
      <c r="D256" s="39"/>
      <c r="E256" s="40"/>
      <c r="F256" s="39"/>
      <c r="G256" s="40"/>
      <c r="H256" s="39">
        <f t="shared" si="66"/>
        <v>0</v>
      </c>
      <c r="I256" s="41">
        <f t="shared" si="72"/>
        <v>6.7</v>
      </c>
      <c r="J256" s="39">
        <f t="shared" si="67"/>
        <v>0</v>
      </c>
      <c r="K256" s="39">
        <f t="shared" si="68"/>
        <v>0</v>
      </c>
      <c r="L256" s="39"/>
      <c r="M256" s="40"/>
      <c r="N256" s="39">
        <f t="shared" si="69"/>
        <v>0</v>
      </c>
      <c r="O256" s="187" t="str">
        <f t="shared" si="73"/>
        <v>---</v>
      </c>
      <c r="P256" s="40"/>
      <c r="Q256" s="39">
        <f t="shared" si="70"/>
        <v>0</v>
      </c>
      <c r="R256" s="45">
        <f t="shared" si="71"/>
        <v>396</v>
      </c>
      <c r="S256" s="164"/>
      <c r="T256" s="155"/>
      <c r="U256" s="39"/>
      <c r="V256" s="375"/>
      <c r="W256" s="45"/>
      <c r="X256" s="39"/>
      <c r="Y256" s="39"/>
      <c r="Z256" s="39"/>
      <c r="AA256" s="39"/>
      <c r="AB256" s="216"/>
    </row>
    <row r="257" spans="1:28" s="161" customFormat="1" x14ac:dyDescent="0.25">
      <c r="A257" s="161" t="str">
        <f t="shared" si="64"/>
        <v>Transportation Equipment</v>
      </c>
      <c r="B257" s="158">
        <f t="shared" si="64"/>
        <v>392</v>
      </c>
      <c r="C257" s="153">
        <f t="shared" si="65"/>
        <v>0</v>
      </c>
      <c r="D257" s="153"/>
      <c r="E257" s="157"/>
      <c r="F257" s="153"/>
      <c r="G257" s="157"/>
      <c r="H257" s="153">
        <f t="shared" si="66"/>
        <v>0</v>
      </c>
      <c r="I257" s="225">
        <f t="shared" si="72"/>
        <v>13</v>
      </c>
      <c r="J257" s="153">
        <f t="shared" si="67"/>
        <v>0</v>
      </c>
      <c r="K257" s="153">
        <f t="shared" si="68"/>
        <v>0</v>
      </c>
      <c r="L257" s="153"/>
      <c r="M257" s="157"/>
      <c r="N257" s="153">
        <f t="shared" si="69"/>
        <v>0</v>
      </c>
      <c r="O257" s="293" t="str">
        <f t="shared" si="73"/>
        <v>---</v>
      </c>
      <c r="P257" s="157"/>
      <c r="Q257" s="153">
        <f t="shared" si="70"/>
        <v>0</v>
      </c>
      <c r="R257" s="158">
        <f t="shared" si="71"/>
        <v>392</v>
      </c>
      <c r="S257" s="159"/>
      <c r="T257" s="160"/>
      <c r="U257" s="153"/>
      <c r="V257" s="375"/>
      <c r="W257" s="158"/>
      <c r="X257" s="153"/>
      <c r="Y257" s="153"/>
      <c r="Z257" s="153"/>
      <c r="AA257" s="153"/>
      <c r="AB257" s="215"/>
    </row>
    <row r="258" spans="1:28" s="63" customFormat="1" x14ac:dyDescent="0.25">
      <c r="A258" s="63" t="str">
        <f t="shared" si="64"/>
        <v>Communication Equipment</v>
      </c>
      <c r="B258" s="45">
        <f t="shared" si="64"/>
        <v>397</v>
      </c>
      <c r="C258" s="39">
        <f t="shared" si="65"/>
        <v>0</v>
      </c>
      <c r="D258" s="39"/>
      <c r="E258" s="40"/>
      <c r="F258" s="39"/>
      <c r="G258" s="40"/>
      <c r="H258" s="39">
        <f t="shared" si="66"/>
        <v>0</v>
      </c>
      <c r="I258" s="41">
        <f t="shared" si="72"/>
        <v>6.7</v>
      </c>
      <c r="J258" s="39">
        <f t="shared" si="67"/>
        <v>0</v>
      </c>
      <c r="K258" s="39">
        <f t="shared" si="68"/>
        <v>0</v>
      </c>
      <c r="L258" s="39"/>
      <c r="M258" s="40"/>
      <c r="N258" s="39">
        <f t="shared" si="69"/>
        <v>0</v>
      </c>
      <c r="O258" s="187" t="str">
        <f t="shared" si="73"/>
        <v>---</v>
      </c>
      <c r="P258" s="40"/>
      <c r="Q258" s="39">
        <f t="shared" si="70"/>
        <v>0</v>
      </c>
      <c r="R258" s="45">
        <f t="shared" si="71"/>
        <v>397</v>
      </c>
      <c r="S258" s="164"/>
      <c r="T258" s="155"/>
      <c r="U258" s="39"/>
      <c r="V258" s="375"/>
      <c r="W258" s="45"/>
      <c r="X258" s="39"/>
      <c r="Y258" s="39"/>
      <c r="Z258" s="39"/>
      <c r="AA258" s="39"/>
      <c r="AB258" s="218"/>
    </row>
    <row r="259" spans="1:28" s="161" customFormat="1" x14ac:dyDescent="0.25">
      <c r="A259" s="161" t="str">
        <f t="shared" si="64"/>
        <v>Organization</v>
      </c>
      <c r="B259" s="158">
        <f t="shared" si="64"/>
        <v>301</v>
      </c>
      <c r="C259" s="153">
        <f t="shared" si="65"/>
        <v>0</v>
      </c>
      <c r="D259" s="153"/>
      <c r="E259" s="157"/>
      <c r="F259" s="153"/>
      <c r="G259" s="157"/>
      <c r="H259" s="153">
        <f t="shared" si="66"/>
        <v>0</v>
      </c>
      <c r="I259" s="225">
        <f t="shared" si="72"/>
        <v>0</v>
      </c>
      <c r="J259" s="153">
        <f t="shared" si="67"/>
        <v>0</v>
      </c>
      <c r="K259" s="153">
        <f t="shared" si="68"/>
        <v>0</v>
      </c>
      <c r="L259" s="153"/>
      <c r="M259" s="157"/>
      <c r="N259" s="153">
        <f t="shared" si="69"/>
        <v>0</v>
      </c>
      <c r="O259" s="293" t="str">
        <f t="shared" si="73"/>
        <v>---</v>
      </c>
      <c r="P259" s="157"/>
      <c r="Q259" s="153">
        <f t="shared" si="70"/>
        <v>0</v>
      </c>
      <c r="R259" s="158">
        <f t="shared" si="71"/>
        <v>301</v>
      </c>
      <c r="S259" s="159"/>
      <c r="T259" s="160"/>
      <c r="U259" s="153"/>
      <c r="V259" s="375"/>
      <c r="W259" s="158"/>
      <c r="X259" s="153"/>
      <c r="Y259" s="153"/>
      <c r="Z259" s="153"/>
      <c r="AA259" s="153"/>
      <c r="AB259" s="217"/>
    </row>
    <row r="260" spans="1:28" s="63" customFormat="1" x14ac:dyDescent="0.25">
      <c r="A260" s="63">
        <f t="shared" si="64"/>
        <v>0</v>
      </c>
      <c r="B260" s="45">
        <f t="shared" si="64"/>
        <v>0</v>
      </c>
      <c r="C260" s="39">
        <f t="shared" si="65"/>
        <v>0</v>
      </c>
      <c r="D260" s="39"/>
      <c r="E260" s="40"/>
      <c r="F260" s="39"/>
      <c r="G260" s="40"/>
      <c r="H260" s="39">
        <f t="shared" si="66"/>
        <v>0</v>
      </c>
      <c r="I260" s="41">
        <f t="shared" si="72"/>
        <v>0</v>
      </c>
      <c r="J260" s="39">
        <f t="shared" si="67"/>
        <v>0</v>
      </c>
      <c r="K260" s="39">
        <f t="shared" si="68"/>
        <v>0</v>
      </c>
      <c r="L260" s="39"/>
      <c r="M260" s="40"/>
      <c r="N260" s="39">
        <f t="shared" si="69"/>
        <v>0</v>
      </c>
      <c r="O260" s="187" t="str">
        <f t="shared" si="73"/>
        <v>---</v>
      </c>
      <c r="P260" s="40"/>
      <c r="Q260" s="39">
        <f t="shared" si="70"/>
        <v>0</v>
      </c>
      <c r="R260" s="45">
        <f t="shared" si="71"/>
        <v>0</v>
      </c>
      <c r="S260" s="164"/>
      <c r="T260" s="155"/>
      <c r="U260" s="39"/>
      <c r="V260" s="375"/>
      <c r="W260" s="45"/>
      <c r="X260" s="39"/>
      <c r="Y260" s="39"/>
      <c r="Z260" s="39"/>
      <c r="AA260" s="39"/>
      <c r="AB260" s="216"/>
    </row>
    <row r="261" spans="1:28" s="161" customFormat="1" x14ac:dyDescent="0.25">
      <c r="A261" s="100">
        <f t="shared" si="64"/>
        <v>0</v>
      </c>
      <c r="B261" s="158">
        <f t="shared" si="64"/>
        <v>0</v>
      </c>
      <c r="C261" s="153">
        <f t="shared" si="65"/>
        <v>0</v>
      </c>
      <c r="D261" s="153"/>
      <c r="E261" s="157"/>
      <c r="F261" s="153"/>
      <c r="G261" s="157"/>
      <c r="H261" s="153">
        <f t="shared" si="66"/>
        <v>0</v>
      </c>
      <c r="I261" s="225">
        <f t="shared" si="72"/>
        <v>0</v>
      </c>
      <c r="J261" s="153">
        <f t="shared" si="67"/>
        <v>0</v>
      </c>
      <c r="K261" s="153">
        <f t="shared" si="68"/>
        <v>0</v>
      </c>
      <c r="L261" s="153"/>
      <c r="M261" s="157"/>
      <c r="N261" s="153">
        <f t="shared" si="69"/>
        <v>0</v>
      </c>
      <c r="O261" s="293" t="str">
        <f t="shared" si="73"/>
        <v>---</v>
      </c>
      <c r="P261" s="157"/>
      <c r="Q261" s="153">
        <f t="shared" si="70"/>
        <v>0</v>
      </c>
      <c r="R261" s="158">
        <f t="shared" si="71"/>
        <v>0</v>
      </c>
      <c r="S261" s="159"/>
      <c r="T261" s="160"/>
      <c r="U261" s="153"/>
      <c r="V261" s="222"/>
      <c r="W261" s="158"/>
      <c r="X261" s="153"/>
      <c r="Y261" s="153"/>
      <c r="Z261" s="153"/>
      <c r="AA261" s="153"/>
      <c r="AB261" s="217"/>
    </row>
    <row r="262" spans="1:28" x14ac:dyDescent="0.25">
      <c r="A262" s="244" t="s">
        <v>54</v>
      </c>
      <c r="B262" s="9" t="str">
        <f t="shared" ref="B262" si="74">$M$1</f>
        <v>A</v>
      </c>
      <c r="C262" s="32"/>
      <c r="D262" s="32"/>
      <c r="F262" s="32"/>
      <c r="H262" s="32"/>
      <c r="I262" s="32"/>
      <c r="J262" s="32"/>
      <c r="K262" s="32"/>
      <c r="L262" s="32"/>
      <c r="N262" s="32"/>
      <c r="O262" s="32"/>
      <c r="T262" s="203"/>
      <c r="U262" s="4"/>
      <c r="V262" s="4"/>
    </row>
    <row r="263" spans="1:28" x14ac:dyDescent="0.25">
      <c r="A263" s="4" t="s">
        <v>4</v>
      </c>
      <c r="C263" s="198">
        <f>SUM(C244:C262)</f>
        <v>106501</v>
      </c>
      <c r="D263" s="154">
        <f>SUM(D244:D262)</f>
        <v>0</v>
      </c>
      <c r="F263" s="11">
        <f>SUM(F244:F262)</f>
        <v>0</v>
      </c>
      <c r="H263" s="198">
        <f>SUM(H244:H262)</f>
        <v>106501</v>
      </c>
      <c r="I263" s="32"/>
      <c r="J263" s="198">
        <f>SUM(J244:J262)</f>
        <v>2079.625</v>
      </c>
      <c r="K263" s="198">
        <f>SUM(K244:K262)</f>
        <v>7872.40625</v>
      </c>
      <c r="L263" s="11">
        <f>SUM(L244:L262)</f>
        <v>0</v>
      </c>
      <c r="N263" s="198">
        <f>SUM(N244:N262)</f>
        <v>9952.03125</v>
      </c>
      <c r="O263" s="11"/>
      <c r="Q263" s="198">
        <f>SUM(Q244:Q262)</f>
        <v>96548.96875</v>
      </c>
      <c r="T263" s="203"/>
      <c r="U263" s="198">
        <f>SUM(U244:U261)</f>
        <v>0</v>
      </c>
      <c r="V263" s="23"/>
      <c r="X263" s="198">
        <f>U263+V244</f>
        <v>0</v>
      </c>
      <c r="Y263" s="198">
        <f>X263/H263*J263</f>
        <v>0</v>
      </c>
      <c r="AA263" s="198">
        <f>Z244+Y263+SUM(AA244:AA261)</f>
        <v>0</v>
      </c>
      <c r="AB263" s="198">
        <f>X263-AA263</f>
        <v>0</v>
      </c>
    </row>
    <row r="264" spans="1:28" x14ac:dyDescent="0.25">
      <c r="C264" s="32"/>
      <c r="H264" s="32"/>
      <c r="I264" s="32"/>
      <c r="J264" s="32"/>
      <c r="K264" s="32"/>
      <c r="L264" s="32"/>
      <c r="N264" s="32"/>
      <c r="O264" s="32"/>
      <c r="Q264" s="32"/>
      <c r="T264" s="203"/>
    </row>
    <row r="265" spans="1:28" x14ac:dyDescent="0.25">
      <c r="A265" s="120" t="s">
        <v>85</v>
      </c>
      <c r="B265" s="90"/>
      <c r="C265" s="32"/>
      <c r="H265" s="32"/>
      <c r="I265" s="32"/>
      <c r="J265" s="32"/>
      <c r="K265" s="32"/>
      <c r="L265" s="32"/>
      <c r="N265" s="32"/>
      <c r="O265" s="32"/>
      <c r="Q265" s="32"/>
      <c r="T265" s="203"/>
      <c r="U265" s="62"/>
      <c r="V265" s="62"/>
      <c r="W265" s="62"/>
      <c r="X265" s="62"/>
      <c r="Y265" s="62"/>
      <c r="Z265" s="62"/>
      <c r="AA265" s="62"/>
      <c r="AB265" s="62"/>
    </row>
    <row r="266" spans="1:28" ht="14.4" thickBot="1" x14ac:dyDescent="0.3">
      <c r="A266" s="9"/>
      <c r="C266" s="9"/>
      <c r="D266" s="9"/>
      <c r="E266" s="9"/>
      <c r="F266" s="9"/>
      <c r="G266" s="9"/>
      <c r="H266" s="9"/>
      <c r="I266" s="9"/>
      <c r="T266" s="203"/>
      <c r="U266" s="125"/>
      <c r="V266" s="4"/>
      <c r="AA266" s="65"/>
      <c r="AB266" s="50"/>
    </row>
    <row r="267" spans="1:28" ht="14.4" thickTop="1" x14ac:dyDescent="0.25">
      <c r="A267" s="9"/>
      <c r="C267" s="9"/>
      <c r="D267" s="9"/>
      <c r="E267" s="9"/>
      <c r="F267" s="9"/>
      <c r="G267" s="9"/>
      <c r="H267" s="9"/>
      <c r="I267" s="9"/>
      <c r="K267" s="91"/>
      <c r="L267" s="92"/>
      <c r="M267" s="68"/>
      <c r="N267" s="92"/>
      <c r="O267" s="92"/>
      <c r="P267" s="68"/>
      <c r="Q267" s="93"/>
      <c r="T267" s="203"/>
      <c r="U267" s="56"/>
      <c r="V267" s="4" t="s">
        <v>5</v>
      </c>
      <c r="AB267" s="50"/>
    </row>
    <row r="268" spans="1:28" x14ac:dyDescent="0.25">
      <c r="B268" s="148"/>
      <c r="C268" s="9"/>
      <c r="H268" s="9"/>
      <c r="K268" s="78"/>
      <c r="L268" s="376">
        <f>L236</f>
        <v>1986</v>
      </c>
      <c r="M268" s="377"/>
      <c r="N268" s="377"/>
      <c r="O268" s="377"/>
      <c r="P268" s="378"/>
      <c r="Q268" s="94"/>
      <c r="T268" s="203"/>
      <c r="U268" s="56"/>
      <c r="V268" s="10" t="s">
        <v>17</v>
      </c>
      <c r="W268" s="10" t="s">
        <v>18</v>
      </c>
      <c r="X268" s="10"/>
      <c r="AB268" s="50"/>
    </row>
    <row r="269" spans="1:28" ht="12.75" customHeight="1" x14ac:dyDescent="0.25">
      <c r="C269" s="9"/>
      <c r="K269" s="78"/>
      <c r="L269" s="57"/>
      <c r="M269" s="73"/>
      <c r="N269" s="57"/>
      <c r="O269" s="57"/>
      <c r="P269" s="73"/>
      <c r="Q269" s="74"/>
      <c r="T269" s="203"/>
      <c r="U269" s="125"/>
      <c r="V269" s="380" t="s">
        <v>76</v>
      </c>
      <c r="W269" s="382" t="s">
        <v>75</v>
      </c>
      <c r="X269" s="383"/>
      <c r="Y269" s="383"/>
      <c r="Z269" s="383"/>
      <c r="AA269" s="384"/>
      <c r="AB269" s="50"/>
    </row>
    <row r="270" spans="1:28" x14ac:dyDescent="0.25">
      <c r="A270" s="9"/>
      <c r="B270" s="148"/>
      <c r="K270" s="72"/>
      <c r="L270" s="56" t="s">
        <v>19</v>
      </c>
      <c r="M270" s="73"/>
      <c r="N270" s="56"/>
      <c r="O270" s="379">
        <f>H263</f>
        <v>106501</v>
      </c>
      <c r="P270" s="379"/>
      <c r="Q270" s="71"/>
      <c r="T270" s="203"/>
      <c r="U270" s="56"/>
      <c r="V270" s="381"/>
      <c r="W270" s="385"/>
      <c r="X270" s="386"/>
      <c r="Y270" s="386"/>
      <c r="Z270" s="386"/>
      <c r="AA270" s="387"/>
      <c r="AB270" s="50"/>
    </row>
    <row r="271" spans="1:28" x14ac:dyDescent="0.25">
      <c r="A271" s="9"/>
      <c r="B271" s="148"/>
      <c r="K271" s="72"/>
      <c r="L271" s="43" t="s">
        <v>20</v>
      </c>
      <c r="M271" s="73"/>
      <c r="N271" s="56"/>
      <c r="O271" s="391">
        <f>X263</f>
        <v>0</v>
      </c>
      <c r="P271" s="391"/>
      <c r="Q271" s="71"/>
      <c r="T271" s="203"/>
      <c r="U271" s="56"/>
      <c r="V271" s="168"/>
      <c r="W271" s="385"/>
      <c r="X271" s="386"/>
      <c r="Y271" s="386"/>
      <c r="Z271" s="386"/>
      <c r="AA271" s="387"/>
      <c r="AB271" s="50"/>
    </row>
    <row r="272" spans="1:28" ht="14.4" thickBot="1" x14ac:dyDescent="0.3">
      <c r="K272" s="72"/>
      <c r="L272" s="43" t="s">
        <v>21</v>
      </c>
      <c r="M272" s="73"/>
      <c r="N272" s="56"/>
      <c r="O272" s="392">
        <f>N263</f>
        <v>9952.03125</v>
      </c>
      <c r="P272" s="392"/>
      <c r="Q272" s="71"/>
      <c r="T272" s="203"/>
      <c r="W272" s="388"/>
      <c r="X272" s="389"/>
      <c r="Y272" s="389"/>
      <c r="Z272" s="389"/>
      <c r="AA272" s="390"/>
      <c r="AB272" s="50"/>
    </row>
    <row r="273" spans="1:28" x14ac:dyDescent="0.25">
      <c r="A273" s="9"/>
      <c r="B273" s="148"/>
      <c r="K273" s="72"/>
      <c r="L273" s="75"/>
      <c r="M273" s="76"/>
      <c r="N273" s="77"/>
      <c r="O273" s="393">
        <f>O270-O271-O272</f>
        <v>96548.96875</v>
      </c>
      <c r="P273" s="393"/>
      <c r="Q273" s="71"/>
      <c r="T273" s="203"/>
    </row>
    <row r="274" spans="1:28" x14ac:dyDescent="0.25">
      <c r="A274" s="9"/>
      <c r="B274" s="148"/>
      <c r="H274" s="9"/>
      <c r="K274" s="78"/>
      <c r="L274" s="43"/>
      <c r="M274" s="73"/>
      <c r="N274" s="56"/>
      <c r="O274" s="43"/>
      <c r="P274" s="56"/>
      <c r="Q274" s="74"/>
      <c r="T274" s="203"/>
    </row>
    <row r="275" spans="1:28" x14ac:dyDescent="0.25">
      <c r="A275" s="9" t="s">
        <v>22</v>
      </c>
      <c r="B275" s="62"/>
      <c r="C275" s="4" t="s">
        <v>23</v>
      </c>
      <c r="K275" s="78"/>
      <c r="L275" s="80" t="s">
        <v>24</v>
      </c>
      <c r="M275" s="73"/>
      <c r="N275" s="56"/>
      <c r="O275" s="394">
        <f>AA263</f>
        <v>0</v>
      </c>
      <c r="P275" s="394"/>
      <c r="Q275" s="71"/>
      <c r="T275" s="203"/>
    </row>
    <row r="276" spans="1:28" x14ac:dyDescent="0.25">
      <c r="A276" s="9" t="s">
        <v>28</v>
      </c>
      <c r="B276" s="62">
        <f>B229</f>
        <v>0</v>
      </c>
      <c r="C276" s="4">
        <f t="shared" ref="C276" si="75">B275-B276</f>
        <v>0</v>
      </c>
      <c r="D276" s="4" t="s">
        <v>26</v>
      </c>
      <c r="K276" s="72"/>
      <c r="L276" s="81" t="s">
        <v>27</v>
      </c>
      <c r="M276" s="19"/>
      <c r="N276" s="20"/>
      <c r="O276" s="374">
        <f>O273+O275</f>
        <v>96548.96875</v>
      </c>
      <c r="P276" s="374"/>
      <c r="Q276" s="95"/>
      <c r="T276" s="203"/>
    </row>
    <row r="277" spans="1:28" ht="14.4" thickBot="1" x14ac:dyDescent="0.3">
      <c r="C277" s="32"/>
      <c r="D277" s="32"/>
      <c r="F277" s="32"/>
      <c r="H277" s="32"/>
      <c r="I277" s="96"/>
      <c r="J277" s="32"/>
      <c r="K277" s="97"/>
      <c r="L277" s="98"/>
      <c r="M277" s="84"/>
      <c r="N277" s="98"/>
      <c r="O277" s="98"/>
      <c r="P277" s="84"/>
      <c r="Q277" s="99"/>
      <c r="T277" s="203"/>
    </row>
    <row r="278" spans="1:28" ht="14.4" thickTop="1" x14ac:dyDescent="0.25">
      <c r="T278" s="203"/>
    </row>
    <row r="279" spans="1:28" x14ac:dyDescent="0.25">
      <c r="T279" s="203"/>
    </row>
    <row r="280" spans="1:28" x14ac:dyDescent="0.25">
      <c r="T280" s="203"/>
    </row>
    <row r="281" spans="1:28" x14ac:dyDescent="0.25">
      <c r="A281" s="87" t="s">
        <v>78</v>
      </c>
      <c r="D281" s="148" t="s">
        <v>39</v>
      </c>
      <c r="I281" s="395" t="s">
        <v>77</v>
      </c>
      <c r="J281" s="395"/>
      <c r="L281" s="148" t="s">
        <v>79</v>
      </c>
      <c r="O281" s="148" t="s">
        <v>80</v>
      </c>
      <c r="P281" s="148"/>
      <c r="Q281" s="148"/>
      <c r="T281" s="203"/>
    </row>
    <row r="282" spans="1:28" x14ac:dyDescent="0.25">
      <c r="A282" s="151" t="str">
        <f t="shared" ref="A282" si="76">$B$1</f>
        <v>Liberty-Bolivar</v>
      </c>
      <c r="B282" s="152"/>
      <c r="D282" s="396" t="str">
        <f t="shared" ref="D282" si="77">$I$1</f>
        <v>WA-2020-0397</v>
      </c>
      <c r="E282" s="397"/>
      <c r="F282" s="398"/>
      <c r="I282" s="12" t="str">
        <f t="shared" ref="I282" si="78">$M$1</f>
        <v>A</v>
      </c>
      <c r="L282" s="44">
        <f>$I$7+6</f>
        <v>1987</v>
      </c>
      <c r="O282" s="399">
        <v>12</v>
      </c>
      <c r="P282" s="400"/>
      <c r="T282" s="203"/>
    </row>
    <row r="283" spans="1:28" x14ac:dyDescent="0.25">
      <c r="A283" s="150"/>
      <c r="B283" s="148"/>
      <c r="T283" s="203"/>
    </row>
    <row r="284" spans="1:28" ht="12.75" customHeight="1" x14ac:dyDescent="0.3">
      <c r="B284" s="401" t="s">
        <v>63</v>
      </c>
      <c r="C284" s="366" t="s">
        <v>44</v>
      </c>
      <c r="D284" s="366" t="s">
        <v>45</v>
      </c>
      <c r="E284" s="101"/>
      <c r="F284" s="366" t="s">
        <v>46</v>
      </c>
      <c r="G284" s="101"/>
      <c r="H284" s="366" t="s">
        <v>47</v>
      </c>
      <c r="I284" s="366" t="s">
        <v>48</v>
      </c>
      <c r="J284" s="366" t="s">
        <v>50</v>
      </c>
      <c r="K284" s="366" t="s">
        <v>51</v>
      </c>
      <c r="L284" s="366" t="s">
        <v>52</v>
      </c>
      <c r="M284" s="101"/>
      <c r="N284" s="366" t="s">
        <v>53</v>
      </c>
      <c r="O284" s="366" t="s">
        <v>60</v>
      </c>
      <c r="P284" s="101"/>
      <c r="Q284" s="366" t="s">
        <v>55</v>
      </c>
      <c r="R284" s="368" t="s">
        <v>49</v>
      </c>
      <c r="T284" s="203"/>
      <c r="U284" s="366" t="s">
        <v>64</v>
      </c>
      <c r="V284" s="371" t="s">
        <v>65</v>
      </c>
      <c r="W284" s="366" t="s">
        <v>67</v>
      </c>
      <c r="X284" s="366" t="s">
        <v>66</v>
      </c>
      <c r="Y284" s="366" t="s">
        <v>68</v>
      </c>
      <c r="Z284" s="366" t="s">
        <v>69</v>
      </c>
      <c r="AA284" s="366" t="s">
        <v>70</v>
      </c>
      <c r="AB284" s="404" t="s">
        <v>71</v>
      </c>
    </row>
    <row r="285" spans="1:28" x14ac:dyDescent="0.3">
      <c r="B285" s="402"/>
      <c r="C285" s="367"/>
      <c r="D285" s="367"/>
      <c r="E285" s="102"/>
      <c r="F285" s="367"/>
      <c r="G285" s="102"/>
      <c r="H285" s="367"/>
      <c r="I285" s="367"/>
      <c r="J285" s="367"/>
      <c r="K285" s="367"/>
      <c r="L285" s="367"/>
      <c r="M285" s="102"/>
      <c r="N285" s="367"/>
      <c r="O285" s="367"/>
      <c r="P285" s="102"/>
      <c r="Q285" s="367"/>
      <c r="R285" s="369"/>
      <c r="T285" s="203"/>
      <c r="U285" s="367"/>
      <c r="V285" s="372"/>
      <c r="W285" s="367"/>
      <c r="X285" s="367"/>
      <c r="Y285" s="367"/>
      <c r="Z285" s="367"/>
      <c r="AA285" s="367"/>
      <c r="AB285" s="405"/>
    </row>
    <row r="286" spans="1:28" x14ac:dyDescent="0.3">
      <c r="B286" s="402"/>
      <c r="C286" s="367"/>
      <c r="D286" s="367"/>
      <c r="E286" s="102"/>
      <c r="F286" s="367"/>
      <c r="G286" s="102"/>
      <c r="H286" s="367"/>
      <c r="I286" s="367"/>
      <c r="J286" s="367"/>
      <c r="K286" s="367"/>
      <c r="L286" s="367"/>
      <c r="M286" s="102"/>
      <c r="N286" s="367"/>
      <c r="O286" s="367"/>
      <c r="P286" s="102"/>
      <c r="Q286" s="367"/>
      <c r="R286" s="369"/>
      <c r="T286" s="203"/>
      <c r="U286" s="367"/>
      <c r="V286" s="372"/>
      <c r="W286" s="367"/>
      <c r="X286" s="367"/>
      <c r="Y286" s="367"/>
      <c r="Z286" s="367"/>
      <c r="AA286" s="367"/>
      <c r="AB286" s="405"/>
    </row>
    <row r="287" spans="1:28" x14ac:dyDescent="0.3">
      <c r="A287" s="359" t="s">
        <v>0</v>
      </c>
      <c r="B287" s="402"/>
      <c r="C287" s="367"/>
      <c r="D287" s="367"/>
      <c r="E287" s="102"/>
      <c r="F287" s="367"/>
      <c r="G287" s="102"/>
      <c r="H287" s="367"/>
      <c r="I287" s="367"/>
      <c r="J287" s="367"/>
      <c r="K287" s="367"/>
      <c r="L287" s="367"/>
      <c r="M287" s="102"/>
      <c r="N287" s="367"/>
      <c r="O287" s="367"/>
      <c r="P287" s="102"/>
      <c r="Q287" s="367"/>
      <c r="R287" s="369"/>
      <c r="T287" s="203"/>
      <c r="U287" s="367"/>
      <c r="V287" s="372"/>
      <c r="W287" s="367"/>
      <c r="X287" s="367"/>
      <c r="Y287" s="367"/>
      <c r="Z287" s="367"/>
      <c r="AA287" s="367"/>
      <c r="AB287" s="405"/>
    </row>
    <row r="288" spans="1:28" x14ac:dyDescent="0.3">
      <c r="A288" s="359"/>
      <c r="B288" s="403"/>
      <c r="C288" s="46">
        <f>L282</f>
        <v>1987</v>
      </c>
      <c r="D288" s="46">
        <f>C288</f>
        <v>1987</v>
      </c>
      <c r="E288" s="7" t="s">
        <v>5</v>
      </c>
      <c r="F288" s="46">
        <f>C288</f>
        <v>1987</v>
      </c>
      <c r="G288" s="7" t="s">
        <v>5</v>
      </c>
      <c r="H288" s="46">
        <f>C288</f>
        <v>1987</v>
      </c>
      <c r="I288" s="373"/>
      <c r="J288" s="373"/>
      <c r="K288" s="46">
        <f>C288</f>
        <v>1987</v>
      </c>
      <c r="L288" s="46">
        <f>C288</f>
        <v>1987</v>
      </c>
      <c r="M288" s="7" t="s">
        <v>5</v>
      </c>
      <c r="N288" s="46">
        <f>C288</f>
        <v>1987</v>
      </c>
      <c r="O288" s="373"/>
      <c r="P288" s="7" t="s">
        <v>5</v>
      </c>
      <c r="Q288" s="46">
        <f>C288</f>
        <v>1987</v>
      </c>
      <c r="R288" s="370"/>
      <c r="T288" s="203"/>
      <c r="U288" s="46">
        <f>C288</f>
        <v>1987</v>
      </c>
      <c r="V288" s="220">
        <f>U288</f>
        <v>1987</v>
      </c>
      <c r="W288" s="373"/>
      <c r="X288" s="46">
        <f>U288</f>
        <v>1987</v>
      </c>
      <c r="Y288" s="46">
        <f>U288</f>
        <v>1987</v>
      </c>
      <c r="Z288" s="47">
        <f>U288</f>
        <v>1987</v>
      </c>
      <c r="AA288" s="373"/>
      <c r="AB288" s="406"/>
    </row>
    <row r="289" spans="1:28" x14ac:dyDescent="0.3">
      <c r="A289" s="150" t="s">
        <v>54</v>
      </c>
      <c r="B289" s="9" t="str">
        <f t="shared" ref="B289" si="79">$M$1</f>
        <v>A</v>
      </c>
      <c r="C289" s="106"/>
      <c r="D289" s="106"/>
      <c r="E289" s="107"/>
      <c r="F289" s="106"/>
      <c r="G289" s="107"/>
      <c r="H289" s="106"/>
      <c r="I289" s="108"/>
      <c r="J289" s="108"/>
      <c r="K289" s="106"/>
      <c r="L289" s="106"/>
      <c r="M289" s="107"/>
      <c r="N289" s="106"/>
      <c r="O289" s="108"/>
      <c r="P289" s="107"/>
      <c r="Q289" s="106"/>
      <c r="R289" s="113"/>
      <c r="T289" s="203"/>
      <c r="U289" s="109"/>
      <c r="V289" s="109"/>
      <c r="W289" s="110"/>
      <c r="X289" s="109"/>
      <c r="Y289" s="109"/>
      <c r="Z289" s="109"/>
      <c r="AA289" s="110"/>
      <c r="AB289" s="111"/>
    </row>
    <row r="290" spans="1:28" s="63" customFormat="1" x14ac:dyDescent="0.25">
      <c r="A290" s="63" t="str">
        <f t="shared" ref="A290:B307" si="80">A244</f>
        <v>Land and Land Rights</v>
      </c>
      <c r="B290" s="45">
        <f t="shared" si="80"/>
        <v>389</v>
      </c>
      <c r="C290" s="39">
        <f t="shared" ref="C290:C307" si="81">H244</f>
        <v>23316</v>
      </c>
      <c r="D290" s="39"/>
      <c r="E290" s="40"/>
      <c r="F290" s="39"/>
      <c r="G290" s="40"/>
      <c r="H290" s="39">
        <f t="shared" ref="H290:H307" si="82">C290+D290-F290</f>
        <v>23316</v>
      </c>
      <c r="I290" s="41">
        <f>I244</f>
        <v>0</v>
      </c>
      <c r="J290" s="39">
        <f t="shared" ref="J290:J307" si="83">((C290+H290)/2)*I290/100*$O$54/12</f>
        <v>0</v>
      </c>
      <c r="K290" s="39">
        <f t="shared" ref="K290:K307" si="84">N244</f>
        <v>0</v>
      </c>
      <c r="L290" s="39"/>
      <c r="M290" s="40"/>
      <c r="N290" s="39">
        <f t="shared" ref="N290:N307" si="85">K290+J290+L290-F290</f>
        <v>0</v>
      </c>
      <c r="O290" s="187" t="str">
        <f>IF(N290&gt;0, N290/H290*100, "---")</f>
        <v>---</v>
      </c>
      <c r="P290" s="40"/>
      <c r="Q290" s="39">
        <f t="shared" ref="Q290:Q307" si="86">H290-N290</f>
        <v>23316</v>
      </c>
      <c r="R290" s="45">
        <f t="shared" ref="R290:R307" si="87">B290</f>
        <v>389</v>
      </c>
      <c r="S290" s="164"/>
      <c r="T290" s="155"/>
      <c r="U290" s="207"/>
      <c r="V290" s="221">
        <f>X263</f>
        <v>0</v>
      </c>
      <c r="W290" s="105"/>
      <c r="X290" s="176"/>
      <c r="Y290" s="176"/>
      <c r="Z290" s="176">
        <f>AA263</f>
        <v>0</v>
      </c>
      <c r="AA290" s="207"/>
      <c r="AB290" s="214"/>
    </row>
    <row r="291" spans="1:28" x14ac:dyDescent="0.25">
      <c r="A291" s="4" t="str">
        <f t="shared" si="80"/>
        <v>Wells and Springs</v>
      </c>
      <c r="B291" s="44">
        <f t="shared" si="80"/>
        <v>314</v>
      </c>
      <c r="C291" s="11">
        <f t="shared" si="81"/>
        <v>0</v>
      </c>
      <c r="D291" s="11"/>
      <c r="E291" s="12"/>
      <c r="F291" s="11"/>
      <c r="G291" s="12"/>
      <c r="H291" s="11">
        <f t="shared" si="82"/>
        <v>0</v>
      </c>
      <c r="I291" s="225">
        <f t="shared" ref="I291:I307" si="88">I245</f>
        <v>2</v>
      </c>
      <c r="J291" s="11">
        <f t="shared" si="83"/>
        <v>0</v>
      </c>
      <c r="K291" s="11">
        <f t="shared" si="84"/>
        <v>0</v>
      </c>
      <c r="L291" s="11"/>
      <c r="M291" s="12"/>
      <c r="N291" s="11">
        <f t="shared" si="85"/>
        <v>0</v>
      </c>
      <c r="O291" s="293" t="str">
        <f t="shared" ref="O291:O307" si="89">IF(N291&gt;0, N291/H291*100, "---")</f>
        <v>---</v>
      </c>
      <c r="P291" s="12"/>
      <c r="Q291" s="11">
        <f t="shared" si="86"/>
        <v>0</v>
      </c>
      <c r="R291" s="44">
        <f t="shared" si="87"/>
        <v>314</v>
      </c>
      <c r="S291" s="129"/>
      <c r="T291" s="122"/>
      <c r="U291" s="153"/>
      <c r="V291" s="360" t="s">
        <v>72</v>
      </c>
      <c r="W291" s="158"/>
      <c r="X291" s="153"/>
      <c r="Y291" s="208"/>
      <c r="Z291" s="363" t="s">
        <v>74</v>
      </c>
      <c r="AA291" s="153"/>
      <c r="AB291" s="215"/>
    </row>
    <row r="292" spans="1:28" s="63" customFormat="1" x14ac:dyDescent="0.25">
      <c r="A292" s="63" t="str">
        <f t="shared" si="80"/>
        <v>Pumping Equip (Electric)</v>
      </c>
      <c r="B292" s="45">
        <f t="shared" si="80"/>
        <v>325</v>
      </c>
      <c r="C292" s="39">
        <f t="shared" si="81"/>
        <v>0</v>
      </c>
      <c r="D292" s="39"/>
      <c r="E292" s="40"/>
      <c r="F292" s="39"/>
      <c r="G292" s="40"/>
      <c r="H292" s="39">
        <f t="shared" si="82"/>
        <v>0</v>
      </c>
      <c r="I292" s="41">
        <f t="shared" si="88"/>
        <v>10</v>
      </c>
      <c r="J292" s="39">
        <f t="shared" si="83"/>
        <v>0</v>
      </c>
      <c r="K292" s="39">
        <f t="shared" si="84"/>
        <v>0</v>
      </c>
      <c r="L292" s="39"/>
      <c r="M292" s="40"/>
      <c r="N292" s="39">
        <f t="shared" si="85"/>
        <v>0</v>
      </c>
      <c r="O292" s="187" t="str">
        <f t="shared" si="89"/>
        <v>---</v>
      </c>
      <c r="P292" s="40"/>
      <c r="Q292" s="39">
        <f t="shared" si="86"/>
        <v>0</v>
      </c>
      <c r="R292" s="45">
        <f t="shared" si="87"/>
        <v>325</v>
      </c>
      <c r="S292" s="164"/>
      <c r="T292" s="155"/>
      <c r="U292" s="39"/>
      <c r="V292" s="361"/>
      <c r="W292" s="45"/>
      <c r="X292" s="39"/>
      <c r="Y292" s="210"/>
      <c r="Z292" s="364"/>
      <c r="AA292" s="39"/>
      <c r="AB292" s="216"/>
    </row>
    <row r="293" spans="1:28" s="161" customFormat="1" x14ac:dyDescent="0.25">
      <c r="A293" s="161" t="str">
        <f t="shared" si="80"/>
        <v>Structures and Improvements</v>
      </c>
      <c r="B293" s="158">
        <f t="shared" si="80"/>
        <v>390</v>
      </c>
      <c r="C293" s="153">
        <f t="shared" si="81"/>
        <v>0</v>
      </c>
      <c r="D293" s="153"/>
      <c r="E293" s="157"/>
      <c r="F293" s="153"/>
      <c r="G293" s="157"/>
      <c r="H293" s="153">
        <f t="shared" si="82"/>
        <v>0</v>
      </c>
      <c r="I293" s="225">
        <f t="shared" si="88"/>
        <v>2.5</v>
      </c>
      <c r="J293" s="153">
        <f t="shared" si="83"/>
        <v>0</v>
      </c>
      <c r="K293" s="153">
        <f t="shared" si="84"/>
        <v>0</v>
      </c>
      <c r="L293" s="153"/>
      <c r="M293" s="157"/>
      <c r="N293" s="153">
        <f t="shared" si="85"/>
        <v>0</v>
      </c>
      <c r="O293" s="293" t="str">
        <f t="shared" si="89"/>
        <v>---</v>
      </c>
      <c r="P293" s="157"/>
      <c r="Q293" s="153">
        <f t="shared" si="86"/>
        <v>0</v>
      </c>
      <c r="R293" s="158">
        <f t="shared" si="87"/>
        <v>390</v>
      </c>
      <c r="S293" s="159"/>
      <c r="T293" s="160"/>
      <c r="U293" s="153"/>
      <c r="V293" s="361"/>
      <c r="W293" s="158"/>
      <c r="X293" s="153"/>
      <c r="Y293" s="212"/>
      <c r="Z293" s="364"/>
      <c r="AA293" s="153"/>
      <c r="AB293" s="217"/>
    </row>
    <row r="294" spans="1:28" s="63" customFormat="1" x14ac:dyDescent="0.25">
      <c r="A294" s="63" t="str">
        <f t="shared" si="80"/>
        <v>Water Treatment Equipment</v>
      </c>
      <c r="B294" s="45">
        <f t="shared" si="80"/>
        <v>332</v>
      </c>
      <c r="C294" s="39">
        <f t="shared" si="81"/>
        <v>0</v>
      </c>
      <c r="D294" s="39"/>
      <c r="E294" s="40"/>
      <c r="F294" s="39"/>
      <c r="G294" s="40"/>
      <c r="H294" s="39">
        <f t="shared" si="82"/>
        <v>0</v>
      </c>
      <c r="I294" s="41">
        <f t="shared" si="88"/>
        <v>2.9</v>
      </c>
      <c r="J294" s="39">
        <f t="shared" si="83"/>
        <v>0</v>
      </c>
      <c r="K294" s="39">
        <f t="shared" si="84"/>
        <v>0</v>
      </c>
      <c r="L294" s="39"/>
      <c r="M294" s="40"/>
      <c r="N294" s="39">
        <f t="shared" si="85"/>
        <v>0</v>
      </c>
      <c r="O294" s="187" t="str">
        <f t="shared" si="89"/>
        <v>---</v>
      </c>
      <c r="P294" s="40"/>
      <c r="Q294" s="39">
        <f t="shared" si="86"/>
        <v>0</v>
      </c>
      <c r="R294" s="45">
        <f t="shared" si="87"/>
        <v>332</v>
      </c>
      <c r="S294" s="164"/>
      <c r="T294" s="155"/>
      <c r="U294" s="39"/>
      <c r="V294" s="361"/>
      <c r="W294" s="45"/>
      <c r="X294" s="39"/>
      <c r="Y294" s="210"/>
      <c r="Z294" s="364"/>
      <c r="AA294" s="39"/>
      <c r="AB294" s="218"/>
    </row>
    <row r="295" spans="1:28" s="161" customFormat="1" x14ac:dyDescent="0.25">
      <c r="A295" s="161" t="str">
        <f t="shared" si="80"/>
        <v>Dist Reservoirs and Standpipes</v>
      </c>
      <c r="B295" s="158">
        <f t="shared" si="80"/>
        <v>342</v>
      </c>
      <c r="C295" s="153">
        <f t="shared" si="81"/>
        <v>0</v>
      </c>
      <c r="D295" s="153"/>
      <c r="E295" s="157"/>
      <c r="F295" s="153"/>
      <c r="G295" s="157"/>
      <c r="H295" s="153">
        <f t="shared" si="82"/>
        <v>0</v>
      </c>
      <c r="I295" s="225">
        <f t="shared" si="88"/>
        <v>2.5</v>
      </c>
      <c r="J295" s="153">
        <f t="shared" si="83"/>
        <v>0</v>
      </c>
      <c r="K295" s="153">
        <f t="shared" si="84"/>
        <v>0</v>
      </c>
      <c r="L295" s="153"/>
      <c r="M295" s="157"/>
      <c r="N295" s="153">
        <f t="shared" si="85"/>
        <v>0</v>
      </c>
      <c r="O295" s="293" t="str">
        <f t="shared" si="89"/>
        <v>---</v>
      </c>
      <c r="P295" s="157"/>
      <c r="Q295" s="153">
        <f t="shared" si="86"/>
        <v>0</v>
      </c>
      <c r="R295" s="158">
        <f t="shared" si="87"/>
        <v>342</v>
      </c>
      <c r="S295" s="159"/>
      <c r="T295" s="160"/>
      <c r="U295" s="153"/>
      <c r="V295" s="361"/>
      <c r="W295" s="158"/>
      <c r="X295" s="153"/>
      <c r="Y295" s="212"/>
      <c r="Z295" s="364"/>
      <c r="AA295" s="153"/>
      <c r="AB295" s="215"/>
    </row>
    <row r="296" spans="1:28" s="63" customFormat="1" x14ac:dyDescent="0.25">
      <c r="A296" s="63" t="str">
        <f t="shared" si="80"/>
        <v>Trans &amp; Dist Mains</v>
      </c>
      <c r="B296" s="45">
        <f t="shared" si="80"/>
        <v>343</v>
      </c>
      <c r="C296" s="39">
        <f t="shared" si="81"/>
        <v>0</v>
      </c>
      <c r="D296" s="39"/>
      <c r="E296" s="40"/>
      <c r="F296" s="39"/>
      <c r="G296" s="40"/>
      <c r="H296" s="39">
        <f t="shared" si="82"/>
        <v>0</v>
      </c>
      <c r="I296" s="41">
        <f t="shared" si="88"/>
        <v>2</v>
      </c>
      <c r="J296" s="39">
        <f t="shared" si="83"/>
        <v>0</v>
      </c>
      <c r="K296" s="39">
        <f t="shared" si="84"/>
        <v>0</v>
      </c>
      <c r="L296" s="39"/>
      <c r="M296" s="40"/>
      <c r="N296" s="39">
        <f t="shared" si="85"/>
        <v>0</v>
      </c>
      <c r="O296" s="187" t="str">
        <f t="shared" si="89"/>
        <v>---</v>
      </c>
      <c r="P296" s="40"/>
      <c r="Q296" s="39">
        <f t="shared" si="86"/>
        <v>0</v>
      </c>
      <c r="R296" s="45">
        <f t="shared" si="87"/>
        <v>343</v>
      </c>
      <c r="S296" s="164"/>
      <c r="T296" s="155"/>
      <c r="U296" s="39"/>
      <c r="V296" s="361"/>
      <c r="W296" s="45"/>
      <c r="X296" s="39"/>
      <c r="Y296" s="210"/>
      <c r="Z296" s="364"/>
      <c r="AA296" s="39"/>
      <c r="AB296" s="218"/>
    </row>
    <row r="297" spans="1:28" s="161" customFormat="1" x14ac:dyDescent="0.25">
      <c r="A297" s="161" t="str">
        <f t="shared" si="80"/>
        <v>Services</v>
      </c>
      <c r="B297" s="158">
        <f t="shared" si="80"/>
        <v>345</v>
      </c>
      <c r="C297" s="153">
        <f t="shared" si="81"/>
        <v>83185</v>
      </c>
      <c r="D297" s="153"/>
      <c r="E297" s="157"/>
      <c r="F297" s="153"/>
      <c r="G297" s="157"/>
      <c r="H297" s="153">
        <f t="shared" si="82"/>
        <v>83185</v>
      </c>
      <c r="I297" s="225">
        <f t="shared" si="88"/>
        <v>2.5</v>
      </c>
      <c r="J297" s="153">
        <f t="shared" si="83"/>
        <v>2079.625</v>
      </c>
      <c r="K297" s="153">
        <f t="shared" si="84"/>
        <v>9952.03125</v>
      </c>
      <c r="L297" s="153"/>
      <c r="M297" s="157"/>
      <c r="N297" s="153">
        <f t="shared" si="85"/>
        <v>12031.65625</v>
      </c>
      <c r="O297" s="293">
        <f t="shared" si="89"/>
        <v>14.46373294464146</v>
      </c>
      <c r="P297" s="157"/>
      <c r="Q297" s="153">
        <f t="shared" si="86"/>
        <v>71153.34375</v>
      </c>
      <c r="R297" s="158">
        <f t="shared" si="87"/>
        <v>345</v>
      </c>
      <c r="S297" s="159"/>
      <c r="T297" s="160"/>
      <c r="U297" s="153"/>
      <c r="V297" s="361"/>
      <c r="W297" s="158"/>
      <c r="X297" s="153"/>
      <c r="Y297" s="212"/>
      <c r="Z297" s="364"/>
      <c r="AA297" s="153"/>
      <c r="AB297" s="215"/>
    </row>
    <row r="298" spans="1:28" s="63" customFormat="1" x14ac:dyDescent="0.25">
      <c r="A298" s="63" t="str">
        <f t="shared" si="80"/>
        <v>Meters</v>
      </c>
      <c r="B298" s="45">
        <f t="shared" si="80"/>
        <v>346</v>
      </c>
      <c r="C298" s="39">
        <f t="shared" si="81"/>
        <v>0</v>
      </c>
      <c r="D298" s="39">
        <v>0</v>
      </c>
      <c r="E298" s="40"/>
      <c r="F298" s="39"/>
      <c r="G298" s="40"/>
      <c r="H298" s="39">
        <f t="shared" si="82"/>
        <v>0</v>
      </c>
      <c r="I298" s="41">
        <f t="shared" si="88"/>
        <v>10</v>
      </c>
      <c r="J298" s="39">
        <f t="shared" si="83"/>
        <v>0</v>
      </c>
      <c r="K298" s="39">
        <f t="shared" si="84"/>
        <v>0</v>
      </c>
      <c r="L298" s="39"/>
      <c r="M298" s="40"/>
      <c r="N298" s="39">
        <f t="shared" si="85"/>
        <v>0</v>
      </c>
      <c r="O298" s="187" t="str">
        <f t="shared" si="89"/>
        <v>---</v>
      </c>
      <c r="P298" s="40"/>
      <c r="Q298" s="39">
        <f t="shared" si="86"/>
        <v>0</v>
      </c>
      <c r="R298" s="45">
        <f t="shared" si="87"/>
        <v>346</v>
      </c>
      <c r="S298" s="164"/>
      <c r="T298" s="155"/>
      <c r="U298" s="39"/>
      <c r="V298" s="362"/>
      <c r="W298" s="45"/>
      <c r="X298" s="39"/>
      <c r="Y298" s="210"/>
      <c r="Z298" s="365"/>
      <c r="AA298" s="39"/>
      <c r="AB298" s="218"/>
    </row>
    <row r="299" spans="1:28" s="161" customFormat="1" x14ac:dyDescent="0.25">
      <c r="A299" s="161" t="str">
        <f t="shared" si="80"/>
        <v>Meter Pits &amp; Installations</v>
      </c>
      <c r="B299" s="158">
        <f t="shared" si="80"/>
        <v>347</v>
      </c>
      <c r="C299" s="153">
        <f t="shared" si="81"/>
        <v>0</v>
      </c>
      <c r="D299" s="153"/>
      <c r="E299" s="157"/>
      <c r="F299" s="153"/>
      <c r="G299" s="157"/>
      <c r="H299" s="153">
        <f t="shared" si="82"/>
        <v>0</v>
      </c>
      <c r="I299" s="225">
        <f t="shared" si="88"/>
        <v>2.5</v>
      </c>
      <c r="J299" s="153">
        <f t="shared" si="83"/>
        <v>0</v>
      </c>
      <c r="K299" s="153">
        <f t="shared" si="84"/>
        <v>0</v>
      </c>
      <c r="L299" s="153"/>
      <c r="M299" s="157"/>
      <c r="N299" s="153">
        <f t="shared" si="85"/>
        <v>0</v>
      </c>
      <c r="O299" s="293" t="str">
        <f t="shared" si="89"/>
        <v>---</v>
      </c>
      <c r="P299" s="157"/>
      <c r="Q299" s="153">
        <f t="shared" si="86"/>
        <v>0</v>
      </c>
      <c r="R299" s="158">
        <f t="shared" si="87"/>
        <v>347</v>
      </c>
      <c r="S299" s="159"/>
      <c r="T299" s="160"/>
      <c r="U299" s="153"/>
      <c r="V299" s="222"/>
      <c r="W299" s="158"/>
      <c r="X299" s="153"/>
      <c r="Y299" s="153"/>
      <c r="Z299" s="212"/>
      <c r="AA299" s="153"/>
      <c r="AB299" s="215"/>
    </row>
    <row r="300" spans="1:28" s="63" customFormat="1" x14ac:dyDescent="0.25">
      <c r="A300" s="63" t="str">
        <f t="shared" si="80"/>
        <v>Hydrants</v>
      </c>
      <c r="B300" s="45">
        <f t="shared" si="80"/>
        <v>348</v>
      </c>
      <c r="C300" s="39">
        <f t="shared" si="81"/>
        <v>0</v>
      </c>
      <c r="D300" s="39"/>
      <c r="E300" s="40"/>
      <c r="F300" s="39"/>
      <c r="G300" s="40"/>
      <c r="H300" s="39">
        <f t="shared" si="82"/>
        <v>0</v>
      </c>
      <c r="I300" s="41">
        <f t="shared" si="88"/>
        <v>2</v>
      </c>
      <c r="J300" s="39">
        <f t="shared" si="83"/>
        <v>0</v>
      </c>
      <c r="K300" s="39">
        <f t="shared" si="84"/>
        <v>0</v>
      </c>
      <c r="L300" s="39"/>
      <c r="M300" s="40"/>
      <c r="N300" s="39">
        <f t="shared" si="85"/>
        <v>0</v>
      </c>
      <c r="O300" s="187" t="str">
        <f t="shared" si="89"/>
        <v>---</v>
      </c>
      <c r="P300" s="40"/>
      <c r="Q300" s="39">
        <f t="shared" si="86"/>
        <v>0</v>
      </c>
      <c r="R300" s="45">
        <f t="shared" si="87"/>
        <v>348</v>
      </c>
      <c r="S300" s="164"/>
      <c r="T300" s="155"/>
      <c r="U300" s="39"/>
      <c r="V300" s="375" t="s">
        <v>73</v>
      </c>
      <c r="W300" s="45"/>
      <c r="X300" s="39"/>
      <c r="Y300" s="39"/>
      <c r="Z300" s="210"/>
      <c r="AA300" s="39"/>
      <c r="AB300" s="216"/>
    </row>
    <row r="301" spans="1:28" s="161" customFormat="1" x14ac:dyDescent="0.25">
      <c r="A301" s="161" t="str">
        <f t="shared" si="80"/>
        <v>Stores Equipment</v>
      </c>
      <c r="B301" s="158">
        <f t="shared" si="80"/>
        <v>393</v>
      </c>
      <c r="C301" s="153">
        <f t="shared" si="81"/>
        <v>0</v>
      </c>
      <c r="D301" s="153"/>
      <c r="E301" s="157"/>
      <c r="F301" s="153"/>
      <c r="G301" s="157"/>
      <c r="H301" s="153">
        <f t="shared" si="82"/>
        <v>0</v>
      </c>
      <c r="I301" s="225">
        <f t="shared" si="88"/>
        <v>4</v>
      </c>
      <c r="J301" s="153">
        <f t="shared" si="83"/>
        <v>0</v>
      </c>
      <c r="K301" s="153">
        <f t="shared" si="84"/>
        <v>0</v>
      </c>
      <c r="L301" s="153"/>
      <c r="M301" s="157"/>
      <c r="N301" s="153">
        <f t="shared" si="85"/>
        <v>0</v>
      </c>
      <c r="O301" s="293" t="str">
        <f t="shared" si="89"/>
        <v>---</v>
      </c>
      <c r="P301" s="157"/>
      <c r="Q301" s="153">
        <f t="shared" si="86"/>
        <v>0</v>
      </c>
      <c r="R301" s="158">
        <f t="shared" si="87"/>
        <v>393</v>
      </c>
      <c r="S301" s="159"/>
      <c r="T301" s="160"/>
      <c r="U301" s="153"/>
      <c r="V301" s="375"/>
      <c r="W301" s="158"/>
      <c r="X301" s="153"/>
      <c r="Y301" s="153"/>
      <c r="Z301" s="153"/>
      <c r="AA301" s="153"/>
      <c r="AB301" s="217"/>
    </row>
    <row r="302" spans="1:28" s="63" customFormat="1" x14ac:dyDescent="0.25">
      <c r="A302" s="63" t="str">
        <f t="shared" si="80"/>
        <v>Power Operated Equipment</v>
      </c>
      <c r="B302" s="45">
        <f t="shared" si="80"/>
        <v>396</v>
      </c>
      <c r="C302" s="39">
        <f t="shared" si="81"/>
        <v>0</v>
      </c>
      <c r="D302" s="39"/>
      <c r="E302" s="40"/>
      <c r="F302" s="39"/>
      <c r="G302" s="40"/>
      <c r="H302" s="39">
        <f t="shared" si="82"/>
        <v>0</v>
      </c>
      <c r="I302" s="41">
        <f t="shared" si="88"/>
        <v>6.7</v>
      </c>
      <c r="J302" s="39">
        <f t="shared" si="83"/>
        <v>0</v>
      </c>
      <c r="K302" s="39">
        <f t="shared" si="84"/>
        <v>0</v>
      </c>
      <c r="L302" s="39"/>
      <c r="M302" s="40"/>
      <c r="N302" s="39">
        <f t="shared" si="85"/>
        <v>0</v>
      </c>
      <c r="O302" s="187" t="str">
        <f t="shared" si="89"/>
        <v>---</v>
      </c>
      <c r="P302" s="40"/>
      <c r="Q302" s="39">
        <f t="shared" si="86"/>
        <v>0</v>
      </c>
      <c r="R302" s="45">
        <f t="shared" si="87"/>
        <v>396</v>
      </c>
      <c r="S302" s="164"/>
      <c r="T302" s="155"/>
      <c r="U302" s="39"/>
      <c r="V302" s="375"/>
      <c r="W302" s="45"/>
      <c r="X302" s="39"/>
      <c r="Y302" s="39"/>
      <c r="Z302" s="39"/>
      <c r="AA302" s="39"/>
      <c r="AB302" s="216"/>
    </row>
    <row r="303" spans="1:28" s="161" customFormat="1" x14ac:dyDescent="0.25">
      <c r="A303" s="161" t="str">
        <f t="shared" si="80"/>
        <v>Transportation Equipment</v>
      </c>
      <c r="B303" s="158">
        <f t="shared" si="80"/>
        <v>392</v>
      </c>
      <c r="C303" s="153">
        <f t="shared" si="81"/>
        <v>0</v>
      </c>
      <c r="D303" s="153"/>
      <c r="E303" s="157"/>
      <c r="F303" s="153"/>
      <c r="G303" s="157"/>
      <c r="H303" s="153">
        <f t="shared" si="82"/>
        <v>0</v>
      </c>
      <c r="I303" s="225">
        <f t="shared" si="88"/>
        <v>13</v>
      </c>
      <c r="J303" s="153">
        <f t="shared" si="83"/>
        <v>0</v>
      </c>
      <c r="K303" s="153">
        <f t="shared" si="84"/>
        <v>0</v>
      </c>
      <c r="L303" s="153"/>
      <c r="M303" s="157"/>
      <c r="N303" s="153">
        <f t="shared" si="85"/>
        <v>0</v>
      </c>
      <c r="O303" s="293" t="str">
        <f t="shared" si="89"/>
        <v>---</v>
      </c>
      <c r="P303" s="157"/>
      <c r="Q303" s="153">
        <f t="shared" si="86"/>
        <v>0</v>
      </c>
      <c r="R303" s="158">
        <f t="shared" si="87"/>
        <v>392</v>
      </c>
      <c r="S303" s="159"/>
      <c r="T303" s="160"/>
      <c r="U303" s="153"/>
      <c r="V303" s="375"/>
      <c r="W303" s="158"/>
      <c r="X303" s="153"/>
      <c r="Y303" s="153"/>
      <c r="Z303" s="153"/>
      <c r="AA303" s="153"/>
      <c r="AB303" s="215"/>
    </row>
    <row r="304" spans="1:28" s="63" customFormat="1" x14ac:dyDescent="0.25">
      <c r="A304" s="63" t="str">
        <f t="shared" si="80"/>
        <v>Communication Equipment</v>
      </c>
      <c r="B304" s="45">
        <f t="shared" si="80"/>
        <v>397</v>
      </c>
      <c r="C304" s="39">
        <f t="shared" si="81"/>
        <v>0</v>
      </c>
      <c r="D304" s="39"/>
      <c r="E304" s="40"/>
      <c r="F304" s="39"/>
      <c r="G304" s="40"/>
      <c r="H304" s="39">
        <f t="shared" si="82"/>
        <v>0</v>
      </c>
      <c r="I304" s="41">
        <f t="shared" si="88"/>
        <v>6.7</v>
      </c>
      <c r="J304" s="39">
        <f t="shared" si="83"/>
        <v>0</v>
      </c>
      <c r="K304" s="39">
        <f t="shared" si="84"/>
        <v>0</v>
      </c>
      <c r="L304" s="39"/>
      <c r="M304" s="40"/>
      <c r="N304" s="39">
        <f t="shared" si="85"/>
        <v>0</v>
      </c>
      <c r="O304" s="187" t="str">
        <f t="shared" si="89"/>
        <v>---</v>
      </c>
      <c r="P304" s="40"/>
      <c r="Q304" s="39">
        <f t="shared" si="86"/>
        <v>0</v>
      </c>
      <c r="R304" s="45">
        <f t="shared" si="87"/>
        <v>397</v>
      </c>
      <c r="S304" s="164"/>
      <c r="T304" s="155"/>
      <c r="U304" s="39"/>
      <c r="V304" s="375"/>
      <c r="W304" s="45"/>
      <c r="X304" s="39"/>
      <c r="Y304" s="39"/>
      <c r="Z304" s="39"/>
      <c r="AA304" s="39"/>
      <c r="AB304" s="218"/>
    </row>
    <row r="305" spans="1:28" s="161" customFormat="1" x14ac:dyDescent="0.25">
      <c r="A305" s="161" t="str">
        <f t="shared" si="80"/>
        <v>Organization</v>
      </c>
      <c r="B305" s="158">
        <f t="shared" si="80"/>
        <v>301</v>
      </c>
      <c r="C305" s="153">
        <f t="shared" si="81"/>
        <v>0</v>
      </c>
      <c r="D305" s="153"/>
      <c r="E305" s="157"/>
      <c r="F305" s="153"/>
      <c r="G305" s="157"/>
      <c r="H305" s="153">
        <f t="shared" si="82"/>
        <v>0</v>
      </c>
      <c r="I305" s="225">
        <f t="shared" si="88"/>
        <v>0</v>
      </c>
      <c r="J305" s="153">
        <f t="shared" si="83"/>
        <v>0</v>
      </c>
      <c r="K305" s="153">
        <f t="shared" si="84"/>
        <v>0</v>
      </c>
      <c r="L305" s="153"/>
      <c r="M305" s="157"/>
      <c r="N305" s="153">
        <f t="shared" si="85"/>
        <v>0</v>
      </c>
      <c r="O305" s="293" t="str">
        <f t="shared" si="89"/>
        <v>---</v>
      </c>
      <c r="P305" s="157"/>
      <c r="Q305" s="153">
        <f t="shared" si="86"/>
        <v>0</v>
      </c>
      <c r="R305" s="158">
        <f t="shared" si="87"/>
        <v>301</v>
      </c>
      <c r="S305" s="159"/>
      <c r="T305" s="160"/>
      <c r="U305" s="153"/>
      <c r="V305" s="375"/>
      <c r="W305" s="158"/>
      <c r="X305" s="153"/>
      <c r="Y305" s="153"/>
      <c r="Z305" s="153"/>
      <c r="AA305" s="153"/>
      <c r="AB305" s="217"/>
    </row>
    <row r="306" spans="1:28" s="63" customFormat="1" x14ac:dyDescent="0.25">
      <c r="A306" s="63">
        <f t="shared" si="80"/>
        <v>0</v>
      </c>
      <c r="B306" s="45">
        <f t="shared" si="80"/>
        <v>0</v>
      </c>
      <c r="C306" s="39">
        <f t="shared" si="81"/>
        <v>0</v>
      </c>
      <c r="D306" s="39"/>
      <c r="E306" s="40"/>
      <c r="F306" s="39"/>
      <c r="G306" s="40"/>
      <c r="H306" s="39">
        <f t="shared" si="82"/>
        <v>0</v>
      </c>
      <c r="I306" s="41">
        <f t="shared" si="88"/>
        <v>0</v>
      </c>
      <c r="J306" s="39">
        <f t="shared" si="83"/>
        <v>0</v>
      </c>
      <c r="K306" s="39">
        <f t="shared" si="84"/>
        <v>0</v>
      </c>
      <c r="L306" s="39"/>
      <c r="M306" s="40"/>
      <c r="N306" s="39">
        <f t="shared" si="85"/>
        <v>0</v>
      </c>
      <c r="O306" s="187" t="str">
        <f t="shared" si="89"/>
        <v>---</v>
      </c>
      <c r="P306" s="40"/>
      <c r="Q306" s="39">
        <f t="shared" si="86"/>
        <v>0</v>
      </c>
      <c r="R306" s="45">
        <f t="shared" si="87"/>
        <v>0</v>
      </c>
      <c r="S306" s="164"/>
      <c r="T306" s="155"/>
      <c r="U306" s="39"/>
      <c r="V306" s="375"/>
      <c r="W306" s="45"/>
      <c r="X306" s="39"/>
      <c r="Y306" s="39"/>
      <c r="Z306" s="39"/>
      <c r="AA306" s="39"/>
      <c r="AB306" s="216"/>
    </row>
    <row r="307" spans="1:28" s="161" customFormat="1" x14ac:dyDescent="0.25">
      <c r="A307" s="100">
        <f t="shared" si="80"/>
        <v>0</v>
      </c>
      <c r="B307" s="158">
        <f t="shared" si="80"/>
        <v>0</v>
      </c>
      <c r="C307" s="153">
        <f t="shared" si="81"/>
        <v>0</v>
      </c>
      <c r="D307" s="153"/>
      <c r="E307" s="157"/>
      <c r="F307" s="153"/>
      <c r="G307" s="157"/>
      <c r="H307" s="153">
        <f t="shared" si="82"/>
        <v>0</v>
      </c>
      <c r="I307" s="225">
        <f t="shared" si="88"/>
        <v>0</v>
      </c>
      <c r="J307" s="153">
        <f t="shared" si="83"/>
        <v>0</v>
      </c>
      <c r="K307" s="153">
        <f t="shared" si="84"/>
        <v>0</v>
      </c>
      <c r="L307" s="153"/>
      <c r="M307" s="157"/>
      <c r="N307" s="153">
        <f t="shared" si="85"/>
        <v>0</v>
      </c>
      <c r="O307" s="293" t="str">
        <f t="shared" si="89"/>
        <v>---</v>
      </c>
      <c r="P307" s="157"/>
      <c r="Q307" s="153">
        <f t="shared" si="86"/>
        <v>0</v>
      </c>
      <c r="R307" s="158">
        <f t="shared" si="87"/>
        <v>0</v>
      </c>
      <c r="S307" s="159"/>
      <c r="T307" s="160"/>
      <c r="U307" s="153"/>
      <c r="V307" s="222"/>
      <c r="W307" s="158"/>
      <c r="X307" s="153"/>
      <c r="Y307" s="153"/>
      <c r="Z307" s="153"/>
      <c r="AA307" s="153"/>
      <c r="AB307" s="217"/>
    </row>
    <row r="308" spans="1:28" x14ac:dyDescent="0.25">
      <c r="A308" s="244" t="s">
        <v>54</v>
      </c>
      <c r="B308" s="9" t="str">
        <f t="shared" ref="B308" si="90">$M$1</f>
        <v>A</v>
      </c>
      <c r="C308" s="32"/>
      <c r="D308" s="32"/>
      <c r="F308" s="32"/>
      <c r="H308" s="32"/>
      <c r="I308" s="32"/>
      <c r="J308" s="32"/>
      <c r="K308" s="32"/>
      <c r="L308" s="32"/>
      <c r="N308" s="32"/>
      <c r="O308" s="32"/>
      <c r="T308" s="203"/>
      <c r="U308" s="4"/>
      <c r="V308" s="4"/>
    </row>
    <row r="309" spans="1:28" x14ac:dyDescent="0.25">
      <c r="A309" s="4" t="s">
        <v>4</v>
      </c>
      <c r="C309" s="198">
        <f>SUM(C290:C308)</f>
        <v>106501</v>
      </c>
      <c r="D309" s="154">
        <f>SUM(D290:D308)</f>
        <v>0</v>
      </c>
      <c r="F309" s="11">
        <f>SUM(F290:F308)</f>
        <v>0</v>
      </c>
      <c r="H309" s="198">
        <f>SUM(H290:H308)</f>
        <v>106501</v>
      </c>
      <c r="I309" s="32"/>
      <c r="J309" s="198">
        <f>SUM(J290:J308)</f>
        <v>2079.625</v>
      </c>
      <c r="K309" s="198">
        <f>SUM(K290:K308)</f>
        <v>9952.03125</v>
      </c>
      <c r="L309" s="11">
        <f>SUM(L290:L308)</f>
        <v>0</v>
      </c>
      <c r="N309" s="198">
        <f>SUM(N290:N308)</f>
        <v>12031.65625</v>
      </c>
      <c r="O309" s="11"/>
      <c r="Q309" s="198">
        <f>SUM(Q290:Q308)</f>
        <v>94469.34375</v>
      </c>
      <c r="U309" s="198">
        <f>SUM(U290:U307)</f>
        <v>0</v>
      </c>
      <c r="V309" s="23"/>
      <c r="X309" s="198">
        <f>U309+V290</f>
        <v>0</v>
      </c>
      <c r="Y309" s="198">
        <f>X309/H309*J309</f>
        <v>0</v>
      </c>
      <c r="AA309" s="198">
        <f>Z290+Y309+SUM(AA290:AA307)</f>
        <v>0</v>
      </c>
      <c r="AB309" s="198">
        <f>X309-AA309</f>
        <v>0</v>
      </c>
    </row>
    <row r="310" spans="1:28" x14ac:dyDescent="0.25">
      <c r="C310" s="32"/>
      <c r="H310" s="32"/>
      <c r="I310" s="32"/>
      <c r="J310" s="32"/>
      <c r="K310" s="32"/>
      <c r="L310" s="32"/>
      <c r="N310" s="32"/>
      <c r="O310" s="32"/>
      <c r="Q310" s="32"/>
      <c r="T310" s="203"/>
      <c r="U310" s="56"/>
      <c r="V310" s="4"/>
      <c r="W310" s="9"/>
      <c r="Y310" s="32"/>
      <c r="AA310" s="32"/>
      <c r="AB310" s="206"/>
    </row>
    <row r="311" spans="1:28" x14ac:dyDescent="0.25">
      <c r="A311" s="120" t="s">
        <v>85</v>
      </c>
      <c r="B311" s="90"/>
      <c r="C311" s="32"/>
      <c r="H311" s="32"/>
      <c r="I311" s="32"/>
      <c r="J311" s="32"/>
      <c r="K311" s="32"/>
      <c r="L311" s="32"/>
      <c r="N311" s="32"/>
      <c r="O311" s="32"/>
      <c r="Q311" s="32"/>
      <c r="T311" s="203"/>
      <c r="U311" s="56"/>
      <c r="V311" s="4"/>
      <c r="W311" s="9"/>
      <c r="Y311" s="32"/>
      <c r="AA311" s="32"/>
      <c r="AB311" s="206"/>
    </row>
    <row r="312" spans="1:28" ht="14.4" thickBot="1" x14ac:dyDescent="0.3">
      <c r="B312" s="4"/>
      <c r="E312" s="4"/>
      <c r="G312" s="4"/>
      <c r="T312" s="203"/>
      <c r="U312" s="125"/>
      <c r="V312" s="4"/>
      <c r="AA312" s="65"/>
      <c r="AB312" s="50"/>
    </row>
    <row r="313" spans="1:28" ht="14.4" thickTop="1" x14ac:dyDescent="0.25">
      <c r="B313" s="4"/>
      <c r="E313" s="4"/>
      <c r="G313" s="4"/>
      <c r="K313" s="91"/>
      <c r="L313" s="92"/>
      <c r="M313" s="68"/>
      <c r="N313" s="92"/>
      <c r="O313" s="92"/>
      <c r="P313" s="68"/>
      <c r="Q313" s="93"/>
      <c r="T313" s="203"/>
      <c r="U313" s="56"/>
      <c r="V313" s="4" t="s">
        <v>5</v>
      </c>
      <c r="AB313" s="50"/>
    </row>
    <row r="314" spans="1:28" x14ac:dyDescent="0.25">
      <c r="B314" s="148"/>
      <c r="C314" s="9"/>
      <c r="H314" s="9"/>
      <c r="K314" s="78"/>
      <c r="L314" s="376">
        <f>L282</f>
        <v>1987</v>
      </c>
      <c r="M314" s="377"/>
      <c r="N314" s="377"/>
      <c r="O314" s="377"/>
      <c r="P314" s="378"/>
      <c r="Q314" s="94"/>
      <c r="T314" s="203"/>
      <c r="U314" s="56"/>
      <c r="V314" s="10" t="s">
        <v>17</v>
      </c>
      <c r="W314" s="10" t="s">
        <v>18</v>
      </c>
      <c r="X314" s="10"/>
      <c r="AB314" s="50"/>
    </row>
    <row r="315" spans="1:28" ht="12.75" customHeight="1" x14ac:dyDescent="0.25">
      <c r="C315" s="9"/>
      <c r="K315" s="78"/>
      <c r="L315" s="57"/>
      <c r="M315" s="73"/>
      <c r="N315" s="57"/>
      <c r="O315" s="57"/>
      <c r="P315" s="73"/>
      <c r="Q315" s="74"/>
      <c r="T315" s="203"/>
      <c r="U315" s="125"/>
      <c r="V315" s="380" t="s">
        <v>76</v>
      </c>
      <c r="W315" s="382" t="s">
        <v>75</v>
      </c>
      <c r="X315" s="383"/>
      <c r="Y315" s="383"/>
      <c r="Z315" s="383"/>
      <c r="AA315" s="384"/>
      <c r="AB315" s="50"/>
    </row>
    <row r="316" spans="1:28" x14ac:dyDescent="0.25">
      <c r="A316" s="9"/>
      <c r="B316" s="148"/>
      <c r="K316" s="72"/>
      <c r="L316" s="56" t="s">
        <v>19</v>
      </c>
      <c r="M316" s="73"/>
      <c r="N316" s="56"/>
      <c r="O316" s="379">
        <f>H309</f>
        <v>106501</v>
      </c>
      <c r="P316" s="379"/>
      <c r="Q316" s="71"/>
      <c r="T316" s="203"/>
      <c r="U316" s="56"/>
      <c r="V316" s="381"/>
      <c r="W316" s="385"/>
      <c r="X316" s="386"/>
      <c r="Y316" s="386"/>
      <c r="Z316" s="386"/>
      <c r="AA316" s="387"/>
      <c r="AB316" s="50"/>
    </row>
    <row r="317" spans="1:28" x14ac:dyDescent="0.25">
      <c r="A317" s="9"/>
      <c r="B317" s="148"/>
      <c r="K317" s="72"/>
      <c r="L317" s="43" t="s">
        <v>20</v>
      </c>
      <c r="M317" s="73"/>
      <c r="N317" s="56"/>
      <c r="O317" s="391">
        <f>X309</f>
        <v>0</v>
      </c>
      <c r="P317" s="391"/>
      <c r="Q317" s="71"/>
      <c r="T317" s="203"/>
      <c r="U317" s="56"/>
      <c r="V317" s="168"/>
      <c r="W317" s="385"/>
      <c r="X317" s="386"/>
      <c r="Y317" s="386"/>
      <c r="Z317" s="386"/>
      <c r="AA317" s="387"/>
      <c r="AB317" s="50"/>
    </row>
    <row r="318" spans="1:28" ht="14.4" thickBot="1" x14ac:dyDescent="0.3">
      <c r="K318" s="72"/>
      <c r="L318" s="43" t="s">
        <v>21</v>
      </c>
      <c r="M318" s="73"/>
      <c r="N318" s="56"/>
      <c r="O318" s="392">
        <f>N309</f>
        <v>12031.65625</v>
      </c>
      <c r="P318" s="392"/>
      <c r="Q318" s="71"/>
      <c r="T318" s="203"/>
      <c r="W318" s="388"/>
      <c r="X318" s="389"/>
      <c r="Y318" s="389"/>
      <c r="Z318" s="389"/>
      <c r="AA318" s="390"/>
      <c r="AB318" s="50"/>
    </row>
    <row r="319" spans="1:28" x14ac:dyDescent="0.25">
      <c r="A319" s="9"/>
      <c r="B319" s="148"/>
      <c r="K319" s="72"/>
      <c r="L319" s="75"/>
      <c r="M319" s="76"/>
      <c r="N319" s="77"/>
      <c r="O319" s="393">
        <f>O316-O317-O318</f>
        <v>94469.34375</v>
      </c>
      <c r="P319" s="393"/>
      <c r="Q319" s="71"/>
      <c r="T319" s="203"/>
    </row>
    <row r="320" spans="1:28" ht="13.5" customHeight="1" x14ac:dyDescent="0.25">
      <c r="A320" s="9"/>
      <c r="B320" s="148"/>
      <c r="H320" s="9"/>
      <c r="K320" s="78"/>
      <c r="L320" s="43"/>
      <c r="M320" s="73"/>
      <c r="N320" s="56"/>
      <c r="O320" s="43"/>
      <c r="P320" s="56"/>
      <c r="Q320" s="74"/>
      <c r="T320" s="203"/>
    </row>
    <row r="321" spans="1:28" x14ac:dyDescent="0.25">
      <c r="A321" s="9" t="s">
        <v>22</v>
      </c>
      <c r="B321" s="62"/>
      <c r="C321" s="4" t="s">
        <v>23</v>
      </c>
      <c r="K321" s="78"/>
      <c r="L321" s="80" t="s">
        <v>24</v>
      </c>
      <c r="M321" s="73"/>
      <c r="N321" s="56"/>
      <c r="O321" s="394">
        <f>AA309</f>
        <v>0</v>
      </c>
      <c r="P321" s="394"/>
      <c r="Q321" s="71"/>
      <c r="T321" s="203"/>
    </row>
    <row r="322" spans="1:28" x14ac:dyDescent="0.25">
      <c r="A322" s="9" t="s">
        <v>28</v>
      </c>
      <c r="B322" s="62">
        <f>B275</f>
        <v>0</v>
      </c>
      <c r="C322" s="4">
        <f t="shared" ref="C322" si="91">B321-B322</f>
        <v>0</v>
      </c>
      <c r="D322" s="4" t="s">
        <v>26</v>
      </c>
      <c r="K322" s="72"/>
      <c r="L322" s="81" t="s">
        <v>27</v>
      </c>
      <c r="M322" s="19"/>
      <c r="N322" s="20"/>
      <c r="O322" s="374">
        <f>O319+O321</f>
        <v>94469.34375</v>
      </c>
      <c r="P322" s="374"/>
      <c r="Q322" s="95"/>
      <c r="T322" s="203"/>
    </row>
    <row r="323" spans="1:28" ht="14.4" thickBot="1" x14ac:dyDescent="0.3">
      <c r="C323" s="32"/>
      <c r="D323" s="32"/>
      <c r="F323" s="32"/>
      <c r="H323" s="32"/>
      <c r="I323" s="96"/>
      <c r="J323" s="32"/>
      <c r="K323" s="97"/>
      <c r="L323" s="98"/>
      <c r="M323" s="84"/>
      <c r="N323" s="98"/>
      <c r="O323" s="98"/>
      <c r="P323" s="84"/>
      <c r="Q323" s="99"/>
      <c r="T323" s="203"/>
    </row>
    <row r="324" spans="1:28" ht="14.4" thickTop="1" x14ac:dyDescent="0.25">
      <c r="T324" s="203"/>
    </row>
    <row r="325" spans="1:28" x14ac:dyDescent="0.25">
      <c r="T325" s="203"/>
    </row>
    <row r="326" spans="1:28" x14ac:dyDescent="0.25">
      <c r="T326" s="203"/>
    </row>
    <row r="327" spans="1:28" x14ac:dyDescent="0.25">
      <c r="A327" s="87" t="s">
        <v>78</v>
      </c>
      <c r="D327" s="148" t="s">
        <v>39</v>
      </c>
      <c r="I327" s="395" t="s">
        <v>77</v>
      </c>
      <c r="J327" s="395"/>
      <c r="L327" s="148" t="s">
        <v>79</v>
      </c>
      <c r="O327" s="148" t="s">
        <v>80</v>
      </c>
      <c r="P327" s="148"/>
      <c r="Q327" s="148"/>
      <c r="T327" s="203"/>
    </row>
    <row r="328" spans="1:28" x14ac:dyDescent="0.25">
      <c r="A328" s="151" t="str">
        <f t="shared" ref="A328:A374" si="92">$B$1</f>
        <v>Liberty-Bolivar</v>
      </c>
      <c r="B328" s="152"/>
      <c r="D328" s="396" t="str">
        <f t="shared" ref="D328:D374" si="93">$I$1</f>
        <v>WA-2020-0397</v>
      </c>
      <c r="E328" s="397"/>
      <c r="F328" s="398"/>
      <c r="I328" s="12" t="str">
        <f t="shared" ref="I328:I374" si="94">$M$1</f>
        <v>A</v>
      </c>
      <c r="L328" s="44">
        <f>$I$7+7</f>
        <v>1988</v>
      </c>
      <c r="O328" s="399">
        <v>12</v>
      </c>
      <c r="P328" s="400"/>
      <c r="T328" s="203"/>
    </row>
    <row r="329" spans="1:28" x14ac:dyDescent="0.25">
      <c r="A329" s="150"/>
      <c r="B329" s="148"/>
      <c r="T329" s="203"/>
    </row>
    <row r="330" spans="1:28" ht="12.75" customHeight="1" x14ac:dyDescent="0.3">
      <c r="B330" s="401" t="s">
        <v>63</v>
      </c>
      <c r="C330" s="366" t="s">
        <v>44</v>
      </c>
      <c r="D330" s="366" t="s">
        <v>45</v>
      </c>
      <c r="E330" s="101"/>
      <c r="F330" s="366" t="s">
        <v>46</v>
      </c>
      <c r="G330" s="101"/>
      <c r="H330" s="366" t="s">
        <v>47</v>
      </c>
      <c r="I330" s="366" t="s">
        <v>48</v>
      </c>
      <c r="J330" s="366" t="s">
        <v>50</v>
      </c>
      <c r="K330" s="366" t="s">
        <v>51</v>
      </c>
      <c r="L330" s="366" t="s">
        <v>52</v>
      </c>
      <c r="M330" s="101"/>
      <c r="N330" s="366" t="s">
        <v>53</v>
      </c>
      <c r="O330" s="366" t="s">
        <v>60</v>
      </c>
      <c r="P330" s="101"/>
      <c r="Q330" s="366" t="s">
        <v>55</v>
      </c>
      <c r="R330" s="368" t="s">
        <v>49</v>
      </c>
      <c r="T330" s="203"/>
      <c r="U330" s="366" t="s">
        <v>64</v>
      </c>
      <c r="V330" s="371" t="s">
        <v>65</v>
      </c>
      <c r="W330" s="366" t="s">
        <v>67</v>
      </c>
      <c r="X330" s="366" t="s">
        <v>66</v>
      </c>
      <c r="Y330" s="366" t="s">
        <v>68</v>
      </c>
      <c r="Z330" s="366" t="s">
        <v>69</v>
      </c>
      <c r="AA330" s="366" t="s">
        <v>70</v>
      </c>
      <c r="AB330" s="404" t="s">
        <v>71</v>
      </c>
    </row>
    <row r="331" spans="1:28" x14ac:dyDescent="0.3">
      <c r="B331" s="402"/>
      <c r="C331" s="367"/>
      <c r="D331" s="367"/>
      <c r="E331" s="102"/>
      <c r="F331" s="367"/>
      <c r="G331" s="102"/>
      <c r="H331" s="367"/>
      <c r="I331" s="367"/>
      <c r="J331" s="367"/>
      <c r="K331" s="367"/>
      <c r="L331" s="367"/>
      <c r="M331" s="102"/>
      <c r="N331" s="367"/>
      <c r="O331" s="367"/>
      <c r="P331" s="102"/>
      <c r="Q331" s="367"/>
      <c r="R331" s="369"/>
      <c r="T331" s="203"/>
      <c r="U331" s="367"/>
      <c r="V331" s="372"/>
      <c r="W331" s="367"/>
      <c r="X331" s="367"/>
      <c r="Y331" s="367"/>
      <c r="Z331" s="367"/>
      <c r="AA331" s="367"/>
      <c r="AB331" s="405"/>
    </row>
    <row r="332" spans="1:28" x14ac:dyDescent="0.3">
      <c r="B332" s="402"/>
      <c r="C332" s="367"/>
      <c r="D332" s="367"/>
      <c r="E332" s="102"/>
      <c r="F332" s="367"/>
      <c r="G332" s="102"/>
      <c r="H332" s="367"/>
      <c r="I332" s="367"/>
      <c r="J332" s="367"/>
      <c r="K332" s="367"/>
      <c r="L332" s="367"/>
      <c r="M332" s="102"/>
      <c r="N332" s="367"/>
      <c r="O332" s="367"/>
      <c r="P332" s="102"/>
      <c r="Q332" s="367"/>
      <c r="R332" s="369"/>
      <c r="T332" s="203"/>
      <c r="U332" s="367"/>
      <c r="V332" s="372"/>
      <c r="W332" s="367"/>
      <c r="X332" s="367"/>
      <c r="Y332" s="367"/>
      <c r="Z332" s="367"/>
      <c r="AA332" s="367"/>
      <c r="AB332" s="405"/>
    </row>
    <row r="333" spans="1:28" x14ac:dyDescent="0.3">
      <c r="A333" s="359" t="s">
        <v>0</v>
      </c>
      <c r="B333" s="402"/>
      <c r="C333" s="367"/>
      <c r="D333" s="367"/>
      <c r="E333" s="102"/>
      <c r="F333" s="367"/>
      <c r="G333" s="102"/>
      <c r="H333" s="367"/>
      <c r="I333" s="367"/>
      <c r="J333" s="367"/>
      <c r="K333" s="367"/>
      <c r="L333" s="367"/>
      <c r="M333" s="102"/>
      <c r="N333" s="367"/>
      <c r="O333" s="367"/>
      <c r="P333" s="102"/>
      <c r="Q333" s="367"/>
      <c r="R333" s="369"/>
      <c r="T333" s="203"/>
      <c r="U333" s="367"/>
      <c r="V333" s="372"/>
      <c r="W333" s="367"/>
      <c r="X333" s="367"/>
      <c r="Y333" s="367"/>
      <c r="Z333" s="367"/>
      <c r="AA333" s="367"/>
      <c r="AB333" s="405"/>
    </row>
    <row r="334" spans="1:28" x14ac:dyDescent="0.3">
      <c r="A334" s="359"/>
      <c r="B334" s="403"/>
      <c r="C334" s="46">
        <f>L328</f>
        <v>1988</v>
      </c>
      <c r="D334" s="46">
        <f>C334</f>
        <v>1988</v>
      </c>
      <c r="E334" s="7" t="s">
        <v>5</v>
      </c>
      <c r="F334" s="46">
        <f>C334</f>
        <v>1988</v>
      </c>
      <c r="G334" s="7" t="s">
        <v>5</v>
      </c>
      <c r="H334" s="46">
        <f>C334</f>
        <v>1988</v>
      </c>
      <c r="I334" s="373"/>
      <c r="J334" s="373"/>
      <c r="K334" s="46">
        <f>C334</f>
        <v>1988</v>
      </c>
      <c r="L334" s="46">
        <f>C334</f>
        <v>1988</v>
      </c>
      <c r="M334" s="7" t="s">
        <v>5</v>
      </c>
      <c r="N334" s="46">
        <f>C334</f>
        <v>1988</v>
      </c>
      <c r="O334" s="373"/>
      <c r="P334" s="7" t="s">
        <v>5</v>
      </c>
      <c r="Q334" s="46">
        <f>C334</f>
        <v>1988</v>
      </c>
      <c r="R334" s="370"/>
      <c r="T334" s="203"/>
      <c r="U334" s="46">
        <f>C334</f>
        <v>1988</v>
      </c>
      <c r="V334" s="220">
        <f>U334</f>
        <v>1988</v>
      </c>
      <c r="W334" s="373"/>
      <c r="X334" s="46">
        <f>U334</f>
        <v>1988</v>
      </c>
      <c r="Y334" s="46">
        <f>U334</f>
        <v>1988</v>
      </c>
      <c r="Z334" s="47">
        <f>U334</f>
        <v>1988</v>
      </c>
      <c r="AA334" s="373"/>
      <c r="AB334" s="406"/>
    </row>
    <row r="335" spans="1:28" x14ac:dyDescent="0.3">
      <c r="A335" s="150" t="s">
        <v>54</v>
      </c>
      <c r="B335" s="9" t="str">
        <f t="shared" ref="B335:B381" si="95">$M$1</f>
        <v>A</v>
      </c>
      <c r="C335" s="106"/>
      <c r="D335" s="106"/>
      <c r="E335" s="107"/>
      <c r="F335" s="106"/>
      <c r="G335" s="107"/>
      <c r="H335" s="106"/>
      <c r="I335" s="108"/>
      <c r="J335" s="108"/>
      <c r="K335" s="106"/>
      <c r="L335" s="106"/>
      <c r="M335" s="107"/>
      <c r="N335" s="106"/>
      <c r="O335" s="108"/>
      <c r="P335" s="107"/>
      <c r="Q335" s="106"/>
      <c r="R335" s="113"/>
      <c r="T335" s="203"/>
      <c r="U335" s="109"/>
      <c r="V335" s="109"/>
      <c r="W335" s="110"/>
      <c r="X335" s="109"/>
      <c r="Y335" s="109"/>
      <c r="Z335" s="109"/>
      <c r="AA335" s="110"/>
      <c r="AB335" s="111"/>
    </row>
    <row r="336" spans="1:28" s="63" customFormat="1" x14ac:dyDescent="0.25">
      <c r="A336" s="63" t="str">
        <f t="shared" ref="A336:B353" si="96">A290</f>
        <v>Land and Land Rights</v>
      </c>
      <c r="B336" s="45">
        <f t="shared" si="96"/>
        <v>389</v>
      </c>
      <c r="C336" s="39">
        <f t="shared" ref="C336:C353" si="97">H290</f>
        <v>23316</v>
      </c>
      <c r="D336" s="39"/>
      <c r="E336" s="40"/>
      <c r="F336" s="39"/>
      <c r="G336" s="40"/>
      <c r="H336" s="39">
        <f t="shared" ref="H336:H353" si="98">C336+D336-F336</f>
        <v>23316</v>
      </c>
      <c r="I336" s="41">
        <f>I290</f>
        <v>0</v>
      </c>
      <c r="J336" s="39">
        <f t="shared" ref="J336:J353" si="99">((C336+H336)/2)*I336/100*$O$54/12</f>
        <v>0</v>
      </c>
      <c r="K336" s="39">
        <f t="shared" ref="K336:K353" si="100">N290</f>
        <v>0</v>
      </c>
      <c r="L336" s="39"/>
      <c r="M336" s="40"/>
      <c r="N336" s="39">
        <f t="shared" ref="N336:N353" si="101">K336+J336+L336-F336</f>
        <v>0</v>
      </c>
      <c r="O336" s="187" t="str">
        <f>IF(N336&gt;0, N336/H336*100, "---")</f>
        <v>---</v>
      </c>
      <c r="P336" s="40"/>
      <c r="Q336" s="39">
        <f t="shared" ref="Q336:Q353" si="102">H336-N336</f>
        <v>23316</v>
      </c>
      <c r="R336" s="45">
        <f t="shared" ref="R336:R353" si="103">B336</f>
        <v>389</v>
      </c>
      <c r="S336" s="164"/>
      <c r="T336" s="155"/>
      <c r="U336" s="207"/>
      <c r="V336" s="221">
        <f>X309</f>
        <v>0</v>
      </c>
      <c r="W336" s="105"/>
      <c r="X336" s="176"/>
      <c r="Y336" s="176"/>
      <c r="Z336" s="176">
        <f>AA309</f>
        <v>0</v>
      </c>
      <c r="AA336" s="207"/>
      <c r="AB336" s="214"/>
    </row>
    <row r="337" spans="1:28" x14ac:dyDescent="0.25">
      <c r="A337" s="4" t="str">
        <f t="shared" si="96"/>
        <v>Wells and Springs</v>
      </c>
      <c r="B337" s="44">
        <f t="shared" si="96"/>
        <v>314</v>
      </c>
      <c r="C337" s="11">
        <f t="shared" si="97"/>
        <v>0</v>
      </c>
      <c r="D337" s="11"/>
      <c r="E337" s="12"/>
      <c r="F337" s="11"/>
      <c r="G337" s="12"/>
      <c r="H337" s="11">
        <f t="shared" si="98"/>
        <v>0</v>
      </c>
      <c r="I337" s="225">
        <f t="shared" ref="I337:I353" si="104">I291</f>
        <v>2</v>
      </c>
      <c r="J337" s="11">
        <f t="shared" si="99"/>
        <v>0</v>
      </c>
      <c r="K337" s="11">
        <f t="shared" si="100"/>
        <v>0</v>
      </c>
      <c r="L337" s="11"/>
      <c r="M337" s="12"/>
      <c r="N337" s="11">
        <f t="shared" si="101"/>
        <v>0</v>
      </c>
      <c r="O337" s="293" t="str">
        <f t="shared" ref="O337:O353" si="105">IF(N337&gt;0, N337/H337*100, "---")</f>
        <v>---</v>
      </c>
      <c r="P337" s="12"/>
      <c r="Q337" s="11">
        <f t="shared" si="102"/>
        <v>0</v>
      </c>
      <c r="R337" s="44">
        <f t="shared" si="103"/>
        <v>314</v>
      </c>
      <c r="S337" s="129"/>
      <c r="T337" s="122"/>
      <c r="U337" s="153"/>
      <c r="V337" s="360" t="s">
        <v>72</v>
      </c>
      <c r="W337" s="158"/>
      <c r="X337" s="153"/>
      <c r="Y337" s="208"/>
      <c r="Z337" s="363" t="s">
        <v>74</v>
      </c>
      <c r="AA337" s="153"/>
      <c r="AB337" s="215"/>
    </row>
    <row r="338" spans="1:28" s="63" customFormat="1" x14ac:dyDescent="0.25">
      <c r="A338" s="63" t="str">
        <f t="shared" si="96"/>
        <v>Pumping Equip (Electric)</v>
      </c>
      <c r="B338" s="45">
        <f t="shared" si="96"/>
        <v>325</v>
      </c>
      <c r="C338" s="39">
        <f t="shared" si="97"/>
        <v>0</v>
      </c>
      <c r="D338" s="39"/>
      <c r="E338" s="40"/>
      <c r="F338" s="39"/>
      <c r="G338" s="40"/>
      <c r="H338" s="39">
        <f t="shared" si="98"/>
        <v>0</v>
      </c>
      <c r="I338" s="41">
        <f t="shared" si="104"/>
        <v>10</v>
      </c>
      <c r="J338" s="39">
        <f t="shared" si="99"/>
        <v>0</v>
      </c>
      <c r="K338" s="39">
        <f t="shared" si="100"/>
        <v>0</v>
      </c>
      <c r="L338" s="39"/>
      <c r="M338" s="40"/>
      <c r="N338" s="39">
        <f t="shared" si="101"/>
        <v>0</v>
      </c>
      <c r="O338" s="187" t="str">
        <f t="shared" si="105"/>
        <v>---</v>
      </c>
      <c r="P338" s="40"/>
      <c r="Q338" s="39">
        <f t="shared" si="102"/>
        <v>0</v>
      </c>
      <c r="R338" s="45">
        <f t="shared" si="103"/>
        <v>325</v>
      </c>
      <c r="S338" s="164"/>
      <c r="T338" s="155"/>
      <c r="U338" s="39"/>
      <c r="V338" s="361"/>
      <c r="W338" s="45"/>
      <c r="X338" s="39"/>
      <c r="Y338" s="210"/>
      <c r="Z338" s="364"/>
      <c r="AA338" s="39"/>
      <c r="AB338" s="216"/>
    </row>
    <row r="339" spans="1:28" s="161" customFormat="1" x14ac:dyDescent="0.25">
      <c r="A339" s="161" t="str">
        <f t="shared" si="96"/>
        <v>Structures and Improvements</v>
      </c>
      <c r="B339" s="158">
        <f t="shared" si="96"/>
        <v>390</v>
      </c>
      <c r="C339" s="153">
        <f t="shared" si="97"/>
        <v>0</v>
      </c>
      <c r="D339" s="153"/>
      <c r="E339" s="157"/>
      <c r="F339" s="153"/>
      <c r="G339" s="157"/>
      <c r="H339" s="153">
        <f t="shared" si="98"/>
        <v>0</v>
      </c>
      <c r="I339" s="225">
        <f t="shared" si="104"/>
        <v>2.5</v>
      </c>
      <c r="J339" s="153">
        <f t="shared" si="99"/>
        <v>0</v>
      </c>
      <c r="K339" s="153">
        <f t="shared" si="100"/>
        <v>0</v>
      </c>
      <c r="L339" s="153"/>
      <c r="M339" s="157"/>
      <c r="N339" s="153">
        <f t="shared" si="101"/>
        <v>0</v>
      </c>
      <c r="O339" s="293" t="str">
        <f t="shared" si="105"/>
        <v>---</v>
      </c>
      <c r="P339" s="157"/>
      <c r="Q339" s="153">
        <f t="shared" si="102"/>
        <v>0</v>
      </c>
      <c r="R339" s="158">
        <f t="shared" si="103"/>
        <v>390</v>
      </c>
      <c r="S339" s="159"/>
      <c r="T339" s="160"/>
      <c r="U339" s="153"/>
      <c r="V339" s="361"/>
      <c r="W339" s="158"/>
      <c r="X339" s="153"/>
      <c r="Y339" s="212"/>
      <c r="Z339" s="364"/>
      <c r="AA339" s="153"/>
      <c r="AB339" s="217"/>
    </row>
    <row r="340" spans="1:28" s="63" customFormat="1" x14ac:dyDescent="0.25">
      <c r="A340" s="63" t="str">
        <f t="shared" si="96"/>
        <v>Water Treatment Equipment</v>
      </c>
      <c r="B340" s="45">
        <f t="shared" si="96"/>
        <v>332</v>
      </c>
      <c r="C340" s="39">
        <f t="shared" si="97"/>
        <v>0</v>
      </c>
      <c r="D340" s="39"/>
      <c r="E340" s="40"/>
      <c r="F340" s="39"/>
      <c r="G340" s="40"/>
      <c r="H340" s="39">
        <f t="shared" si="98"/>
        <v>0</v>
      </c>
      <c r="I340" s="41">
        <f t="shared" si="104"/>
        <v>2.9</v>
      </c>
      <c r="J340" s="39">
        <f t="shared" si="99"/>
        <v>0</v>
      </c>
      <c r="K340" s="39">
        <f t="shared" si="100"/>
        <v>0</v>
      </c>
      <c r="L340" s="39"/>
      <c r="M340" s="40"/>
      <c r="N340" s="39">
        <f t="shared" si="101"/>
        <v>0</v>
      </c>
      <c r="O340" s="187" t="str">
        <f t="shared" si="105"/>
        <v>---</v>
      </c>
      <c r="P340" s="40"/>
      <c r="Q340" s="39">
        <f t="shared" si="102"/>
        <v>0</v>
      </c>
      <c r="R340" s="45">
        <f t="shared" si="103"/>
        <v>332</v>
      </c>
      <c r="S340" s="164"/>
      <c r="T340" s="155"/>
      <c r="U340" s="39"/>
      <c r="V340" s="361"/>
      <c r="W340" s="45"/>
      <c r="X340" s="39"/>
      <c r="Y340" s="210"/>
      <c r="Z340" s="364"/>
      <c r="AA340" s="39"/>
      <c r="AB340" s="218"/>
    </row>
    <row r="341" spans="1:28" s="161" customFormat="1" x14ac:dyDescent="0.25">
      <c r="A341" s="161" t="str">
        <f t="shared" si="96"/>
        <v>Dist Reservoirs and Standpipes</v>
      </c>
      <c r="B341" s="158">
        <f t="shared" si="96"/>
        <v>342</v>
      </c>
      <c r="C341" s="153">
        <f t="shared" si="97"/>
        <v>0</v>
      </c>
      <c r="D341" s="153"/>
      <c r="E341" s="157"/>
      <c r="F341" s="153"/>
      <c r="G341" s="157"/>
      <c r="H341" s="153">
        <f t="shared" si="98"/>
        <v>0</v>
      </c>
      <c r="I341" s="225">
        <f t="shared" si="104"/>
        <v>2.5</v>
      </c>
      <c r="J341" s="153">
        <f t="shared" si="99"/>
        <v>0</v>
      </c>
      <c r="K341" s="153">
        <f t="shared" si="100"/>
        <v>0</v>
      </c>
      <c r="L341" s="153"/>
      <c r="M341" s="157"/>
      <c r="N341" s="153">
        <f t="shared" si="101"/>
        <v>0</v>
      </c>
      <c r="O341" s="293" t="str">
        <f t="shared" si="105"/>
        <v>---</v>
      </c>
      <c r="P341" s="157"/>
      <c r="Q341" s="153">
        <f t="shared" si="102"/>
        <v>0</v>
      </c>
      <c r="R341" s="158">
        <f t="shared" si="103"/>
        <v>342</v>
      </c>
      <c r="S341" s="159"/>
      <c r="T341" s="160"/>
      <c r="U341" s="153"/>
      <c r="V341" s="361"/>
      <c r="W341" s="158"/>
      <c r="X341" s="153"/>
      <c r="Y341" s="212"/>
      <c r="Z341" s="364"/>
      <c r="AA341" s="153"/>
      <c r="AB341" s="215"/>
    </row>
    <row r="342" spans="1:28" s="63" customFormat="1" x14ac:dyDescent="0.25">
      <c r="A342" s="63" t="str">
        <f t="shared" si="96"/>
        <v>Trans &amp; Dist Mains</v>
      </c>
      <c r="B342" s="45">
        <f t="shared" si="96"/>
        <v>343</v>
      </c>
      <c r="C342" s="39">
        <f t="shared" si="97"/>
        <v>0</v>
      </c>
      <c r="D342" s="39"/>
      <c r="E342" s="40"/>
      <c r="F342" s="39"/>
      <c r="G342" s="40"/>
      <c r="H342" s="39">
        <f t="shared" si="98"/>
        <v>0</v>
      </c>
      <c r="I342" s="41">
        <f t="shared" si="104"/>
        <v>2</v>
      </c>
      <c r="J342" s="39">
        <f t="shared" si="99"/>
        <v>0</v>
      </c>
      <c r="K342" s="39">
        <f t="shared" si="100"/>
        <v>0</v>
      </c>
      <c r="L342" s="39"/>
      <c r="M342" s="40"/>
      <c r="N342" s="39">
        <f t="shared" si="101"/>
        <v>0</v>
      </c>
      <c r="O342" s="187" t="str">
        <f t="shared" si="105"/>
        <v>---</v>
      </c>
      <c r="P342" s="40"/>
      <c r="Q342" s="39">
        <f t="shared" si="102"/>
        <v>0</v>
      </c>
      <c r="R342" s="45">
        <f t="shared" si="103"/>
        <v>343</v>
      </c>
      <c r="S342" s="164"/>
      <c r="T342" s="155"/>
      <c r="U342" s="39"/>
      <c r="V342" s="361"/>
      <c r="W342" s="45"/>
      <c r="X342" s="39"/>
      <c r="Y342" s="210"/>
      <c r="Z342" s="364"/>
      <c r="AA342" s="39"/>
      <c r="AB342" s="218"/>
    </row>
    <row r="343" spans="1:28" s="161" customFormat="1" x14ac:dyDescent="0.25">
      <c r="A343" s="161" t="str">
        <f t="shared" si="96"/>
        <v>Services</v>
      </c>
      <c r="B343" s="158">
        <f t="shared" si="96"/>
        <v>345</v>
      </c>
      <c r="C343" s="153">
        <f t="shared" si="97"/>
        <v>83185</v>
      </c>
      <c r="D343" s="153">
        <v>12693</v>
      </c>
      <c r="E343" s="157"/>
      <c r="F343" s="153"/>
      <c r="G343" s="157"/>
      <c r="H343" s="153">
        <f t="shared" si="98"/>
        <v>95878</v>
      </c>
      <c r="I343" s="225">
        <f t="shared" si="104"/>
        <v>2.5</v>
      </c>
      <c r="J343" s="153">
        <f t="shared" si="99"/>
        <v>2238.2874999999999</v>
      </c>
      <c r="K343" s="153">
        <f t="shared" si="100"/>
        <v>12031.65625</v>
      </c>
      <c r="L343" s="153"/>
      <c r="M343" s="157"/>
      <c r="N343" s="153">
        <f t="shared" si="101"/>
        <v>14269.94375</v>
      </c>
      <c r="O343" s="293">
        <f t="shared" si="105"/>
        <v>14.883439110119109</v>
      </c>
      <c r="P343" s="157"/>
      <c r="Q343" s="153">
        <f t="shared" si="102"/>
        <v>81608.056249999994</v>
      </c>
      <c r="R343" s="158">
        <f t="shared" si="103"/>
        <v>345</v>
      </c>
      <c r="S343" s="159"/>
      <c r="T343" s="160"/>
      <c r="U343" s="153"/>
      <c r="V343" s="361"/>
      <c r="W343" s="158"/>
      <c r="X343" s="153"/>
      <c r="Y343" s="212"/>
      <c r="Z343" s="364"/>
      <c r="AA343" s="153"/>
      <c r="AB343" s="215"/>
    </row>
    <row r="344" spans="1:28" s="63" customFormat="1" x14ac:dyDescent="0.25">
      <c r="A344" s="63" t="str">
        <f t="shared" si="96"/>
        <v>Meters</v>
      </c>
      <c r="B344" s="45">
        <f t="shared" si="96"/>
        <v>346</v>
      </c>
      <c r="C344" s="39">
        <f t="shared" si="97"/>
        <v>0</v>
      </c>
      <c r="D344" s="39"/>
      <c r="E344" s="40"/>
      <c r="F344" s="39"/>
      <c r="G344" s="40"/>
      <c r="H344" s="39">
        <f t="shared" si="98"/>
        <v>0</v>
      </c>
      <c r="I344" s="41">
        <f t="shared" si="104"/>
        <v>10</v>
      </c>
      <c r="J344" s="39">
        <f t="shared" si="99"/>
        <v>0</v>
      </c>
      <c r="K344" s="39">
        <f t="shared" si="100"/>
        <v>0</v>
      </c>
      <c r="L344" s="39"/>
      <c r="M344" s="40"/>
      <c r="N344" s="39">
        <f t="shared" si="101"/>
        <v>0</v>
      </c>
      <c r="O344" s="187" t="str">
        <f t="shared" si="105"/>
        <v>---</v>
      </c>
      <c r="P344" s="40"/>
      <c r="Q344" s="39">
        <f t="shared" si="102"/>
        <v>0</v>
      </c>
      <c r="R344" s="45">
        <f t="shared" si="103"/>
        <v>346</v>
      </c>
      <c r="S344" s="164"/>
      <c r="T344" s="155"/>
      <c r="U344" s="39"/>
      <c r="V344" s="362"/>
      <c r="W344" s="45"/>
      <c r="X344" s="39"/>
      <c r="Y344" s="210"/>
      <c r="Z344" s="365"/>
      <c r="AA344" s="39"/>
      <c r="AB344" s="218"/>
    </row>
    <row r="345" spans="1:28" s="161" customFormat="1" x14ac:dyDescent="0.25">
      <c r="A345" s="161" t="str">
        <f t="shared" si="96"/>
        <v>Meter Pits &amp; Installations</v>
      </c>
      <c r="B345" s="158">
        <f t="shared" si="96"/>
        <v>347</v>
      </c>
      <c r="C345" s="153">
        <f t="shared" si="97"/>
        <v>0</v>
      </c>
      <c r="D345" s="153"/>
      <c r="E345" s="157"/>
      <c r="F345" s="153"/>
      <c r="G345" s="157"/>
      <c r="H345" s="153">
        <f t="shared" si="98"/>
        <v>0</v>
      </c>
      <c r="I345" s="225">
        <f t="shared" si="104"/>
        <v>2.5</v>
      </c>
      <c r="J345" s="153">
        <f t="shared" si="99"/>
        <v>0</v>
      </c>
      <c r="K345" s="153">
        <f t="shared" si="100"/>
        <v>0</v>
      </c>
      <c r="L345" s="153"/>
      <c r="M345" s="157"/>
      <c r="N345" s="153">
        <f t="shared" si="101"/>
        <v>0</v>
      </c>
      <c r="O345" s="293" t="str">
        <f t="shared" si="105"/>
        <v>---</v>
      </c>
      <c r="P345" s="157"/>
      <c r="Q345" s="153">
        <f t="shared" si="102"/>
        <v>0</v>
      </c>
      <c r="R345" s="158">
        <f t="shared" si="103"/>
        <v>347</v>
      </c>
      <c r="S345" s="159"/>
      <c r="T345" s="160"/>
      <c r="U345" s="153"/>
      <c r="V345" s="222"/>
      <c r="W345" s="158"/>
      <c r="X345" s="153"/>
      <c r="Y345" s="153"/>
      <c r="Z345" s="212"/>
      <c r="AA345" s="153"/>
      <c r="AB345" s="215"/>
    </row>
    <row r="346" spans="1:28" s="63" customFormat="1" x14ac:dyDescent="0.25">
      <c r="A346" s="63" t="str">
        <f t="shared" si="96"/>
        <v>Hydrants</v>
      </c>
      <c r="B346" s="45">
        <f t="shared" si="96"/>
        <v>348</v>
      </c>
      <c r="C346" s="39">
        <f t="shared" si="97"/>
        <v>0</v>
      </c>
      <c r="D346" s="39"/>
      <c r="E346" s="40"/>
      <c r="F346" s="39"/>
      <c r="G346" s="40"/>
      <c r="H346" s="39">
        <f t="shared" si="98"/>
        <v>0</v>
      </c>
      <c r="I346" s="41">
        <f t="shared" si="104"/>
        <v>2</v>
      </c>
      <c r="J346" s="39">
        <f t="shared" si="99"/>
        <v>0</v>
      </c>
      <c r="K346" s="39">
        <f t="shared" si="100"/>
        <v>0</v>
      </c>
      <c r="L346" s="39"/>
      <c r="M346" s="40"/>
      <c r="N346" s="39">
        <f t="shared" si="101"/>
        <v>0</v>
      </c>
      <c r="O346" s="187" t="str">
        <f t="shared" si="105"/>
        <v>---</v>
      </c>
      <c r="P346" s="40"/>
      <c r="Q346" s="39">
        <f t="shared" si="102"/>
        <v>0</v>
      </c>
      <c r="R346" s="45">
        <f t="shared" si="103"/>
        <v>348</v>
      </c>
      <c r="S346" s="164"/>
      <c r="T346" s="155"/>
      <c r="U346" s="39"/>
      <c r="V346" s="375" t="s">
        <v>73</v>
      </c>
      <c r="W346" s="45"/>
      <c r="X346" s="39"/>
      <c r="Y346" s="39"/>
      <c r="Z346" s="210"/>
      <c r="AA346" s="39"/>
      <c r="AB346" s="216"/>
    </row>
    <row r="347" spans="1:28" s="161" customFormat="1" x14ac:dyDescent="0.25">
      <c r="A347" s="161" t="str">
        <f t="shared" si="96"/>
        <v>Stores Equipment</v>
      </c>
      <c r="B347" s="158">
        <f t="shared" si="96"/>
        <v>393</v>
      </c>
      <c r="C347" s="153">
        <f t="shared" si="97"/>
        <v>0</v>
      </c>
      <c r="D347" s="153"/>
      <c r="E347" s="157"/>
      <c r="F347" s="153"/>
      <c r="G347" s="157"/>
      <c r="H347" s="153">
        <f t="shared" si="98"/>
        <v>0</v>
      </c>
      <c r="I347" s="225">
        <f t="shared" si="104"/>
        <v>4</v>
      </c>
      <c r="J347" s="153">
        <f t="shared" si="99"/>
        <v>0</v>
      </c>
      <c r="K347" s="153">
        <f t="shared" si="100"/>
        <v>0</v>
      </c>
      <c r="L347" s="153"/>
      <c r="M347" s="157"/>
      <c r="N347" s="153">
        <f t="shared" si="101"/>
        <v>0</v>
      </c>
      <c r="O347" s="293" t="str">
        <f t="shared" si="105"/>
        <v>---</v>
      </c>
      <c r="P347" s="157"/>
      <c r="Q347" s="153">
        <f t="shared" si="102"/>
        <v>0</v>
      </c>
      <c r="R347" s="158">
        <f t="shared" si="103"/>
        <v>393</v>
      </c>
      <c r="S347" s="159"/>
      <c r="T347" s="160"/>
      <c r="U347" s="153"/>
      <c r="V347" s="375"/>
      <c r="W347" s="158"/>
      <c r="X347" s="153"/>
      <c r="Y347" s="153"/>
      <c r="Z347" s="153"/>
      <c r="AA347" s="153"/>
      <c r="AB347" s="217"/>
    </row>
    <row r="348" spans="1:28" s="63" customFormat="1" x14ac:dyDescent="0.25">
      <c r="A348" s="63" t="str">
        <f t="shared" si="96"/>
        <v>Power Operated Equipment</v>
      </c>
      <c r="B348" s="45">
        <f t="shared" si="96"/>
        <v>396</v>
      </c>
      <c r="C348" s="39">
        <f t="shared" si="97"/>
        <v>0</v>
      </c>
      <c r="D348" s="39"/>
      <c r="E348" s="40"/>
      <c r="F348" s="39"/>
      <c r="G348" s="40"/>
      <c r="H348" s="39">
        <f t="shared" si="98"/>
        <v>0</v>
      </c>
      <c r="I348" s="41">
        <f t="shared" si="104"/>
        <v>6.7</v>
      </c>
      <c r="J348" s="39">
        <f t="shared" si="99"/>
        <v>0</v>
      </c>
      <c r="K348" s="39">
        <f t="shared" si="100"/>
        <v>0</v>
      </c>
      <c r="L348" s="39"/>
      <c r="M348" s="40"/>
      <c r="N348" s="39">
        <f t="shared" si="101"/>
        <v>0</v>
      </c>
      <c r="O348" s="187" t="str">
        <f t="shared" si="105"/>
        <v>---</v>
      </c>
      <c r="P348" s="40"/>
      <c r="Q348" s="39">
        <f t="shared" si="102"/>
        <v>0</v>
      </c>
      <c r="R348" s="45">
        <f t="shared" si="103"/>
        <v>396</v>
      </c>
      <c r="S348" s="164"/>
      <c r="T348" s="155"/>
      <c r="U348" s="39"/>
      <c r="V348" s="375"/>
      <c r="W348" s="45"/>
      <c r="X348" s="39"/>
      <c r="Y348" s="39"/>
      <c r="Z348" s="39"/>
      <c r="AA348" s="39"/>
      <c r="AB348" s="216"/>
    </row>
    <row r="349" spans="1:28" s="161" customFormat="1" x14ac:dyDescent="0.25">
      <c r="A349" s="161" t="str">
        <f t="shared" si="96"/>
        <v>Transportation Equipment</v>
      </c>
      <c r="B349" s="158">
        <f t="shared" si="96"/>
        <v>392</v>
      </c>
      <c r="C349" s="153">
        <f t="shared" si="97"/>
        <v>0</v>
      </c>
      <c r="D349" s="153"/>
      <c r="E349" s="157"/>
      <c r="F349" s="153"/>
      <c r="G349" s="157"/>
      <c r="H349" s="153">
        <f t="shared" si="98"/>
        <v>0</v>
      </c>
      <c r="I349" s="225">
        <f t="shared" si="104"/>
        <v>13</v>
      </c>
      <c r="J349" s="153">
        <f t="shared" si="99"/>
        <v>0</v>
      </c>
      <c r="K349" s="153">
        <f t="shared" si="100"/>
        <v>0</v>
      </c>
      <c r="L349" s="153"/>
      <c r="M349" s="157"/>
      <c r="N349" s="153">
        <f t="shared" si="101"/>
        <v>0</v>
      </c>
      <c r="O349" s="293" t="str">
        <f t="shared" si="105"/>
        <v>---</v>
      </c>
      <c r="P349" s="157"/>
      <c r="Q349" s="153">
        <f t="shared" si="102"/>
        <v>0</v>
      </c>
      <c r="R349" s="158">
        <f t="shared" si="103"/>
        <v>392</v>
      </c>
      <c r="S349" s="159"/>
      <c r="T349" s="160"/>
      <c r="U349" s="153"/>
      <c r="V349" s="375"/>
      <c r="W349" s="158"/>
      <c r="X349" s="153"/>
      <c r="Y349" s="153"/>
      <c r="Z349" s="153"/>
      <c r="AA349" s="153"/>
      <c r="AB349" s="215"/>
    </row>
    <row r="350" spans="1:28" s="63" customFormat="1" x14ac:dyDescent="0.25">
      <c r="A350" s="63" t="str">
        <f t="shared" si="96"/>
        <v>Communication Equipment</v>
      </c>
      <c r="B350" s="45">
        <f t="shared" si="96"/>
        <v>397</v>
      </c>
      <c r="C350" s="39">
        <f t="shared" si="97"/>
        <v>0</v>
      </c>
      <c r="D350" s="39"/>
      <c r="E350" s="40"/>
      <c r="F350" s="39"/>
      <c r="G350" s="40"/>
      <c r="H350" s="39">
        <f t="shared" si="98"/>
        <v>0</v>
      </c>
      <c r="I350" s="41">
        <f t="shared" si="104"/>
        <v>6.7</v>
      </c>
      <c r="J350" s="39">
        <f t="shared" si="99"/>
        <v>0</v>
      </c>
      <c r="K350" s="39">
        <f t="shared" si="100"/>
        <v>0</v>
      </c>
      <c r="L350" s="39"/>
      <c r="M350" s="40"/>
      <c r="N350" s="39">
        <f t="shared" si="101"/>
        <v>0</v>
      </c>
      <c r="O350" s="187" t="str">
        <f t="shared" si="105"/>
        <v>---</v>
      </c>
      <c r="P350" s="40"/>
      <c r="Q350" s="39">
        <f t="shared" si="102"/>
        <v>0</v>
      </c>
      <c r="R350" s="45">
        <f t="shared" si="103"/>
        <v>397</v>
      </c>
      <c r="S350" s="164"/>
      <c r="T350" s="155"/>
      <c r="U350" s="39"/>
      <c r="V350" s="375"/>
      <c r="W350" s="45"/>
      <c r="X350" s="39"/>
      <c r="Y350" s="39"/>
      <c r="Z350" s="39"/>
      <c r="AA350" s="39"/>
      <c r="AB350" s="218"/>
    </row>
    <row r="351" spans="1:28" s="161" customFormat="1" x14ac:dyDescent="0.25">
      <c r="A351" s="161" t="str">
        <f t="shared" si="96"/>
        <v>Organization</v>
      </c>
      <c r="B351" s="158">
        <f t="shared" si="96"/>
        <v>301</v>
      </c>
      <c r="C351" s="153">
        <f t="shared" si="97"/>
        <v>0</v>
      </c>
      <c r="D351" s="153"/>
      <c r="E351" s="157"/>
      <c r="F351" s="153"/>
      <c r="G351" s="157"/>
      <c r="H351" s="153">
        <f t="shared" si="98"/>
        <v>0</v>
      </c>
      <c r="I351" s="225">
        <f t="shared" si="104"/>
        <v>0</v>
      </c>
      <c r="J351" s="153">
        <f t="shared" si="99"/>
        <v>0</v>
      </c>
      <c r="K351" s="153">
        <f t="shared" si="100"/>
        <v>0</v>
      </c>
      <c r="L351" s="153"/>
      <c r="M351" s="157"/>
      <c r="N351" s="153">
        <f t="shared" si="101"/>
        <v>0</v>
      </c>
      <c r="O351" s="293" t="str">
        <f t="shared" si="105"/>
        <v>---</v>
      </c>
      <c r="P351" s="157"/>
      <c r="Q351" s="153">
        <f t="shared" si="102"/>
        <v>0</v>
      </c>
      <c r="R351" s="158">
        <f t="shared" si="103"/>
        <v>301</v>
      </c>
      <c r="S351" s="159"/>
      <c r="T351" s="160"/>
      <c r="U351" s="153"/>
      <c r="V351" s="375"/>
      <c r="W351" s="158"/>
      <c r="X351" s="153"/>
      <c r="Y351" s="153"/>
      <c r="Z351" s="153"/>
      <c r="AA351" s="153"/>
      <c r="AB351" s="217"/>
    </row>
    <row r="352" spans="1:28" s="63" customFormat="1" x14ac:dyDescent="0.25">
      <c r="A352" s="63">
        <f t="shared" si="96"/>
        <v>0</v>
      </c>
      <c r="B352" s="45">
        <f t="shared" si="96"/>
        <v>0</v>
      </c>
      <c r="C352" s="39">
        <f t="shared" si="97"/>
        <v>0</v>
      </c>
      <c r="D352" s="39"/>
      <c r="E352" s="40"/>
      <c r="F352" s="39"/>
      <c r="G352" s="40"/>
      <c r="H352" s="39">
        <f t="shared" si="98"/>
        <v>0</v>
      </c>
      <c r="I352" s="41">
        <f t="shared" si="104"/>
        <v>0</v>
      </c>
      <c r="J352" s="39">
        <f t="shared" si="99"/>
        <v>0</v>
      </c>
      <c r="K352" s="39">
        <f t="shared" si="100"/>
        <v>0</v>
      </c>
      <c r="L352" s="39"/>
      <c r="M352" s="40"/>
      <c r="N352" s="39">
        <f t="shared" si="101"/>
        <v>0</v>
      </c>
      <c r="O352" s="187" t="str">
        <f t="shared" si="105"/>
        <v>---</v>
      </c>
      <c r="P352" s="40"/>
      <c r="Q352" s="39">
        <f t="shared" si="102"/>
        <v>0</v>
      </c>
      <c r="R352" s="45">
        <f t="shared" si="103"/>
        <v>0</v>
      </c>
      <c r="S352" s="164"/>
      <c r="T352" s="155"/>
      <c r="U352" s="39"/>
      <c r="V352" s="375"/>
      <c r="W352" s="45"/>
      <c r="X352" s="39"/>
      <c r="Y352" s="39"/>
      <c r="Z352" s="39"/>
      <c r="AA352" s="39"/>
      <c r="AB352" s="216"/>
    </row>
    <row r="353" spans="1:28" s="161" customFormat="1" x14ac:dyDescent="0.25">
      <c r="A353" s="100">
        <f t="shared" si="96"/>
        <v>0</v>
      </c>
      <c r="B353" s="158">
        <f t="shared" si="96"/>
        <v>0</v>
      </c>
      <c r="C353" s="153">
        <f t="shared" si="97"/>
        <v>0</v>
      </c>
      <c r="D353" s="153"/>
      <c r="E353" s="157"/>
      <c r="F353" s="153"/>
      <c r="G353" s="157"/>
      <c r="H353" s="153">
        <f t="shared" si="98"/>
        <v>0</v>
      </c>
      <c r="I353" s="225">
        <f t="shared" si="104"/>
        <v>0</v>
      </c>
      <c r="J353" s="153">
        <f t="shared" si="99"/>
        <v>0</v>
      </c>
      <c r="K353" s="153">
        <f t="shared" si="100"/>
        <v>0</v>
      </c>
      <c r="L353" s="153"/>
      <c r="M353" s="157"/>
      <c r="N353" s="153">
        <f t="shared" si="101"/>
        <v>0</v>
      </c>
      <c r="O353" s="293" t="str">
        <f t="shared" si="105"/>
        <v>---</v>
      </c>
      <c r="P353" s="157"/>
      <c r="Q353" s="153">
        <f t="shared" si="102"/>
        <v>0</v>
      </c>
      <c r="R353" s="158">
        <f t="shared" si="103"/>
        <v>0</v>
      </c>
      <c r="S353" s="159"/>
      <c r="T353" s="160"/>
      <c r="U353" s="153"/>
      <c r="V353" s="222"/>
      <c r="W353" s="158"/>
      <c r="X353" s="153"/>
      <c r="Y353" s="153"/>
      <c r="Z353" s="153"/>
      <c r="AA353" s="153"/>
      <c r="AB353" s="217"/>
    </row>
    <row r="354" spans="1:28" x14ac:dyDescent="0.25">
      <c r="A354" s="244" t="s">
        <v>54</v>
      </c>
      <c r="B354" s="9" t="str">
        <f t="shared" ref="B354:B400" si="106">$M$1</f>
        <v>A</v>
      </c>
      <c r="C354" s="32"/>
      <c r="D354" s="32"/>
      <c r="F354" s="32"/>
      <c r="H354" s="32"/>
      <c r="I354" s="32"/>
      <c r="J354" s="32"/>
      <c r="K354" s="32"/>
      <c r="L354" s="32"/>
      <c r="N354" s="32"/>
      <c r="O354" s="32"/>
      <c r="T354" s="203"/>
      <c r="U354" s="4"/>
      <c r="V354" s="4"/>
    </row>
    <row r="355" spans="1:28" x14ac:dyDescent="0.25">
      <c r="A355" s="4" t="s">
        <v>4</v>
      </c>
      <c r="C355" s="198">
        <f>SUM(C336:C354)</f>
        <v>106501</v>
      </c>
      <c r="D355" s="154">
        <f>SUM(D336:D354)</f>
        <v>12693</v>
      </c>
      <c r="F355" s="11">
        <f>SUM(F336:F354)</f>
        <v>0</v>
      </c>
      <c r="H355" s="198">
        <f>SUM(H336:H354)</f>
        <v>119194</v>
      </c>
      <c r="I355" s="32"/>
      <c r="J355" s="198">
        <f>SUM(J336:J354)</f>
        <v>2238.2874999999999</v>
      </c>
      <c r="K355" s="198">
        <f>SUM(K336:K354)</f>
        <v>12031.65625</v>
      </c>
      <c r="L355" s="11">
        <f>SUM(L336:L354)</f>
        <v>0</v>
      </c>
      <c r="N355" s="198">
        <f>SUM(N336:N354)</f>
        <v>14269.94375</v>
      </c>
      <c r="O355" s="11"/>
      <c r="Q355" s="198">
        <f>SUM(Q336:Q354)</f>
        <v>104924.05624999999</v>
      </c>
      <c r="T355" s="203"/>
      <c r="U355" s="198">
        <f>SUM(U336:U353)</f>
        <v>0</v>
      </c>
      <c r="V355" s="23"/>
      <c r="X355" s="198">
        <f>U355+V336</f>
        <v>0</v>
      </c>
      <c r="Y355" s="198">
        <f>X355/H355*J355</f>
        <v>0</v>
      </c>
      <c r="AA355" s="198">
        <f>Z336+Y355+SUM(AA336:AA353)</f>
        <v>0</v>
      </c>
      <c r="AB355" s="198">
        <f>X355-AA355</f>
        <v>0</v>
      </c>
    </row>
    <row r="356" spans="1:28" x14ac:dyDescent="0.25">
      <c r="C356" s="32"/>
      <c r="H356" s="32"/>
      <c r="I356" s="32"/>
      <c r="J356" s="32"/>
      <c r="K356" s="32"/>
      <c r="L356" s="32"/>
      <c r="N356" s="32"/>
      <c r="O356" s="32"/>
      <c r="Q356" s="32"/>
      <c r="T356" s="203"/>
      <c r="U356" s="56"/>
      <c r="V356" s="4"/>
      <c r="W356" s="9"/>
      <c r="Y356" s="32"/>
      <c r="AA356" s="32"/>
      <c r="AB356" s="206"/>
    </row>
    <row r="357" spans="1:28" x14ac:dyDescent="0.25">
      <c r="A357" s="120" t="s">
        <v>85</v>
      </c>
      <c r="B357" s="90"/>
      <c r="C357" s="32"/>
      <c r="H357" s="32"/>
      <c r="I357" s="32"/>
      <c r="J357" s="32"/>
      <c r="K357" s="32"/>
      <c r="L357" s="32"/>
      <c r="N357" s="32"/>
      <c r="O357" s="32"/>
      <c r="Q357" s="32"/>
      <c r="T357" s="203"/>
      <c r="U357" s="56"/>
      <c r="V357" s="4"/>
      <c r="W357" s="9"/>
      <c r="Y357" s="32"/>
      <c r="AA357" s="32"/>
      <c r="AB357" s="206"/>
    </row>
    <row r="358" spans="1:28" ht="14.4" thickBot="1" x14ac:dyDescent="0.3">
      <c r="B358" s="4"/>
      <c r="E358" s="4"/>
      <c r="G358" s="4"/>
      <c r="T358" s="203"/>
      <c r="U358" s="125"/>
      <c r="V358" s="4"/>
      <c r="AA358" s="65"/>
      <c r="AB358" s="50"/>
    </row>
    <row r="359" spans="1:28" ht="14.4" thickTop="1" x14ac:dyDescent="0.25">
      <c r="B359" s="4"/>
      <c r="E359" s="4"/>
      <c r="G359" s="4"/>
      <c r="K359" s="91"/>
      <c r="L359" s="92"/>
      <c r="M359" s="68"/>
      <c r="N359" s="92"/>
      <c r="O359" s="92"/>
      <c r="P359" s="68"/>
      <c r="Q359" s="93"/>
      <c r="T359" s="203"/>
      <c r="U359" s="56"/>
      <c r="V359" s="4" t="s">
        <v>5</v>
      </c>
      <c r="AB359" s="50"/>
    </row>
    <row r="360" spans="1:28" x14ac:dyDescent="0.25">
      <c r="B360" s="148"/>
      <c r="C360" s="9"/>
      <c r="H360" s="9"/>
      <c r="K360" s="78"/>
      <c r="L360" s="376">
        <f>L328</f>
        <v>1988</v>
      </c>
      <c r="M360" s="377"/>
      <c r="N360" s="377"/>
      <c r="O360" s="377"/>
      <c r="P360" s="378"/>
      <c r="Q360" s="94"/>
      <c r="T360" s="203"/>
      <c r="U360" s="56"/>
      <c r="V360" s="10" t="s">
        <v>17</v>
      </c>
      <c r="W360" s="10" t="s">
        <v>18</v>
      </c>
      <c r="X360" s="10"/>
      <c r="AB360" s="50"/>
    </row>
    <row r="361" spans="1:28" x14ac:dyDescent="0.25">
      <c r="C361" s="9"/>
      <c r="K361" s="78"/>
      <c r="L361" s="57"/>
      <c r="M361" s="73"/>
      <c r="N361" s="57"/>
      <c r="O361" s="57"/>
      <c r="P361" s="73"/>
      <c r="Q361" s="74"/>
      <c r="T361" s="203"/>
      <c r="U361" s="125"/>
      <c r="V361" s="380" t="s">
        <v>76</v>
      </c>
      <c r="W361" s="382" t="s">
        <v>75</v>
      </c>
      <c r="X361" s="383"/>
      <c r="Y361" s="383"/>
      <c r="Z361" s="383"/>
      <c r="AA361" s="384"/>
      <c r="AB361" s="50"/>
    </row>
    <row r="362" spans="1:28" x14ac:dyDescent="0.25">
      <c r="A362" s="9"/>
      <c r="B362" s="148"/>
      <c r="K362" s="72"/>
      <c r="L362" s="56" t="s">
        <v>19</v>
      </c>
      <c r="M362" s="73"/>
      <c r="N362" s="56"/>
      <c r="O362" s="379">
        <f>H355</f>
        <v>119194</v>
      </c>
      <c r="P362" s="379"/>
      <c r="Q362" s="71"/>
      <c r="T362" s="203"/>
      <c r="U362" s="56"/>
      <c r="V362" s="381"/>
      <c r="W362" s="385"/>
      <c r="X362" s="386"/>
      <c r="Y362" s="386"/>
      <c r="Z362" s="386"/>
      <c r="AA362" s="387"/>
      <c r="AB362" s="50"/>
    </row>
    <row r="363" spans="1:28" x14ac:dyDescent="0.25">
      <c r="A363" s="9"/>
      <c r="B363" s="148"/>
      <c r="K363" s="72"/>
      <c r="L363" s="43" t="s">
        <v>20</v>
      </c>
      <c r="M363" s="73"/>
      <c r="N363" s="56"/>
      <c r="O363" s="391">
        <f>X355</f>
        <v>0</v>
      </c>
      <c r="P363" s="391"/>
      <c r="Q363" s="71"/>
      <c r="U363" s="56"/>
      <c r="V363" s="168"/>
      <c r="W363" s="385"/>
      <c r="X363" s="386"/>
      <c r="Y363" s="386"/>
      <c r="Z363" s="386"/>
      <c r="AA363" s="387"/>
      <c r="AB363" s="50"/>
    </row>
    <row r="364" spans="1:28" ht="14.4" thickBot="1" x14ac:dyDescent="0.3">
      <c r="K364" s="72"/>
      <c r="L364" s="43" t="s">
        <v>21</v>
      </c>
      <c r="M364" s="73"/>
      <c r="N364" s="56"/>
      <c r="O364" s="392">
        <f>N355</f>
        <v>14269.94375</v>
      </c>
      <c r="P364" s="392"/>
      <c r="Q364" s="71"/>
      <c r="T364" s="203"/>
      <c r="W364" s="388"/>
      <c r="X364" s="389"/>
      <c r="Y364" s="389"/>
      <c r="Z364" s="389"/>
      <c r="AA364" s="390"/>
      <c r="AB364" s="50"/>
    </row>
    <row r="365" spans="1:28" x14ac:dyDescent="0.25">
      <c r="A365" s="9"/>
      <c r="B365" s="148"/>
      <c r="K365" s="72"/>
      <c r="L365" s="75"/>
      <c r="M365" s="76"/>
      <c r="N365" s="77"/>
      <c r="O365" s="393">
        <f>O362-O363-O364</f>
        <v>104924.05624999999</v>
      </c>
      <c r="P365" s="393"/>
      <c r="Q365" s="71"/>
      <c r="T365" s="203"/>
    </row>
    <row r="366" spans="1:28" x14ac:dyDescent="0.25">
      <c r="A366" s="9"/>
      <c r="B366" s="148"/>
      <c r="H366" s="9"/>
      <c r="K366" s="78"/>
      <c r="L366" s="43"/>
      <c r="M366" s="73"/>
      <c r="N366" s="56"/>
      <c r="O366" s="43"/>
      <c r="P366" s="56"/>
      <c r="Q366" s="74"/>
      <c r="T366" s="203"/>
    </row>
    <row r="367" spans="1:28" x14ac:dyDescent="0.25">
      <c r="A367" s="9" t="s">
        <v>22</v>
      </c>
      <c r="B367" s="62"/>
      <c r="C367" s="4" t="s">
        <v>23</v>
      </c>
      <c r="K367" s="78"/>
      <c r="L367" s="80" t="s">
        <v>24</v>
      </c>
      <c r="M367" s="73"/>
      <c r="N367" s="56"/>
      <c r="O367" s="394">
        <f>AA355</f>
        <v>0</v>
      </c>
      <c r="P367" s="394"/>
      <c r="Q367" s="71"/>
      <c r="T367" s="203"/>
    </row>
    <row r="368" spans="1:28" x14ac:dyDescent="0.25">
      <c r="A368" s="9" t="s">
        <v>28</v>
      </c>
      <c r="B368" s="62">
        <f>B321</f>
        <v>0</v>
      </c>
      <c r="C368" s="4">
        <f t="shared" ref="C368:C414" si="107">B367-B368</f>
        <v>0</v>
      </c>
      <c r="D368" s="4" t="s">
        <v>26</v>
      </c>
      <c r="K368" s="72"/>
      <c r="L368" s="81" t="s">
        <v>27</v>
      </c>
      <c r="M368" s="19"/>
      <c r="N368" s="20"/>
      <c r="O368" s="374">
        <f>O365+O367</f>
        <v>104924.05624999999</v>
      </c>
      <c r="P368" s="374"/>
      <c r="Q368" s="95"/>
      <c r="T368" s="203"/>
    </row>
    <row r="369" spans="1:28" ht="14.4" thickBot="1" x14ac:dyDescent="0.3">
      <c r="C369" s="32"/>
      <c r="D369" s="32"/>
      <c r="F369" s="32"/>
      <c r="H369" s="32"/>
      <c r="I369" s="96"/>
      <c r="J369" s="32"/>
      <c r="K369" s="97"/>
      <c r="L369" s="98"/>
      <c r="M369" s="84"/>
      <c r="N369" s="98"/>
      <c r="O369" s="98"/>
      <c r="P369" s="84"/>
      <c r="Q369" s="99"/>
      <c r="T369" s="203"/>
    </row>
    <row r="370" spans="1:28" ht="14.4" thickTop="1" x14ac:dyDescent="0.25">
      <c r="T370" s="203"/>
    </row>
    <row r="371" spans="1:28" x14ac:dyDescent="0.25">
      <c r="T371" s="203"/>
    </row>
    <row r="372" spans="1:28" x14ac:dyDescent="0.25">
      <c r="T372" s="203"/>
    </row>
    <row r="373" spans="1:28" x14ac:dyDescent="0.25">
      <c r="A373" s="87" t="s">
        <v>78</v>
      </c>
      <c r="D373" s="148" t="s">
        <v>39</v>
      </c>
      <c r="I373" s="395" t="s">
        <v>77</v>
      </c>
      <c r="J373" s="395"/>
      <c r="L373" s="148" t="s">
        <v>79</v>
      </c>
      <c r="O373" s="148" t="s">
        <v>80</v>
      </c>
      <c r="P373" s="148"/>
      <c r="Q373" s="148"/>
      <c r="T373" s="203"/>
    </row>
    <row r="374" spans="1:28" x14ac:dyDescent="0.25">
      <c r="A374" s="151" t="str">
        <f t="shared" si="92"/>
        <v>Liberty-Bolivar</v>
      </c>
      <c r="B374" s="152"/>
      <c r="D374" s="396" t="str">
        <f t="shared" si="93"/>
        <v>WA-2020-0397</v>
      </c>
      <c r="E374" s="397"/>
      <c r="F374" s="398"/>
      <c r="I374" s="12" t="str">
        <f t="shared" si="94"/>
        <v>A</v>
      </c>
      <c r="L374" s="44">
        <f>$I$7+8</f>
        <v>1989</v>
      </c>
      <c r="O374" s="399">
        <v>12</v>
      </c>
      <c r="P374" s="400"/>
      <c r="T374" s="203"/>
    </row>
    <row r="375" spans="1:28" x14ac:dyDescent="0.25">
      <c r="A375" s="150"/>
      <c r="B375" s="148"/>
      <c r="T375" s="203"/>
    </row>
    <row r="376" spans="1:28" ht="12.75" customHeight="1" x14ac:dyDescent="0.3">
      <c r="B376" s="401" t="s">
        <v>63</v>
      </c>
      <c r="C376" s="366" t="s">
        <v>44</v>
      </c>
      <c r="D376" s="366" t="s">
        <v>45</v>
      </c>
      <c r="E376" s="101"/>
      <c r="F376" s="366" t="s">
        <v>46</v>
      </c>
      <c r="G376" s="101"/>
      <c r="H376" s="366" t="s">
        <v>47</v>
      </c>
      <c r="I376" s="366" t="s">
        <v>48</v>
      </c>
      <c r="J376" s="366" t="s">
        <v>50</v>
      </c>
      <c r="K376" s="366" t="s">
        <v>51</v>
      </c>
      <c r="L376" s="366" t="s">
        <v>52</v>
      </c>
      <c r="M376" s="101"/>
      <c r="N376" s="366" t="s">
        <v>53</v>
      </c>
      <c r="O376" s="366" t="s">
        <v>60</v>
      </c>
      <c r="P376" s="101"/>
      <c r="Q376" s="366" t="s">
        <v>55</v>
      </c>
      <c r="R376" s="368" t="s">
        <v>49</v>
      </c>
      <c r="T376" s="203"/>
      <c r="U376" s="366" t="s">
        <v>64</v>
      </c>
      <c r="V376" s="371" t="s">
        <v>65</v>
      </c>
      <c r="W376" s="366" t="s">
        <v>67</v>
      </c>
      <c r="X376" s="366" t="s">
        <v>66</v>
      </c>
      <c r="Y376" s="366" t="s">
        <v>68</v>
      </c>
      <c r="Z376" s="366" t="s">
        <v>69</v>
      </c>
      <c r="AA376" s="366" t="s">
        <v>70</v>
      </c>
      <c r="AB376" s="404" t="s">
        <v>71</v>
      </c>
    </row>
    <row r="377" spans="1:28" x14ac:dyDescent="0.3">
      <c r="B377" s="402"/>
      <c r="C377" s="367"/>
      <c r="D377" s="367"/>
      <c r="E377" s="102"/>
      <c r="F377" s="367"/>
      <c r="G377" s="102"/>
      <c r="H377" s="367"/>
      <c r="I377" s="367"/>
      <c r="J377" s="367"/>
      <c r="K377" s="367"/>
      <c r="L377" s="367"/>
      <c r="M377" s="102"/>
      <c r="N377" s="367"/>
      <c r="O377" s="367"/>
      <c r="P377" s="102"/>
      <c r="Q377" s="367"/>
      <c r="R377" s="369"/>
      <c r="T377" s="203"/>
      <c r="U377" s="367"/>
      <c r="V377" s="372"/>
      <c r="W377" s="367"/>
      <c r="X377" s="367"/>
      <c r="Y377" s="367"/>
      <c r="Z377" s="367"/>
      <c r="AA377" s="367"/>
      <c r="AB377" s="405"/>
    </row>
    <row r="378" spans="1:28" x14ac:dyDescent="0.3">
      <c r="B378" s="402"/>
      <c r="C378" s="367"/>
      <c r="D378" s="367"/>
      <c r="E378" s="102"/>
      <c r="F378" s="367"/>
      <c r="G378" s="102"/>
      <c r="H378" s="367"/>
      <c r="I378" s="367"/>
      <c r="J378" s="367"/>
      <c r="K378" s="367"/>
      <c r="L378" s="367"/>
      <c r="M378" s="102"/>
      <c r="N378" s="367"/>
      <c r="O378" s="367"/>
      <c r="P378" s="102"/>
      <c r="Q378" s="367"/>
      <c r="R378" s="369"/>
      <c r="T378" s="203"/>
      <c r="U378" s="367"/>
      <c r="V378" s="372"/>
      <c r="W378" s="367"/>
      <c r="X378" s="367"/>
      <c r="Y378" s="367"/>
      <c r="Z378" s="367"/>
      <c r="AA378" s="367"/>
      <c r="AB378" s="405"/>
    </row>
    <row r="379" spans="1:28" x14ac:dyDescent="0.3">
      <c r="A379" s="359" t="s">
        <v>0</v>
      </c>
      <c r="B379" s="402"/>
      <c r="C379" s="367"/>
      <c r="D379" s="367"/>
      <c r="E379" s="102"/>
      <c r="F379" s="367"/>
      <c r="G379" s="102"/>
      <c r="H379" s="367"/>
      <c r="I379" s="367"/>
      <c r="J379" s="367"/>
      <c r="K379" s="367"/>
      <c r="L379" s="367"/>
      <c r="M379" s="102"/>
      <c r="N379" s="367"/>
      <c r="O379" s="367"/>
      <c r="P379" s="102"/>
      <c r="Q379" s="367"/>
      <c r="R379" s="369"/>
      <c r="T379" s="203"/>
      <c r="U379" s="367"/>
      <c r="V379" s="372"/>
      <c r="W379" s="367"/>
      <c r="X379" s="367"/>
      <c r="Y379" s="367"/>
      <c r="Z379" s="367"/>
      <c r="AA379" s="367"/>
      <c r="AB379" s="405"/>
    </row>
    <row r="380" spans="1:28" x14ac:dyDescent="0.3">
      <c r="A380" s="359"/>
      <c r="B380" s="403"/>
      <c r="C380" s="46">
        <f>L374</f>
        <v>1989</v>
      </c>
      <c r="D380" s="46">
        <f>C380</f>
        <v>1989</v>
      </c>
      <c r="E380" s="7" t="s">
        <v>5</v>
      </c>
      <c r="F380" s="46">
        <f>C380</f>
        <v>1989</v>
      </c>
      <c r="G380" s="7" t="s">
        <v>5</v>
      </c>
      <c r="H380" s="46">
        <f>C380</f>
        <v>1989</v>
      </c>
      <c r="I380" s="373"/>
      <c r="J380" s="373"/>
      <c r="K380" s="46">
        <f>C380</f>
        <v>1989</v>
      </c>
      <c r="L380" s="46">
        <f>C380</f>
        <v>1989</v>
      </c>
      <c r="M380" s="7" t="s">
        <v>5</v>
      </c>
      <c r="N380" s="46">
        <f>C380</f>
        <v>1989</v>
      </c>
      <c r="O380" s="373"/>
      <c r="P380" s="7" t="s">
        <v>5</v>
      </c>
      <c r="Q380" s="46">
        <f>C380</f>
        <v>1989</v>
      </c>
      <c r="R380" s="370"/>
      <c r="T380" s="203"/>
      <c r="U380" s="46">
        <f>C380</f>
        <v>1989</v>
      </c>
      <c r="V380" s="220">
        <f>U380</f>
        <v>1989</v>
      </c>
      <c r="W380" s="373"/>
      <c r="X380" s="46">
        <f>U380</f>
        <v>1989</v>
      </c>
      <c r="Y380" s="46">
        <f>U380</f>
        <v>1989</v>
      </c>
      <c r="Z380" s="47">
        <f>U380</f>
        <v>1989</v>
      </c>
      <c r="AA380" s="373"/>
      <c r="AB380" s="406"/>
    </row>
    <row r="381" spans="1:28" x14ac:dyDescent="0.3">
      <c r="A381" s="150" t="s">
        <v>54</v>
      </c>
      <c r="B381" s="9" t="str">
        <f t="shared" si="95"/>
        <v>A</v>
      </c>
      <c r="C381" s="106"/>
      <c r="D381" s="106"/>
      <c r="E381" s="107"/>
      <c r="F381" s="106"/>
      <c r="G381" s="107"/>
      <c r="H381" s="106"/>
      <c r="I381" s="108"/>
      <c r="J381" s="108"/>
      <c r="K381" s="106"/>
      <c r="L381" s="106"/>
      <c r="M381" s="107"/>
      <c r="N381" s="106"/>
      <c r="O381" s="108"/>
      <c r="P381" s="107"/>
      <c r="Q381" s="106"/>
      <c r="R381" s="113"/>
      <c r="T381" s="203"/>
      <c r="U381" s="109"/>
      <c r="V381" s="109"/>
      <c r="W381" s="110"/>
      <c r="X381" s="109"/>
      <c r="Y381" s="109"/>
      <c r="Z381" s="109"/>
      <c r="AA381" s="110"/>
      <c r="AB381" s="111"/>
    </row>
    <row r="382" spans="1:28" s="63" customFormat="1" x14ac:dyDescent="0.25">
      <c r="A382" s="63" t="str">
        <f t="shared" ref="A382:B399" si="108">A336</f>
        <v>Land and Land Rights</v>
      </c>
      <c r="B382" s="45">
        <f t="shared" si="108"/>
        <v>389</v>
      </c>
      <c r="C382" s="39">
        <f t="shared" ref="C382:C399" si="109">H336</f>
        <v>23316</v>
      </c>
      <c r="D382" s="39"/>
      <c r="E382" s="40"/>
      <c r="F382" s="39"/>
      <c r="G382" s="40"/>
      <c r="H382" s="39">
        <f t="shared" ref="H382:H399" si="110">C382+D382-F382</f>
        <v>23316</v>
      </c>
      <c r="I382" s="41">
        <f>I336</f>
        <v>0</v>
      </c>
      <c r="J382" s="39">
        <f t="shared" ref="J382:J399" si="111">((C382+H382)/2)*I382/100*$O$54/12</f>
        <v>0</v>
      </c>
      <c r="K382" s="39">
        <f t="shared" ref="K382:K399" si="112">N336</f>
        <v>0</v>
      </c>
      <c r="L382" s="39"/>
      <c r="M382" s="40"/>
      <c r="N382" s="39">
        <f t="shared" ref="N382:N399" si="113">K382+J382+L382-F382</f>
        <v>0</v>
      </c>
      <c r="O382" s="187" t="str">
        <f>IF(N382&gt;0, N382/H382*100, "---")</f>
        <v>---</v>
      </c>
      <c r="P382" s="40"/>
      <c r="Q382" s="39">
        <f t="shared" ref="Q382:Q399" si="114">H382-N382</f>
        <v>23316</v>
      </c>
      <c r="R382" s="45">
        <f t="shared" ref="R382:R399" si="115">B382</f>
        <v>389</v>
      </c>
      <c r="S382" s="164"/>
      <c r="T382" s="155"/>
      <c r="U382" s="207"/>
      <c r="V382" s="221">
        <f>X355</f>
        <v>0</v>
      </c>
      <c r="W382" s="105"/>
      <c r="X382" s="176"/>
      <c r="Y382" s="176"/>
      <c r="Z382" s="176">
        <f>AA355</f>
        <v>0</v>
      </c>
      <c r="AA382" s="207"/>
      <c r="AB382" s="214"/>
    </row>
    <row r="383" spans="1:28" x14ac:dyDescent="0.25">
      <c r="A383" s="4" t="str">
        <f t="shared" si="108"/>
        <v>Wells and Springs</v>
      </c>
      <c r="B383" s="44">
        <f t="shared" si="108"/>
        <v>314</v>
      </c>
      <c r="C383" s="11">
        <f t="shared" si="109"/>
        <v>0</v>
      </c>
      <c r="D383" s="11"/>
      <c r="E383" s="12"/>
      <c r="F383" s="11"/>
      <c r="G383" s="12"/>
      <c r="H383" s="11">
        <f t="shared" si="110"/>
        <v>0</v>
      </c>
      <c r="I383" s="225">
        <f t="shared" ref="I383:I399" si="116">I337</f>
        <v>2</v>
      </c>
      <c r="J383" s="11">
        <f t="shared" si="111"/>
        <v>0</v>
      </c>
      <c r="K383" s="11">
        <f t="shared" si="112"/>
        <v>0</v>
      </c>
      <c r="L383" s="11"/>
      <c r="M383" s="12"/>
      <c r="N383" s="11">
        <f t="shared" si="113"/>
        <v>0</v>
      </c>
      <c r="O383" s="293" t="str">
        <f t="shared" ref="O383:O399" si="117">IF(N383&gt;0, N383/H383*100, "---")</f>
        <v>---</v>
      </c>
      <c r="P383" s="12"/>
      <c r="Q383" s="11">
        <f t="shared" si="114"/>
        <v>0</v>
      </c>
      <c r="R383" s="44">
        <f t="shared" si="115"/>
        <v>314</v>
      </c>
      <c r="S383" s="129"/>
      <c r="T383" s="122"/>
      <c r="U383" s="153"/>
      <c r="V383" s="360" t="s">
        <v>72</v>
      </c>
      <c r="W383" s="158"/>
      <c r="X383" s="153"/>
      <c r="Y383" s="208"/>
      <c r="Z383" s="363" t="s">
        <v>74</v>
      </c>
      <c r="AA383" s="153"/>
      <c r="AB383" s="215"/>
    </row>
    <row r="384" spans="1:28" s="63" customFormat="1" x14ac:dyDescent="0.25">
      <c r="A384" s="63" t="str">
        <f t="shared" si="108"/>
        <v>Pumping Equip (Electric)</v>
      </c>
      <c r="B384" s="45">
        <f t="shared" si="108"/>
        <v>325</v>
      </c>
      <c r="C384" s="39">
        <f t="shared" si="109"/>
        <v>0</v>
      </c>
      <c r="D384" s="39"/>
      <c r="E384" s="40"/>
      <c r="F384" s="39"/>
      <c r="G384" s="40"/>
      <c r="H384" s="39">
        <f t="shared" si="110"/>
        <v>0</v>
      </c>
      <c r="I384" s="41">
        <f t="shared" si="116"/>
        <v>10</v>
      </c>
      <c r="J384" s="39">
        <f t="shared" si="111"/>
        <v>0</v>
      </c>
      <c r="K384" s="39">
        <f t="shared" si="112"/>
        <v>0</v>
      </c>
      <c r="L384" s="39"/>
      <c r="M384" s="40"/>
      <c r="N384" s="39">
        <f t="shared" si="113"/>
        <v>0</v>
      </c>
      <c r="O384" s="187" t="str">
        <f t="shared" si="117"/>
        <v>---</v>
      </c>
      <c r="P384" s="40"/>
      <c r="Q384" s="39">
        <f t="shared" si="114"/>
        <v>0</v>
      </c>
      <c r="R384" s="45">
        <f t="shared" si="115"/>
        <v>325</v>
      </c>
      <c r="S384" s="164"/>
      <c r="T384" s="155"/>
      <c r="U384" s="39"/>
      <c r="V384" s="361"/>
      <c r="W384" s="45"/>
      <c r="X384" s="39"/>
      <c r="Y384" s="210"/>
      <c r="Z384" s="364"/>
      <c r="AA384" s="39"/>
      <c r="AB384" s="216"/>
    </row>
    <row r="385" spans="1:28" s="161" customFormat="1" x14ac:dyDescent="0.25">
      <c r="A385" s="161" t="str">
        <f t="shared" si="108"/>
        <v>Structures and Improvements</v>
      </c>
      <c r="B385" s="158">
        <f t="shared" si="108"/>
        <v>390</v>
      </c>
      <c r="C385" s="153">
        <f t="shared" si="109"/>
        <v>0</v>
      </c>
      <c r="D385" s="153"/>
      <c r="E385" s="157"/>
      <c r="F385" s="153"/>
      <c r="G385" s="157"/>
      <c r="H385" s="153">
        <f t="shared" si="110"/>
        <v>0</v>
      </c>
      <c r="I385" s="225">
        <f t="shared" si="116"/>
        <v>2.5</v>
      </c>
      <c r="J385" s="153">
        <f t="shared" si="111"/>
        <v>0</v>
      </c>
      <c r="K385" s="153">
        <f t="shared" si="112"/>
        <v>0</v>
      </c>
      <c r="L385" s="153"/>
      <c r="M385" s="157"/>
      <c r="N385" s="153">
        <f t="shared" si="113"/>
        <v>0</v>
      </c>
      <c r="O385" s="293" t="str">
        <f t="shared" si="117"/>
        <v>---</v>
      </c>
      <c r="P385" s="157"/>
      <c r="Q385" s="153">
        <f t="shared" si="114"/>
        <v>0</v>
      </c>
      <c r="R385" s="158">
        <f t="shared" si="115"/>
        <v>390</v>
      </c>
      <c r="S385" s="159"/>
      <c r="T385" s="160"/>
      <c r="U385" s="153"/>
      <c r="V385" s="361"/>
      <c r="W385" s="158"/>
      <c r="X385" s="153"/>
      <c r="Y385" s="212"/>
      <c r="Z385" s="364"/>
      <c r="AA385" s="153"/>
      <c r="AB385" s="217"/>
    </row>
    <row r="386" spans="1:28" s="63" customFormat="1" x14ac:dyDescent="0.25">
      <c r="A386" s="63" t="str">
        <f t="shared" si="108"/>
        <v>Water Treatment Equipment</v>
      </c>
      <c r="B386" s="45">
        <f t="shared" si="108"/>
        <v>332</v>
      </c>
      <c r="C386" s="39">
        <f t="shared" si="109"/>
        <v>0</v>
      </c>
      <c r="D386" s="39"/>
      <c r="E386" s="40"/>
      <c r="F386" s="39"/>
      <c r="G386" s="40"/>
      <c r="H386" s="39">
        <f t="shared" si="110"/>
        <v>0</v>
      </c>
      <c r="I386" s="41">
        <f t="shared" si="116"/>
        <v>2.9</v>
      </c>
      <c r="J386" s="39">
        <f t="shared" si="111"/>
        <v>0</v>
      </c>
      <c r="K386" s="39">
        <f t="shared" si="112"/>
        <v>0</v>
      </c>
      <c r="L386" s="39"/>
      <c r="M386" s="40"/>
      <c r="N386" s="39">
        <f t="shared" si="113"/>
        <v>0</v>
      </c>
      <c r="O386" s="187" t="str">
        <f t="shared" si="117"/>
        <v>---</v>
      </c>
      <c r="P386" s="40"/>
      <c r="Q386" s="39">
        <f t="shared" si="114"/>
        <v>0</v>
      </c>
      <c r="R386" s="45">
        <f t="shared" si="115"/>
        <v>332</v>
      </c>
      <c r="S386" s="164"/>
      <c r="T386" s="155"/>
      <c r="U386" s="39"/>
      <c r="V386" s="361"/>
      <c r="W386" s="45"/>
      <c r="X386" s="39"/>
      <c r="Y386" s="210"/>
      <c r="Z386" s="364"/>
      <c r="AA386" s="39"/>
      <c r="AB386" s="218"/>
    </row>
    <row r="387" spans="1:28" s="161" customFormat="1" x14ac:dyDescent="0.25">
      <c r="A387" s="161" t="str">
        <f t="shared" si="108"/>
        <v>Dist Reservoirs and Standpipes</v>
      </c>
      <c r="B387" s="158">
        <f t="shared" si="108"/>
        <v>342</v>
      </c>
      <c r="C387" s="153">
        <f t="shared" si="109"/>
        <v>0</v>
      </c>
      <c r="D387" s="153">
        <v>0</v>
      </c>
      <c r="E387" s="157"/>
      <c r="F387" s="153"/>
      <c r="G387" s="157"/>
      <c r="H387" s="153">
        <f t="shared" si="110"/>
        <v>0</v>
      </c>
      <c r="I387" s="225">
        <f t="shared" si="116"/>
        <v>2.5</v>
      </c>
      <c r="J387" s="153">
        <f t="shared" si="111"/>
        <v>0</v>
      </c>
      <c r="K387" s="153">
        <f t="shared" si="112"/>
        <v>0</v>
      </c>
      <c r="L387" s="153"/>
      <c r="M387" s="157"/>
      <c r="N387" s="153">
        <f t="shared" si="113"/>
        <v>0</v>
      </c>
      <c r="O387" s="293" t="str">
        <f t="shared" si="117"/>
        <v>---</v>
      </c>
      <c r="P387" s="157"/>
      <c r="Q387" s="153">
        <f t="shared" si="114"/>
        <v>0</v>
      </c>
      <c r="R387" s="158">
        <f t="shared" si="115"/>
        <v>342</v>
      </c>
      <c r="S387" s="159"/>
      <c r="T387" s="160"/>
      <c r="U387" s="153"/>
      <c r="V387" s="361"/>
      <c r="W387" s="158"/>
      <c r="X387" s="153"/>
      <c r="Y387" s="212"/>
      <c r="Z387" s="364"/>
      <c r="AA387" s="153"/>
      <c r="AB387" s="215"/>
    </row>
    <row r="388" spans="1:28" s="63" customFormat="1" x14ac:dyDescent="0.25">
      <c r="A388" s="63" t="str">
        <f t="shared" si="108"/>
        <v>Trans &amp; Dist Mains</v>
      </c>
      <c r="B388" s="45">
        <f t="shared" si="108"/>
        <v>343</v>
      </c>
      <c r="C388" s="39">
        <f t="shared" si="109"/>
        <v>0</v>
      </c>
      <c r="D388" s="39"/>
      <c r="E388" s="40"/>
      <c r="F388" s="39"/>
      <c r="G388" s="40"/>
      <c r="H388" s="39">
        <f t="shared" si="110"/>
        <v>0</v>
      </c>
      <c r="I388" s="41">
        <f t="shared" si="116"/>
        <v>2</v>
      </c>
      <c r="J388" s="39">
        <f t="shared" si="111"/>
        <v>0</v>
      </c>
      <c r="K388" s="39">
        <f t="shared" si="112"/>
        <v>0</v>
      </c>
      <c r="L388" s="39"/>
      <c r="M388" s="40"/>
      <c r="N388" s="39">
        <f t="shared" si="113"/>
        <v>0</v>
      </c>
      <c r="O388" s="187" t="str">
        <f t="shared" si="117"/>
        <v>---</v>
      </c>
      <c r="P388" s="40"/>
      <c r="Q388" s="39">
        <f t="shared" si="114"/>
        <v>0</v>
      </c>
      <c r="R388" s="45">
        <f t="shared" si="115"/>
        <v>343</v>
      </c>
      <c r="S388" s="164"/>
      <c r="T388" s="155"/>
      <c r="U388" s="39"/>
      <c r="V388" s="361"/>
      <c r="W388" s="45"/>
      <c r="X388" s="39"/>
      <c r="Y388" s="210"/>
      <c r="Z388" s="364"/>
      <c r="AA388" s="39"/>
      <c r="AB388" s="218"/>
    </row>
    <row r="389" spans="1:28" s="161" customFormat="1" x14ac:dyDescent="0.25">
      <c r="A389" s="161" t="str">
        <f t="shared" si="108"/>
        <v>Services</v>
      </c>
      <c r="B389" s="158">
        <f t="shared" si="108"/>
        <v>345</v>
      </c>
      <c r="C389" s="153">
        <f t="shared" si="109"/>
        <v>95878</v>
      </c>
      <c r="D389" s="153">
        <v>13807</v>
      </c>
      <c r="E389" s="157"/>
      <c r="F389" s="153"/>
      <c r="G389" s="157"/>
      <c r="H389" s="153">
        <f t="shared" si="110"/>
        <v>109685</v>
      </c>
      <c r="I389" s="225">
        <f t="shared" si="116"/>
        <v>2.5</v>
      </c>
      <c r="J389" s="153">
        <f t="shared" si="111"/>
        <v>2569.5374999999999</v>
      </c>
      <c r="K389" s="153">
        <f t="shared" si="112"/>
        <v>14269.94375</v>
      </c>
      <c r="L389" s="153"/>
      <c r="M389" s="157"/>
      <c r="N389" s="153">
        <f t="shared" si="113"/>
        <v>16839.481250000001</v>
      </c>
      <c r="O389" s="293">
        <f t="shared" si="117"/>
        <v>15.352583534667458</v>
      </c>
      <c r="P389" s="157"/>
      <c r="Q389" s="153">
        <f t="shared" si="114"/>
        <v>92845.518750000003</v>
      </c>
      <c r="R389" s="158">
        <f t="shared" si="115"/>
        <v>345</v>
      </c>
      <c r="S389" s="159"/>
      <c r="T389" s="160"/>
      <c r="U389" s="153"/>
      <c r="V389" s="361"/>
      <c r="W389" s="158"/>
      <c r="X389" s="153"/>
      <c r="Y389" s="212"/>
      <c r="Z389" s="364"/>
      <c r="AA389" s="153"/>
      <c r="AB389" s="215"/>
    </row>
    <row r="390" spans="1:28" s="63" customFormat="1" x14ac:dyDescent="0.25">
      <c r="A390" s="63" t="str">
        <f t="shared" si="108"/>
        <v>Meters</v>
      </c>
      <c r="B390" s="45">
        <f t="shared" si="108"/>
        <v>346</v>
      </c>
      <c r="C390" s="39">
        <f t="shared" si="109"/>
        <v>0</v>
      </c>
      <c r="D390" s="39"/>
      <c r="E390" s="40"/>
      <c r="F390" s="39"/>
      <c r="G390" s="40"/>
      <c r="H390" s="39">
        <f t="shared" si="110"/>
        <v>0</v>
      </c>
      <c r="I390" s="41">
        <f t="shared" si="116"/>
        <v>10</v>
      </c>
      <c r="J390" s="39">
        <f t="shared" si="111"/>
        <v>0</v>
      </c>
      <c r="K390" s="39">
        <f t="shared" si="112"/>
        <v>0</v>
      </c>
      <c r="L390" s="39"/>
      <c r="M390" s="40"/>
      <c r="N390" s="39">
        <f t="shared" si="113"/>
        <v>0</v>
      </c>
      <c r="O390" s="187" t="str">
        <f t="shared" si="117"/>
        <v>---</v>
      </c>
      <c r="P390" s="40"/>
      <c r="Q390" s="39">
        <f t="shared" si="114"/>
        <v>0</v>
      </c>
      <c r="R390" s="45">
        <f t="shared" si="115"/>
        <v>346</v>
      </c>
      <c r="S390" s="164"/>
      <c r="T390" s="155"/>
      <c r="U390" s="39"/>
      <c r="V390" s="362"/>
      <c r="W390" s="45"/>
      <c r="X390" s="39"/>
      <c r="Y390" s="210"/>
      <c r="Z390" s="365"/>
      <c r="AA390" s="39"/>
      <c r="AB390" s="218"/>
    </row>
    <row r="391" spans="1:28" s="161" customFormat="1" x14ac:dyDescent="0.25">
      <c r="A391" s="161" t="str">
        <f t="shared" si="108"/>
        <v>Meter Pits &amp; Installations</v>
      </c>
      <c r="B391" s="158">
        <f t="shared" si="108"/>
        <v>347</v>
      </c>
      <c r="C391" s="153">
        <f t="shared" si="109"/>
        <v>0</v>
      </c>
      <c r="D391" s="153"/>
      <c r="E391" s="157"/>
      <c r="F391" s="153"/>
      <c r="G391" s="157"/>
      <c r="H391" s="153">
        <f t="shared" si="110"/>
        <v>0</v>
      </c>
      <c r="I391" s="225">
        <f t="shared" si="116"/>
        <v>2.5</v>
      </c>
      <c r="J391" s="153">
        <f t="shared" si="111"/>
        <v>0</v>
      </c>
      <c r="K391" s="153">
        <f t="shared" si="112"/>
        <v>0</v>
      </c>
      <c r="L391" s="153"/>
      <c r="M391" s="157"/>
      <c r="N391" s="153">
        <f t="shared" si="113"/>
        <v>0</v>
      </c>
      <c r="O391" s="293" t="str">
        <f t="shared" si="117"/>
        <v>---</v>
      </c>
      <c r="P391" s="157"/>
      <c r="Q391" s="153">
        <f t="shared" si="114"/>
        <v>0</v>
      </c>
      <c r="R391" s="158">
        <f t="shared" si="115"/>
        <v>347</v>
      </c>
      <c r="S391" s="159"/>
      <c r="T391" s="160"/>
      <c r="U391" s="153"/>
      <c r="V391" s="222"/>
      <c r="W391" s="158"/>
      <c r="X391" s="153"/>
      <c r="Y391" s="153"/>
      <c r="Z391" s="212"/>
      <c r="AA391" s="153"/>
      <c r="AB391" s="215"/>
    </row>
    <row r="392" spans="1:28" s="63" customFormat="1" x14ac:dyDescent="0.25">
      <c r="A392" s="63" t="str">
        <f t="shared" si="108"/>
        <v>Hydrants</v>
      </c>
      <c r="B392" s="45">
        <f t="shared" si="108"/>
        <v>348</v>
      </c>
      <c r="C392" s="39">
        <f t="shared" si="109"/>
        <v>0</v>
      </c>
      <c r="D392" s="39"/>
      <c r="E392" s="40"/>
      <c r="F392" s="39"/>
      <c r="G392" s="40"/>
      <c r="H392" s="39">
        <f t="shared" si="110"/>
        <v>0</v>
      </c>
      <c r="I392" s="41">
        <f t="shared" si="116"/>
        <v>2</v>
      </c>
      <c r="J392" s="39">
        <f t="shared" si="111"/>
        <v>0</v>
      </c>
      <c r="K392" s="39">
        <f t="shared" si="112"/>
        <v>0</v>
      </c>
      <c r="L392" s="39"/>
      <c r="M392" s="40"/>
      <c r="N392" s="39">
        <f t="shared" si="113"/>
        <v>0</v>
      </c>
      <c r="O392" s="187" t="str">
        <f t="shared" si="117"/>
        <v>---</v>
      </c>
      <c r="P392" s="40"/>
      <c r="Q392" s="39">
        <f t="shared" si="114"/>
        <v>0</v>
      </c>
      <c r="R392" s="45">
        <f t="shared" si="115"/>
        <v>348</v>
      </c>
      <c r="S392" s="164"/>
      <c r="T392" s="155"/>
      <c r="U392" s="39"/>
      <c r="V392" s="375" t="s">
        <v>73</v>
      </c>
      <c r="W392" s="45"/>
      <c r="X392" s="39"/>
      <c r="Y392" s="39"/>
      <c r="Z392" s="210"/>
      <c r="AA392" s="39"/>
      <c r="AB392" s="216"/>
    </row>
    <row r="393" spans="1:28" s="161" customFormat="1" x14ac:dyDescent="0.25">
      <c r="A393" s="161" t="str">
        <f t="shared" si="108"/>
        <v>Stores Equipment</v>
      </c>
      <c r="B393" s="158">
        <f t="shared" si="108"/>
        <v>393</v>
      </c>
      <c r="C393" s="153">
        <f t="shared" si="109"/>
        <v>0</v>
      </c>
      <c r="D393" s="153"/>
      <c r="E393" s="157"/>
      <c r="F393" s="153"/>
      <c r="G393" s="157"/>
      <c r="H393" s="153">
        <f t="shared" si="110"/>
        <v>0</v>
      </c>
      <c r="I393" s="225">
        <f t="shared" si="116"/>
        <v>4</v>
      </c>
      <c r="J393" s="153">
        <f t="shared" si="111"/>
        <v>0</v>
      </c>
      <c r="K393" s="153">
        <f t="shared" si="112"/>
        <v>0</v>
      </c>
      <c r="L393" s="153"/>
      <c r="M393" s="157"/>
      <c r="N393" s="153">
        <f t="shared" si="113"/>
        <v>0</v>
      </c>
      <c r="O393" s="293" t="str">
        <f t="shared" si="117"/>
        <v>---</v>
      </c>
      <c r="P393" s="157"/>
      <c r="Q393" s="153">
        <f t="shared" si="114"/>
        <v>0</v>
      </c>
      <c r="R393" s="158">
        <f t="shared" si="115"/>
        <v>393</v>
      </c>
      <c r="S393" s="159"/>
      <c r="T393" s="160"/>
      <c r="U393" s="153"/>
      <c r="V393" s="375"/>
      <c r="W393" s="158"/>
      <c r="X393" s="153"/>
      <c r="Y393" s="153"/>
      <c r="Z393" s="153"/>
      <c r="AA393" s="153"/>
      <c r="AB393" s="217"/>
    </row>
    <row r="394" spans="1:28" s="63" customFormat="1" x14ac:dyDescent="0.25">
      <c r="A394" s="63" t="str">
        <f t="shared" si="108"/>
        <v>Power Operated Equipment</v>
      </c>
      <c r="B394" s="45">
        <f t="shared" si="108"/>
        <v>396</v>
      </c>
      <c r="C394" s="39">
        <f t="shared" si="109"/>
        <v>0</v>
      </c>
      <c r="D394" s="39"/>
      <c r="E394" s="40"/>
      <c r="F394" s="39"/>
      <c r="G394" s="40"/>
      <c r="H394" s="39">
        <f t="shared" si="110"/>
        <v>0</v>
      </c>
      <c r="I394" s="41">
        <f t="shared" si="116"/>
        <v>6.7</v>
      </c>
      <c r="J394" s="39">
        <f t="shared" si="111"/>
        <v>0</v>
      </c>
      <c r="K394" s="39">
        <f t="shared" si="112"/>
        <v>0</v>
      </c>
      <c r="L394" s="39"/>
      <c r="M394" s="40"/>
      <c r="N394" s="39">
        <f t="shared" si="113"/>
        <v>0</v>
      </c>
      <c r="O394" s="187" t="str">
        <f t="shared" si="117"/>
        <v>---</v>
      </c>
      <c r="P394" s="40"/>
      <c r="Q394" s="39">
        <f t="shared" si="114"/>
        <v>0</v>
      </c>
      <c r="R394" s="45">
        <f t="shared" si="115"/>
        <v>396</v>
      </c>
      <c r="S394" s="164"/>
      <c r="T394" s="155"/>
      <c r="U394" s="39"/>
      <c r="V394" s="375"/>
      <c r="W394" s="45"/>
      <c r="X394" s="39"/>
      <c r="Y394" s="39"/>
      <c r="Z394" s="39"/>
      <c r="AA394" s="39"/>
      <c r="AB394" s="216"/>
    </row>
    <row r="395" spans="1:28" s="161" customFormat="1" x14ac:dyDescent="0.25">
      <c r="A395" s="161" t="str">
        <f t="shared" si="108"/>
        <v>Transportation Equipment</v>
      </c>
      <c r="B395" s="158">
        <f t="shared" si="108"/>
        <v>392</v>
      </c>
      <c r="C395" s="153">
        <f t="shared" si="109"/>
        <v>0</v>
      </c>
      <c r="D395" s="153"/>
      <c r="E395" s="157"/>
      <c r="F395" s="153"/>
      <c r="G395" s="157"/>
      <c r="H395" s="153">
        <f t="shared" si="110"/>
        <v>0</v>
      </c>
      <c r="I395" s="225">
        <f t="shared" si="116"/>
        <v>13</v>
      </c>
      <c r="J395" s="153">
        <f t="shared" si="111"/>
        <v>0</v>
      </c>
      <c r="K395" s="153">
        <f t="shared" si="112"/>
        <v>0</v>
      </c>
      <c r="L395" s="153"/>
      <c r="M395" s="157"/>
      <c r="N395" s="153">
        <f t="shared" si="113"/>
        <v>0</v>
      </c>
      <c r="O395" s="293" t="str">
        <f t="shared" si="117"/>
        <v>---</v>
      </c>
      <c r="P395" s="157"/>
      <c r="Q395" s="153">
        <f t="shared" si="114"/>
        <v>0</v>
      </c>
      <c r="R395" s="158">
        <f t="shared" si="115"/>
        <v>392</v>
      </c>
      <c r="S395" s="159"/>
      <c r="T395" s="160"/>
      <c r="U395" s="153"/>
      <c r="V395" s="375"/>
      <c r="W395" s="158"/>
      <c r="X395" s="153"/>
      <c r="Y395" s="153"/>
      <c r="Z395" s="153"/>
      <c r="AA395" s="153"/>
      <c r="AB395" s="215"/>
    </row>
    <row r="396" spans="1:28" s="63" customFormat="1" ht="13.2" customHeight="1" x14ac:dyDescent="0.25">
      <c r="A396" s="63" t="str">
        <f t="shared" si="108"/>
        <v>Communication Equipment</v>
      </c>
      <c r="B396" s="45">
        <f t="shared" si="108"/>
        <v>397</v>
      </c>
      <c r="C396" s="39">
        <f t="shared" si="109"/>
        <v>0</v>
      </c>
      <c r="D396" s="39"/>
      <c r="E396" s="40"/>
      <c r="F396" s="39"/>
      <c r="G396" s="40"/>
      <c r="H396" s="39">
        <f t="shared" si="110"/>
        <v>0</v>
      </c>
      <c r="I396" s="41">
        <f t="shared" si="116"/>
        <v>6.7</v>
      </c>
      <c r="J396" s="39">
        <f t="shared" si="111"/>
        <v>0</v>
      </c>
      <c r="K396" s="39">
        <f t="shared" si="112"/>
        <v>0</v>
      </c>
      <c r="L396" s="39"/>
      <c r="M396" s="40"/>
      <c r="N396" s="39">
        <f t="shared" si="113"/>
        <v>0</v>
      </c>
      <c r="O396" s="187" t="str">
        <f t="shared" si="117"/>
        <v>---</v>
      </c>
      <c r="P396" s="40"/>
      <c r="Q396" s="39">
        <f t="shared" si="114"/>
        <v>0</v>
      </c>
      <c r="R396" s="45">
        <f t="shared" si="115"/>
        <v>397</v>
      </c>
      <c r="S396" s="164"/>
      <c r="T396" s="155"/>
      <c r="U396" s="39"/>
      <c r="V396" s="375"/>
      <c r="W396" s="45"/>
      <c r="X396" s="39"/>
      <c r="Y396" s="39"/>
      <c r="Z396" s="39"/>
      <c r="AA396" s="39"/>
      <c r="AB396" s="218"/>
    </row>
    <row r="397" spans="1:28" s="161" customFormat="1" x14ac:dyDescent="0.25">
      <c r="A397" s="161" t="str">
        <f t="shared" si="108"/>
        <v>Organization</v>
      </c>
      <c r="B397" s="158">
        <f t="shared" si="108"/>
        <v>301</v>
      </c>
      <c r="C397" s="153">
        <f t="shared" si="109"/>
        <v>0</v>
      </c>
      <c r="D397" s="153"/>
      <c r="E397" s="157"/>
      <c r="F397" s="153"/>
      <c r="G397" s="157"/>
      <c r="H397" s="153">
        <f t="shared" si="110"/>
        <v>0</v>
      </c>
      <c r="I397" s="225">
        <f t="shared" si="116"/>
        <v>0</v>
      </c>
      <c r="J397" s="153">
        <f t="shared" si="111"/>
        <v>0</v>
      </c>
      <c r="K397" s="153">
        <f t="shared" si="112"/>
        <v>0</v>
      </c>
      <c r="L397" s="153"/>
      <c r="M397" s="157"/>
      <c r="N397" s="153">
        <f t="shared" si="113"/>
        <v>0</v>
      </c>
      <c r="O397" s="293" t="str">
        <f t="shared" si="117"/>
        <v>---</v>
      </c>
      <c r="P397" s="157"/>
      <c r="Q397" s="153">
        <f t="shared" si="114"/>
        <v>0</v>
      </c>
      <c r="R397" s="158">
        <f t="shared" si="115"/>
        <v>301</v>
      </c>
      <c r="S397" s="159"/>
      <c r="T397" s="160"/>
      <c r="U397" s="153"/>
      <c r="V397" s="375"/>
      <c r="W397" s="158"/>
      <c r="X397" s="153"/>
      <c r="Y397" s="153"/>
      <c r="Z397" s="153"/>
      <c r="AA397" s="153"/>
      <c r="AB397" s="217"/>
    </row>
    <row r="398" spans="1:28" s="63" customFormat="1" x14ac:dyDescent="0.25">
      <c r="A398" s="63">
        <f t="shared" si="108"/>
        <v>0</v>
      </c>
      <c r="B398" s="45">
        <f t="shared" si="108"/>
        <v>0</v>
      </c>
      <c r="C398" s="39">
        <f t="shared" si="109"/>
        <v>0</v>
      </c>
      <c r="D398" s="39"/>
      <c r="E398" s="40"/>
      <c r="F398" s="39"/>
      <c r="G398" s="40"/>
      <c r="H398" s="39">
        <f t="shared" si="110"/>
        <v>0</v>
      </c>
      <c r="I398" s="41">
        <f t="shared" si="116"/>
        <v>0</v>
      </c>
      <c r="J398" s="39">
        <f t="shared" si="111"/>
        <v>0</v>
      </c>
      <c r="K398" s="39">
        <f t="shared" si="112"/>
        <v>0</v>
      </c>
      <c r="L398" s="39"/>
      <c r="M398" s="40"/>
      <c r="N398" s="39">
        <f t="shared" si="113"/>
        <v>0</v>
      </c>
      <c r="O398" s="187" t="str">
        <f t="shared" si="117"/>
        <v>---</v>
      </c>
      <c r="P398" s="40"/>
      <c r="Q398" s="39">
        <f t="shared" si="114"/>
        <v>0</v>
      </c>
      <c r="R398" s="45">
        <f t="shared" si="115"/>
        <v>0</v>
      </c>
      <c r="S398" s="164"/>
      <c r="T398" s="155"/>
      <c r="U398" s="39"/>
      <c r="V398" s="375"/>
      <c r="W398" s="45"/>
      <c r="X398" s="39"/>
      <c r="Y398" s="39"/>
      <c r="Z398" s="39"/>
      <c r="AA398" s="39"/>
      <c r="AB398" s="216"/>
    </row>
    <row r="399" spans="1:28" s="161" customFormat="1" x14ac:dyDescent="0.25">
      <c r="A399" s="100">
        <f t="shared" si="108"/>
        <v>0</v>
      </c>
      <c r="B399" s="158">
        <f t="shared" si="108"/>
        <v>0</v>
      </c>
      <c r="C399" s="153">
        <f t="shared" si="109"/>
        <v>0</v>
      </c>
      <c r="D399" s="153"/>
      <c r="E399" s="157"/>
      <c r="F399" s="153"/>
      <c r="G399" s="157"/>
      <c r="H399" s="153">
        <f t="shared" si="110"/>
        <v>0</v>
      </c>
      <c r="I399" s="225">
        <f t="shared" si="116"/>
        <v>0</v>
      </c>
      <c r="J399" s="153">
        <f t="shared" si="111"/>
        <v>0</v>
      </c>
      <c r="K399" s="153">
        <f t="shared" si="112"/>
        <v>0</v>
      </c>
      <c r="L399" s="153"/>
      <c r="M399" s="157"/>
      <c r="N399" s="153">
        <f t="shared" si="113"/>
        <v>0</v>
      </c>
      <c r="O399" s="293" t="str">
        <f t="shared" si="117"/>
        <v>---</v>
      </c>
      <c r="P399" s="157"/>
      <c r="Q399" s="153">
        <f t="shared" si="114"/>
        <v>0</v>
      </c>
      <c r="R399" s="158">
        <f t="shared" si="115"/>
        <v>0</v>
      </c>
      <c r="S399" s="159"/>
      <c r="T399" s="160"/>
      <c r="U399" s="153"/>
      <c r="V399" s="222"/>
      <c r="W399" s="158"/>
      <c r="X399" s="153"/>
      <c r="Y399" s="153"/>
      <c r="Z399" s="153"/>
      <c r="AA399" s="153"/>
      <c r="AB399" s="217"/>
    </row>
    <row r="400" spans="1:28" x14ac:dyDescent="0.25">
      <c r="A400" s="244" t="s">
        <v>54</v>
      </c>
      <c r="B400" s="9" t="str">
        <f t="shared" si="106"/>
        <v>A</v>
      </c>
      <c r="C400" s="32"/>
      <c r="D400" s="32"/>
      <c r="F400" s="32"/>
      <c r="H400" s="32"/>
      <c r="I400" s="32"/>
      <c r="J400" s="32"/>
      <c r="K400" s="32"/>
      <c r="L400" s="32"/>
      <c r="N400" s="32"/>
      <c r="O400" s="32"/>
      <c r="T400" s="122"/>
      <c r="U400" s="4"/>
      <c r="V400" s="4"/>
    </row>
    <row r="401" spans="1:28" x14ac:dyDescent="0.25">
      <c r="A401" s="4" t="s">
        <v>4</v>
      </c>
      <c r="C401" s="198">
        <f>SUM(C382:C400)</f>
        <v>119194</v>
      </c>
      <c r="D401" s="154">
        <f>SUM(D382:D400)</f>
        <v>13807</v>
      </c>
      <c r="F401" s="11">
        <f>SUM(F382:F400)</f>
        <v>0</v>
      </c>
      <c r="H401" s="198">
        <f>SUM(H382:H400)</f>
        <v>133001</v>
      </c>
      <c r="I401" s="32"/>
      <c r="J401" s="198">
        <f>SUM(J382:J400)</f>
        <v>2569.5374999999999</v>
      </c>
      <c r="K401" s="198">
        <f>SUM(K382:K400)</f>
        <v>14269.94375</v>
      </c>
      <c r="L401" s="11">
        <f>SUM(L382:L400)</f>
        <v>0</v>
      </c>
      <c r="N401" s="198">
        <f>SUM(N382:N400)</f>
        <v>16839.481250000001</v>
      </c>
      <c r="O401" s="11"/>
      <c r="Q401" s="198">
        <f>SUM(Q382:Q400)</f>
        <v>116161.51875</v>
      </c>
      <c r="T401" s="122"/>
      <c r="U401" s="198">
        <f>SUM(U382:U399)</f>
        <v>0</v>
      </c>
      <c r="V401" s="23"/>
      <c r="X401" s="198">
        <f>U401+V382</f>
        <v>0</v>
      </c>
      <c r="Y401" s="198">
        <f>X401/H401*J401</f>
        <v>0</v>
      </c>
      <c r="AA401" s="198">
        <f>Z382+Y401+SUM(AA382:AA399)</f>
        <v>0</v>
      </c>
      <c r="AB401" s="198">
        <f>X401-AA401</f>
        <v>0</v>
      </c>
    </row>
    <row r="402" spans="1:28" x14ac:dyDescent="0.25">
      <c r="C402" s="32"/>
      <c r="H402" s="32"/>
      <c r="I402" s="32"/>
      <c r="J402" s="32"/>
      <c r="K402" s="32"/>
      <c r="L402" s="32"/>
      <c r="N402" s="32"/>
      <c r="O402" s="32"/>
      <c r="Q402" s="32"/>
      <c r="T402" s="122"/>
      <c r="U402" s="56"/>
      <c r="V402" s="4"/>
      <c r="W402" s="9"/>
      <c r="Y402" s="32"/>
      <c r="AA402" s="32"/>
      <c r="AB402" s="206"/>
    </row>
    <row r="403" spans="1:28" x14ac:dyDescent="0.25">
      <c r="A403" s="120" t="s">
        <v>85</v>
      </c>
      <c r="B403" s="90"/>
      <c r="C403" s="32"/>
      <c r="H403" s="32"/>
      <c r="I403" s="32"/>
      <c r="J403" s="32"/>
      <c r="K403" s="32"/>
      <c r="L403" s="32"/>
      <c r="N403" s="32"/>
      <c r="O403" s="32"/>
      <c r="Q403" s="32"/>
      <c r="T403" s="122"/>
      <c r="U403" s="56"/>
      <c r="V403" s="4"/>
      <c r="W403" s="9"/>
      <c r="Y403" s="32"/>
      <c r="AA403" s="32"/>
      <c r="AB403" s="206"/>
    </row>
    <row r="404" spans="1:28" ht="14.4" thickBot="1" x14ac:dyDescent="0.3">
      <c r="B404" s="4"/>
      <c r="E404" s="4"/>
      <c r="G404" s="4"/>
      <c r="T404" s="122"/>
      <c r="U404" s="56"/>
      <c r="V404" s="4"/>
      <c r="W404" s="9"/>
      <c r="Y404" s="32"/>
      <c r="AA404" s="32"/>
      <c r="AB404" s="206"/>
    </row>
    <row r="405" spans="1:28" ht="14.4" thickTop="1" x14ac:dyDescent="0.25">
      <c r="B405" s="4"/>
      <c r="E405" s="4"/>
      <c r="G405" s="4"/>
      <c r="K405" s="91"/>
      <c r="L405" s="92"/>
      <c r="M405" s="68"/>
      <c r="N405" s="92"/>
      <c r="O405" s="92"/>
      <c r="P405" s="68"/>
      <c r="Q405" s="93"/>
      <c r="T405" s="122"/>
      <c r="U405" s="56"/>
      <c r="V405" s="4" t="s">
        <v>5</v>
      </c>
      <c r="AB405" s="50"/>
    </row>
    <row r="406" spans="1:28" x14ac:dyDescent="0.25">
      <c r="B406" s="148"/>
      <c r="C406" s="9"/>
      <c r="H406" s="9"/>
      <c r="K406" s="78"/>
      <c r="L406" s="376">
        <f>L374</f>
        <v>1989</v>
      </c>
      <c r="M406" s="377"/>
      <c r="N406" s="377"/>
      <c r="O406" s="377"/>
      <c r="P406" s="378"/>
      <c r="Q406" s="94"/>
      <c r="T406" s="122"/>
      <c r="U406" s="56"/>
      <c r="V406" s="10" t="s">
        <v>17</v>
      </c>
      <c r="W406" s="10" t="s">
        <v>18</v>
      </c>
      <c r="X406" s="10"/>
      <c r="AB406" s="50"/>
    </row>
    <row r="407" spans="1:28" x14ac:dyDescent="0.25">
      <c r="C407" s="9"/>
      <c r="K407" s="78"/>
      <c r="L407" s="57"/>
      <c r="M407" s="73"/>
      <c r="N407" s="57"/>
      <c r="O407" s="57"/>
      <c r="P407" s="73"/>
      <c r="Q407" s="74"/>
      <c r="T407" s="122"/>
      <c r="U407" s="125"/>
      <c r="V407" s="380" t="s">
        <v>76</v>
      </c>
      <c r="W407" s="382" t="s">
        <v>75</v>
      </c>
      <c r="X407" s="383"/>
      <c r="Y407" s="383"/>
      <c r="Z407" s="383"/>
      <c r="AA407" s="384"/>
      <c r="AB407" s="50"/>
    </row>
    <row r="408" spans="1:28" x14ac:dyDescent="0.25">
      <c r="A408" s="9"/>
      <c r="B408" s="148"/>
      <c r="K408" s="72"/>
      <c r="L408" s="56" t="s">
        <v>19</v>
      </c>
      <c r="M408" s="73"/>
      <c r="N408" s="56"/>
      <c r="O408" s="379">
        <f>H401</f>
        <v>133001</v>
      </c>
      <c r="P408" s="379"/>
      <c r="Q408" s="71"/>
      <c r="T408" s="122"/>
      <c r="U408" s="56"/>
      <c r="V408" s="381"/>
      <c r="W408" s="385"/>
      <c r="X408" s="386"/>
      <c r="Y408" s="386"/>
      <c r="Z408" s="386"/>
      <c r="AA408" s="387"/>
      <c r="AB408" s="50"/>
    </row>
    <row r="409" spans="1:28" x14ac:dyDescent="0.25">
      <c r="A409" s="9"/>
      <c r="B409" s="148"/>
      <c r="K409" s="72"/>
      <c r="L409" s="43" t="s">
        <v>20</v>
      </c>
      <c r="M409" s="73"/>
      <c r="N409" s="56"/>
      <c r="O409" s="391">
        <f>X401</f>
        <v>0</v>
      </c>
      <c r="P409" s="391"/>
      <c r="Q409" s="71"/>
      <c r="T409" s="122"/>
      <c r="U409" s="56"/>
      <c r="V409" s="168"/>
      <c r="W409" s="385"/>
      <c r="X409" s="386"/>
      <c r="Y409" s="386"/>
      <c r="Z409" s="386"/>
      <c r="AA409" s="387"/>
      <c r="AB409" s="50"/>
    </row>
    <row r="410" spans="1:28" ht="14.4" thickBot="1" x14ac:dyDescent="0.3">
      <c r="K410" s="72"/>
      <c r="L410" s="43" t="s">
        <v>21</v>
      </c>
      <c r="M410" s="73"/>
      <c r="N410" s="56"/>
      <c r="O410" s="392">
        <f>N401</f>
        <v>16839.481250000001</v>
      </c>
      <c r="P410" s="392"/>
      <c r="Q410" s="71"/>
      <c r="T410" s="122"/>
      <c r="W410" s="388"/>
      <c r="X410" s="389"/>
      <c r="Y410" s="389"/>
      <c r="Z410" s="389"/>
      <c r="AA410" s="390"/>
      <c r="AB410" s="50"/>
    </row>
    <row r="411" spans="1:28" x14ac:dyDescent="0.25">
      <c r="A411" s="9"/>
      <c r="B411" s="148"/>
      <c r="K411" s="72"/>
      <c r="L411" s="75"/>
      <c r="M411" s="76"/>
      <c r="N411" s="77"/>
      <c r="O411" s="393">
        <f>O408-O409-O410</f>
        <v>116161.51875</v>
      </c>
      <c r="P411" s="393"/>
      <c r="Q411" s="71"/>
      <c r="T411" s="122"/>
    </row>
    <row r="412" spans="1:28" x14ac:dyDescent="0.25">
      <c r="A412" s="9"/>
      <c r="B412" s="148"/>
      <c r="H412" s="9"/>
      <c r="K412" s="78"/>
      <c r="L412" s="43"/>
      <c r="M412" s="73"/>
      <c r="N412" s="56"/>
      <c r="O412" s="43"/>
      <c r="P412" s="56"/>
      <c r="Q412" s="74"/>
      <c r="T412" s="122"/>
    </row>
    <row r="413" spans="1:28" x14ac:dyDescent="0.25">
      <c r="A413" s="9" t="s">
        <v>22</v>
      </c>
      <c r="B413" s="62"/>
      <c r="C413" s="4" t="s">
        <v>23</v>
      </c>
      <c r="K413" s="78"/>
      <c r="L413" s="80" t="s">
        <v>24</v>
      </c>
      <c r="M413" s="73"/>
      <c r="N413" s="56"/>
      <c r="O413" s="394">
        <f>AA401</f>
        <v>0</v>
      </c>
      <c r="P413" s="394"/>
      <c r="Q413" s="71"/>
      <c r="T413" s="122"/>
    </row>
    <row r="414" spans="1:28" x14ac:dyDescent="0.25">
      <c r="A414" s="9" t="s">
        <v>28</v>
      </c>
      <c r="B414" s="62">
        <f>B367</f>
        <v>0</v>
      </c>
      <c r="C414" s="4">
        <f t="shared" si="107"/>
        <v>0</v>
      </c>
      <c r="D414" s="4" t="s">
        <v>26</v>
      </c>
      <c r="K414" s="72"/>
      <c r="L414" s="81" t="s">
        <v>27</v>
      </c>
      <c r="M414" s="19"/>
      <c r="N414" s="20"/>
      <c r="O414" s="374">
        <f>O411+O413</f>
        <v>116161.51875</v>
      </c>
      <c r="P414" s="374"/>
      <c r="Q414" s="95"/>
      <c r="T414" s="122"/>
    </row>
    <row r="415" spans="1:28" ht="14.4" thickBot="1" x14ac:dyDescent="0.3">
      <c r="C415" s="32"/>
      <c r="D415" s="32"/>
      <c r="F415" s="32"/>
      <c r="H415" s="32"/>
      <c r="I415" s="96"/>
      <c r="J415" s="32"/>
      <c r="K415" s="97"/>
      <c r="L415" s="98"/>
      <c r="M415" s="84"/>
      <c r="N415" s="98"/>
      <c r="O415" s="98"/>
      <c r="P415" s="84"/>
      <c r="Q415" s="99"/>
      <c r="T415" s="122"/>
    </row>
    <row r="416" spans="1:28" ht="14.4" thickTop="1" x14ac:dyDescent="0.25">
      <c r="T416" s="122"/>
    </row>
    <row r="417" spans="1:28" x14ac:dyDescent="0.25">
      <c r="T417" s="122"/>
    </row>
    <row r="418" spans="1:28" x14ac:dyDescent="0.25">
      <c r="T418" s="122"/>
    </row>
    <row r="419" spans="1:28" x14ac:dyDescent="0.25">
      <c r="A419" s="87" t="s">
        <v>78</v>
      </c>
      <c r="D419" s="148" t="s">
        <v>39</v>
      </c>
      <c r="I419" s="395" t="s">
        <v>77</v>
      </c>
      <c r="J419" s="395"/>
      <c r="L419" s="148" t="s">
        <v>79</v>
      </c>
      <c r="O419" s="148" t="s">
        <v>80</v>
      </c>
      <c r="P419" s="148"/>
      <c r="Q419" s="148"/>
      <c r="T419" s="122"/>
    </row>
    <row r="420" spans="1:28" x14ac:dyDescent="0.25">
      <c r="A420" s="151" t="str">
        <f t="shared" ref="A420:A465" si="118">$B$1</f>
        <v>Liberty-Bolivar</v>
      </c>
      <c r="B420" s="152"/>
      <c r="D420" s="396" t="str">
        <f t="shared" ref="D420:D465" si="119">$I$1</f>
        <v>WA-2020-0397</v>
      </c>
      <c r="E420" s="397"/>
      <c r="F420" s="398"/>
      <c r="I420" s="12" t="str">
        <f t="shared" ref="I420:I465" si="120">$M$1</f>
        <v>A</v>
      </c>
      <c r="L420" s="44">
        <f>$I$7+9</f>
        <v>1990</v>
      </c>
      <c r="O420" s="399">
        <v>12</v>
      </c>
      <c r="P420" s="400"/>
      <c r="T420" s="122"/>
    </row>
    <row r="421" spans="1:28" x14ac:dyDescent="0.25">
      <c r="A421" s="150"/>
      <c r="B421" s="148"/>
      <c r="T421" s="122"/>
    </row>
    <row r="422" spans="1:28" ht="12.75" customHeight="1" x14ac:dyDescent="0.3">
      <c r="B422" s="401" t="s">
        <v>63</v>
      </c>
      <c r="C422" s="366" t="s">
        <v>44</v>
      </c>
      <c r="D422" s="366" t="s">
        <v>45</v>
      </c>
      <c r="E422" s="101"/>
      <c r="F422" s="366" t="s">
        <v>46</v>
      </c>
      <c r="G422" s="101"/>
      <c r="H422" s="366" t="s">
        <v>47</v>
      </c>
      <c r="I422" s="366" t="s">
        <v>48</v>
      </c>
      <c r="J422" s="366" t="s">
        <v>50</v>
      </c>
      <c r="K422" s="366" t="s">
        <v>51</v>
      </c>
      <c r="L422" s="366" t="s">
        <v>52</v>
      </c>
      <c r="M422" s="101"/>
      <c r="N422" s="366" t="s">
        <v>53</v>
      </c>
      <c r="O422" s="366" t="s">
        <v>60</v>
      </c>
      <c r="P422" s="101"/>
      <c r="Q422" s="366" t="s">
        <v>55</v>
      </c>
      <c r="R422" s="368" t="s">
        <v>49</v>
      </c>
      <c r="T422" s="122"/>
      <c r="U422" s="366" t="s">
        <v>64</v>
      </c>
      <c r="V422" s="371" t="s">
        <v>65</v>
      </c>
      <c r="W422" s="366" t="s">
        <v>67</v>
      </c>
      <c r="X422" s="366" t="s">
        <v>66</v>
      </c>
      <c r="Y422" s="366" t="s">
        <v>68</v>
      </c>
      <c r="Z422" s="366" t="s">
        <v>69</v>
      </c>
      <c r="AA422" s="366" t="s">
        <v>70</v>
      </c>
      <c r="AB422" s="404" t="s">
        <v>71</v>
      </c>
    </row>
    <row r="423" spans="1:28" x14ac:dyDescent="0.3">
      <c r="B423" s="402"/>
      <c r="C423" s="367"/>
      <c r="D423" s="367"/>
      <c r="E423" s="102"/>
      <c r="F423" s="367"/>
      <c r="G423" s="102"/>
      <c r="H423" s="367"/>
      <c r="I423" s="367"/>
      <c r="J423" s="367"/>
      <c r="K423" s="367"/>
      <c r="L423" s="367"/>
      <c r="M423" s="102"/>
      <c r="N423" s="367"/>
      <c r="O423" s="367"/>
      <c r="P423" s="102"/>
      <c r="Q423" s="367"/>
      <c r="R423" s="369"/>
      <c r="T423" s="122"/>
      <c r="U423" s="367"/>
      <c r="V423" s="372"/>
      <c r="W423" s="367"/>
      <c r="X423" s="367"/>
      <c r="Y423" s="367"/>
      <c r="Z423" s="367"/>
      <c r="AA423" s="367"/>
      <c r="AB423" s="405"/>
    </row>
    <row r="424" spans="1:28" x14ac:dyDescent="0.3">
      <c r="B424" s="402"/>
      <c r="C424" s="367"/>
      <c r="D424" s="367"/>
      <c r="E424" s="102"/>
      <c r="F424" s="367"/>
      <c r="G424" s="102"/>
      <c r="H424" s="367"/>
      <c r="I424" s="367"/>
      <c r="J424" s="367"/>
      <c r="K424" s="367"/>
      <c r="L424" s="367"/>
      <c r="M424" s="102"/>
      <c r="N424" s="367"/>
      <c r="O424" s="367"/>
      <c r="P424" s="102"/>
      <c r="Q424" s="367"/>
      <c r="R424" s="369"/>
      <c r="T424" s="122"/>
      <c r="U424" s="367"/>
      <c r="V424" s="372"/>
      <c r="W424" s="367"/>
      <c r="X424" s="367"/>
      <c r="Y424" s="367"/>
      <c r="Z424" s="367"/>
      <c r="AA424" s="367"/>
      <c r="AB424" s="405"/>
    </row>
    <row r="425" spans="1:28" x14ac:dyDescent="0.3">
      <c r="A425" s="359" t="s">
        <v>0</v>
      </c>
      <c r="B425" s="402"/>
      <c r="C425" s="367"/>
      <c r="D425" s="367"/>
      <c r="E425" s="102"/>
      <c r="F425" s="367"/>
      <c r="G425" s="102"/>
      <c r="H425" s="367"/>
      <c r="I425" s="367"/>
      <c r="J425" s="367"/>
      <c r="K425" s="367"/>
      <c r="L425" s="367"/>
      <c r="M425" s="102"/>
      <c r="N425" s="367"/>
      <c r="O425" s="367"/>
      <c r="P425" s="102"/>
      <c r="Q425" s="367"/>
      <c r="R425" s="369"/>
      <c r="T425" s="122"/>
      <c r="U425" s="367"/>
      <c r="V425" s="372"/>
      <c r="W425" s="367"/>
      <c r="X425" s="367"/>
      <c r="Y425" s="367"/>
      <c r="Z425" s="367"/>
      <c r="AA425" s="367"/>
      <c r="AB425" s="405"/>
    </row>
    <row r="426" spans="1:28" x14ac:dyDescent="0.3">
      <c r="A426" s="359"/>
      <c r="B426" s="403"/>
      <c r="C426" s="46">
        <f>L420</f>
        <v>1990</v>
      </c>
      <c r="D426" s="46">
        <f>C426</f>
        <v>1990</v>
      </c>
      <c r="E426" s="7" t="s">
        <v>5</v>
      </c>
      <c r="F426" s="46">
        <f>C426</f>
        <v>1990</v>
      </c>
      <c r="G426" s="7" t="s">
        <v>5</v>
      </c>
      <c r="H426" s="46">
        <f>C426</f>
        <v>1990</v>
      </c>
      <c r="I426" s="373"/>
      <c r="J426" s="373"/>
      <c r="K426" s="46">
        <f>C426</f>
        <v>1990</v>
      </c>
      <c r="L426" s="46">
        <f>C426</f>
        <v>1990</v>
      </c>
      <c r="M426" s="7" t="s">
        <v>5</v>
      </c>
      <c r="N426" s="46">
        <f>C426</f>
        <v>1990</v>
      </c>
      <c r="O426" s="373"/>
      <c r="P426" s="7" t="s">
        <v>5</v>
      </c>
      <c r="Q426" s="46">
        <f>C426</f>
        <v>1990</v>
      </c>
      <c r="R426" s="370"/>
      <c r="T426" s="122"/>
      <c r="U426" s="46">
        <f>C426</f>
        <v>1990</v>
      </c>
      <c r="V426" s="220">
        <f>U426</f>
        <v>1990</v>
      </c>
      <c r="W426" s="373"/>
      <c r="X426" s="46">
        <f>U426</f>
        <v>1990</v>
      </c>
      <c r="Y426" s="46">
        <f>U426</f>
        <v>1990</v>
      </c>
      <c r="Z426" s="47">
        <f>U426</f>
        <v>1990</v>
      </c>
      <c r="AA426" s="373"/>
      <c r="AB426" s="406"/>
    </row>
    <row r="427" spans="1:28" x14ac:dyDescent="0.3">
      <c r="A427" s="150" t="s">
        <v>54</v>
      </c>
      <c r="B427" s="9" t="str">
        <f t="shared" ref="B427" si="121">$M$1</f>
        <v>A</v>
      </c>
      <c r="C427" s="106"/>
      <c r="D427" s="106"/>
      <c r="E427" s="107"/>
      <c r="F427" s="106"/>
      <c r="G427" s="107"/>
      <c r="H427" s="106"/>
      <c r="I427" s="108"/>
      <c r="J427" s="108"/>
      <c r="K427" s="106"/>
      <c r="L427" s="106"/>
      <c r="M427" s="107"/>
      <c r="N427" s="106"/>
      <c r="O427" s="108"/>
      <c r="P427" s="107"/>
      <c r="Q427" s="106"/>
      <c r="R427" s="113"/>
      <c r="T427" s="122"/>
      <c r="U427" s="109"/>
      <c r="V427" s="109"/>
      <c r="W427" s="110"/>
      <c r="X427" s="109"/>
      <c r="Y427" s="109"/>
      <c r="Z427" s="109"/>
      <c r="AA427" s="110"/>
      <c r="AB427" s="111"/>
    </row>
    <row r="428" spans="1:28" s="63" customFormat="1" x14ac:dyDescent="0.25">
      <c r="A428" s="63" t="str">
        <f t="shared" ref="A428:B445" si="122">A382</f>
        <v>Land and Land Rights</v>
      </c>
      <c r="B428" s="45">
        <f t="shared" si="122"/>
        <v>389</v>
      </c>
      <c r="C428" s="39">
        <f t="shared" ref="C428:C445" si="123">H382</f>
        <v>23316</v>
      </c>
      <c r="D428" s="39"/>
      <c r="E428" s="40"/>
      <c r="F428" s="39"/>
      <c r="G428" s="40"/>
      <c r="H428" s="39">
        <f t="shared" ref="H428:H445" si="124">C428+D428-F428</f>
        <v>23316</v>
      </c>
      <c r="I428" s="41">
        <f>I382</f>
        <v>0</v>
      </c>
      <c r="J428" s="39">
        <f t="shared" ref="J428:J445" si="125">((C428+H428)/2)*I428/100*$O$54/12</f>
        <v>0</v>
      </c>
      <c r="K428" s="39">
        <f t="shared" ref="K428:K445" si="126">N382</f>
        <v>0</v>
      </c>
      <c r="L428" s="39"/>
      <c r="M428" s="40"/>
      <c r="N428" s="39">
        <f t="shared" ref="N428:N445" si="127">K428+J428+L428-F428</f>
        <v>0</v>
      </c>
      <c r="O428" s="187" t="str">
        <f>IF(N428&gt;0, N428/H428*100, "---")</f>
        <v>---</v>
      </c>
      <c r="P428" s="40"/>
      <c r="Q428" s="39">
        <f t="shared" ref="Q428:Q445" si="128">H428-N428</f>
        <v>23316</v>
      </c>
      <c r="R428" s="45">
        <f t="shared" ref="R428:R445" si="129">B428</f>
        <v>389</v>
      </c>
      <c r="S428" s="164"/>
      <c r="T428" s="155"/>
      <c r="U428" s="207"/>
      <c r="V428" s="221">
        <f>X401</f>
        <v>0</v>
      </c>
      <c r="W428" s="105"/>
      <c r="X428" s="176"/>
      <c r="Y428" s="176"/>
      <c r="Z428" s="176">
        <f>AA401</f>
        <v>0</v>
      </c>
      <c r="AA428" s="207"/>
      <c r="AB428" s="214"/>
    </row>
    <row r="429" spans="1:28" x14ac:dyDescent="0.25">
      <c r="A429" s="4" t="str">
        <f t="shared" si="122"/>
        <v>Wells and Springs</v>
      </c>
      <c r="B429" s="44">
        <f t="shared" si="122"/>
        <v>314</v>
      </c>
      <c r="C429" s="11">
        <f t="shared" si="123"/>
        <v>0</v>
      </c>
      <c r="D429" s="11"/>
      <c r="E429" s="12"/>
      <c r="F429" s="11"/>
      <c r="G429" s="12"/>
      <c r="H429" s="11">
        <f t="shared" si="124"/>
        <v>0</v>
      </c>
      <c r="I429" s="225">
        <f t="shared" ref="I429:I445" si="130">I383</f>
        <v>2</v>
      </c>
      <c r="J429" s="11">
        <f t="shared" si="125"/>
        <v>0</v>
      </c>
      <c r="K429" s="11">
        <f t="shared" si="126"/>
        <v>0</v>
      </c>
      <c r="L429" s="11"/>
      <c r="M429" s="12"/>
      <c r="N429" s="11">
        <f t="shared" si="127"/>
        <v>0</v>
      </c>
      <c r="O429" s="293" t="str">
        <f t="shared" ref="O429:O445" si="131">IF(N429&gt;0, N429/H429*100, "---")</f>
        <v>---</v>
      </c>
      <c r="P429" s="12"/>
      <c r="Q429" s="11">
        <f t="shared" si="128"/>
        <v>0</v>
      </c>
      <c r="R429" s="44">
        <f t="shared" si="129"/>
        <v>314</v>
      </c>
      <c r="S429" s="129"/>
      <c r="T429" s="155"/>
      <c r="U429" s="153"/>
      <c r="V429" s="360" t="s">
        <v>72</v>
      </c>
      <c r="W429" s="158"/>
      <c r="X429" s="153"/>
      <c r="Y429" s="208"/>
      <c r="Z429" s="363" t="s">
        <v>74</v>
      </c>
      <c r="AA429" s="153"/>
      <c r="AB429" s="215"/>
    </row>
    <row r="430" spans="1:28" s="63" customFormat="1" x14ac:dyDescent="0.25">
      <c r="A430" s="63" t="str">
        <f t="shared" si="122"/>
        <v>Pumping Equip (Electric)</v>
      </c>
      <c r="B430" s="45">
        <f t="shared" si="122"/>
        <v>325</v>
      </c>
      <c r="C430" s="39">
        <f t="shared" si="123"/>
        <v>0</v>
      </c>
      <c r="D430" s="39"/>
      <c r="E430" s="40"/>
      <c r="F430" s="39"/>
      <c r="G430" s="40"/>
      <c r="H430" s="39">
        <f t="shared" si="124"/>
        <v>0</v>
      </c>
      <c r="I430" s="41">
        <f t="shared" si="130"/>
        <v>10</v>
      </c>
      <c r="J430" s="39">
        <f t="shared" si="125"/>
        <v>0</v>
      </c>
      <c r="K430" s="39">
        <f t="shared" si="126"/>
        <v>0</v>
      </c>
      <c r="L430" s="39"/>
      <c r="M430" s="40"/>
      <c r="N430" s="39">
        <f t="shared" si="127"/>
        <v>0</v>
      </c>
      <c r="O430" s="187" t="str">
        <f t="shared" si="131"/>
        <v>---</v>
      </c>
      <c r="P430" s="40"/>
      <c r="Q430" s="39">
        <f t="shared" si="128"/>
        <v>0</v>
      </c>
      <c r="R430" s="45">
        <f t="shared" si="129"/>
        <v>325</v>
      </c>
      <c r="S430" s="164"/>
      <c r="T430" s="155"/>
      <c r="U430" s="39"/>
      <c r="V430" s="361"/>
      <c r="W430" s="45"/>
      <c r="X430" s="39"/>
      <c r="Y430" s="210"/>
      <c r="Z430" s="364"/>
      <c r="AA430" s="39"/>
      <c r="AB430" s="216"/>
    </row>
    <row r="431" spans="1:28" s="161" customFormat="1" x14ac:dyDescent="0.25">
      <c r="A431" s="161" t="str">
        <f t="shared" si="122"/>
        <v>Structures and Improvements</v>
      </c>
      <c r="B431" s="158">
        <f t="shared" si="122"/>
        <v>390</v>
      </c>
      <c r="C431" s="153">
        <f t="shared" si="123"/>
        <v>0</v>
      </c>
      <c r="D431" s="153"/>
      <c r="E431" s="157"/>
      <c r="F431" s="153"/>
      <c r="G431" s="157"/>
      <c r="H431" s="153">
        <f t="shared" si="124"/>
        <v>0</v>
      </c>
      <c r="I431" s="225">
        <f t="shared" si="130"/>
        <v>2.5</v>
      </c>
      <c r="J431" s="153">
        <f t="shared" si="125"/>
        <v>0</v>
      </c>
      <c r="K431" s="153">
        <f t="shared" si="126"/>
        <v>0</v>
      </c>
      <c r="L431" s="153"/>
      <c r="M431" s="157"/>
      <c r="N431" s="153">
        <f t="shared" si="127"/>
        <v>0</v>
      </c>
      <c r="O431" s="293" t="str">
        <f t="shared" si="131"/>
        <v>---</v>
      </c>
      <c r="P431" s="157"/>
      <c r="Q431" s="153">
        <f t="shared" si="128"/>
        <v>0</v>
      </c>
      <c r="R431" s="158">
        <f t="shared" si="129"/>
        <v>390</v>
      </c>
      <c r="S431" s="159"/>
      <c r="T431" s="160"/>
      <c r="U431" s="153"/>
      <c r="V431" s="361"/>
      <c r="W431" s="158"/>
      <c r="X431" s="153"/>
      <c r="Y431" s="212"/>
      <c r="Z431" s="364"/>
      <c r="AA431" s="153"/>
      <c r="AB431" s="217"/>
    </row>
    <row r="432" spans="1:28" s="63" customFormat="1" x14ac:dyDescent="0.25">
      <c r="A432" s="63" t="str">
        <f t="shared" si="122"/>
        <v>Water Treatment Equipment</v>
      </c>
      <c r="B432" s="45">
        <f t="shared" si="122"/>
        <v>332</v>
      </c>
      <c r="C432" s="39">
        <f t="shared" si="123"/>
        <v>0</v>
      </c>
      <c r="D432" s="39"/>
      <c r="E432" s="40"/>
      <c r="F432" s="39"/>
      <c r="G432" s="40"/>
      <c r="H432" s="39">
        <f t="shared" si="124"/>
        <v>0</v>
      </c>
      <c r="I432" s="41">
        <f t="shared" si="130"/>
        <v>2.9</v>
      </c>
      <c r="J432" s="39">
        <f t="shared" si="125"/>
        <v>0</v>
      </c>
      <c r="K432" s="39">
        <f t="shared" si="126"/>
        <v>0</v>
      </c>
      <c r="L432" s="39"/>
      <c r="M432" s="40"/>
      <c r="N432" s="39">
        <f t="shared" si="127"/>
        <v>0</v>
      </c>
      <c r="O432" s="187" t="str">
        <f t="shared" si="131"/>
        <v>---</v>
      </c>
      <c r="P432" s="40"/>
      <c r="Q432" s="39">
        <f t="shared" si="128"/>
        <v>0</v>
      </c>
      <c r="R432" s="45">
        <f t="shared" si="129"/>
        <v>332</v>
      </c>
      <c r="S432" s="164"/>
      <c r="T432" s="155"/>
      <c r="U432" s="39"/>
      <c r="V432" s="361"/>
      <c r="W432" s="45"/>
      <c r="X432" s="39"/>
      <c r="Y432" s="210"/>
      <c r="Z432" s="364"/>
      <c r="AA432" s="39"/>
      <c r="AB432" s="218"/>
    </row>
    <row r="433" spans="1:28" s="161" customFormat="1" x14ac:dyDescent="0.25">
      <c r="A433" s="161" t="str">
        <f t="shared" si="122"/>
        <v>Dist Reservoirs and Standpipes</v>
      </c>
      <c r="B433" s="158">
        <f t="shared" si="122"/>
        <v>342</v>
      </c>
      <c r="C433" s="153">
        <f t="shared" si="123"/>
        <v>0</v>
      </c>
      <c r="D433" s="153">
        <v>110005</v>
      </c>
      <c r="E433" s="157"/>
      <c r="F433" s="153"/>
      <c r="G433" s="157"/>
      <c r="H433" s="153">
        <f t="shared" si="124"/>
        <v>110005</v>
      </c>
      <c r="I433" s="225">
        <f t="shared" si="130"/>
        <v>2.5</v>
      </c>
      <c r="J433" s="153">
        <f t="shared" si="125"/>
        <v>1375.0625</v>
      </c>
      <c r="K433" s="153">
        <f t="shared" si="126"/>
        <v>0</v>
      </c>
      <c r="L433" s="153"/>
      <c r="M433" s="157"/>
      <c r="N433" s="153">
        <f t="shared" si="127"/>
        <v>1375.0625</v>
      </c>
      <c r="O433" s="293">
        <f t="shared" si="131"/>
        <v>1.25</v>
      </c>
      <c r="P433" s="157"/>
      <c r="Q433" s="153">
        <f t="shared" si="128"/>
        <v>108629.9375</v>
      </c>
      <c r="R433" s="158">
        <f t="shared" si="129"/>
        <v>342</v>
      </c>
      <c r="S433" s="159"/>
      <c r="T433" s="155"/>
      <c r="U433" s="153"/>
      <c r="V433" s="361"/>
      <c r="W433" s="158"/>
      <c r="X433" s="153"/>
      <c r="Y433" s="212"/>
      <c r="Z433" s="364"/>
      <c r="AA433" s="153"/>
      <c r="AB433" s="215"/>
    </row>
    <row r="434" spans="1:28" s="63" customFormat="1" x14ac:dyDescent="0.25">
      <c r="A434" s="63" t="str">
        <f t="shared" si="122"/>
        <v>Trans &amp; Dist Mains</v>
      </c>
      <c r="B434" s="45">
        <f t="shared" si="122"/>
        <v>343</v>
      </c>
      <c r="C434" s="39">
        <f t="shared" si="123"/>
        <v>0</v>
      </c>
      <c r="D434" s="39"/>
      <c r="E434" s="40"/>
      <c r="F434" s="39"/>
      <c r="G434" s="40"/>
      <c r="H434" s="39">
        <f t="shared" si="124"/>
        <v>0</v>
      </c>
      <c r="I434" s="41">
        <f t="shared" si="130"/>
        <v>2</v>
      </c>
      <c r="J434" s="39">
        <f t="shared" si="125"/>
        <v>0</v>
      </c>
      <c r="K434" s="39">
        <f t="shared" si="126"/>
        <v>0</v>
      </c>
      <c r="L434" s="39"/>
      <c r="M434" s="40"/>
      <c r="N434" s="39">
        <f t="shared" si="127"/>
        <v>0</v>
      </c>
      <c r="O434" s="187" t="str">
        <f t="shared" si="131"/>
        <v>---</v>
      </c>
      <c r="P434" s="40"/>
      <c r="Q434" s="39">
        <f t="shared" si="128"/>
        <v>0</v>
      </c>
      <c r="R434" s="45">
        <f t="shared" si="129"/>
        <v>343</v>
      </c>
      <c r="S434" s="164"/>
      <c r="T434" s="155"/>
      <c r="U434" s="39"/>
      <c r="V434" s="361"/>
      <c r="W434" s="45"/>
      <c r="X434" s="39"/>
      <c r="Y434" s="210"/>
      <c r="Z434" s="364"/>
      <c r="AA434" s="39"/>
      <c r="AB434" s="218"/>
    </row>
    <row r="435" spans="1:28" s="161" customFormat="1" x14ac:dyDescent="0.25">
      <c r="A435" s="161" t="str">
        <f t="shared" si="122"/>
        <v>Services</v>
      </c>
      <c r="B435" s="158">
        <f t="shared" si="122"/>
        <v>345</v>
      </c>
      <c r="C435" s="153">
        <f t="shared" si="123"/>
        <v>109685</v>
      </c>
      <c r="D435" s="153"/>
      <c r="E435" s="157"/>
      <c r="F435" s="153"/>
      <c r="G435" s="157"/>
      <c r="H435" s="153">
        <f t="shared" si="124"/>
        <v>109685</v>
      </c>
      <c r="I435" s="225">
        <f t="shared" si="130"/>
        <v>2.5</v>
      </c>
      <c r="J435" s="153">
        <f t="shared" si="125"/>
        <v>2742.125</v>
      </c>
      <c r="K435" s="153">
        <f t="shared" si="126"/>
        <v>16839.481250000001</v>
      </c>
      <c r="L435" s="153"/>
      <c r="M435" s="157"/>
      <c r="N435" s="153">
        <f t="shared" si="127"/>
        <v>19581.606250000001</v>
      </c>
      <c r="O435" s="293">
        <f t="shared" si="131"/>
        <v>17.852583534667456</v>
      </c>
      <c r="P435" s="157"/>
      <c r="Q435" s="153">
        <f t="shared" si="128"/>
        <v>90103.393750000003</v>
      </c>
      <c r="R435" s="158">
        <f t="shared" si="129"/>
        <v>345</v>
      </c>
      <c r="S435" s="159"/>
      <c r="T435" s="160"/>
      <c r="U435" s="153"/>
      <c r="V435" s="361"/>
      <c r="W435" s="158"/>
      <c r="X435" s="153"/>
      <c r="Y435" s="212"/>
      <c r="Z435" s="364"/>
      <c r="AA435" s="153"/>
      <c r="AB435" s="215"/>
    </row>
    <row r="436" spans="1:28" s="63" customFormat="1" x14ac:dyDescent="0.25">
      <c r="A436" s="63" t="str">
        <f t="shared" si="122"/>
        <v>Meters</v>
      </c>
      <c r="B436" s="45">
        <f t="shared" si="122"/>
        <v>346</v>
      </c>
      <c r="C436" s="39">
        <f t="shared" si="123"/>
        <v>0</v>
      </c>
      <c r="D436" s="39"/>
      <c r="E436" s="40"/>
      <c r="F436" s="39"/>
      <c r="G436" s="40"/>
      <c r="H436" s="39">
        <f t="shared" si="124"/>
        <v>0</v>
      </c>
      <c r="I436" s="41">
        <f t="shared" si="130"/>
        <v>10</v>
      </c>
      <c r="J436" s="39">
        <f t="shared" si="125"/>
        <v>0</v>
      </c>
      <c r="K436" s="39">
        <f t="shared" si="126"/>
        <v>0</v>
      </c>
      <c r="L436" s="39"/>
      <c r="M436" s="40"/>
      <c r="N436" s="39">
        <f t="shared" si="127"/>
        <v>0</v>
      </c>
      <c r="O436" s="187" t="str">
        <f t="shared" si="131"/>
        <v>---</v>
      </c>
      <c r="P436" s="40"/>
      <c r="Q436" s="39">
        <f t="shared" si="128"/>
        <v>0</v>
      </c>
      <c r="R436" s="45">
        <f t="shared" si="129"/>
        <v>346</v>
      </c>
      <c r="S436" s="164"/>
      <c r="T436" s="155"/>
      <c r="U436" s="39"/>
      <c r="V436" s="362"/>
      <c r="W436" s="45"/>
      <c r="X436" s="39"/>
      <c r="Y436" s="210"/>
      <c r="Z436" s="365"/>
      <c r="AA436" s="39"/>
      <c r="AB436" s="218"/>
    </row>
    <row r="437" spans="1:28" s="161" customFormat="1" x14ac:dyDescent="0.25">
      <c r="A437" s="161" t="str">
        <f t="shared" si="122"/>
        <v>Meter Pits &amp; Installations</v>
      </c>
      <c r="B437" s="158">
        <f t="shared" si="122"/>
        <v>347</v>
      </c>
      <c r="C437" s="153">
        <f t="shared" si="123"/>
        <v>0</v>
      </c>
      <c r="D437" s="153"/>
      <c r="E437" s="157"/>
      <c r="F437" s="153"/>
      <c r="G437" s="157"/>
      <c r="H437" s="153">
        <f t="shared" si="124"/>
        <v>0</v>
      </c>
      <c r="I437" s="225">
        <f t="shared" si="130"/>
        <v>2.5</v>
      </c>
      <c r="J437" s="153">
        <f t="shared" si="125"/>
        <v>0</v>
      </c>
      <c r="K437" s="153">
        <f t="shared" si="126"/>
        <v>0</v>
      </c>
      <c r="L437" s="153"/>
      <c r="M437" s="157"/>
      <c r="N437" s="153">
        <f t="shared" si="127"/>
        <v>0</v>
      </c>
      <c r="O437" s="293" t="str">
        <f t="shared" si="131"/>
        <v>---</v>
      </c>
      <c r="P437" s="157"/>
      <c r="Q437" s="153">
        <f t="shared" si="128"/>
        <v>0</v>
      </c>
      <c r="R437" s="158">
        <f t="shared" si="129"/>
        <v>347</v>
      </c>
      <c r="S437" s="159"/>
      <c r="T437" s="160"/>
      <c r="U437" s="153"/>
      <c r="V437" s="222"/>
      <c r="W437" s="158"/>
      <c r="X437" s="153"/>
      <c r="Y437" s="153"/>
      <c r="Z437" s="212"/>
      <c r="AA437" s="153"/>
      <c r="AB437" s="215"/>
    </row>
    <row r="438" spans="1:28" s="63" customFormat="1" x14ac:dyDescent="0.25">
      <c r="A438" s="63" t="str">
        <f t="shared" si="122"/>
        <v>Hydrants</v>
      </c>
      <c r="B438" s="45">
        <f t="shared" si="122"/>
        <v>348</v>
      </c>
      <c r="C438" s="39">
        <f t="shared" si="123"/>
        <v>0</v>
      </c>
      <c r="D438" s="39"/>
      <c r="E438" s="40"/>
      <c r="F438" s="39"/>
      <c r="G438" s="40"/>
      <c r="H438" s="39">
        <f t="shared" si="124"/>
        <v>0</v>
      </c>
      <c r="I438" s="41">
        <f t="shared" si="130"/>
        <v>2</v>
      </c>
      <c r="J438" s="39">
        <f t="shared" si="125"/>
        <v>0</v>
      </c>
      <c r="K438" s="39">
        <f t="shared" si="126"/>
        <v>0</v>
      </c>
      <c r="L438" s="39"/>
      <c r="M438" s="40"/>
      <c r="N438" s="39">
        <f t="shared" si="127"/>
        <v>0</v>
      </c>
      <c r="O438" s="187" t="str">
        <f t="shared" si="131"/>
        <v>---</v>
      </c>
      <c r="P438" s="40"/>
      <c r="Q438" s="39">
        <f t="shared" si="128"/>
        <v>0</v>
      </c>
      <c r="R438" s="45">
        <f t="shared" si="129"/>
        <v>348</v>
      </c>
      <c r="S438" s="164"/>
      <c r="T438" s="155"/>
      <c r="U438" s="39"/>
      <c r="V438" s="375" t="s">
        <v>73</v>
      </c>
      <c r="W438" s="45"/>
      <c r="X438" s="39"/>
      <c r="Y438" s="39"/>
      <c r="Z438" s="210"/>
      <c r="AA438" s="39"/>
      <c r="AB438" s="216"/>
    </row>
    <row r="439" spans="1:28" s="161" customFormat="1" x14ac:dyDescent="0.25">
      <c r="A439" s="161" t="str">
        <f t="shared" si="122"/>
        <v>Stores Equipment</v>
      </c>
      <c r="B439" s="158">
        <f t="shared" si="122"/>
        <v>393</v>
      </c>
      <c r="C439" s="153">
        <f t="shared" si="123"/>
        <v>0</v>
      </c>
      <c r="D439" s="153"/>
      <c r="E439" s="157"/>
      <c r="F439" s="153"/>
      <c r="G439" s="157"/>
      <c r="H439" s="153">
        <f t="shared" si="124"/>
        <v>0</v>
      </c>
      <c r="I439" s="225">
        <f t="shared" si="130"/>
        <v>4</v>
      </c>
      <c r="J439" s="153">
        <f t="shared" si="125"/>
        <v>0</v>
      </c>
      <c r="K439" s="153">
        <f t="shared" si="126"/>
        <v>0</v>
      </c>
      <c r="L439" s="153"/>
      <c r="M439" s="157"/>
      <c r="N439" s="153">
        <f t="shared" si="127"/>
        <v>0</v>
      </c>
      <c r="O439" s="293" t="str">
        <f t="shared" si="131"/>
        <v>---</v>
      </c>
      <c r="P439" s="157"/>
      <c r="Q439" s="153">
        <f t="shared" si="128"/>
        <v>0</v>
      </c>
      <c r="R439" s="158">
        <f t="shared" si="129"/>
        <v>393</v>
      </c>
      <c r="S439" s="159"/>
      <c r="T439" s="160"/>
      <c r="U439" s="153"/>
      <c r="V439" s="375"/>
      <c r="W439" s="158"/>
      <c r="X439" s="153"/>
      <c r="Y439" s="153"/>
      <c r="Z439" s="153"/>
      <c r="AA439" s="153"/>
      <c r="AB439" s="217"/>
    </row>
    <row r="440" spans="1:28" s="63" customFormat="1" x14ac:dyDescent="0.25">
      <c r="A440" s="63" t="str">
        <f t="shared" si="122"/>
        <v>Power Operated Equipment</v>
      </c>
      <c r="B440" s="45">
        <f t="shared" si="122"/>
        <v>396</v>
      </c>
      <c r="C440" s="39">
        <f t="shared" si="123"/>
        <v>0</v>
      </c>
      <c r="D440" s="39"/>
      <c r="E440" s="40"/>
      <c r="F440" s="39"/>
      <c r="G440" s="40"/>
      <c r="H440" s="39">
        <f t="shared" si="124"/>
        <v>0</v>
      </c>
      <c r="I440" s="41">
        <f t="shared" si="130"/>
        <v>6.7</v>
      </c>
      <c r="J440" s="39">
        <f t="shared" si="125"/>
        <v>0</v>
      </c>
      <c r="K440" s="39">
        <f t="shared" si="126"/>
        <v>0</v>
      </c>
      <c r="L440" s="39"/>
      <c r="M440" s="40"/>
      <c r="N440" s="39">
        <f t="shared" si="127"/>
        <v>0</v>
      </c>
      <c r="O440" s="187" t="str">
        <f t="shared" si="131"/>
        <v>---</v>
      </c>
      <c r="P440" s="40"/>
      <c r="Q440" s="39">
        <f t="shared" si="128"/>
        <v>0</v>
      </c>
      <c r="R440" s="45">
        <f t="shared" si="129"/>
        <v>396</v>
      </c>
      <c r="S440" s="164"/>
      <c r="T440" s="155"/>
      <c r="U440" s="39"/>
      <c r="V440" s="375"/>
      <c r="W440" s="45"/>
      <c r="X440" s="39"/>
      <c r="Y440" s="39"/>
      <c r="Z440" s="39"/>
      <c r="AA440" s="39"/>
      <c r="AB440" s="216"/>
    </row>
    <row r="441" spans="1:28" s="161" customFormat="1" x14ac:dyDescent="0.25">
      <c r="A441" s="161" t="str">
        <f t="shared" si="122"/>
        <v>Transportation Equipment</v>
      </c>
      <c r="B441" s="158">
        <f t="shared" si="122"/>
        <v>392</v>
      </c>
      <c r="C441" s="153">
        <f t="shared" si="123"/>
        <v>0</v>
      </c>
      <c r="D441" s="153"/>
      <c r="E441" s="157"/>
      <c r="F441" s="153"/>
      <c r="G441" s="157"/>
      <c r="H441" s="153">
        <f t="shared" si="124"/>
        <v>0</v>
      </c>
      <c r="I441" s="225">
        <f t="shared" si="130"/>
        <v>13</v>
      </c>
      <c r="J441" s="153">
        <f t="shared" si="125"/>
        <v>0</v>
      </c>
      <c r="K441" s="153">
        <f t="shared" si="126"/>
        <v>0</v>
      </c>
      <c r="L441" s="153"/>
      <c r="M441" s="157"/>
      <c r="N441" s="153">
        <f t="shared" si="127"/>
        <v>0</v>
      </c>
      <c r="O441" s="293" t="str">
        <f t="shared" si="131"/>
        <v>---</v>
      </c>
      <c r="P441" s="157"/>
      <c r="Q441" s="153">
        <f t="shared" si="128"/>
        <v>0</v>
      </c>
      <c r="R441" s="158">
        <f t="shared" si="129"/>
        <v>392</v>
      </c>
      <c r="S441" s="159"/>
      <c r="T441" s="160"/>
      <c r="U441" s="153"/>
      <c r="V441" s="375"/>
      <c r="W441" s="158"/>
      <c r="X441" s="153"/>
      <c r="Y441" s="153"/>
      <c r="Z441" s="153"/>
      <c r="AA441" s="153"/>
      <c r="AB441" s="215"/>
    </row>
    <row r="442" spans="1:28" s="63" customFormat="1" x14ac:dyDescent="0.25">
      <c r="A442" s="63" t="str">
        <f t="shared" si="122"/>
        <v>Communication Equipment</v>
      </c>
      <c r="B442" s="45">
        <f t="shared" si="122"/>
        <v>397</v>
      </c>
      <c r="C442" s="39">
        <f t="shared" si="123"/>
        <v>0</v>
      </c>
      <c r="D442" s="39"/>
      <c r="E442" s="40"/>
      <c r="F442" s="39"/>
      <c r="G442" s="40"/>
      <c r="H442" s="39">
        <f t="shared" si="124"/>
        <v>0</v>
      </c>
      <c r="I442" s="41">
        <f t="shared" si="130"/>
        <v>6.7</v>
      </c>
      <c r="J442" s="39">
        <f t="shared" si="125"/>
        <v>0</v>
      </c>
      <c r="K442" s="39">
        <f t="shared" si="126"/>
        <v>0</v>
      </c>
      <c r="L442" s="39"/>
      <c r="M442" s="40"/>
      <c r="N442" s="39">
        <f t="shared" si="127"/>
        <v>0</v>
      </c>
      <c r="O442" s="187" t="str">
        <f t="shared" si="131"/>
        <v>---</v>
      </c>
      <c r="P442" s="40"/>
      <c r="Q442" s="39">
        <f t="shared" si="128"/>
        <v>0</v>
      </c>
      <c r="R442" s="45">
        <f t="shared" si="129"/>
        <v>397</v>
      </c>
      <c r="S442" s="164"/>
      <c r="T442" s="155"/>
      <c r="U442" s="39"/>
      <c r="V442" s="375"/>
      <c r="W442" s="45"/>
      <c r="X442" s="39"/>
      <c r="Y442" s="39"/>
      <c r="Z442" s="39"/>
      <c r="AA442" s="39"/>
      <c r="AB442" s="218"/>
    </row>
    <row r="443" spans="1:28" s="161" customFormat="1" x14ac:dyDescent="0.25">
      <c r="A443" s="161" t="str">
        <f t="shared" si="122"/>
        <v>Organization</v>
      </c>
      <c r="B443" s="158">
        <f t="shared" si="122"/>
        <v>301</v>
      </c>
      <c r="C443" s="153">
        <f t="shared" si="123"/>
        <v>0</v>
      </c>
      <c r="D443" s="153"/>
      <c r="E443" s="157"/>
      <c r="F443" s="153"/>
      <c r="G443" s="157"/>
      <c r="H443" s="153">
        <f t="shared" si="124"/>
        <v>0</v>
      </c>
      <c r="I443" s="225">
        <f t="shared" si="130"/>
        <v>0</v>
      </c>
      <c r="J443" s="153">
        <f t="shared" si="125"/>
        <v>0</v>
      </c>
      <c r="K443" s="153">
        <f t="shared" si="126"/>
        <v>0</v>
      </c>
      <c r="L443" s="153"/>
      <c r="M443" s="157"/>
      <c r="N443" s="153">
        <f t="shared" si="127"/>
        <v>0</v>
      </c>
      <c r="O443" s="293" t="str">
        <f t="shared" si="131"/>
        <v>---</v>
      </c>
      <c r="P443" s="157"/>
      <c r="Q443" s="153">
        <f t="shared" si="128"/>
        <v>0</v>
      </c>
      <c r="R443" s="158">
        <f t="shared" si="129"/>
        <v>301</v>
      </c>
      <c r="S443" s="159"/>
      <c r="T443" s="160"/>
      <c r="U443" s="153"/>
      <c r="V443" s="375"/>
      <c r="W443" s="158"/>
      <c r="X443" s="153"/>
      <c r="Y443" s="153"/>
      <c r="Z443" s="153"/>
      <c r="AA443" s="153"/>
      <c r="AB443" s="217"/>
    </row>
    <row r="444" spans="1:28" s="63" customFormat="1" x14ac:dyDescent="0.25">
      <c r="A444" s="63">
        <f t="shared" si="122"/>
        <v>0</v>
      </c>
      <c r="B444" s="45">
        <f t="shared" si="122"/>
        <v>0</v>
      </c>
      <c r="C444" s="39">
        <f t="shared" si="123"/>
        <v>0</v>
      </c>
      <c r="D444" s="39"/>
      <c r="E444" s="40"/>
      <c r="F444" s="39"/>
      <c r="G444" s="40"/>
      <c r="H444" s="39">
        <f t="shared" si="124"/>
        <v>0</v>
      </c>
      <c r="I444" s="41">
        <f t="shared" si="130"/>
        <v>0</v>
      </c>
      <c r="J444" s="39">
        <f t="shared" si="125"/>
        <v>0</v>
      </c>
      <c r="K444" s="39">
        <f t="shared" si="126"/>
        <v>0</v>
      </c>
      <c r="L444" s="39"/>
      <c r="M444" s="40"/>
      <c r="N444" s="39">
        <f t="shared" si="127"/>
        <v>0</v>
      </c>
      <c r="O444" s="187" t="str">
        <f t="shared" si="131"/>
        <v>---</v>
      </c>
      <c r="P444" s="40"/>
      <c r="Q444" s="39">
        <f t="shared" si="128"/>
        <v>0</v>
      </c>
      <c r="R444" s="45">
        <f t="shared" si="129"/>
        <v>0</v>
      </c>
      <c r="S444" s="164"/>
      <c r="T444" s="155"/>
      <c r="U444" s="39"/>
      <c r="V444" s="375"/>
      <c r="W444" s="45"/>
      <c r="X444" s="39"/>
      <c r="Y444" s="39"/>
      <c r="Z444" s="39"/>
      <c r="AA444" s="39"/>
      <c r="AB444" s="216"/>
    </row>
    <row r="445" spans="1:28" s="161" customFormat="1" x14ac:dyDescent="0.25">
      <c r="A445" s="100">
        <f t="shared" si="122"/>
        <v>0</v>
      </c>
      <c r="B445" s="158">
        <f t="shared" si="122"/>
        <v>0</v>
      </c>
      <c r="C445" s="153">
        <f t="shared" si="123"/>
        <v>0</v>
      </c>
      <c r="D445" s="153"/>
      <c r="E445" s="157"/>
      <c r="F445" s="153"/>
      <c r="G445" s="157"/>
      <c r="H445" s="153">
        <f t="shared" si="124"/>
        <v>0</v>
      </c>
      <c r="I445" s="225">
        <f t="shared" si="130"/>
        <v>0</v>
      </c>
      <c r="J445" s="153">
        <f t="shared" si="125"/>
        <v>0</v>
      </c>
      <c r="K445" s="153">
        <f t="shared" si="126"/>
        <v>0</v>
      </c>
      <c r="L445" s="153"/>
      <c r="M445" s="157"/>
      <c r="N445" s="153">
        <f t="shared" si="127"/>
        <v>0</v>
      </c>
      <c r="O445" s="293" t="str">
        <f t="shared" si="131"/>
        <v>---</v>
      </c>
      <c r="P445" s="157"/>
      <c r="Q445" s="153">
        <f t="shared" si="128"/>
        <v>0</v>
      </c>
      <c r="R445" s="158">
        <f t="shared" si="129"/>
        <v>0</v>
      </c>
      <c r="S445" s="159"/>
      <c r="T445" s="160"/>
      <c r="U445" s="153"/>
      <c r="V445" s="222"/>
      <c r="W445" s="158"/>
      <c r="X445" s="153"/>
      <c r="Y445" s="153"/>
      <c r="Z445" s="153"/>
      <c r="AA445" s="153"/>
      <c r="AB445" s="217"/>
    </row>
    <row r="446" spans="1:28" x14ac:dyDescent="0.25">
      <c r="A446" s="244" t="s">
        <v>54</v>
      </c>
      <c r="B446" s="9" t="str">
        <f t="shared" ref="B446" si="132">$M$1</f>
        <v>A</v>
      </c>
      <c r="C446" s="32"/>
      <c r="D446" s="32"/>
      <c r="F446" s="32"/>
      <c r="H446" s="32"/>
      <c r="I446" s="32"/>
      <c r="J446" s="32"/>
      <c r="K446" s="32"/>
      <c r="L446" s="32"/>
      <c r="N446" s="32"/>
      <c r="O446" s="32"/>
      <c r="T446" s="160"/>
      <c r="U446" s="4"/>
      <c r="V446" s="4"/>
    </row>
    <row r="447" spans="1:28" x14ac:dyDescent="0.25">
      <c r="A447" s="4" t="s">
        <v>4</v>
      </c>
      <c r="C447" s="198">
        <f>SUM(C428:C446)</f>
        <v>133001</v>
      </c>
      <c r="D447" s="198">
        <f>SUM(D428:D446)</f>
        <v>110005</v>
      </c>
      <c r="F447" s="11">
        <f>SUM(F428:F446)</f>
        <v>0</v>
      </c>
      <c r="H447" s="198">
        <f>SUM(H428:H446)</f>
        <v>243006</v>
      </c>
      <c r="I447" s="32"/>
      <c r="J447" s="198">
        <f>SUM(J428:J446)</f>
        <v>4117.1875</v>
      </c>
      <c r="K447" s="198">
        <f>SUM(K428:K446)</f>
        <v>16839.481250000001</v>
      </c>
      <c r="L447" s="11">
        <f>SUM(L428:L446)</f>
        <v>0</v>
      </c>
      <c r="N447" s="198">
        <f>SUM(N428:N446)</f>
        <v>20956.668750000001</v>
      </c>
      <c r="O447" s="11"/>
      <c r="Q447" s="198">
        <f>SUM(Q428:Q446)</f>
        <v>222049.33124999999</v>
      </c>
      <c r="T447" s="160"/>
      <c r="U447" s="198">
        <f>SUM(U428:U445)</f>
        <v>0</v>
      </c>
      <c r="V447" s="23"/>
      <c r="X447" s="198">
        <f>U447+V428</f>
        <v>0</v>
      </c>
      <c r="Y447" s="198">
        <f>X447/H447*J447</f>
        <v>0</v>
      </c>
      <c r="AA447" s="198">
        <f>Z428+Y447+SUM(AA428:AA445)</f>
        <v>0</v>
      </c>
      <c r="AB447" s="198">
        <f>X447-AA447</f>
        <v>0</v>
      </c>
    </row>
    <row r="448" spans="1:28" x14ac:dyDescent="0.25">
      <c r="C448" s="32"/>
      <c r="H448" s="32"/>
      <c r="I448" s="32"/>
      <c r="J448" s="32"/>
      <c r="K448" s="32"/>
      <c r="L448" s="32"/>
      <c r="N448" s="32"/>
      <c r="O448" s="32"/>
      <c r="Q448" s="32"/>
      <c r="T448" s="160"/>
      <c r="U448" s="56"/>
      <c r="V448" s="4"/>
      <c r="W448" s="9"/>
      <c r="Y448" s="32"/>
      <c r="AA448" s="32"/>
      <c r="AB448" s="206"/>
    </row>
    <row r="449" spans="1:28" x14ac:dyDescent="0.25">
      <c r="A449" s="120" t="s">
        <v>85</v>
      </c>
      <c r="B449" s="90"/>
      <c r="C449" s="32"/>
      <c r="H449" s="32"/>
      <c r="I449" s="32"/>
      <c r="J449" s="32"/>
      <c r="K449" s="32"/>
      <c r="L449" s="32"/>
      <c r="N449" s="32"/>
      <c r="O449" s="32"/>
      <c r="Q449" s="32"/>
      <c r="T449" s="160"/>
      <c r="U449" s="56"/>
      <c r="V449" s="4"/>
      <c r="W449" s="9"/>
      <c r="Y449" s="32"/>
      <c r="AA449" s="32"/>
      <c r="AB449" s="206"/>
    </row>
    <row r="450" spans="1:28" ht="14.4" thickBot="1" x14ac:dyDescent="0.3">
      <c r="B450" s="4"/>
      <c r="E450" s="4"/>
      <c r="G450" s="4"/>
      <c r="T450" s="160"/>
      <c r="U450" s="56"/>
      <c r="V450" s="4"/>
      <c r="W450" s="9"/>
      <c r="Y450" s="32"/>
      <c r="AA450" s="32"/>
      <c r="AB450" s="206"/>
    </row>
    <row r="451" spans="1:28" ht="14.4" thickTop="1" x14ac:dyDescent="0.25">
      <c r="B451" s="4"/>
      <c r="E451" s="4"/>
      <c r="G451" s="4"/>
      <c r="K451" s="91"/>
      <c r="L451" s="92"/>
      <c r="M451" s="68"/>
      <c r="N451" s="92"/>
      <c r="O451" s="92"/>
      <c r="P451" s="68"/>
      <c r="Q451" s="93"/>
      <c r="T451" s="160"/>
      <c r="U451" s="56"/>
      <c r="V451" s="4" t="s">
        <v>5</v>
      </c>
      <c r="AB451" s="50"/>
    </row>
    <row r="452" spans="1:28" x14ac:dyDescent="0.25">
      <c r="B452" s="148"/>
      <c r="C452" s="9"/>
      <c r="H452" s="9"/>
      <c r="K452" s="78"/>
      <c r="L452" s="376">
        <f>L420</f>
        <v>1990</v>
      </c>
      <c r="M452" s="377"/>
      <c r="N452" s="377"/>
      <c r="O452" s="377"/>
      <c r="P452" s="378"/>
      <c r="Q452" s="94"/>
      <c r="T452" s="160"/>
      <c r="U452" s="56"/>
      <c r="V452" s="10" t="s">
        <v>17</v>
      </c>
      <c r="W452" s="10" t="s">
        <v>18</v>
      </c>
      <c r="X452" s="10"/>
      <c r="AB452" s="50"/>
    </row>
    <row r="453" spans="1:28" x14ac:dyDescent="0.25">
      <c r="C453" s="9"/>
      <c r="K453" s="78"/>
      <c r="L453" s="57"/>
      <c r="M453" s="73"/>
      <c r="N453" s="57"/>
      <c r="O453" s="57"/>
      <c r="P453" s="73"/>
      <c r="Q453" s="74"/>
      <c r="T453" s="160"/>
      <c r="U453" s="125"/>
      <c r="V453" s="380" t="s">
        <v>76</v>
      </c>
      <c r="W453" s="382" t="s">
        <v>75</v>
      </c>
      <c r="X453" s="383"/>
      <c r="Y453" s="383"/>
      <c r="Z453" s="383"/>
      <c r="AA453" s="384"/>
      <c r="AB453" s="50"/>
    </row>
    <row r="454" spans="1:28" x14ac:dyDescent="0.25">
      <c r="A454" s="9"/>
      <c r="B454" s="148"/>
      <c r="K454" s="72"/>
      <c r="L454" s="56" t="s">
        <v>19</v>
      </c>
      <c r="M454" s="73"/>
      <c r="N454" s="56"/>
      <c r="O454" s="379">
        <f>H447</f>
        <v>243006</v>
      </c>
      <c r="P454" s="379"/>
      <c r="Q454" s="71"/>
      <c r="T454" s="160"/>
      <c r="U454" s="56"/>
      <c r="V454" s="381"/>
      <c r="W454" s="385"/>
      <c r="X454" s="386"/>
      <c r="Y454" s="386"/>
      <c r="Z454" s="386"/>
      <c r="AA454" s="387"/>
      <c r="AB454" s="50"/>
    </row>
    <row r="455" spans="1:28" x14ac:dyDescent="0.25">
      <c r="A455" s="9"/>
      <c r="B455" s="148"/>
      <c r="K455" s="72"/>
      <c r="L455" s="43" t="s">
        <v>20</v>
      </c>
      <c r="M455" s="73"/>
      <c r="N455" s="56"/>
      <c r="O455" s="391">
        <f>X447</f>
        <v>0</v>
      </c>
      <c r="P455" s="391"/>
      <c r="Q455" s="71"/>
      <c r="T455" s="160"/>
      <c r="U455" s="56"/>
      <c r="V455" s="168"/>
      <c r="W455" s="385"/>
      <c r="X455" s="386"/>
      <c r="Y455" s="386"/>
      <c r="Z455" s="386"/>
      <c r="AA455" s="387"/>
      <c r="AB455" s="50"/>
    </row>
    <row r="456" spans="1:28" ht="14.4" thickBot="1" x14ac:dyDescent="0.3">
      <c r="K456" s="72"/>
      <c r="L456" s="43" t="s">
        <v>21</v>
      </c>
      <c r="M456" s="73"/>
      <c r="N456" s="56"/>
      <c r="O456" s="392">
        <f>N447</f>
        <v>20956.668750000001</v>
      </c>
      <c r="P456" s="392"/>
      <c r="Q456" s="71"/>
      <c r="T456" s="160"/>
      <c r="W456" s="388"/>
      <c r="X456" s="389"/>
      <c r="Y456" s="389"/>
      <c r="Z456" s="389"/>
      <c r="AA456" s="390"/>
      <c r="AB456" s="50"/>
    </row>
    <row r="457" spans="1:28" x14ac:dyDescent="0.25">
      <c r="A457" s="9"/>
      <c r="B457" s="148"/>
      <c r="K457" s="72"/>
      <c r="L457" s="75"/>
      <c r="M457" s="76"/>
      <c r="N457" s="77"/>
      <c r="O457" s="393">
        <f>O454-O455-O456</f>
        <v>222049.33124999999</v>
      </c>
      <c r="P457" s="393"/>
      <c r="Q457" s="71"/>
      <c r="T457" s="160"/>
    </row>
    <row r="458" spans="1:28" x14ac:dyDescent="0.25">
      <c r="A458" s="9"/>
      <c r="B458" s="148"/>
      <c r="H458" s="9"/>
      <c r="K458" s="78"/>
      <c r="L458" s="43"/>
      <c r="M458" s="73"/>
      <c r="N458" s="56"/>
      <c r="O458" s="43"/>
      <c r="P458" s="56"/>
      <c r="Q458" s="74"/>
      <c r="T458" s="160"/>
    </row>
    <row r="459" spans="1:28" x14ac:dyDescent="0.25">
      <c r="A459" s="9" t="s">
        <v>22</v>
      </c>
      <c r="B459" s="62"/>
      <c r="C459" s="4" t="s">
        <v>23</v>
      </c>
      <c r="K459" s="78"/>
      <c r="L459" s="80" t="s">
        <v>24</v>
      </c>
      <c r="M459" s="73"/>
      <c r="N459" s="56"/>
      <c r="O459" s="394">
        <f>AA447</f>
        <v>0</v>
      </c>
      <c r="P459" s="394"/>
      <c r="Q459" s="71"/>
      <c r="T459" s="160"/>
    </row>
    <row r="460" spans="1:28" x14ac:dyDescent="0.25">
      <c r="A460" s="9" t="s">
        <v>28</v>
      </c>
      <c r="B460" s="62">
        <f>B413</f>
        <v>0</v>
      </c>
      <c r="C460" s="4">
        <f t="shared" ref="C460" si="133">B459-B460</f>
        <v>0</v>
      </c>
      <c r="D460" s="4" t="s">
        <v>26</v>
      </c>
      <c r="K460" s="72"/>
      <c r="L460" s="81" t="s">
        <v>27</v>
      </c>
      <c r="M460" s="19"/>
      <c r="N460" s="20"/>
      <c r="O460" s="374">
        <f>O457+O459</f>
        <v>222049.33124999999</v>
      </c>
      <c r="P460" s="374"/>
      <c r="Q460" s="95"/>
      <c r="T460" s="160"/>
    </row>
    <row r="461" spans="1:28" ht="14.4" thickBot="1" x14ac:dyDescent="0.3">
      <c r="C461" s="32"/>
      <c r="D461" s="32"/>
      <c r="F461" s="32"/>
      <c r="H461" s="32"/>
      <c r="I461" s="96"/>
      <c r="J461" s="32"/>
      <c r="K461" s="97"/>
      <c r="L461" s="98"/>
      <c r="M461" s="84"/>
      <c r="N461" s="98"/>
      <c r="O461" s="98"/>
      <c r="P461" s="84"/>
      <c r="Q461" s="99"/>
      <c r="T461" s="160"/>
    </row>
    <row r="462" spans="1:28" ht="14.4" thickTop="1" x14ac:dyDescent="0.25">
      <c r="T462" s="160"/>
    </row>
    <row r="463" spans="1:28" x14ac:dyDescent="0.25">
      <c r="T463" s="160"/>
    </row>
    <row r="464" spans="1:28" x14ac:dyDescent="0.25">
      <c r="A464" s="87" t="s">
        <v>78</v>
      </c>
      <c r="D464" s="148" t="s">
        <v>39</v>
      </c>
      <c r="I464" s="395" t="s">
        <v>77</v>
      </c>
      <c r="J464" s="395"/>
      <c r="L464" s="148" t="s">
        <v>79</v>
      </c>
      <c r="O464" s="148" t="s">
        <v>80</v>
      </c>
      <c r="P464" s="148"/>
      <c r="Q464" s="148"/>
      <c r="T464" s="160"/>
    </row>
    <row r="465" spans="1:28" x14ac:dyDescent="0.25">
      <c r="A465" s="151" t="str">
        <f t="shared" si="118"/>
        <v>Liberty-Bolivar</v>
      </c>
      <c r="B465" s="152"/>
      <c r="D465" s="396" t="str">
        <f t="shared" si="119"/>
        <v>WA-2020-0397</v>
      </c>
      <c r="E465" s="397"/>
      <c r="F465" s="398"/>
      <c r="I465" s="12" t="str">
        <f t="shared" si="120"/>
        <v>A</v>
      </c>
      <c r="L465" s="44">
        <f>L420+1</f>
        <v>1991</v>
      </c>
      <c r="O465" s="399">
        <v>12</v>
      </c>
      <c r="P465" s="400"/>
      <c r="T465" s="160"/>
    </row>
    <row r="466" spans="1:28" x14ac:dyDescent="0.25">
      <c r="A466" s="150"/>
      <c r="B466" s="148"/>
      <c r="T466" s="160"/>
    </row>
    <row r="467" spans="1:28" ht="12.75" customHeight="1" x14ac:dyDescent="0.3">
      <c r="B467" s="401" t="s">
        <v>63</v>
      </c>
      <c r="C467" s="366" t="s">
        <v>44</v>
      </c>
      <c r="D467" s="366" t="s">
        <v>45</v>
      </c>
      <c r="E467" s="101"/>
      <c r="F467" s="366" t="s">
        <v>46</v>
      </c>
      <c r="G467" s="101"/>
      <c r="H467" s="366" t="s">
        <v>47</v>
      </c>
      <c r="I467" s="366" t="s">
        <v>48</v>
      </c>
      <c r="J467" s="366" t="s">
        <v>50</v>
      </c>
      <c r="K467" s="366" t="s">
        <v>51</v>
      </c>
      <c r="L467" s="366" t="s">
        <v>52</v>
      </c>
      <c r="M467" s="101"/>
      <c r="N467" s="366" t="s">
        <v>53</v>
      </c>
      <c r="O467" s="366" t="s">
        <v>60</v>
      </c>
      <c r="P467" s="101"/>
      <c r="Q467" s="366" t="s">
        <v>55</v>
      </c>
      <c r="R467" s="368" t="s">
        <v>49</v>
      </c>
      <c r="T467" s="160"/>
      <c r="U467" s="366" t="s">
        <v>64</v>
      </c>
      <c r="V467" s="371" t="s">
        <v>65</v>
      </c>
      <c r="W467" s="366" t="s">
        <v>67</v>
      </c>
      <c r="X467" s="366" t="s">
        <v>66</v>
      </c>
      <c r="Y467" s="366" t="s">
        <v>68</v>
      </c>
      <c r="Z467" s="366" t="s">
        <v>69</v>
      </c>
      <c r="AA467" s="366" t="s">
        <v>70</v>
      </c>
      <c r="AB467" s="404" t="s">
        <v>71</v>
      </c>
    </row>
    <row r="468" spans="1:28" x14ac:dyDescent="0.3">
      <c r="B468" s="402"/>
      <c r="C468" s="367"/>
      <c r="D468" s="367"/>
      <c r="E468" s="102"/>
      <c r="F468" s="367"/>
      <c r="G468" s="102"/>
      <c r="H468" s="367"/>
      <c r="I468" s="367"/>
      <c r="J468" s="367"/>
      <c r="K468" s="367"/>
      <c r="L468" s="367"/>
      <c r="M468" s="102"/>
      <c r="N468" s="367"/>
      <c r="O468" s="367"/>
      <c r="P468" s="102"/>
      <c r="Q468" s="367"/>
      <c r="R468" s="369"/>
      <c r="T468" s="160"/>
      <c r="U468" s="367"/>
      <c r="V468" s="372"/>
      <c r="W468" s="367"/>
      <c r="X468" s="367"/>
      <c r="Y468" s="367"/>
      <c r="Z468" s="367"/>
      <c r="AA468" s="367"/>
      <c r="AB468" s="405"/>
    </row>
    <row r="469" spans="1:28" x14ac:dyDescent="0.3">
      <c r="B469" s="402"/>
      <c r="C469" s="367"/>
      <c r="D469" s="367"/>
      <c r="E469" s="102"/>
      <c r="F469" s="367"/>
      <c r="G469" s="102"/>
      <c r="H469" s="367"/>
      <c r="I469" s="367"/>
      <c r="J469" s="367"/>
      <c r="K469" s="367"/>
      <c r="L469" s="367"/>
      <c r="M469" s="102"/>
      <c r="N469" s="367"/>
      <c r="O469" s="367"/>
      <c r="P469" s="102"/>
      <c r="Q469" s="367"/>
      <c r="R469" s="369"/>
      <c r="T469" s="160"/>
      <c r="U469" s="367"/>
      <c r="V469" s="372"/>
      <c r="W469" s="367"/>
      <c r="X469" s="367"/>
      <c r="Y469" s="367"/>
      <c r="Z469" s="367"/>
      <c r="AA469" s="367"/>
      <c r="AB469" s="405"/>
    </row>
    <row r="470" spans="1:28" x14ac:dyDescent="0.3">
      <c r="A470" s="359" t="s">
        <v>0</v>
      </c>
      <c r="B470" s="402"/>
      <c r="C470" s="367"/>
      <c r="D470" s="367"/>
      <c r="E470" s="102"/>
      <c r="F470" s="367"/>
      <c r="G470" s="102"/>
      <c r="H470" s="367"/>
      <c r="I470" s="367"/>
      <c r="J470" s="367"/>
      <c r="K470" s="367"/>
      <c r="L470" s="367"/>
      <c r="M470" s="102"/>
      <c r="N470" s="367"/>
      <c r="O470" s="367"/>
      <c r="P470" s="102"/>
      <c r="Q470" s="367"/>
      <c r="R470" s="369"/>
      <c r="T470" s="160"/>
      <c r="U470" s="367"/>
      <c r="V470" s="372"/>
      <c r="W470" s="367"/>
      <c r="X470" s="367"/>
      <c r="Y470" s="367"/>
      <c r="Z470" s="367"/>
      <c r="AA470" s="367"/>
      <c r="AB470" s="405"/>
    </row>
    <row r="471" spans="1:28" x14ac:dyDescent="0.3">
      <c r="A471" s="359"/>
      <c r="B471" s="403"/>
      <c r="C471" s="46">
        <f>L465</f>
        <v>1991</v>
      </c>
      <c r="D471" s="46">
        <f>C471</f>
        <v>1991</v>
      </c>
      <c r="E471" s="7" t="s">
        <v>5</v>
      </c>
      <c r="F471" s="46">
        <f>C471</f>
        <v>1991</v>
      </c>
      <c r="G471" s="7" t="s">
        <v>5</v>
      </c>
      <c r="H471" s="46">
        <f>C471</f>
        <v>1991</v>
      </c>
      <c r="I471" s="373"/>
      <c r="J471" s="373"/>
      <c r="K471" s="46">
        <f>C471</f>
        <v>1991</v>
      </c>
      <c r="L471" s="46">
        <f>C471</f>
        <v>1991</v>
      </c>
      <c r="M471" s="7" t="s">
        <v>5</v>
      </c>
      <c r="N471" s="46">
        <f>C471</f>
        <v>1991</v>
      </c>
      <c r="O471" s="373"/>
      <c r="P471" s="7" t="s">
        <v>5</v>
      </c>
      <c r="Q471" s="46">
        <f>C471</f>
        <v>1991</v>
      </c>
      <c r="R471" s="370"/>
      <c r="T471" s="160"/>
      <c r="U471" s="46">
        <f>C471</f>
        <v>1991</v>
      </c>
      <c r="V471" s="220">
        <f>U471</f>
        <v>1991</v>
      </c>
      <c r="W471" s="373"/>
      <c r="X471" s="46">
        <f>U471</f>
        <v>1991</v>
      </c>
      <c r="Y471" s="46">
        <f>U471</f>
        <v>1991</v>
      </c>
      <c r="Z471" s="47">
        <f>U471</f>
        <v>1991</v>
      </c>
      <c r="AA471" s="373"/>
      <c r="AB471" s="406"/>
    </row>
    <row r="472" spans="1:28" x14ac:dyDescent="0.3">
      <c r="A472" s="150" t="s">
        <v>54</v>
      </c>
      <c r="B472" s="9" t="str">
        <f t="shared" ref="B472" si="134">$M$1</f>
        <v>A</v>
      </c>
      <c r="C472" s="106"/>
      <c r="D472" s="106"/>
      <c r="E472" s="107"/>
      <c r="F472" s="106"/>
      <c r="G472" s="107"/>
      <c r="H472" s="106"/>
      <c r="I472" s="108"/>
      <c r="J472" s="108"/>
      <c r="K472" s="106"/>
      <c r="L472" s="106"/>
      <c r="M472" s="107"/>
      <c r="N472" s="106"/>
      <c r="O472" s="108"/>
      <c r="P472" s="107"/>
      <c r="Q472" s="106"/>
      <c r="R472" s="113"/>
      <c r="T472" s="160"/>
      <c r="U472" s="109"/>
      <c r="V472" s="109"/>
      <c r="W472" s="110"/>
      <c r="X472" s="109"/>
      <c r="Y472" s="109"/>
      <c r="Z472" s="109"/>
      <c r="AA472" s="110"/>
      <c r="AB472" s="111"/>
    </row>
    <row r="473" spans="1:28" s="63" customFormat="1" x14ac:dyDescent="0.25">
      <c r="A473" s="63" t="str">
        <f t="shared" ref="A473:B489" si="135">A428</f>
        <v>Land and Land Rights</v>
      </c>
      <c r="B473" s="45">
        <f t="shared" si="135"/>
        <v>389</v>
      </c>
      <c r="C473" s="39">
        <f t="shared" ref="C473:C489" si="136">H428</f>
        <v>23316</v>
      </c>
      <c r="D473" s="39"/>
      <c r="E473" s="40"/>
      <c r="F473" s="39"/>
      <c r="G473" s="40"/>
      <c r="H473" s="39">
        <f t="shared" ref="H473:H489" si="137">C473+D473-F473</f>
        <v>23316</v>
      </c>
      <c r="I473" s="41">
        <f>I428</f>
        <v>0</v>
      </c>
      <c r="J473" s="39">
        <f t="shared" ref="J473:J489" si="138">((C473+H473)/2)*I473/100*$O$54/12</f>
        <v>0</v>
      </c>
      <c r="K473" s="39">
        <f t="shared" ref="K473:K489" si="139">N428</f>
        <v>0</v>
      </c>
      <c r="L473" s="39"/>
      <c r="M473" s="40"/>
      <c r="N473" s="39">
        <f t="shared" ref="N473:N489" si="140">K473+J473+L473-F473</f>
        <v>0</v>
      </c>
      <c r="O473" s="187" t="str">
        <f>IF(N473&gt;0, N473/H473*100, "---")</f>
        <v>---</v>
      </c>
      <c r="P473" s="40"/>
      <c r="Q473" s="39">
        <f t="shared" ref="Q473:Q489" si="141">H473-N473</f>
        <v>23316</v>
      </c>
      <c r="R473" s="45">
        <f t="shared" ref="R473:R489" si="142">B473</f>
        <v>389</v>
      </c>
      <c r="S473" s="164"/>
      <c r="T473" s="155"/>
      <c r="U473" s="207"/>
      <c r="V473" s="221">
        <f>X447</f>
        <v>0</v>
      </c>
      <c r="W473" s="105"/>
      <c r="X473" s="176"/>
      <c r="Y473" s="176"/>
      <c r="Z473" s="176">
        <f>AA447</f>
        <v>0</v>
      </c>
      <c r="AA473" s="207"/>
      <c r="AB473" s="214"/>
    </row>
    <row r="474" spans="1:28" x14ac:dyDescent="0.25">
      <c r="A474" s="4" t="str">
        <f t="shared" si="135"/>
        <v>Wells and Springs</v>
      </c>
      <c r="B474" s="44">
        <f t="shared" si="135"/>
        <v>314</v>
      </c>
      <c r="C474" s="11">
        <f t="shared" si="136"/>
        <v>0</v>
      </c>
      <c r="D474" s="11"/>
      <c r="E474" s="12"/>
      <c r="F474" s="11"/>
      <c r="G474" s="12"/>
      <c r="H474" s="11">
        <f t="shared" si="137"/>
        <v>0</v>
      </c>
      <c r="I474" s="225">
        <f t="shared" ref="I474:I489" si="143">I429</f>
        <v>2</v>
      </c>
      <c r="J474" s="11">
        <f t="shared" si="138"/>
        <v>0</v>
      </c>
      <c r="K474" s="11">
        <f t="shared" si="139"/>
        <v>0</v>
      </c>
      <c r="L474" s="11"/>
      <c r="M474" s="12"/>
      <c r="N474" s="11">
        <f t="shared" si="140"/>
        <v>0</v>
      </c>
      <c r="O474" s="293" t="str">
        <f t="shared" ref="O474:O490" si="144">IF(N474&gt;0, N474/H474*100, "---")</f>
        <v>---</v>
      </c>
      <c r="P474" s="12"/>
      <c r="Q474" s="11">
        <f t="shared" si="141"/>
        <v>0</v>
      </c>
      <c r="R474" s="44">
        <f t="shared" si="142"/>
        <v>314</v>
      </c>
      <c r="S474" s="129"/>
      <c r="T474" s="122"/>
      <c r="U474" s="153"/>
      <c r="V474" s="360" t="s">
        <v>72</v>
      </c>
      <c r="W474" s="158"/>
      <c r="X474" s="153"/>
      <c r="Y474" s="208"/>
      <c r="Z474" s="363" t="s">
        <v>74</v>
      </c>
      <c r="AA474" s="153"/>
      <c r="AB474" s="215"/>
    </row>
    <row r="475" spans="1:28" s="63" customFormat="1" x14ac:dyDescent="0.25">
      <c r="A475" s="63" t="str">
        <f t="shared" si="135"/>
        <v>Pumping Equip (Electric)</v>
      </c>
      <c r="B475" s="45">
        <f t="shared" si="135"/>
        <v>325</v>
      </c>
      <c r="C475" s="39">
        <f t="shared" si="136"/>
        <v>0</v>
      </c>
      <c r="D475" s="39"/>
      <c r="E475" s="40"/>
      <c r="F475" s="39"/>
      <c r="G475" s="40"/>
      <c r="H475" s="39">
        <f t="shared" si="137"/>
        <v>0</v>
      </c>
      <c r="I475" s="41">
        <f t="shared" si="143"/>
        <v>10</v>
      </c>
      <c r="J475" s="39">
        <f t="shared" si="138"/>
        <v>0</v>
      </c>
      <c r="K475" s="39">
        <f t="shared" si="139"/>
        <v>0</v>
      </c>
      <c r="L475" s="39"/>
      <c r="M475" s="40"/>
      <c r="N475" s="39">
        <f t="shared" si="140"/>
        <v>0</v>
      </c>
      <c r="O475" s="187" t="str">
        <f t="shared" si="144"/>
        <v>---</v>
      </c>
      <c r="P475" s="40"/>
      <c r="Q475" s="39">
        <f t="shared" si="141"/>
        <v>0</v>
      </c>
      <c r="R475" s="45">
        <f t="shared" si="142"/>
        <v>325</v>
      </c>
      <c r="S475" s="164"/>
      <c r="T475" s="155"/>
      <c r="U475" s="39"/>
      <c r="V475" s="361"/>
      <c r="W475" s="45"/>
      <c r="X475" s="39"/>
      <c r="Y475" s="210"/>
      <c r="Z475" s="364"/>
      <c r="AA475" s="39"/>
      <c r="AB475" s="216"/>
    </row>
    <row r="476" spans="1:28" s="161" customFormat="1" x14ac:dyDescent="0.25">
      <c r="A476" s="161" t="str">
        <f t="shared" si="135"/>
        <v>Structures and Improvements</v>
      </c>
      <c r="B476" s="158">
        <f t="shared" si="135"/>
        <v>390</v>
      </c>
      <c r="C476" s="153">
        <f t="shared" si="136"/>
        <v>0</v>
      </c>
      <c r="D476" s="153"/>
      <c r="E476" s="157"/>
      <c r="F476" s="153"/>
      <c r="G476" s="157"/>
      <c r="H476" s="153">
        <f t="shared" si="137"/>
        <v>0</v>
      </c>
      <c r="I476" s="225">
        <f t="shared" si="143"/>
        <v>2.5</v>
      </c>
      <c r="J476" s="153">
        <f t="shared" si="138"/>
        <v>0</v>
      </c>
      <c r="K476" s="153">
        <f t="shared" si="139"/>
        <v>0</v>
      </c>
      <c r="L476" s="153"/>
      <c r="M476" s="157"/>
      <c r="N476" s="153">
        <f t="shared" si="140"/>
        <v>0</v>
      </c>
      <c r="O476" s="293" t="str">
        <f t="shared" si="144"/>
        <v>---</v>
      </c>
      <c r="P476" s="157"/>
      <c r="Q476" s="153">
        <f t="shared" si="141"/>
        <v>0</v>
      </c>
      <c r="R476" s="158">
        <f t="shared" si="142"/>
        <v>390</v>
      </c>
      <c r="S476" s="159"/>
      <c r="T476" s="160"/>
      <c r="U476" s="153"/>
      <c r="V476" s="361"/>
      <c r="W476" s="158"/>
      <c r="X476" s="153"/>
      <c r="Y476" s="212"/>
      <c r="Z476" s="364"/>
      <c r="AA476" s="153"/>
      <c r="AB476" s="217"/>
    </row>
    <row r="477" spans="1:28" s="63" customFormat="1" x14ac:dyDescent="0.25">
      <c r="A477" s="63" t="str">
        <f t="shared" si="135"/>
        <v>Water Treatment Equipment</v>
      </c>
      <c r="B477" s="45">
        <f t="shared" si="135"/>
        <v>332</v>
      </c>
      <c r="C477" s="39">
        <f t="shared" si="136"/>
        <v>0</v>
      </c>
      <c r="D477" s="39"/>
      <c r="E477" s="40"/>
      <c r="F477" s="39"/>
      <c r="G477" s="40"/>
      <c r="H477" s="39">
        <f t="shared" si="137"/>
        <v>0</v>
      </c>
      <c r="I477" s="41">
        <f t="shared" si="143"/>
        <v>2.9</v>
      </c>
      <c r="J477" s="39">
        <f t="shared" si="138"/>
        <v>0</v>
      </c>
      <c r="K477" s="39">
        <f t="shared" si="139"/>
        <v>0</v>
      </c>
      <c r="L477" s="39"/>
      <c r="M477" s="40"/>
      <c r="N477" s="39">
        <f t="shared" si="140"/>
        <v>0</v>
      </c>
      <c r="O477" s="187" t="str">
        <f t="shared" si="144"/>
        <v>---</v>
      </c>
      <c r="P477" s="40"/>
      <c r="Q477" s="39">
        <f t="shared" si="141"/>
        <v>0</v>
      </c>
      <c r="R477" s="45">
        <f t="shared" si="142"/>
        <v>332</v>
      </c>
      <c r="S477" s="164"/>
      <c r="T477" s="155"/>
      <c r="U477" s="39"/>
      <c r="V477" s="361"/>
      <c r="W477" s="45"/>
      <c r="X477" s="39"/>
      <c r="Y477" s="210"/>
      <c r="Z477" s="364"/>
      <c r="AA477" s="39"/>
      <c r="AB477" s="218"/>
    </row>
    <row r="478" spans="1:28" s="161" customFormat="1" x14ac:dyDescent="0.25">
      <c r="A478" s="161" t="str">
        <f t="shared" si="135"/>
        <v>Dist Reservoirs and Standpipes</v>
      </c>
      <c r="B478" s="158">
        <f t="shared" si="135"/>
        <v>342</v>
      </c>
      <c r="C478" s="153">
        <f t="shared" si="136"/>
        <v>110005</v>
      </c>
      <c r="D478" s="153"/>
      <c r="E478" s="157"/>
      <c r="F478" s="153"/>
      <c r="G478" s="157"/>
      <c r="H478" s="153">
        <f t="shared" si="137"/>
        <v>110005</v>
      </c>
      <c r="I478" s="225">
        <f t="shared" si="143"/>
        <v>2.5</v>
      </c>
      <c r="J478" s="153">
        <f t="shared" si="138"/>
        <v>2750.125</v>
      </c>
      <c r="K478" s="153">
        <f t="shared" si="139"/>
        <v>1375.0625</v>
      </c>
      <c r="L478" s="153"/>
      <c r="M478" s="157"/>
      <c r="N478" s="153">
        <f t="shared" si="140"/>
        <v>4125.1875</v>
      </c>
      <c r="O478" s="293">
        <f t="shared" si="144"/>
        <v>3.75</v>
      </c>
      <c r="P478" s="157"/>
      <c r="Q478" s="153">
        <f t="shared" si="141"/>
        <v>105879.8125</v>
      </c>
      <c r="R478" s="158">
        <f t="shared" si="142"/>
        <v>342</v>
      </c>
      <c r="S478" s="159"/>
      <c r="T478" s="160"/>
      <c r="U478" s="153"/>
      <c r="V478" s="361"/>
      <c r="W478" s="158"/>
      <c r="X478" s="153"/>
      <c r="Y478" s="212"/>
      <c r="Z478" s="364"/>
      <c r="AA478" s="153"/>
      <c r="AB478" s="215"/>
    </row>
    <row r="479" spans="1:28" s="63" customFormat="1" x14ac:dyDescent="0.25">
      <c r="A479" s="63" t="str">
        <f t="shared" si="135"/>
        <v>Trans &amp; Dist Mains</v>
      </c>
      <c r="B479" s="45">
        <f t="shared" si="135"/>
        <v>343</v>
      </c>
      <c r="C479" s="39">
        <f t="shared" si="136"/>
        <v>0</v>
      </c>
      <c r="D479" s="39"/>
      <c r="E479" s="40"/>
      <c r="F479" s="39"/>
      <c r="G479" s="40"/>
      <c r="H479" s="39">
        <f t="shared" si="137"/>
        <v>0</v>
      </c>
      <c r="I479" s="41">
        <f t="shared" si="143"/>
        <v>2</v>
      </c>
      <c r="J479" s="39">
        <f t="shared" si="138"/>
        <v>0</v>
      </c>
      <c r="K479" s="39">
        <f t="shared" si="139"/>
        <v>0</v>
      </c>
      <c r="L479" s="39"/>
      <c r="M479" s="40"/>
      <c r="N479" s="39">
        <f t="shared" si="140"/>
        <v>0</v>
      </c>
      <c r="O479" s="187" t="str">
        <f t="shared" si="144"/>
        <v>---</v>
      </c>
      <c r="P479" s="40"/>
      <c r="Q479" s="39">
        <f t="shared" si="141"/>
        <v>0</v>
      </c>
      <c r="R479" s="45">
        <f t="shared" si="142"/>
        <v>343</v>
      </c>
      <c r="S479" s="164"/>
      <c r="T479" s="155"/>
      <c r="U479" s="39"/>
      <c r="V479" s="361"/>
      <c r="W479" s="45"/>
      <c r="X479" s="39"/>
      <c r="Y479" s="210"/>
      <c r="Z479" s="364"/>
      <c r="AA479" s="39"/>
      <c r="AB479" s="218"/>
    </row>
    <row r="480" spans="1:28" s="161" customFormat="1" x14ac:dyDescent="0.25">
      <c r="A480" s="161" t="str">
        <f t="shared" si="135"/>
        <v>Services</v>
      </c>
      <c r="B480" s="158">
        <f t="shared" si="135"/>
        <v>345</v>
      </c>
      <c r="C480" s="153">
        <f t="shared" si="136"/>
        <v>109685</v>
      </c>
      <c r="D480" s="153">
        <v>5715</v>
      </c>
      <c r="E480" s="157"/>
      <c r="F480" s="153"/>
      <c r="G480" s="157"/>
      <c r="H480" s="153">
        <f t="shared" si="137"/>
        <v>115400</v>
      </c>
      <c r="I480" s="225">
        <f t="shared" si="143"/>
        <v>2.5</v>
      </c>
      <c r="J480" s="153">
        <f t="shared" si="138"/>
        <v>2813.5625</v>
      </c>
      <c r="K480" s="153">
        <f t="shared" si="139"/>
        <v>19581.606250000001</v>
      </c>
      <c r="L480" s="153"/>
      <c r="M480" s="157"/>
      <c r="N480" s="153">
        <f t="shared" si="140"/>
        <v>22395.168750000001</v>
      </c>
      <c r="O480" s="293">
        <f t="shared" si="144"/>
        <v>19.406558708838823</v>
      </c>
      <c r="P480" s="157"/>
      <c r="Q480" s="153">
        <f t="shared" si="141"/>
        <v>93004.831250000003</v>
      </c>
      <c r="R480" s="158">
        <f t="shared" si="142"/>
        <v>345</v>
      </c>
      <c r="S480" s="159"/>
      <c r="T480" s="160"/>
      <c r="U480" s="153"/>
      <c r="V480" s="361"/>
      <c r="W480" s="158"/>
      <c r="X480" s="153"/>
      <c r="Y480" s="212"/>
      <c r="Z480" s="364"/>
      <c r="AA480" s="153"/>
      <c r="AB480" s="215"/>
    </row>
    <row r="481" spans="1:28" s="63" customFormat="1" x14ac:dyDescent="0.25">
      <c r="A481" s="63" t="str">
        <f t="shared" si="135"/>
        <v>Meters</v>
      </c>
      <c r="B481" s="45">
        <f t="shared" si="135"/>
        <v>346</v>
      </c>
      <c r="C481" s="39">
        <f t="shared" si="136"/>
        <v>0</v>
      </c>
      <c r="D481" s="39"/>
      <c r="E481" s="40"/>
      <c r="F481" s="39"/>
      <c r="G481" s="40"/>
      <c r="H481" s="39">
        <f t="shared" si="137"/>
        <v>0</v>
      </c>
      <c r="I481" s="41">
        <f t="shared" si="143"/>
        <v>10</v>
      </c>
      <c r="J481" s="39">
        <f t="shared" si="138"/>
        <v>0</v>
      </c>
      <c r="K481" s="39">
        <f t="shared" si="139"/>
        <v>0</v>
      </c>
      <c r="L481" s="39"/>
      <c r="M481" s="40"/>
      <c r="N481" s="39">
        <f t="shared" si="140"/>
        <v>0</v>
      </c>
      <c r="O481" s="187" t="str">
        <f t="shared" si="144"/>
        <v>---</v>
      </c>
      <c r="P481" s="40"/>
      <c r="Q481" s="39">
        <f t="shared" si="141"/>
        <v>0</v>
      </c>
      <c r="R481" s="45">
        <f t="shared" si="142"/>
        <v>346</v>
      </c>
      <c r="S481" s="164"/>
      <c r="T481" s="155"/>
      <c r="U481" s="39"/>
      <c r="V481" s="362"/>
      <c r="W481" s="45"/>
      <c r="X481" s="39"/>
      <c r="Y481" s="210"/>
      <c r="Z481" s="365"/>
      <c r="AA481" s="39"/>
      <c r="AB481" s="218"/>
    </row>
    <row r="482" spans="1:28" s="161" customFormat="1" x14ac:dyDescent="0.25">
      <c r="A482" s="161" t="str">
        <f t="shared" si="135"/>
        <v>Meter Pits &amp; Installations</v>
      </c>
      <c r="B482" s="158">
        <f t="shared" si="135"/>
        <v>347</v>
      </c>
      <c r="C482" s="153">
        <f t="shared" si="136"/>
        <v>0</v>
      </c>
      <c r="D482" s="153"/>
      <c r="E482" s="157"/>
      <c r="F482" s="153"/>
      <c r="G482" s="157"/>
      <c r="H482" s="153">
        <f t="shared" si="137"/>
        <v>0</v>
      </c>
      <c r="I482" s="225">
        <f t="shared" si="143"/>
        <v>2.5</v>
      </c>
      <c r="J482" s="153">
        <f t="shared" si="138"/>
        <v>0</v>
      </c>
      <c r="K482" s="153">
        <f t="shared" si="139"/>
        <v>0</v>
      </c>
      <c r="L482" s="153"/>
      <c r="M482" s="157"/>
      <c r="N482" s="153">
        <f t="shared" si="140"/>
        <v>0</v>
      </c>
      <c r="O482" s="293" t="str">
        <f t="shared" si="144"/>
        <v>---</v>
      </c>
      <c r="P482" s="157"/>
      <c r="Q482" s="153">
        <f t="shared" si="141"/>
        <v>0</v>
      </c>
      <c r="R482" s="158">
        <f t="shared" si="142"/>
        <v>347</v>
      </c>
      <c r="S482" s="159"/>
      <c r="T482" s="160"/>
      <c r="U482" s="153"/>
      <c r="V482" s="222"/>
      <c r="W482" s="158"/>
      <c r="X482" s="153"/>
      <c r="Y482" s="153"/>
      <c r="Z482" s="212"/>
      <c r="AA482" s="153"/>
      <c r="AB482" s="215"/>
    </row>
    <row r="483" spans="1:28" s="63" customFormat="1" x14ac:dyDescent="0.25">
      <c r="A483" s="63" t="str">
        <f t="shared" si="135"/>
        <v>Hydrants</v>
      </c>
      <c r="B483" s="45">
        <f t="shared" si="135"/>
        <v>348</v>
      </c>
      <c r="C483" s="39">
        <f t="shared" si="136"/>
        <v>0</v>
      </c>
      <c r="D483" s="39"/>
      <c r="E483" s="40"/>
      <c r="F483" s="39"/>
      <c r="G483" s="40"/>
      <c r="H483" s="39">
        <f t="shared" si="137"/>
        <v>0</v>
      </c>
      <c r="I483" s="41">
        <f t="shared" si="143"/>
        <v>2</v>
      </c>
      <c r="J483" s="39">
        <f t="shared" si="138"/>
        <v>0</v>
      </c>
      <c r="K483" s="39">
        <f t="shared" si="139"/>
        <v>0</v>
      </c>
      <c r="L483" s="39"/>
      <c r="M483" s="40"/>
      <c r="N483" s="39">
        <f t="shared" si="140"/>
        <v>0</v>
      </c>
      <c r="O483" s="187" t="str">
        <f t="shared" si="144"/>
        <v>---</v>
      </c>
      <c r="P483" s="40"/>
      <c r="Q483" s="39">
        <f t="shared" si="141"/>
        <v>0</v>
      </c>
      <c r="R483" s="45">
        <f t="shared" si="142"/>
        <v>348</v>
      </c>
      <c r="S483" s="164"/>
      <c r="T483" s="155"/>
      <c r="U483" s="39"/>
      <c r="V483" s="375" t="s">
        <v>73</v>
      </c>
      <c r="W483" s="45"/>
      <c r="X483" s="39"/>
      <c r="Y483" s="39"/>
      <c r="Z483" s="210"/>
      <c r="AA483" s="39"/>
      <c r="AB483" s="216"/>
    </row>
    <row r="484" spans="1:28" s="161" customFormat="1" x14ac:dyDescent="0.25">
      <c r="A484" s="161" t="str">
        <f t="shared" si="135"/>
        <v>Stores Equipment</v>
      </c>
      <c r="B484" s="158">
        <f t="shared" si="135"/>
        <v>393</v>
      </c>
      <c r="C484" s="153">
        <f t="shared" si="136"/>
        <v>0</v>
      </c>
      <c r="D484" s="153"/>
      <c r="E484" s="157"/>
      <c r="F484" s="153"/>
      <c r="G484" s="157"/>
      <c r="H484" s="153">
        <f t="shared" si="137"/>
        <v>0</v>
      </c>
      <c r="I484" s="225">
        <f t="shared" si="143"/>
        <v>4</v>
      </c>
      <c r="J484" s="153">
        <f t="shared" si="138"/>
        <v>0</v>
      </c>
      <c r="K484" s="153">
        <f t="shared" si="139"/>
        <v>0</v>
      </c>
      <c r="L484" s="153"/>
      <c r="M484" s="157"/>
      <c r="N484" s="153">
        <f t="shared" si="140"/>
        <v>0</v>
      </c>
      <c r="O484" s="293" t="str">
        <f t="shared" si="144"/>
        <v>---</v>
      </c>
      <c r="P484" s="157"/>
      <c r="Q484" s="153">
        <f t="shared" si="141"/>
        <v>0</v>
      </c>
      <c r="R484" s="158">
        <f t="shared" si="142"/>
        <v>393</v>
      </c>
      <c r="S484" s="159"/>
      <c r="T484" s="160"/>
      <c r="U484" s="153"/>
      <c r="V484" s="375"/>
      <c r="W484" s="158"/>
      <c r="X484" s="153"/>
      <c r="Y484" s="153"/>
      <c r="Z484" s="153"/>
      <c r="AA484" s="153"/>
      <c r="AB484" s="217"/>
    </row>
    <row r="485" spans="1:28" s="63" customFormat="1" x14ac:dyDescent="0.25">
      <c r="A485" s="63" t="str">
        <f t="shared" si="135"/>
        <v>Power Operated Equipment</v>
      </c>
      <c r="B485" s="45">
        <f t="shared" si="135"/>
        <v>396</v>
      </c>
      <c r="C485" s="39">
        <f t="shared" si="136"/>
        <v>0</v>
      </c>
      <c r="D485" s="39"/>
      <c r="E485" s="40"/>
      <c r="F485" s="39"/>
      <c r="G485" s="40"/>
      <c r="H485" s="39">
        <f t="shared" si="137"/>
        <v>0</v>
      </c>
      <c r="I485" s="41">
        <f t="shared" si="143"/>
        <v>6.7</v>
      </c>
      <c r="J485" s="39">
        <f t="shared" si="138"/>
        <v>0</v>
      </c>
      <c r="K485" s="39">
        <f t="shared" si="139"/>
        <v>0</v>
      </c>
      <c r="L485" s="39"/>
      <c r="M485" s="40"/>
      <c r="N485" s="39">
        <f t="shared" si="140"/>
        <v>0</v>
      </c>
      <c r="O485" s="187" t="str">
        <f t="shared" si="144"/>
        <v>---</v>
      </c>
      <c r="P485" s="40"/>
      <c r="Q485" s="39">
        <f t="shared" si="141"/>
        <v>0</v>
      </c>
      <c r="R485" s="45">
        <f t="shared" si="142"/>
        <v>396</v>
      </c>
      <c r="S485" s="164"/>
      <c r="T485" s="155"/>
      <c r="U485" s="39"/>
      <c r="V485" s="375"/>
      <c r="W485" s="45"/>
      <c r="X485" s="39"/>
      <c r="Y485" s="39"/>
      <c r="Z485" s="39"/>
      <c r="AA485" s="39"/>
      <c r="AB485" s="216"/>
    </row>
    <row r="486" spans="1:28" s="161" customFormat="1" x14ac:dyDescent="0.25">
      <c r="A486" s="161" t="str">
        <f t="shared" si="135"/>
        <v>Transportation Equipment</v>
      </c>
      <c r="B486" s="158">
        <f t="shared" si="135"/>
        <v>392</v>
      </c>
      <c r="C486" s="153">
        <f t="shared" si="136"/>
        <v>0</v>
      </c>
      <c r="D486" s="153"/>
      <c r="E486" s="157"/>
      <c r="F486" s="153"/>
      <c r="G486" s="157"/>
      <c r="H486" s="153">
        <f t="shared" si="137"/>
        <v>0</v>
      </c>
      <c r="I486" s="225">
        <f t="shared" si="143"/>
        <v>13</v>
      </c>
      <c r="J486" s="153">
        <f t="shared" si="138"/>
        <v>0</v>
      </c>
      <c r="K486" s="153">
        <f t="shared" si="139"/>
        <v>0</v>
      </c>
      <c r="L486" s="153"/>
      <c r="M486" s="157"/>
      <c r="N486" s="153">
        <f t="shared" si="140"/>
        <v>0</v>
      </c>
      <c r="O486" s="293" t="str">
        <f t="shared" si="144"/>
        <v>---</v>
      </c>
      <c r="P486" s="157"/>
      <c r="Q486" s="153">
        <f t="shared" si="141"/>
        <v>0</v>
      </c>
      <c r="R486" s="158">
        <f t="shared" si="142"/>
        <v>392</v>
      </c>
      <c r="S486" s="159"/>
      <c r="T486" s="160"/>
      <c r="U486" s="153"/>
      <c r="V486" s="375"/>
      <c r="W486" s="158"/>
      <c r="X486" s="153"/>
      <c r="Y486" s="153"/>
      <c r="Z486" s="153"/>
      <c r="AA486" s="153"/>
      <c r="AB486" s="215"/>
    </row>
    <row r="487" spans="1:28" s="63" customFormat="1" x14ac:dyDescent="0.25">
      <c r="A487" s="63" t="str">
        <f t="shared" si="135"/>
        <v>Communication Equipment</v>
      </c>
      <c r="B487" s="45">
        <f t="shared" si="135"/>
        <v>397</v>
      </c>
      <c r="C487" s="39">
        <f t="shared" si="136"/>
        <v>0</v>
      </c>
      <c r="D487" s="39"/>
      <c r="E487" s="40"/>
      <c r="F487" s="39"/>
      <c r="G487" s="40"/>
      <c r="H487" s="39">
        <f t="shared" si="137"/>
        <v>0</v>
      </c>
      <c r="I487" s="41">
        <f t="shared" si="143"/>
        <v>6.7</v>
      </c>
      <c r="J487" s="39">
        <f t="shared" si="138"/>
        <v>0</v>
      </c>
      <c r="K487" s="39">
        <f t="shared" si="139"/>
        <v>0</v>
      </c>
      <c r="L487" s="39"/>
      <c r="M487" s="40"/>
      <c r="N487" s="39">
        <f t="shared" si="140"/>
        <v>0</v>
      </c>
      <c r="O487" s="187" t="str">
        <f t="shared" si="144"/>
        <v>---</v>
      </c>
      <c r="P487" s="40"/>
      <c r="Q487" s="39">
        <f t="shared" si="141"/>
        <v>0</v>
      </c>
      <c r="R487" s="45">
        <f t="shared" si="142"/>
        <v>397</v>
      </c>
      <c r="S487" s="164"/>
      <c r="T487" s="155"/>
      <c r="U487" s="39"/>
      <c r="V487" s="375"/>
      <c r="W487" s="45"/>
      <c r="X487" s="39"/>
      <c r="Y487" s="39"/>
      <c r="Z487" s="39"/>
      <c r="AA487" s="39"/>
      <c r="AB487" s="218"/>
    </row>
    <row r="488" spans="1:28" s="161" customFormat="1" x14ac:dyDescent="0.25">
      <c r="A488" s="161" t="str">
        <f t="shared" si="135"/>
        <v>Organization</v>
      </c>
      <c r="B488" s="158">
        <f t="shared" si="135"/>
        <v>301</v>
      </c>
      <c r="C488" s="153">
        <f t="shared" si="136"/>
        <v>0</v>
      </c>
      <c r="D488" s="153"/>
      <c r="E488" s="157"/>
      <c r="F488" s="153"/>
      <c r="G488" s="157"/>
      <c r="H488" s="153">
        <f t="shared" si="137"/>
        <v>0</v>
      </c>
      <c r="I488" s="225">
        <f t="shared" si="143"/>
        <v>0</v>
      </c>
      <c r="J488" s="153">
        <f t="shared" si="138"/>
        <v>0</v>
      </c>
      <c r="K488" s="153">
        <f t="shared" si="139"/>
        <v>0</v>
      </c>
      <c r="L488" s="153"/>
      <c r="M488" s="157"/>
      <c r="N488" s="153">
        <f t="shared" si="140"/>
        <v>0</v>
      </c>
      <c r="O488" s="293" t="str">
        <f t="shared" si="144"/>
        <v>---</v>
      </c>
      <c r="P488" s="157"/>
      <c r="Q488" s="153">
        <f t="shared" si="141"/>
        <v>0</v>
      </c>
      <c r="R488" s="158">
        <f t="shared" si="142"/>
        <v>301</v>
      </c>
      <c r="S488" s="159"/>
      <c r="T488" s="160"/>
      <c r="U488" s="153"/>
      <c r="V488" s="375"/>
      <c r="W488" s="158"/>
      <c r="X488" s="153"/>
      <c r="Y488" s="153"/>
      <c r="Z488" s="153"/>
      <c r="AA488" s="153"/>
      <c r="AB488" s="217"/>
    </row>
    <row r="489" spans="1:28" s="63" customFormat="1" x14ac:dyDescent="0.25">
      <c r="A489" s="63">
        <f t="shared" si="135"/>
        <v>0</v>
      </c>
      <c r="B489" s="45">
        <f t="shared" si="135"/>
        <v>0</v>
      </c>
      <c r="C489" s="39">
        <f t="shared" si="136"/>
        <v>0</v>
      </c>
      <c r="D489" s="39"/>
      <c r="E489" s="40"/>
      <c r="F489" s="39"/>
      <c r="G489" s="40"/>
      <c r="H489" s="39">
        <f t="shared" si="137"/>
        <v>0</v>
      </c>
      <c r="I489" s="41">
        <f t="shared" si="143"/>
        <v>0</v>
      </c>
      <c r="J489" s="39">
        <f t="shared" si="138"/>
        <v>0</v>
      </c>
      <c r="K489" s="39">
        <f t="shared" si="139"/>
        <v>0</v>
      </c>
      <c r="L489" s="39"/>
      <c r="M489" s="40"/>
      <c r="N489" s="39">
        <f t="shared" si="140"/>
        <v>0</v>
      </c>
      <c r="O489" s="187" t="str">
        <f t="shared" si="144"/>
        <v>---</v>
      </c>
      <c r="P489" s="40"/>
      <c r="Q489" s="39">
        <f t="shared" si="141"/>
        <v>0</v>
      </c>
      <c r="R489" s="45">
        <f t="shared" si="142"/>
        <v>0</v>
      </c>
      <c r="S489" s="164"/>
      <c r="T489" s="160"/>
      <c r="U489" s="39"/>
      <c r="V489" s="375"/>
      <c r="W489" s="45"/>
      <c r="X489" s="39"/>
      <c r="Y489" s="39"/>
      <c r="Z489" s="39"/>
      <c r="AA489" s="39"/>
      <c r="AB489" s="216"/>
    </row>
    <row r="490" spans="1:28" s="100" customFormat="1" x14ac:dyDescent="0.25">
      <c r="B490" s="130"/>
      <c r="C490" s="154"/>
      <c r="D490" s="154"/>
      <c r="E490" s="224"/>
      <c r="F490" s="154"/>
      <c r="G490" s="224"/>
      <c r="H490" s="154"/>
      <c r="I490" s="225"/>
      <c r="J490" s="154"/>
      <c r="K490" s="154"/>
      <c r="L490" s="154"/>
      <c r="M490" s="224"/>
      <c r="N490" s="154"/>
      <c r="O490" s="293" t="str">
        <f t="shared" si="144"/>
        <v>---</v>
      </c>
      <c r="P490" s="224"/>
      <c r="Q490" s="154"/>
      <c r="R490" s="130"/>
      <c r="S490" s="129"/>
      <c r="T490" s="122"/>
      <c r="U490" s="154"/>
      <c r="V490" s="228"/>
      <c r="W490" s="130"/>
      <c r="X490" s="154"/>
      <c r="Y490" s="154"/>
      <c r="Z490" s="154"/>
      <c r="AA490" s="154"/>
      <c r="AB490" s="229"/>
    </row>
    <row r="491" spans="1:28" x14ac:dyDescent="0.25">
      <c r="A491" s="244" t="s">
        <v>54</v>
      </c>
      <c r="B491" s="9" t="str">
        <f t="shared" ref="B491" si="145">$M$1</f>
        <v>A</v>
      </c>
      <c r="C491" s="32"/>
      <c r="D491" s="32"/>
      <c r="F491" s="32"/>
      <c r="H491" s="32"/>
      <c r="I491" s="32"/>
      <c r="J491" s="32"/>
      <c r="K491" s="32"/>
      <c r="L491" s="32"/>
      <c r="N491" s="32"/>
      <c r="O491" s="32"/>
      <c r="T491" s="160"/>
      <c r="U491" s="4"/>
      <c r="V491" s="4"/>
    </row>
    <row r="492" spans="1:28" x14ac:dyDescent="0.25">
      <c r="A492" s="4" t="s">
        <v>4</v>
      </c>
      <c r="C492" s="198">
        <f>SUM(C473:C491)</f>
        <v>243006</v>
      </c>
      <c r="D492" s="198">
        <f>SUM(D473:D491)</f>
        <v>5715</v>
      </c>
      <c r="F492" s="11">
        <f>SUM(F473:F491)</f>
        <v>0</v>
      </c>
      <c r="H492" s="198">
        <f>SUM(H473:H491)</f>
        <v>248721</v>
      </c>
      <c r="I492" s="32"/>
      <c r="J492" s="198">
        <f>SUM(J473:J491)</f>
        <v>5563.6875</v>
      </c>
      <c r="K492" s="198">
        <f>SUM(K473:K491)</f>
        <v>20956.668750000001</v>
      </c>
      <c r="L492" s="11">
        <f>SUM(L473:L491)</f>
        <v>0</v>
      </c>
      <c r="N492" s="198">
        <f>SUM(N473:N491)</f>
        <v>26520.356250000001</v>
      </c>
      <c r="O492" s="11"/>
      <c r="Q492" s="198">
        <f>SUM(Q473:Q491)</f>
        <v>222200.64374999999</v>
      </c>
      <c r="T492" s="160"/>
      <c r="U492" s="198">
        <f>SUM(U473:U489)</f>
        <v>0</v>
      </c>
      <c r="V492" s="23"/>
      <c r="X492" s="198">
        <f>U492+V473</f>
        <v>0</v>
      </c>
      <c r="Y492" s="198">
        <f>X492/H492*J492</f>
        <v>0</v>
      </c>
      <c r="AA492" s="198">
        <f>Z473+Y492+SUM(AA473:AA489)</f>
        <v>0</v>
      </c>
      <c r="AB492" s="198">
        <f>X492-AA492</f>
        <v>0</v>
      </c>
    </row>
    <row r="493" spans="1:28" x14ac:dyDescent="0.25">
      <c r="C493" s="32"/>
      <c r="H493" s="32"/>
      <c r="I493" s="32"/>
      <c r="J493" s="32"/>
      <c r="K493" s="32"/>
      <c r="L493" s="32"/>
      <c r="N493" s="32"/>
      <c r="O493" s="32"/>
      <c r="Q493" s="32"/>
      <c r="T493" s="160"/>
    </row>
    <row r="494" spans="1:28" x14ac:dyDescent="0.25">
      <c r="A494" s="120" t="s">
        <v>85</v>
      </c>
      <c r="B494" s="90"/>
      <c r="C494" s="32"/>
      <c r="H494" s="32"/>
      <c r="I494" s="32"/>
      <c r="J494" s="32"/>
      <c r="K494" s="32"/>
      <c r="L494" s="32"/>
      <c r="N494" s="32"/>
      <c r="O494" s="32"/>
      <c r="Q494" s="32"/>
      <c r="T494" s="160"/>
      <c r="U494" s="56"/>
      <c r="V494" s="4"/>
      <c r="W494" s="9"/>
      <c r="Y494" s="32"/>
      <c r="AA494" s="32"/>
      <c r="AB494" s="206"/>
    </row>
    <row r="495" spans="1:28" ht="14.4" thickBot="1" x14ac:dyDescent="0.3">
      <c r="B495" s="4"/>
      <c r="E495" s="4"/>
      <c r="G495" s="4"/>
      <c r="T495" s="160"/>
      <c r="U495" s="56"/>
      <c r="V495" s="4"/>
      <c r="W495" s="9"/>
      <c r="Y495" s="32"/>
      <c r="AA495" s="32"/>
      <c r="AB495" s="206"/>
    </row>
    <row r="496" spans="1:28" ht="14.4" thickTop="1" x14ac:dyDescent="0.25">
      <c r="B496" s="4"/>
      <c r="E496" s="4"/>
      <c r="G496" s="4"/>
      <c r="K496" s="91"/>
      <c r="L496" s="92"/>
      <c r="M496" s="68"/>
      <c r="N496" s="92"/>
      <c r="O496" s="92"/>
      <c r="P496" s="68"/>
      <c r="Q496" s="93"/>
      <c r="T496" s="160"/>
      <c r="U496" s="125"/>
      <c r="V496" s="4"/>
      <c r="AA496" s="65"/>
      <c r="AB496" s="50"/>
    </row>
    <row r="497" spans="1:28" x14ac:dyDescent="0.25">
      <c r="B497" s="148"/>
      <c r="C497" s="9"/>
      <c r="H497" s="9"/>
      <c r="K497" s="78"/>
      <c r="L497" s="376">
        <f>L465</f>
        <v>1991</v>
      </c>
      <c r="M497" s="377"/>
      <c r="N497" s="377"/>
      <c r="O497" s="377"/>
      <c r="P497" s="378"/>
      <c r="Q497" s="94"/>
      <c r="T497" s="160"/>
      <c r="U497" s="56"/>
      <c r="V497" s="4" t="s">
        <v>5</v>
      </c>
      <c r="AB497" s="50"/>
    </row>
    <row r="498" spans="1:28" x14ac:dyDescent="0.25">
      <c r="B498" s="4"/>
      <c r="E498" s="4"/>
      <c r="G498" s="4"/>
      <c r="K498" s="78"/>
      <c r="L498" s="57"/>
      <c r="M498" s="73"/>
      <c r="N498" s="57"/>
      <c r="O498" s="57"/>
      <c r="P498" s="73"/>
      <c r="Q498" s="74"/>
      <c r="T498" s="160"/>
      <c r="U498" s="56"/>
      <c r="V498" s="10" t="s">
        <v>17</v>
      </c>
      <c r="W498" s="10" t="s">
        <v>18</v>
      </c>
      <c r="X498" s="10"/>
      <c r="AB498" s="50"/>
    </row>
    <row r="499" spans="1:28" x14ac:dyDescent="0.25">
      <c r="B499" s="4"/>
      <c r="E499" s="4"/>
      <c r="G499" s="4"/>
      <c r="K499" s="72"/>
      <c r="L499" s="56" t="s">
        <v>19</v>
      </c>
      <c r="M499" s="73"/>
      <c r="N499" s="56"/>
      <c r="O499" s="379">
        <f>H492</f>
        <v>248721</v>
      </c>
      <c r="P499" s="379"/>
      <c r="Q499" s="71"/>
      <c r="T499" s="160"/>
      <c r="U499" s="125"/>
      <c r="V499" s="380" t="s">
        <v>76</v>
      </c>
      <c r="W499" s="382" t="s">
        <v>75</v>
      </c>
      <c r="X499" s="383"/>
      <c r="Y499" s="383"/>
      <c r="Z499" s="383"/>
      <c r="AA499" s="384"/>
      <c r="AB499" s="50"/>
    </row>
    <row r="500" spans="1:28" x14ac:dyDescent="0.25">
      <c r="A500" s="9"/>
      <c r="B500" s="148"/>
      <c r="K500" s="72"/>
      <c r="L500" s="43" t="s">
        <v>20</v>
      </c>
      <c r="M500" s="73"/>
      <c r="N500" s="56"/>
      <c r="O500" s="391">
        <f>X492</f>
        <v>0</v>
      </c>
      <c r="P500" s="391"/>
      <c r="Q500" s="71"/>
      <c r="T500" s="160"/>
      <c r="U500" s="56"/>
      <c r="V500" s="381"/>
      <c r="W500" s="385"/>
      <c r="X500" s="386"/>
      <c r="Y500" s="386"/>
      <c r="Z500" s="386"/>
      <c r="AA500" s="387"/>
      <c r="AB500" s="50"/>
    </row>
    <row r="501" spans="1:28" ht="14.4" thickBot="1" x14ac:dyDescent="0.3">
      <c r="K501" s="72"/>
      <c r="L501" s="43" t="s">
        <v>21</v>
      </c>
      <c r="M501" s="73"/>
      <c r="N501" s="56"/>
      <c r="O501" s="392">
        <f>N492</f>
        <v>26520.356250000001</v>
      </c>
      <c r="P501" s="392"/>
      <c r="Q501" s="71"/>
      <c r="T501" s="160"/>
      <c r="U501" s="56"/>
      <c r="V501" s="168"/>
      <c r="W501" s="385"/>
      <c r="X501" s="386"/>
      <c r="Y501" s="386"/>
      <c r="Z501" s="386"/>
      <c r="AA501" s="387"/>
      <c r="AB501" s="50"/>
    </row>
    <row r="502" spans="1:28" x14ac:dyDescent="0.25">
      <c r="A502" s="9"/>
      <c r="B502" s="148"/>
      <c r="K502" s="72"/>
      <c r="L502" s="75"/>
      <c r="M502" s="76"/>
      <c r="N502" s="77"/>
      <c r="O502" s="393">
        <f>O499-O500-O501</f>
        <v>222200.64374999999</v>
      </c>
      <c r="P502" s="393"/>
      <c r="Q502" s="71"/>
      <c r="T502" s="160"/>
      <c r="W502" s="388"/>
      <c r="X502" s="389"/>
      <c r="Y502" s="389"/>
      <c r="Z502" s="389"/>
      <c r="AA502" s="390"/>
      <c r="AB502" s="50"/>
    </row>
    <row r="503" spans="1:28" x14ac:dyDescent="0.25">
      <c r="A503" s="9"/>
      <c r="B503" s="148"/>
      <c r="H503" s="9"/>
      <c r="K503" s="78"/>
      <c r="L503" s="43"/>
      <c r="M503" s="73"/>
      <c r="N503" s="56"/>
      <c r="O503" s="43"/>
      <c r="P503" s="56"/>
      <c r="Q503" s="74"/>
      <c r="T503" s="160"/>
    </row>
    <row r="504" spans="1:28" x14ac:dyDescent="0.25">
      <c r="A504" s="9" t="s">
        <v>22</v>
      </c>
      <c r="B504" s="62"/>
      <c r="C504" s="4" t="s">
        <v>23</v>
      </c>
      <c r="K504" s="78"/>
      <c r="L504" s="80" t="s">
        <v>24</v>
      </c>
      <c r="M504" s="73"/>
      <c r="N504" s="56"/>
      <c r="O504" s="394">
        <f>AA492</f>
        <v>0</v>
      </c>
      <c r="P504" s="394"/>
      <c r="Q504" s="71"/>
      <c r="T504" s="160"/>
    </row>
    <row r="505" spans="1:28" x14ac:dyDescent="0.25">
      <c r="A505" s="9" t="s">
        <v>28</v>
      </c>
      <c r="B505" s="62">
        <f>B458</f>
        <v>0</v>
      </c>
      <c r="C505" s="4">
        <f t="shared" ref="C505" si="146">B504-B505</f>
        <v>0</v>
      </c>
      <c r="D505" s="4" t="s">
        <v>26</v>
      </c>
      <c r="K505" s="72"/>
      <c r="L505" s="81" t="s">
        <v>27</v>
      </c>
      <c r="M505" s="19"/>
      <c r="N505" s="20"/>
      <c r="O505" s="374">
        <f>O502+O504</f>
        <v>222200.64374999999</v>
      </c>
      <c r="P505" s="374"/>
      <c r="Q505" s="95"/>
      <c r="T505" s="160"/>
    </row>
    <row r="506" spans="1:28" ht="14.4" thickBot="1" x14ac:dyDescent="0.3">
      <c r="C506" s="32"/>
      <c r="D506" s="32"/>
      <c r="F506" s="32"/>
      <c r="H506" s="32"/>
      <c r="I506" s="96"/>
      <c r="J506" s="32"/>
      <c r="K506" s="97"/>
      <c r="L506" s="98"/>
      <c r="M506" s="84"/>
      <c r="N506" s="98"/>
      <c r="O506" s="98"/>
      <c r="P506" s="84"/>
      <c r="Q506" s="99"/>
      <c r="T506" s="160"/>
    </row>
    <row r="507" spans="1:28" ht="14.4" thickTop="1" x14ac:dyDescent="0.25">
      <c r="T507" s="160"/>
    </row>
    <row r="508" spans="1:28" x14ac:dyDescent="0.25">
      <c r="A508" s="87" t="s">
        <v>78</v>
      </c>
      <c r="D508" s="253" t="s">
        <v>39</v>
      </c>
      <c r="I508" s="395" t="s">
        <v>77</v>
      </c>
      <c r="J508" s="395"/>
      <c r="L508" s="253" t="s">
        <v>79</v>
      </c>
      <c r="O508" s="253" t="s">
        <v>80</v>
      </c>
      <c r="P508" s="253"/>
      <c r="Q508" s="253"/>
      <c r="T508" s="160"/>
    </row>
    <row r="509" spans="1:28" x14ac:dyDescent="0.25">
      <c r="A509" s="254" t="str">
        <f t="shared" ref="A509" si="147">$B$1</f>
        <v>Liberty-Bolivar</v>
      </c>
      <c r="B509" s="255"/>
      <c r="D509" s="396" t="str">
        <f t="shared" ref="D509" si="148">$I$1</f>
        <v>WA-2020-0397</v>
      </c>
      <c r="E509" s="397"/>
      <c r="F509" s="398"/>
      <c r="I509" s="12" t="str">
        <f t="shared" ref="I509" si="149">$M$1</f>
        <v>A</v>
      </c>
      <c r="L509" s="44">
        <f>L465+1</f>
        <v>1992</v>
      </c>
      <c r="O509" s="399">
        <v>12</v>
      </c>
      <c r="P509" s="400"/>
      <c r="T509" s="160"/>
    </row>
    <row r="510" spans="1:28" x14ac:dyDescent="0.25">
      <c r="A510" s="257"/>
      <c r="B510" s="253"/>
      <c r="T510" s="160"/>
    </row>
    <row r="511" spans="1:28" ht="12.75" customHeight="1" x14ac:dyDescent="0.3">
      <c r="B511" s="401" t="s">
        <v>63</v>
      </c>
      <c r="C511" s="366" t="s">
        <v>44</v>
      </c>
      <c r="D511" s="366" t="s">
        <v>45</v>
      </c>
      <c r="E511" s="101"/>
      <c r="F511" s="366" t="s">
        <v>46</v>
      </c>
      <c r="G511" s="101"/>
      <c r="H511" s="366" t="s">
        <v>47</v>
      </c>
      <c r="I511" s="366" t="s">
        <v>48</v>
      </c>
      <c r="J511" s="366" t="s">
        <v>50</v>
      </c>
      <c r="K511" s="366" t="s">
        <v>51</v>
      </c>
      <c r="L511" s="366" t="s">
        <v>52</v>
      </c>
      <c r="M511" s="101"/>
      <c r="N511" s="366" t="s">
        <v>53</v>
      </c>
      <c r="O511" s="366" t="s">
        <v>60</v>
      </c>
      <c r="P511" s="101"/>
      <c r="Q511" s="366" t="s">
        <v>55</v>
      </c>
      <c r="R511" s="368" t="s">
        <v>49</v>
      </c>
      <c r="T511" s="160"/>
      <c r="U511" s="366" t="s">
        <v>64</v>
      </c>
      <c r="V511" s="371" t="s">
        <v>65</v>
      </c>
      <c r="W511" s="366" t="s">
        <v>67</v>
      </c>
      <c r="X511" s="366" t="s">
        <v>66</v>
      </c>
      <c r="Y511" s="366" t="s">
        <v>68</v>
      </c>
      <c r="Z511" s="366" t="s">
        <v>69</v>
      </c>
      <c r="AA511" s="366" t="s">
        <v>70</v>
      </c>
      <c r="AB511" s="404" t="s">
        <v>71</v>
      </c>
    </row>
    <row r="512" spans="1:28" x14ac:dyDescent="0.3">
      <c r="B512" s="402"/>
      <c r="C512" s="367"/>
      <c r="D512" s="367"/>
      <c r="E512" s="102"/>
      <c r="F512" s="367"/>
      <c r="G512" s="102"/>
      <c r="H512" s="367"/>
      <c r="I512" s="367"/>
      <c r="J512" s="367"/>
      <c r="K512" s="367"/>
      <c r="L512" s="367"/>
      <c r="M512" s="102"/>
      <c r="N512" s="367"/>
      <c r="O512" s="367"/>
      <c r="P512" s="102"/>
      <c r="Q512" s="367"/>
      <c r="R512" s="369"/>
      <c r="T512" s="160"/>
      <c r="U512" s="367"/>
      <c r="V512" s="372"/>
      <c r="W512" s="367"/>
      <c r="X512" s="367"/>
      <c r="Y512" s="367"/>
      <c r="Z512" s="367"/>
      <c r="AA512" s="367"/>
      <c r="AB512" s="405"/>
    </row>
    <row r="513" spans="1:28" x14ac:dyDescent="0.3">
      <c r="B513" s="402"/>
      <c r="C513" s="367"/>
      <c r="D513" s="367"/>
      <c r="E513" s="102"/>
      <c r="F513" s="367"/>
      <c r="G513" s="102"/>
      <c r="H513" s="367"/>
      <c r="I513" s="367"/>
      <c r="J513" s="367"/>
      <c r="K513" s="367"/>
      <c r="L513" s="367"/>
      <c r="M513" s="102"/>
      <c r="N513" s="367"/>
      <c r="O513" s="367"/>
      <c r="P513" s="102"/>
      <c r="Q513" s="367"/>
      <c r="R513" s="369"/>
      <c r="T513" s="160"/>
      <c r="U513" s="367"/>
      <c r="V513" s="372"/>
      <c r="W513" s="367"/>
      <c r="X513" s="367"/>
      <c r="Y513" s="367"/>
      <c r="Z513" s="367"/>
      <c r="AA513" s="367"/>
      <c r="AB513" s="405"/>
    </row>
    <row r="514" spans="1:28" x14ac:dyDescent="0.3">
      <c r="A514" s="359" t="s">
        <v>0</v>
      </c>
      <c r="B514" s="402"/>
      <c r="C514" s="367"/>
      <c r="D514" s="367"/>
      <c r="E514" s="102"/>
      <c r="F514" s="367"/>
      <c r="G514" s="102"/>
      <c r="H514" s="367"/>
      <c r="I514" s="367"/>
      <c r="J514" s="367"/>
      <c r="K514" s="367"/>
      <c r="L514" s="367"/>
      <c r="M514" s="102"/>
      <c r="N514" s="367"/>
      <c r="O514" s="367"/>
      <c r="P514" s="102"/>
      <c r="Q514" s="367"/>
      <c r="R514" s="369"/>
      <c r="T514" s="160"/>
      <c r="U514" s="367"/>
      <c r="V514" s="372"/>
      <c r="W514" s="367"/>
      <c r="X514" s="367"/>
      <c r="Y514" s="367"/>
      <c r="Z514" s="367"/>
      <c r="AA514" s="367"/>
      <c r="AB514" s="405"/>
    </row>
    <row r="515" spans="1:28" x14ac:dyDescent="0.3">
      <c r="A515" s="359"/>
      <c r="B515" s="403"/>
      <c r="C515" s="46">
        <f>L509</f>
        <v>1992</v>
      </c>
      <c r="D515" s="46">
        <f>C515</f>
        <v>1992</v>
      </c>
      <c r="E515" s="7" t="s">
        <v>5</v>
      </c>
      <c r="F515" s="46">
        <f>C515</f>
        <v>1992</v>
      </c>
      <c r="G515" s="7" t="s">
        <v>5</v>
      </c>
      <c r="H515" s="46">
        <f>C515</f>
        <v>1992</v>
      </c>
      <c r="I515" s="373"/>
      <c r="J515" s="373"/>
      <c r="K515" s="46">
        <f>C515</f>
        <v>1992</v>
      </c>
      <c r="L515" s="46">
        <f>C515</f>
        <v>1992</v>
      </c>
      <c r="M515" s="7" t="s">
        <v>5</v>
      </c>
      <c r="N515" s="46">
        <f>C515</f>
        <v>1992</v>
      </c>
      <c r="O515" s="373"/>
      <c r="P515" s="7" t="s">
        <v>5</v>
      </c>
      <c r="Q515" s="46">
        <f>C515</f>
        <v>1992</v>
      </c>
      <c r="R515" s="370"/>
      <c r="T515" s="160"/>
      <c r="U515" s="46">
        <f>C515</f>
        <v>1992</v>
      </c>
      <c r="V515" s="220">
        <f>U515</f>
        <v>1992</v>
      </c>
      <c r="W515" s="373"/>
      <c r="X515" s="46">
        <f>U515</f>
        <v>1992</v>
      </c>
      <c r="Y515" s="46">
        <f>U515</f>
        <v>1992</v>
      </c>
      <c r="Z515" s="47">
        <f>U515</f>
        <v>1992</v>
      </c>
      <c r="AA515" s="373"/>
      <c r="AB515" s="406"/>
    </row>
    <row r="516" spans="1:28" x14ac:dyDescent="0.3">
      <c r="A516" s="257" t="s">
        <v>54</v>
      </c>
      <c r="B516" s="9" t="str">
        <f t="shared" ref="B516" si="150">$M$1</f>
        <v>A</v>
      </c>
      <c r="C516" s="106"/>
      <c r="D516" s="106"/>
      <c r="E516" s="107"/>
      <c r="F516" s="106"/>
      <c r="G516" s="107"/>
      <c r="H516" s="106"/>
      <c r="I516" s="108"/>
      <c r="J516" s="108"/>
      <c r="K516" s="106"/>
      <c r="L516" s="106"/>
      <c r="M516" s="107"/>
      <c r="N516" s="106"/>
      <c r="O516" s="108"/>
      <c r="P516" s="107"/>
      <c r="Q516" s="106"/>
      <c r="R516" s="113"/>
      <c r="T516" s="160"/>
      <c r="U516" s="109"/>
      <c r="V516" s="109"/>
      <c r="W516" s="110"/>
      <c r="X516" s="109"/>
      <c r="Y516" s="109"/>
      <c r="Z516" s="109"/>
      <c r="AA516" s="110"/>
      <c r="AB516" s="111"/>
    </row>
    <row r="517" spans="1:28" s="63" customFormat="1" x14ac:dyDescent="0.25">
      <c r="A517" s="63" t="str">
        <f>A473</f>
        <v>Land and Land Rights</v>
      </c>
      <c r="B517" s="45">
        <f>B473</f>
        <v>389</v>
      </c>
      <c r="C517" s="39">
        <f>H473</f>
        <v>23316</v>
      </c>
      <c r="D517" s="39"/>
      <c r="E517" s="40"/>
      <c r="F517" s="39"/>
      <c r="G517" s="40"/>
      <c r="H517" s="39">
        <f t="shared" ref="H517:H533" si="151">C517+D517-F517</f>
        <v>23316</v>
      </c>
      <c r="I517" s="41">
        <f>I473</f>
        <v>0</v>
      </c>
      <c r="J517" s="39">
        <f t="shared" ref="J517:J533" si="152">((C517+H517)/2)*I517/100*$O$54/12</f>
        <v>0</v>
      </c>
      <c r="K517" s="39">
        <f>N473</f>
        <v>0</v>
      </c>
      <c r="L517" s="39"/>
      <c r="M517" s="40"/>
      <c r="N517" s="39">
        <f t="shared" ref="N517:N533" si="153">K517+J517+L517-F517</f>
        <v>0</v>
      </c>
      <c r="O517" s="187" t="str">
        <f>IF(N517&gt;0, N517/H517*100, "---")</f>
        <v>---</v>
      </c>
      <c r="P517" s="40"/>
      <c r="Q517" s="39">
        <f t="shared" ref="Q517:Q533" si="154">H517-N517</f>
        <v>23316</v>
      </c>
      <c r="R517" s="45">
        <f t="shared" ref="R517:R533" si="155">B517</f>
        <v>389</v>
      </c>
      <c r="S517" s="164"/>
      <c r="T517" s="155"/>
      <c r="U517" s="207"/>
      <c r="V517" s="221">
        <f>X492</f>
        <v>0</v>
      </c>
      <c r="W517" s="105"/>
      <c r="X517" s="176"/>
      <c r="Y517" s="176"/>
      <c r="Z517" s="176">
        <f>AA492</f>
        <v>0</v>
      </c>
      <c r="AA517" s="207"/>
      <c r="AB517" s="214"/>
    </row>
    <row r="518" spans="1:28" s="100" customFormat="1" x14ac:dyDescent="0.25">
      <c r="A518" s="100" t="str">
        <f t="shared" ref="A518:B532" si="156">A474</f>
        <v>Wells and Springs</v>
      </c>
      <c r="B518" s="130">
        <f t="shared" si="156"/>
        <v>314</v>
      </c>
      <c r="C518" s="154">
        <f t="shared" ref="C518:C533" si="157">H474</f>
        <v>0</v>
      </c>
      <c r="D518" s="154"/>
      <c r="E518" s="224"/>
      <c r="F518" s="154"/>
      <c r="G518" s="224"/>
      <c r="H518" s="154">
        <f t="shared" si="151"/>
        <v>0</v>
      </c>
      <c r="I518" s="225">
        <f t="shared" ref="I518:I533" si="158">I474</f>
        <v>2</v>
      </c>
      <c r="J518" s="154">
        <f t="shared" si="152"/>
        <v>0</v>
      </c>
      <c r="K518" s="154">
        <f t="shared" ref="K518:K533" si="159">N474</f>
        <v>0</v>
      </c>
      <c r="L518" s="154"/>
      <c r="M518" s="224"/>
      <c r="N518" s="154">
        <f t="shared" si="153"/>
        <v>0</v>
      </c>
      <c r="O518" s="293" t="str">
        <f t="shared" ref="O518:O533" si="160">IF(N518&gt;0, N518/H518*100, "---")</f>
        <v>---</v>
      </c>
      <c r="P518" s="224"/>
      <c r="Q518" s="154">
        <f t="shared" si="154"/>
        <v>0</v>
      </c>
      <c r="R518" s="130">
        <f t="shared" si="155"/>
        <v>314</v>
      </c>
      <c r="S518" s="129"/>
      <c r="T518" s="122"/>
      <c r="U518" s="154"/>
      <c r="V518" s="360" t="s">
        <v>72</v>
      </c>
      <c r="W518" s="130"/>
      <c r="X518" s="154"/>
      <c r="Y518" s="281"/>
      <c r="Z518" s="363" t="s">
        <v>74</v>
      </c>
      <c r="AA518" s="154"/>
      <c r="AB518" s="282"/>
    </row>
    <row r="519" spans="1:28" s="63" customFormat="1" x14ac:dyDescent="0.25">
      <c r="A519" s="63" t="str">
        <f t="shared" si="156"/>
        <v>Pumping Equip (Electric)</v>
      </c>
      <c r="B519" s="45">
        <f t="shared" si="156"/>
        <v>325</v>
      </c>
      <c r="C519" s="39">
        <f t="shared" si="157"/>
        <v>0</v>
      </c>
      <c r="D519" s="39"/>
      <c r="E519" s="40"/>
      <c r="F519" s="39"/>
      <c r="G519" s="40"/>
      <c r="H519" s="39">
        <f t="shared" si="151"/>
        <v>0</v>
      </c>
      <c r="I519" s="41">
        <f t="shared" si="158"/>
        <v>10</v>
      </c>
      <c r="J519" s="39">
        <f t="shared" si="152"/>
        <v>0</v>
      </c>
      <c r="K519" s="39">
        <f t="shared" si="159"/>
        <v>0</v>
      </c>
      <c r="L519" s="39"/>
      <c r="M519" s="40"/>
      <c r="N519" s="39">
        <f t="shared" si="153"/>
        <v>0</v>
      </c>
      <c r="O519" s="187" t="str">
        <f t="shared" si="160"/>
        <v>---</v>
      </c>
      <c r="P519" s="40"/>
      <c r="Q519" s="39">
        <f t="shared" si="154"/>
        <v>0</v>
      </c>
      <c r="R519" s="45">
        <f t="shared" si="155"/>
        <v>325</v>
      </c>
      <c r="S519" s="164"/>
      <c r="T519" s="155"/>
      <c r="U519" s="39"/>
      <c r="V519" s="361"/>
      <c r="W519" s="45"/>
      <c r="X519" s="39"/>
      <c r="Y519" s="210"/>
      <c r="Z519" s="364"/>
      <c r="AA519" s="39"/>
      <c r="AB519" s="216"/>
    </row>
    <row r="520" spans="1:28" s="100" customFormat="1" x14ac:dyDescent="0.25">
      <c r="A520" s="100" t="str">
        <f t="shared" si="156"/>
        <v>Structures and Improvements</v>
      </c>
      <c r="B520" s="130">
        <f t="shared" si="156"/>
        <v>390</v>
      </c>
      <c r="C520" s="154">
        <f t="shared" si="157"/>
        <v>0</v>
      </c>
      <c r="D520" s="154"/>
      <c r="E520" s="224"/>
      <c r="F520" s="154"/>
      <c r="G520" s="224"/>
      <c r="H520" s="154">
        <f t="shared" si="151"/>
        <v>0</v>
      </c>
      <c r="I520" s="225">
        <f t="shared" si="158"/>
        <v>2.5</v>
      </c>
      <c r="J520" s="154">
        <f t="shared" si="152"/>
        <v>0</v>
      </c>
      <c r="K520" s="154">
        <f t="shared" si="159"/>
        <v>0</v>
      </c>
      <c r="L520" s="154"/>
      <c r="M520" s="224"/>
      <c r="N520" s="154">
        <f t="shared" si="153"/>
        <v>0</v>
      </c>
      <c r="O520" s="293" t="str">
        <f t="shared" si="160"/>
        <v>---</v>
      </c>
      <c r="P520" s="224"/>
      <c r="Q520" s="154">
        <f t="shared" si="154"/>
        <v>0</v>
      </c>
      <c r="R520" s="130">
        <f t="shared" si="155"/>
        <v>390</v>
      </c>
      <c r="S520" s="129"/>
      <c r="T520" s="122"/>
      <c r="U520" s="154"/>
      <c r="V520" s="361"/>
      <c r="W520" s="130"/>
      <c r="X520" s="154"/>
      <c r="Y520" s="251"/>
      <c r="Z520" s="364"/>
      <c r="AA520" s="154"/>
      <c r="AB520" s="283"/>
    </row>
    <row r="521" spans="1:28" s="63" customFormat="1" x14ac:dyDescent="0.25">
      <c r="A521" s="63" t="str">
        <f t="shared" si="156"/>
        <v>Water Treatment Equipment</v>
      </c>
      <c r="B521" s="45">
        <f t="shared" si="156"/>
        <v>332</v>
      </c>
      <c r="C521" s="39">
        <f t="shared" si="157"/>
        <v>0</v>
      </c>
      <c r="D521" s="39"/>
      <c r="E521" s="40"/>
      <c r="F521" s="39"/>
      <c r="G521" s="40"/>
      <c r="H521" s="39">
        <f t="shared" si="151"/>
        <v>0</v>
      </c>
      <c r="I521" s="41">
        <f t="shared" si="158"/>
        <v>2.9</v>
      </c>
      <c r="J521" s="39">
        <f t="shared" si="152"/>
        <v>0</v>
      </c>
      <c r="K521" s="39">
        <f t="shared" si="159"/>
        <v>0</v>
      </c>
      <c r="L521" s="39"/>
      <c r="M521" s="40"/>
      <c r="N521" s="39">
        <f t="shared" si="153"/>
        <v>0</v>
      </c>
      <c r="O521" s="187" t="str">
        <f t="shared" si="160"/>
        <v>---</v>
      </c>
      <c r="P521" s="40"/>
      <c r="Q521" s="39">
        <f t="shared" si="154"/>
        <v>0</v>
      </c>
      <c r="R521" s="45">
        <f t="shared" si="155"/>
        <v>332</v>
      </c>
      <c r="S521" s="164"/>
      <c r="T521" s="155"/>
      <c r="U521" s="39"/>
      <c r="V521" s="361"/>
      <c r="W521" s="45"/>
      <c r="X521" s="39"/>
      <c r="Y521" s="210"/>
      <c r="Z521" s="364"/>
      <c r="AA521" s="39"/>
      <c r="AB521" s="218"/>
    </row>
    <row r="522" spans="1:28" s="100" customFormat="1" x14ac:dyDescent="0.25">
      <c r="A522" s="100" t="str">
        <f t="shared" si="156"/>
        <v>Dist Reservoirs and Standpipes</v>
      </c>
      <c r="B522" s="130">
        <f t="shared" si="156"/>
        <v>342</v>
      </c>
      <c r="C522" s="154">
        <f t="shared" si="157"/>
        <v>110005</v>
      </c>
      <c r="D522" s="154"/>
      <c r="E522" s="224"/>
      <c r="F522" s="154"/>
      <c r="G522" s="224"/>
      <c r="H522" s="154">
        <f t="shared" si="151"/>
        <v>110005</v>
      </c>
      <c r="I522" s="225">
        <f t="shared" si="158"/>
        <v>2.5</v>
      </c>
      <c r="J522" s="154">
        <f t="shared" si="152"/>
        <v>2750.125</v>
      </c>
      <c r="K522" s="154">
        <f t="shared" si="159"/>
        <v>4125.1875</v>
      </c>
      <c r="L522" s="154"/>
      <c r="M522" s="224"/>
      <c r="N522" s="154">
        <f t="shared" si="153"/>
        <v>6875.3125</v>
      </c>
      <c r="O522" s="293">
        <f t="shared" si="160"/>
        <v>6.25</v>
      </c>
      <c r="P522" s="224"/>
      <c r="Q522" s="154">
        <f t="shared" si="154"/>
        <v>103129.6875</v>
      </c>
      <c r="R522" s="130">
        <f t="shared" si="155"/>
        <v>342</v>
      </c>
      <c r="S522" s="129"/>
      <c r="T522" s="122"/>
      <c r="U522" s="154"/>
      <c r="V522" s="361"/>
      <c r="W522" s="130"/>
      <c r="X522" s="154"/>
      <c r="Y522" s="251"/>
      <c r="Z522" s="364"/>
      <c r="AA522" s="154"/>
      <c r="AB522" s="282"/>
    </row>
    <row r="523" spans="1:28" s="63" customFormat="1" x14ac:dyDescent="0.25">
      <c r="A523" s="63" t="str">
        <f t="shared" si="156"/>
        <v>Trans &amp; Dist Mains</v>
      </c>
      <c r="B523" s="45">
        <f t="shared" si="156"/>
        <v>343</v>
      </c>
      <c r="C523" s="39">
        <f t="shared" si="157"/>
        <v>0</v>
      </c>
      <c r="D523" s="39"/>
      <c r="E523" s="40"/>
      <c r="F523" s="39"/>
      <c r="G523" s="40"/>
      <c r="H523" s="39">
        <f t="shared" si="151"/>
        <v>0</v>
      </c>
      <c r="I523" s="41">
        <f t="shared" si="158"/>
        <v>2</v>
      </c>
      <c r="J523" s="39">
        <f t="shared" si="152"/>
        <v>0</v>
      </c>
      <c r="K523" s="39">
        <f t="shared" si="159"/>
        <v>0</v>
      </c>
      <c r="L523" s="39"/>
      <c r="M523" s="40"/>
      <c r="N523" s="39">
        <f t="shared" si="153"/>
        <v>0</v>
      </c>
      <c r="O523" s="187" t="str">
        <f t="shared" si="160"/>
        <v>---</v>
      </c>
      <c r="P523" s="40"/>
      <c r="Q523" s="39">
        <f t="shared" si="154"/>
        <v>0</v>
      </c>
      <c r="R523" s="45">
        <f t="shared" si="155"/>
        <v>343</v>
      </c>
      <c r="S523" s="164"/>
      <c r="T523" s="155"/>
      <c r="U523" s="39"/>
      <c r="V523" s="361"/>
      <c r="W523" s="45"/>
      <c r="X523" s="39"/>
      <c r="Y523" s="210"/>
      <c r="Z523" s="364"/>
      <c r="AA523" s="39"/>
      <c r="AB523" s="218"/>
    </row>
    <row r="524" spans="1:28" s="100" customFormat="1" x14ac:dyDescent="0.25">
      <c r="A524" s="100" t="str">
        <f t="shared" si="156"/>
        <v>Services</v>
      </c>
      <c r="B524" s="130">
        <f t="shared" si="156"/>
        <v>345</v>
      </c>
      <c r="C524" s="154">
        <f t="shared" si="157"/>
        <v>115400</v>
      </c>
      <c r="D524" s="154">
        <v>46484</v>
      </c>
      <c r="E524" s="224"/>
      <c r="F524" s="154"/>
      <c r="G524" s="224"/>
      <c r="H524" s="154">
        <f t="shared" si="151"/>
        <v>161884</v>
      </c>
      <c r="I524" s="225">
        <f t="shared" si="158"/>
        <v>2.5</v>
      </c>
      <c r="J524" s="154">
        <f t="shared" si="152"/>
        <v>3466.0500000000006</v>
      </c>
      <c r="K524" s="154">
        <f t="shared" si="159"/>
        <v>22395.168750000001</v>
      </c>
      <c r="L524" s="154"/>
      <c r="M524" s="224"/>
      <c r="N524" s="154">
        <f t="shared" si="153"/>
        <v>25861.21875</v>
      </c>
      <c r="O524" s="293">
        <f t="shared" si="160"/>
        <v>15.975154277136717</v>
      </c>
      <c r="P524" s="224"/>
      <c r="Q524" s="154">
        <f t="shared" si="154"/>
        <v>136022.78125</v>
      </c>
      <c r="R524" s="130">
        <f t="shared" si="155"/>
        <v>345</v>
      </c>
      <c r="S524" s="129"/>
      <c r="T524" s="122"/>
      <c r="U524" s="154"/>
      <c r="V524" s="361"/>
      <c r="W524" s="130"/>
      <c r="X524" s="154"/>
      <c r="Y524" s="251"/>
      <c r="Z524" s="364"/>
      <c r="AA524" s="154"/>
      <c r="AB524" s="282"/>
    </row>
    <row r="525" spans="1:28" s="63" customFormat="1" x14ac:dyDescent="0.25">
      <c r="A525" s="63" t="str">
        <f t="shared" si="156"/>
        <v>Meters</v>
      </c>
      <c r="B525" s="45">
        <f t="shared" si="156"/>
        <v>346</v>
      </c>
      <c r="C525" s="39">
        <f t="shared" si="157"/>
        <v>0</v>
      </c>
      <c r="D525" s="39">
        <v>0</v>
      </c>
      <c r="E525" s="40"/>
      <c r="F525" s="39"/>
      <c r="G525" s="40"/>
      <c r="H525" s="39">
        <f t="shared" si="151"/>
        <v>0</v>
      </c>
      <c r="I525" s="41">
        <f t="shared" si="158"/>
        <v>10</v>
      </c>
      <c r="J525" s="39">
        <f t="shared" si="152"/>
        <v>0</v>
      </c>
      <c r="K525" s="39">
        <f>N481</f>
        <v>0</v>
      </c>
      <c r="L525" s="39"/>
      <c r="M525" s="40"/>
      <c r="N525" s="39">
        <f t="shared" si="153"/>
        <v>0</v>
      </c>
      <c r="O525" s="187" t="str">
        <f t="shared" si="160"/>
        <v>---</v>
      </c>
      <c r="P525" s="40"/>
      <c r="Q525" s="39">
        <f t="shared" si="154"/>
        <v>0</v>
      </c>
      <c r="R525" s="45">
        <f t="shared" si="155"/>
        <v>346</v>
      </c>
      <c r="S525" s="164"/>
      <c r="T525" s="155"/>
      <c r="U525" s="39"/>
      <c r="V525" s="362"/>
      <c r="W525" s="45"/>
      <c r="X525" s="39"/>
      <c r="Y525" s="210"/>
      <c r="Z525" s="365"/>
      <c r="AA525" s="39"/>
      <c r="AB525" s="218"/>
    </row>
    <row r="526" spans="1:28" s="100" customFormat="1" x14ac:dyDescent="0.25">
      <c r="A526" s="100" t="str">
        <f t="shared" si="156"/>
        <v>Meter Pits &amp; Installations</v>
      </c>
      <c r="B526" s="130">
        <f t="shared" si="156"/>
        <v>347</v>
      </c>
      <c r="C526" s="154">
        <f t="shared" si="157"/>
        <v>0</v>
      </c>
      <c r="D526" s="154">
        <v>0</v>
      </c>
      <c r="E526" s="224"/>
      <c r="F526" s="154"/>
      <c r="G526" s="224"/>
      <c r="H526" s="154">
        <f t="shared" si="151"/>
        <v>0</v>
      </c>
      <c r="I526" s="225">
        <f t="shared" si="158"/>
        <v>2.5</v>
      </c>
      <c r="J526" s="154">
        <f t="shared" si="152"/>
        <v>0</v>
      </c>
      <c r="K526" s="154">
        <f t="shared" si="159"/>
        <v>0</v>
      </c>
      <c r="L526" s="154"/>
      <c r="M526" s="224"/>
      <c r="N526" s="154">
        <f t="shared" si="153"/>
        <v>0</v>
      </c>
      <c r="O526" s="293" t="str">
        <f t="shared" si="160"/>
        <v>---</v>
      </c>
      <c r="P526" s="224"/>
      <c r="Q526" s="154">
        <f t="shared" si="154"/>
        <v>0</v>
      </c>
      <c r="R526" s="130">
        <f t="shared" si="155"/>
        <v>347</v>
      </c>
      <c r="S526" s="129"/>
      <c r="T526" s="122"/>
      <c r="U526" s="154"/>
      <c r="V526" s="284"/>
      <c r="W526" s="130"/>
      <c r="X526" s="154"/>
      <c r="Y526" s="154"/>
      <c r="Z526" s="251"/>
      <c r="AA526" s="154"/>
      <c r="AB526" s="282"/>
    </row>
    <row r="527" spans="1:28" s="63" customFormat="1" x14ac:dyDescent="0.25">
      <c r="A527" s="63" t="str">
        <f t="shared" si="156"/>
        <v>Hydrants</v>
      </c>
      <c r="B527" s="45">
        <f t="shared" si="156"/>
        <v>348</v>
      </c>
      <c r="C527" s="39">
        <f t="shared" si="157"/>
        <v>0</v>
      </c>
      <c r="D527" s="39">
        <v>8730</v>
      </c>
      <c r="E527" s="40"/>
      <c r="F527" s="39"/>
      <c r="G527" s="40"/>
      <c r="H527" s="39">
        <f t="shared" si="151"/>
        <v>8730</v>
      </c>
      <c r="I527" s="41">
        <f t="shared" si="158"/>
        <v>2</v>
      </c>
      <c r="J527" s="39">
        <f t="shared" si="152"/>
        <v>87.3</v>
      </c>
      <c r="K527" s="39">
        <f t="shared" si="159"/>
        <v>0</v>
      </c>
      <c r="L527" s="39"/>
      <c r="M527" s="40"/>
      <c r="N527" s="39">
        <f t="shared" si="153"/>
        <v>87.3</v>
      </c>
      <c r="O527" s="187">
        <f t="shared" si="160"/>
        <v>1</v>
      </c>
      <c r="P527" s="40"/>
      <c r="Q527" s="39">
        <f t="shared" si="154"/>
        <v>8642.7000000000007</v>
      </c>
      <c r="R527" s="45">
        <f t="shared" si="155"/>
        <v>348</v>
      </c>
      <c r="S527" s="164"/>
      <c r="T527" s="155"/>
      <c r="U527" s="39"/>
      <c r="V527" s="375" t="s">
        <v>73</v>
      </c>
      <c r="W527" s="45"/>
      <c r="X527" s="39"/>
      <c r="Y527" s="39"/>
      <c r="Z527" s="210"/>
      <c r="AA527" s="39"/>
      <c r="AB527" s="216"/>
    </row>
    <row r="528" spans="1:28" s="100" customFormat="1" x14ac:dyDescent="0.25">
      <c r="A528" s="100" t="str">
        <f t="shared" si="156"/>
        <v>Stores Equipment</v>
      </c>
      <c r="B528" s="130">
        <f t="shared" si="156"/>
        <v>393</v>
      </c>
      <c r="C528" s="154">
        <f t="shared" si="157"/>
        <v>0</v>
      </c>
      <c r="D528" s="154">
        <v>0</v>
      </c>
      <c r="E528" s="224"/>
      <c r="F528" s="154"/>
      <c r="G528" s="224"/>
      <c r="H528" s="154">
        <f t="shared" si="151"/>
        <v>0</v>
      </c>
      <c r="I528" s="225">
        <f t="shared" si="158"/>
        <v>4</v>
      </c>
      <c r="J528" s="154">
        <f t="shared" si="152"/>
        <v>0</v>
      </c>
      <c r="K528" s="154">
        <f t="shared" si="159"/>
        <v>0</v>
      </c>
      <c r="L528" s="154"/>
      <c r="M528" s="224"/>
      <c r="N528" s="154">
        <f t="shared" si="153"/>
        <v>0</v>
      </c>
      <c r="O528" s="293" t="str">
        <f t="shared" si="160"/>
        <v>---</v>
      </c>
      <c r="P528" s="224"/>
      <c r="Q528" s="154">
        <f t="shared" si="154"/>
        <v>0</v>
      </c>
      <c r="R528" s="130">
        <f t="shared" si="155"/>
        <v>393</v>
      </c>
      <c r="S528" s="129"/>
      <c r="T528" s="122"/>
      <c r="U528" s="154"/>
      <c r="V528" s="375"/>
      <c r="W528" s="130"/>
      <c r="X528" s="154"/>
      <c r="Y528" s="154"/>
      <c r="Z528" s="154"/>
      <c r="AA528" s="154"/>
      <c r="AB528" s="283"/>
    </row>
    <row r="529" spans="1:28" s="63" customFormat="1" x14ac:dyDescent="0.25">
      <c r="A529" s="63" t="str">
        <f t="shared" si="156"/>
        <v>Power Operated Equipment</v>
      </c>
      <c r="B529" s="45">
        <f t="shared" si="156"/>
        <v>396</v>
      </c>
      <c r="C529" s="39">
        <f t="shared" si="157"/>
        <v>0</v>
      </c>
      <c r="D529" s="39"/>
      <c r="E529" s="40"/>
      <c r="F529" s="39"/>
      <c r="G529" s="40"/>
      <c r="H529" s="39">
        <f t="shared" si="151"/>
        <v>0</v>
      </c>
      <c r="I529" s="41">
        <f t="shared" si="158"/>
        <v>6.7</v>
      </c>
      <c r="J529" s="39">
        <f t="shared" si="152"/>
        <v>0</v>
      </c>
      <c r="K529" s="39">
        <f t="shared" si="159"/>
        <v>0</v>
      </c>
      <c r="L529" s="39"/>
      <c r="M529" s="40"/>
      <c r="N529" s="39">
        <f t="shared" si="153"/>
        <v>0</v>
      </c>
      <c r="O529" s="187" t="str">
        <f t="shared" si="160"/>
        <v>---</v>
      </c>
      <c r="P529" s="40"/>
      <c r="Q529" s="39">
        <f t="shared" si="154"/>
        <v>0</v>
      </c>
      <c r="R529" s="45">
        <f t="shared" si="155"/>
        <v>396</v>
      </c>
      <c r="S529" s="164"/>
      <c r="T529" s="155"/>
      <c r="U529" s="39"/>
      <c r="V529" s="375"/>
      <c r="W529" s="45"/>
      <c r="X529" s="39"/>
      <c r="Y529" s="39"/>
      <c r="Z529" s="39"/>
      <c r="AA529" s="39"/>
      <c r="AB529" s="216"/>
    </row>
    <row r="530" spans="1:28" s="100" customFormat="1" x14ac:dyDescent="0.25">
      <c r="A530" s="100" t="str">
        <f t="shared" si="156"/>
        <v>Transportation Equipment</v>
      </c>
      <c r="B530" s="130">
        <f t="shared" si="156"/>
        <v>392</v>
      </c>
      <c r="C530" s="154">
        <f t="shared" si="157"/>
        <v>0</v>
      </c>
      <c r="D530" s="154"/>
      <c r="E530" s="224"/>
      <c r="F530" s="154"/>
      <c r="G530" s="224"/>
      <c r="H530" s="154">
        <f t="shared" si="151"/>
        <v>0</v>
      </c>
      <c r="I530" s="225">
        <f t="shared" si="158"/>
        <v>13</v>
      </c>
      <c r="J530" s="154">
        <f t="shared" si="152"/>
        <v>0</v>
      </c>
      <c r="K530" s="154">
        <f t="shared" si="159"/>
        <v>0</v>
      </c>
      <c r="L530" s="154"/>
      <c r="M530" s="224"/>
      <c r="N530" s="154">
        <f t="shared" si="153"/>
        <v>0</v>
      </c>
      <c r="O530" s="293" t="str">
        <f t="shared" si="160"/>
        <v>---</v>
      </c>
      <c r="P530" s="224"/>
      <c r="Q530" s="154">
        <f t="shared" si="154"/>
        <v>0</v>
      </c>
      <c r="R530" s="130">
        <f t="shared" si="155"/>
        <v>392</v>
      </c>
      <c r="S530" s="129"/>
      <c r="T530" s="122"/>
      <c r="U530" s="154"/>
      <c r="V530" s="375"/>
      <c r="W530" s="130"/>
      <c r="X530" s="154"/>
      <c r="Y530" s="154"/>
      <c r="Z530" s="154"/>
      <c r="AA530" s="154"/>
      <c r="AB530" s="282"/>
    </row>
    <row r="531" spans="1:28" s="63" customFormat="1" x14ac:dyDescent="0.25">
      <c r="A531" s="63" t="str">
        <f t="shared" si="156"/>
        <v>Communication Equipment</v>
      </c>
      <c r="B531" s="45">
        <f t="shared" si="156"/>
        <v>397</v>
      </c>
      <c r="C531" s="39">
        <f t="shared" si="157"/>
        <v>0</v>
      </c>
      <c r="D531" s="39"/>
      <c r="E531" s="40"/>
      <c r="F531" s="39"/>
      <c r="G531" s="40"/>
      <c r="H531" s="39">
        <f t="shared" si="151"/>
        <v>0</v>
      </c>
      <c r="I531" s="41">
        <f t="shared" si="158"/>
        <v>6.7</v>
      </c>
      <c r="J531" s="39">
        <f t="shared" si="152"/>
        <v>0</v>
      </c>
      <c r="K531" s="39">
        <f t="shared" si="159"/>
        <v>0</v>
      </c>
      <c r="L531" s="39"/>
      <c r="M531" s="40"/>
      <c r="N531" s="39">
        <f t="shared" si="153"/>
        <v>0</v>
      </c>
      <c r="O531" s="187" t="str">
        <f t="shared" si="160"/>
        <v>---</v>
      </c>
      <c r="P531" s="40"/>
      <c r="Q531" s="39">
        <f t="shared" si="154"/>
        <v>0</v>
      </c>
      <c r="R531" s="45">
        <f t="shared" si="155"/>
        <v>397</v>
      </c>
      <c r="S531" s="164"/>
      <c r="T531" s="155"/>
      <c r="U531" s="39"/>
      <c r="V531" s="375"/>
      <c r="W531" s="45"/>
      <c r="X531" s="39"/>
      <c r="Y531" s="39"/>
      <c r="Z531" s="39"/>
      <c r="AA531" s="39"/>
      <c r="AB531" s="218"/>
    </row>
    <row r="532" spans="1:28" s="100" customFormat="1" x14ac:dyDescent="0.25">
      <c r="A532" s="100" t="str">
        <f t="shared" si="156"/>
        <v>Organization</v>
      </c>
      <c r="B532" s="130">
        <f t="shared" si="156"/>
        <v>301</v>
      </c>
      <c r="C532" s="154">
        <f t="shared" si="157"/>
        <v>0</v>
      </c>
      <c r="D532" s="154"/>
      <c r="E532" s="224"/>
      <c r="F532" s="154"/>
      <c r="G532" s="224"/>
      <c r="H532" s="154">
        <f t="shared" si="151"/>
        <v>0</v>
      </c>
      <c r="I532" s="225">
        <f t="shared" si="158"/>
        <v>0</v>
      </c>
      <c r="J532" s="154">
        <f t="shared" si="152"/>
        <v>0</v>
      </c>
      <c r="K532" s="154">
        <f t="shared" si="159"/>
        <v>0</v>
      </c>
      <c r="L532" s="154"/>
      <c r="M532" s="224"/>
      <c r="N532" s="154">
        <f t="shared" si="153"/>
        <v>0</v>
      </c>
      <c r="O532" s="293" t="str">
        <f t="shared" si="160"/>
        <v>---</v>
      </c>
      <c r="P532" s="224"/>
      <c r="Q532" s="154">
        <f t="shared" si="154"/>
        <v>0</v>
      </c>
      <c r="R532" s="130">
        <f t="shared" si="155"/>
        <v>301</v>
      </c>
      <c r="S532" s="129"/>
      <c r="T532" s="122"/>
      <c r="U532" s="154"/>
      <c r="V532" s="375"/>
      <c r="W532" s="130"/>
      <c r="X532" s="154"/>
      <c r="Y532" s="154"/>
      <c r="Z532" s="154"/>
      <c r="AA532" s="154"/>
      <c r="AB532" s="283"/>
    </row>
    <row r="533" spans="1:28" s="63" customFormat="1" x14ac:dyDescent="0.25">
      <c r="A533" s="63" t="s">
        <v>104</v>
      </c>
      <c r="B533" s="45">
        <f t="shared" ref="B533" si="161">B489</f>
        <v>0</v>
      </c>
      <c r="C533" s="39">
        <f t="shared" si="157"/>
        <v>0</v>
      </c>
      <c r="D533" s="39"/>
      <c r="E533" s="40"/>
      <c r="F533" s="39"/>
      <c r="G533" s="40"/>
      <c r="H533" s="39">
        <f t="shared" si="151"/>
        <v>0</v>
      </c>
      <c r="I533" s="41">
        <f t="shared" si="158"/>
        <v>0</v>
      </c>
      <c r="J533" s="39">
        <f t="shared" si="152"/>
        <v>0</v>
      </c>
      <c r="K533" s="39">
        <f t="shared" si="159"/>
        <v>0</v>
      </c>
      <c r="L533" s="39"/>
      <c r="M533" s="40"/>
      <c r="N533" s="39">
        <f t="shared" si="153"/>
        <v>0</v>
      </c>
      <c r="O533" s="187" t="str">
        <f t="shared" si="160"/>
        <v>---</v>
      </c>
      <c r="P533" s="40"/>
      <c r="Q533" s="39">
        <f t="shared" si="154"/>
        <v>0</v>
      </c>
      <c r="R533" s="45">
        <f t="shared" si="155"/>
        <v>0</v>
      </c>
      <c r="S533" s="164"/>
      <c r="T533" s="160"/>
      <c r="U533" s="39"/>
      <c r="V533" s="375"/>
      <c r="W533" s="45"/>
      <c r="X533" s="39"/>
      <c r="Y533" s="39"/>
      <c r="Z533" s="39"/>
      <c r="AA533" s="39"/>
      <c r="AB533" s="216"/>
    </row>
    <row r="534" spans="1:28" s="100" customFormat="1" x14ac:dyDescent="0.25">
      <c r="B534" s="130"/>
      <c r="C534" s="154"/>
      <c r="D534" s="154"/>
      <c r="E534" s="224"/>
      <c r="F534" s="154"/>
      <c r="G534" s="224"/>
      <c r="H534" s="154"/>
      <c r="I534" s="225"/>
      <c r="J534" s="154"/>
      <c r="K534" s="154"/>
      <c r="L534" s="154"/>
      <c r="M534" s="224"/>
      <c r="N534" s="154"/>
      <c r="O534" s="154"/>
      <c r="P534" s="224"/>
      <c r="Q534" s="154"/>
      <c r="R534" s="130"/>
      <c r="S534" s="129"/>
      <c r="T534" s="122"/>
      <c r="U534" s="154"/>
      <c r="V534" s="228"/>
      <c r="W534" s="130"/>
      <c r="X534" s="154"/>
      <c r="Y534" s="154"/>
      <c r="Z534" s="154"/>
      <c r="AA534" s="154"/>
      <c r="AB534" s="229"/>
    </row>
    <row r="535" spans="1:28" x14ac:dyDescent="0.25">
      <c r="A535" s="244" t="s">
        <v>54</v>
      </c>
      <c r="B535" s="9" t="str">
        <f t="shared" ref="B535" si="162">$M$1</f>
        <v>A</v>
      </c>
      <c r="C535" s="32"/>
      <c r="D535" s="32"/>
      <c r="F535" s="32"/>
      <c r="H535" s="32"/>
      <c r="I535" s="32"/>
      <c r="J535" s="32"/>
      <c r="K535" s="32"/>
      <c r="L535" s="32"/>
      <c r="N535" s="32"/>
      <c r="O535" s="32"/>
      <c r="T535" s="160"/>
      <c r="U535" s="4"/>
      <c r="V535" s="4"/>
    </row>
    <row r="536" spans="1:28" x14ac:dyDescent="0.25">
      <c r="A536" s="4" t="s">
        <v>4</v>
      </c>
      <c r="C536" s="198">
        <f>SUM(C517:C535)</f>
        <v>248721</v>
      </c>
      <c r="D536" s="198">
        <f>SUM(D517:D535)</f>
        <v>55214</v>
      </c>
      <c r="F536" s="11">
        <f>SUM(F517:F535)</f>
        <v>0</v>
      </c>
      <c r="H536" s="198">
        <f>SUM(H517:H535)</f>
        <v>303935</v>
      </c>
      <c r="I536" s="32"/>
      <c r="J536" s="198">
        <f>SUM(J517:J535)</f>
        <v>6303.4750000000013</v>
      </c>
      <c r="K536" s="198">
        <f>SUM(K517:K535)</f>
        <v>26520.356250000001</v>
      </c>
      <c r="L536" s="11">
        <f>SUM(L517:L535)</f>
        <v>0</v>
      </c>
      <c r="N536" s="198">
        <f>SUM(N517:N535)</f>
        <v>32823.831250000003</v>
      </c>
      <c r="O536" s="11"/>
      <c r="Q536" s="198">
        <f>SUM(Q517:Q535)</f>
        <v>271111.16875000001</v>
      </c>
      <c r="T536" s="160"/>
      <c r="U536" s="198">
        <f>SUM(U517:U533)</f>
        <v>0</v>
      </c>
      <c r="V536" s="23"/>
      <c r="X536" s="198">
        <f>V517+U536</f>
        <v>0</v>
      </c>
      <c r="Y536" s="198">
        <v>0</v>
      </c>
      <c r="AA536" s="198">
        <f>Z517+Y536+SUM(AA517:AA533)</f>
        <v>0</v>
      </c>
      <c r="AB536" s="198">
        <f>X536-AA536</f>
        <v>0</v>
      </c>
    </row>
    <row r="537" spans="1:28" x14ac:dyDescent="0.25">
      <c r="C537" s="32"/>
      <c r="H537" s="32"/>
      <c r="I537" s="32"/>
      <c r="J537" s="32"/>
      <c r="K537" s="32"/>
      <c r="L537" s="32"/>
      <c r="N537" s="32"/>
      <c r="O537" s="32"/>
      <c r="Q537" s="32"/>
      <c r="T537" s="160"/>
    </row>
    <row r="538" spans="1:28" x14ac:dyDescent="0.25">
      <c r="A538" s="120" t="s">
        <v>85</v>
      </c>
      <c r="B538" s="90"/>
      <c r="C538" s="32"/>
      <c r="H538" s="32"/>
      <c r="I538" s="32"/>
      <c r="J538" s="32"/>
      <c r="K538" s="32"/>
      <c r="L538" s="32"/>
      <c r="N538" s="32"/>
      <c r="O538" s="32"/>
      <c r="Q538" s="32"/>
      <c r="T538" s="160"/>
      <c r="U538" s="56"/>
      <c r="V538" s="4"/>
      <c r="W538" s="9"/>
      <c r="Y538" s="32"/>
      <c r="AA538" s="32"/>
      <c r="AB538" s="206"/>
    </row>
    <row r="539" spans="1:28" ht="14.4" thickBot="1" x14ac:dyDescent="0.3">
      <c r="B539" s="4"/>
      <c r="E539" s="4"/>
      <c r="G539" s="4"/>
      <c r="T539" s="160"/>
      <c r="U539" s="56"/>
      <c r="V539" s="4"/>
      <c r="W539" s="9"/>
      <c r="Y539" s="32"/>
      <c r="AA539" s="32"/>
      <c r="AB539" s="206"/>
    </row>
    <row r="540" spans="1:28" ht="14.4" thickTop="1" x14ac:dyDescent="0.25">
      <c r="B540" s="4"/>
      <c r="E540" s="4"/>
      <c r="G540" s="4"/>
      <c r="K540" s="91"/>
      <c r="L540" s="92"/>
      <c r="M540" s="68"/>
      <c r="N540" s="92"/>
      <c r="O540" s="92"/>
      <c r="P540" s="68"/>
      <c r="Q540" s="93"/>
      <c r="T540" s="160"/>
      <c r="U540" s="125"/>
      <c r="V540" s="4"/>
      <c r="AA540" s="65"/>
      <c r="AB540" s="50"/>
    </row>
    <row r="541" spans="1:28" x14ac:dyDescent="0.25">
      <c r="B541" s="253"/>
      <c r="C541" s="9"/>
      <c r="H541" s="9"/>
      <c r="K541" s="78"/>
      <c r="L541" s="376">
        <f>L509</f>
        <v>1992</v>
      </c>
      <c r="M541" s="377"/>
      <c r="N541" s="377"/>
      <c r="O541" s="377"/>
      <c r="P541" s="378"/>
      <c r="Q541" s="94"/>
      <c r="T541" s="160"/>
      <c r="U541" s="56"/>
      <c r="V541" s="4" t="s">
        <v>5</v>
      </c>
      <c r="AB541" s="50"/>
    </row>
    <row r="542" spans="1:28" x14ac:dyDescent="0.25">
      <c r="B542" s="4"/>
      <c r="E542" s="4"/>
      <c r="G542" s="4"/>
      <c r="K542" s="78"/>
      <c r="L542" s="57"/>
      <c r="M542" s="73"/>
      <c r="N542" s="57"/>
      <c r="O542" s="57"/>
      <c r="P542" s="73"/>
      <c r="Q542" s="74"/>
      <c r="T542" s="160"/>
      <c r="U542" s="56"/>
      <c r="V542" s="10" t="s">
        <v>17</v>
      </c>
      <c r="W542" s="10" t="s">
        <v>18</v>
      </c>
      <c r="X542" s="10"/>
      <c r="AB542" s="50"/>
    </row>
    <row r="543" spans="1:28" x14ac:dyDescent="0.25">
      <c r="B543" s="4"/>
      <c r="E543" s="4"/>
      <c r="G543" s="4"/>
      <c r="K543" s="72"/>
      <c r="L543" s="56" t="s">
        <v>19</v>
      </c>
      <c r="M543" s="73"/>
      <c r="N543" s="56"/>
      <c r="O543" s="379">
        <f>H536</f>
        <v>303935</v>
      </c>
      <c r="P543" s="379"/>
      <c r="Q543" s="71"/>
      <c r="T543" s="160"/>
      <c r="U543" s="125"/>
      <c r="V543" s="380" t="s">
        <v>76</v>
      </c>
      <c r="W543" s="382" t="s">
        <v>75</v>
      </c>
      <c r="X543" s="383"/>
      <c r="Y543" s="383"/>
      <c r="Z543" s="383"/>
      <c r="AA543" s="384"/>
      <c r="AB543" s="50"/>
    </row>
    <row r="544" spans="1:28" x14ac:dyDescent="0.25">
      <c r="A544" s="9"/>
      <c r="B544" s="253"/>
      <c r="K544" s="72"/>
      <c r="L544" s="43" t="s">
        <v>20</v>
      </c>
      <c r="M544" s="73"/>
      <c r="N544" s="56"/>
      <c r="O544" s="391">
        <f>X536</f>
        <v>0</v>
      </c>
      <c r="P544" s="391"/>
      <c r="Q544" s="71"/>
      <c r="T544" s="160"/>
      <c r="U544" s="56"/>
      <c r="V544" s="381"/>
      <c r="W544" s="385"/>
      <c r="X544" s="386"/>
      <c r="Y544" s="386"/>
      <c r="Z544" s="386"/>
      <c r="AA544" s="387"/>
      <c r="AB544" s="50"/>
    </row>
    <row r="545" spans="1:28" ht="14.4" thickBot="1" x14ac:dyDescent="0.3">
      <c r="K545" s="72"/>
      <c r="L545" s="43" t="s">
        <v>21</v>
      </c>
      <c r="M545" s="73"/>
      <c r="N545" s="56"/>
      <c r="O545" s="392">
        <f>N536</f>
        <v>32823.831250000003</v>
      </c>
      <c r="P545" s="392"/>
      <c r="Q545" s="71"/>
      <c r="T545" s="160"/>
      <c r="U545" s="56"/>
      <c r="V545" s="253"/>
      <c r="W545" s="385"/>
      <c r="X545" s="386"/>
      <c r="Y545" s="386"/>
      <c r="Z545" s="386"/>
      <c r="AA545" s="387"/>
      <c r="AB545" s="50"/>
    </row>
    <row r="546" spans="1:28" x14ac:dyDescent="0.25">
      <c r="A546" s="9"/>
      <c r="B546" s="253"/>
      <c r="K546" s="72"/>
      <c r="L546" s="75"/>
      <c r="M546" s="76"/>
      <c r="N546" s="77"/>
      <c r="O546" s="393">
        <f>O543-O544-O545</f>
        <v>271111.16875000001</v>
      </c>
      <c r="P546" s="393"/>
      <c r="Q546" s="71"/>
      <c r="T546" s="160"/>
      <c r="W546" s="388"/>
      <c r="X546" s="389"/>
      <c r="Y546" s="389"/>
      <c r="Z546" s="389"/>
      <c r="AA546" s="390"/>
      <c r="AB546" s="50"/>
    </row>
    <row r="547" spans="1:28" x14ac:dyDescent="0.25">
      <c r="A547" s="9"/>
      <c r="B547" s="253"/>
      <c r="H547" s="9"/>
      <c r="K547" s="78"/>
      <c r="L547" s="43"/>
      <c r="M547" s="73"/>
      <c r="N547" s="56"/>
      <c r="O547" s="43"/>
      <c r="P547" s="56"/>
      <c r="Q547" s="74"/>
      <c r="T547" s="160"/>
    </row>
    <row r="548" spans="1:28" x14ac:dyDescent="0.25">
      <c r="A548" s="9" t="s">
        <v>22</v>
      </c>
      <c r="B548" s="62"/>
      <c r="C548" s="4" t="s">
        <v>23</v>
      </c>
      <c r="K548" s="78"/>
      <c r="L548" s="80" t="s">
        <v>24</v>
      </c>
      <c r="M548" s="73"/>
      <c r="N548" s="56"/>
      <c r="O548" s="394">
        <f>AA536</f>
        <v>0</v>
      </c>
      <c r="P548" s="394"/>
      <c r="Q548" s="71"/>
      <c r="T548" s="160"/>
    </row>
    <row r="549" spans="1:28" x14ac:dyDescent="0.25">
      <c r="A549" s="9" t="s">
        <v>28</v>
      </c>
      <c r="B549" s="62">
        <f>B502</f>
        <v>0</v>
      </c>
      <c r="C549" s="4">
        <f t="shared" ref="C549" si="163">B548-B549</f>
        <v>0</v>
      </c>
      <c r="D549" s="4" t="s">
        <v>26</v>
      </c>
      <c r="K549" s="72"/>
      <c r="L549" s="81" t="s">
        <v>27</v>
      </c>
      <c r="M549" s="19"/>
      <c r="N549" s="20"/>
      <c r="O549" s="374">
        <f>O546+O548</f>
        <v>271111.16875000001</v>
      </c>
      <c r="P549" s="374"/>
      <c r="Q549" s="95"/>
      <c r="T549" s="160"/>
    </row>
    <row r="550" spans="1:28" ht="14.4" thickBot="1" x14ac:dyDescent="0.3">
      <c r="C550" s="32"/>
      <c r="D550" s="32"/>
      <c r="F550" s="32"/>
      <c r="H550" s="32"/>
      <c r="I550" s="96"/>
      <c r="J550" s="32"/>
      <c r="K550" s="97"/>
      <c r="L550" s="98"/>
      <c r="M550" s="84"/>
      <c r="N550" s="98"/>
      <c r="O550" s="98"/>
      <c r="P550" s="84"/>
      <c r="Q550" s="99"/>
      <c r="T550" s="160"/>
    </row>
    <row r="551" spans="1:28" ht="14.4" thickTop="1" x14ac:dyDescent="0.25"/>
    <row r="552" spans="1:28" x14ac:dyDescent="0.25">
      <c r="A552" s="87" t="s">
        <v>78</v>
      </c>
      <c r="D552" s="253" t="s">
        <v>39</v>
      </c>
      <c r="I552" s="395" t="s">
        <v>77</v>
      </c>
      <c r="J552" s="395"/>
      <c r="L552" s="253" t="s">
        <v>79</v>
      </c>
      <c r="O552" s="253" t="s">
        <v>80</v>
      </c>
      <c r="P552" s="253"/>
      <c r="Q552" s="253"/>
      <c r="T552" s="160"/>
    </row>
    <row r="553" spans="1:28" x14ac:dyDescent="0.25">
      <c r="A553" s="254" t="str">
        <f t="shared" ref="A553" si="164">$B$1</f>
        <v>Liberty-Bolivar</v>
      </c>
      <c r="B553" s="255"/>
      <c r="D553" s="396" t="str">
        <f t="shared" ref="D553" si="165">$I$1</f>
        <v>WA-2020-0397</v>
      </c>
      <c r="E553" s="397"/>
      <c r="F553" s="398"/>
      <c r="I553" s="12" t="str">
        <f t="shared" ref="I553" si="166">$M$1</f>
        <v>A</v>
      </c>
      <c r="L553" s="44">
        <f>L509+1</f>
        <v>1993</v>
      </c>
      <c r="O553" s="399">
        <v>12</v>
      </c>
      <c r="P553" s="400"/>
      <c r="T553" s="160"/>
    </row>
    <row r="554" spans="1:28" x14ac:dyDescent="0.25">
      <c r="A554" s="257"/>
      <c r="B554" s="253"/>
      <c r="T554" s="160"/>
    </row>
    <row r="555" spans="1:28" ht="12.75" customHeight="1" x14ac:dyDescent="0.3">
      <c r="B555" s="401" t="s">
        <v>63</v>
      </c>
      <c r="C555" s="366" t="s">
        <v>44</v>
      </c>
      <c r="D555" s="366" t="s">
        <v>45</v>
      </c>
      <c r="E555" s="101"/>
      <c r="F555" s="366" t="s">
        <v>46</v>
      </c>
      <c r="G555" s="101"/>
      <c r="H555" s="366" t="s">
        <v>47</v>
      </c>
      <c r="I555" s="366" t="s">
        <v>48</v>
      </c>
      <c r="J555" s="366" t="s">
        <v>50</v>
      </c>
      <c r="K555" s="366" t="s">
        <v>51</v>
      </c>
      <c r="L555" s="366" t="s">
        <v>52</v>
      </c>
      <c r="M555" s="101"/>
      <c r="N555" s="366" t="s">
        <v>53</v>
      </c>
      <c r="O555" s="366" t="s">
        <v>60</v>
      </c>
      <c r="P555" s="101"/>
      <c r="Q555" s="366" t="s">
        <v>55</v>
      </c>
      <c r="R555" s="368" t="s">
        <v>49</v>
      </c>
      <c r="T555" s="160"/>
      <c r="U555" s="366" t="s">
        <v>64</v>
      </c>
      <c r="V555" s="371" t="s">
        <v>65</v>
      </c>
      <c r="W555" s="366" t="s">
        <v>67</v>
      </c>
      <c r="X555" s="366" t="s">
        <v>66</v>
      </c>
      <c r="Y555" s="366" t="s">
        <v>68</v>
      </c>
      <c r="Z555" s="366" t="s">
        <v>69</v>
      </c>
      <c r="AA555" s="366" t="s">
        <v>70</v>
      </c>
      <c r="AB555" s="404" t="s">
        <v>71</v>
      </c>
    </row>
    <row r="556" spans="1:28" x14ac:dyDescent="0.3">
      <c r="B556" s="402"/>
      <c r="C556" s="367"/>
      <c r="D556" s="367"/>
      <c r="E556" s="102"/>
      <c r="F556" s="367"/>
      <c r="G556" s="102"/>
      <c r="H556" s="367"/>
      <c r="I556" s="367"/>
      <c r="J556" s="367"/>
      <c r="K556" s="367"/>
      <c r="L556" s="367"/>
      <c r="M556" s="102"/>
      <c r="N556" s="367"/>
      <c r="O556" s="367"/>
      <c r="P556" s="102"/>
      <c r="Q556" s="367"/>
      <c r="R556" s="369"/>
      <c r="T556" s="160"/>
      <c r="U556" s="367"/>
      <c r="V556" s="372"/>
      <c r="W556" s="367"/>
      <c r="X556" s="367"/>
      <c r="Y556" s="367"/>
      <c r="Z556" s="367"/>
      <c r="AA556" s="367"/>
      <c r="AB556" s="405"/>
    </row>
    <row r="557" spans="1:28" x14ac:dyDescent="0.3">
      <c r="B557" s="402"/>
      <c r="C557" s="367"/>
      <c r="D557" s="367"/>
      <c r="E557" s="102"/>
      <c r="F557" s="367"/>
      <c r="G557" s="102"/>
      <c r="H557" s="367"/>
      <c r="I557" s="367"/>
      <c r="J557" s="367"/>
      <c r="K557" s="367"/>
      <c r="L557" s="367"/>
      <c r="M557" s="102"/>
      <c r="N557" s="367"/>
      <c r="O557" s="367"/>
      <c r="P557" s="102"/>
      <c r="Q557" s="367"/>
      <c r="R557" s="369"/>
      <c r="T557" s="160"/>
      <c r="U557" s="367"/>
      <c r="V557" s="372"/>
      <c r="W557" s="367"/>
      <c r="X557" s="367"/>
      <c r="Y557" s="367"/>
      <c r="Z557" s="367"/>
      <c r="AA557" s="367"/>
      <c r="AB557" s="405"/>
    </row>
    <row r="558" spans="1:28" x14ac:dyDescent="0.3">
      <c r="A558" s="359" t="s">
        <v>0</v>
      </c>
      <c r="B558" s="402"/>
      <c r="C558" s="367"/>
      <c r="D558" s="367"/>
      <c r="E558" s="102"/>
      <c r="F558" s="367"/>
      <c r="G558" s="102"/>
      <c r="H558" s="367"/>
      <c r="I558" s="367"/>
      <c r="J558" s="367"/>
      <c r="K558" s="367"/>
      <c r="L558" s="367"/>
      <c r="M558" s="102"/>
      <c r="N558" s="367"/>
      <c r="O558" s="367"/>
      <c r="P558" s="102"/>
      <c r="Q558" s="367"/>
      <c r="R558" s="369"/>
      <c r="T558" s="160"/>
      <c r="U558" s="367"/>
      <c r="V558" s="372"/>
      <c r="W558" s="367"/>
      <c r="X558" s="367"/>
      <c r="Y558" s="367"/>
      <c r="Z558" s="367"/>
      <c r="AA558" s="367"/>
      <c r="AB558" s="405"/>
    </row>
    <row r="559" spans="1:28" x14ac:dyDescent="0.3">
      <c r="A559" s="359"/>
      <c r="B559" s="403"/>
      <c r="C559" s="46">
        <f>L553</f>
        <v>1993</v>
      </c>
      <c r="D559" s="46">
        <f>C559</f>
        <v>1993</v>
      </c>
      <c r="E559" s="7" t="s">
        <v>5</v>
      </c>
      <c r="F559" s="46">
        <f>C559</f>
        <v>1993</v>
      </c>
      <c r="G559" s="7" t="s">
        <v>5</v>
      </c>
      <c r="H559" s="46">
        <f>C559</f>
        <v>1993</v>
      </c>
      <c r="I559" s="373"/>
      <c r="J559" s="373"/>
      <c r="K559" s="46">
        <f>C559</f>
        <v>1993</v>
      </c>
      <c r="L559" s="46">
        <f>C559</f>
        <v>1993</v>
      </c>
      <c r="M559" s="7" t="s">
        <v>5</v>
      </c>
      <c r="N559" s="46">
        <f>C559</f>
        <v>1993</v>
      </c>
      <c r="O559" s="373"/>
      <c r="P559" s="7" t="s">
        <v>5</v>
      </c>
      <c r="Q559" s="46">
        <f>C559</f>
        <v>1993</v>
      </c>
      <c r="R559" s="370"/>
      <c r="T559" s="160"/>
      <c r="U559" s="46">
        <f>C559</f>
        <v>1993</v>
      </c>
      <c r="V559" s="220">
        <f>U559</f>
        <v>1993</v>
      </c>
      <c r="W559" s="373"/>
      <c r="X559" s="46">
        <f>U559</f>
        <v>1993</v>
      </c>
      <c r="Y559" s="46">
        <f>U559</f>
        <v>1993</v>
      </c>
      <c r="Z559" s="47">
        <f>U559</f>
        <v>1993</v>
      </c>
      <c r="AA559" s="373"/>
      <c r="AB559" s="406"/>
    </row>
    <row r="560" spans="1:28" x14ac:dyDescent="0.3">
      <c r="A560" s="257" t="s">
        <v>54</v>
      </c>
      <c r="B560" s="9" t="str">
        <f t="shared" ref="B560" si="167">$M$1</f>
        <v>A</v>
      </c>
      <c r="C560" s="106"/>
      <c r="D560" s="106"/>
      <c r="E560" s="107"/>
      <c r="F560" s="106"/>
      <c r="G560" s="107"/>
      <c r="H560" s="106"/>
      <c r="I560" s="108"/>
      <c r="J560" s="108"/>
      <c r="K560" s="106"/>
      <c r="L560" s="106"/>
      <c r="M560" s="107"/>
      <c r="N560" s="106"/>
      <c r="O560" s="108"/>
      <c r="P560" s="107"/>
      <c r="Q560" s="106"/>
      <c r="R560" s="113"/>
      <c r="T560" s="160"/>
      <c r="U560" s="109"/>
      <c r="V560" s="109"/>
      <c r="W560" s="110"/>
      <c r="X560" s="109"/>
      <c r="Y560" s="109"/>
      <c r="Z560" s="109"/>
      <c r="AA560" s="110"/>
      <c r="AB560" s="111"/>
    </row>
    <row r="561" spans="1:28" s="63" customFormat="1" x14ac:dyDescent="0.25">
      <c r="A561" s="63" t="str">
        <f>A517</f>
        <v>Land and Land Rights</v>
      </c>
      <c r="B561" s="45">
        <f>B517</f>
        <v>389</v>
      </c>
      <c r="C561" s="39">
        <f>H517</f>
        <v>23316</v>
      </c>
      <c r="D561" s="39"/>
      <c r="E561" s="40"/>
      <c r="F561" s="39"/>
      <c r="G561" s="40"/>
      <c r="H561" s="39">
        <f t="shared" ref="H561:H577" si="168">C561+D561-F561</f>
        <v>23316</v>
      </c>
      <c r="I561" s="41">
        <f>I517</f>
        <v>0</v>
      </c>
      <c r="J561" s="39">
        <f t="shared" ref="J561:J577" si="169">((C561+H561)/2)*I561/100*$O$54/12</f>
        <v>0</v>
      </c>
      <c r="K561" s="39">
        <f>N517</f>
        <v>0</v>
      </c>
      <c r="L561" s="39"/>
      <c r="M561" s="40"/>
      <c r="N561" s="39">
        <f t="shared" ref="N561:N577" si="170">K561+J561+L561-F561</f>
        <v>0</v>
      </c>
      <c r="O561" s="187" t="str">
        <f>IF(N561&gt;0, N561/H561*100, "---")</f>
        <v>---</v>
      </c>
      <c r="P561" s="40"/>
      <c r="Q561" s="39">
        <f t="shared" ref="Q561:Q577" si="171">H561-N561</f>
        <v>23316</v>
      </c>
      <c r="R561" s="45">
        <f t="shared" ref="R561:R577" si="172">B561</f>
        <v>389</v>
      </c>
      <c r="S561" s="164"/>
      <c r="T561" s="155"/>
      <c r="U561" s="207"/>
      <c r="V561" s="221">
        <f>X536</f>
        <v>0</v>
      </c>
      <c r="W561" s="105"/>
      <c r="X561" s="176"/>
      <c r="Y561" s="176"/>
      <c r="Z561" s="176">
        <f>AA536</f>
        <v>0</v>
      </c>
      <c r="AA561" s="207"/>
      <c r="AB561" s="214"/>
    </row>
    <row r="562" spans="1:28" s="100" customFormat="1" x14ac:dyDescent="0.25">
      <c r="A562" s="100" t="str">
        <f t="shared" ref="A562:B577" si="173">A518</f>
        <v>Wells and Springs</v>
      </c>
      <c r="B562" s="130">
        <f t="shared" si="173"/>
        <v>314</v>
      </c>
      <c r="C562" s="154">
        <f t="shared" ref="C562:C577" si="174">H518</f>
        <v>0</v>
      </c>
      <c r="D562" s="154">
        <v>17010</v>
      </c>
      <c r="E562" s="224"/>
      <c r="F562" s="154"/>
      <c r="G562" s="224"/>
      <c r="H562" s="154">
        <f t="shared" si="168"/>
        <v>17010</v>
      </c>
      <c r="I562" s="225">
        <f t="shared" ref="I562:I577" si="175">I518</f>
        <v>2</v>
      </c>
      <c r="J562" s="154">
        <f t="shared" si="169"/>
        <v>170.1</v>
      </c>
      <c r="K562" s="154">
        <f t="shared" ref="K562:K577" si="176">N518</f>
        <v>0</v>
      </c>
      <c r="L562" s="154"/>
      <c r="M562" s="224"/>
      <c r="N562" s="154">
        <f t="shared" si="170"/>
        <v>170.1</v>
      </c>
      <c r="O562" s="293">
        <f t="shared" ref="O562:O577" si="177">IF(N562&gt;0, N562/H562*100, "---")</f>
        <v>1</v>
      </c>
      <c r="P562" s="224"/>
      <c r="Q562" s="154">
        <f t="shared" si="171"/>
        <v>16839.900000000001</v>
      </c>
      <c r="R562" s="130">
        <f t="shared" si="172"/>
        <v>314</v>
      </c>
      <c r="S562" s="129"/>
      <c r="T562" s="122"/>
      <c r="U562" s="154"/>
      <c r="V562" s="360" t="s">
        <v>72</v>
      </c>
      <c r="W562" s="130"/>
      <c r="X562" s="154"/>
      <c r="Y562" s="281"/>
      <c r="Z562" s="363" t="s">
        <v>74</v>
      </c>
      <c r="AA562" s="154"/>
      <c r="AB562" s="282"/>
    </row>
    <row r="563" spans="1:28" s="63" customFormat="1" x14ac:dyDescent="0.25">
      <c r="A563" s="63" t="str">
        <f t="shared" si="173"/>
        <v>Pumping Equip (Electric)</v>
      </c>
      <c r="B563" s="45">
        <f t="shared" si="173"/>
        <v>325</v>
      </c>
      <c r="C563" s="39">
        <f t="shared" si="174"/>
        <v>0</v>
      </c>
      <c r="D563" s="39">
        <v>0</v>
      </c>
      <c r="E563" s="40"/>
      <c r="F563" s="39"/>
      <c r="G563" s="40"/>
      <c r="H563" s="39">
        <f t="shared" si="168"/>
        <v>0</v>
      </c>
      <c r="I563" s="41">
        <f t="shared" si="175"/>
        <v>10</v>
      </c>
      <c r="J563" s="39">
        <f t="shared" si="169"/>
        <v>0</v>
      </c>
      <c r="K563" s="39">
        <f t="shared" si="176"/>
        <v>0</v>
      </c>
      <c r="L563" s="39"/>
      <c r="M563" s="40"/>
      <c r="N563" s="39">
        <f t="shared" si="170"/>
        <v>0</v>
      </c>
      <c r="O563" s="187" t="str">
        <f t="shared" si="177"/>
        <v>---</v>
      </c>
      <c r="P563" s="40"/>
      <c r="Q563" s="39">
        <f t="shared" si="171"/>
        <v>0</v>
      </c>
      <c r="R563" s="45">
        <f t="shared" si="172"/>
        <v>325</v>
      </c>
      <c r="S563" s="164"/>
      <c r="T563" s="155"/>
      <c r="U563" s="39"/>
      <c r="V563" s="361"/>
      <c r="W563" s="45"/>
      <c r="X563" s="39"/>
      <c r="Y563" s="210"/>
      <c r="Z563" s="364"/>
      <c r="AA563" s="39"/>
      <c r="AB563" s="216"/>
    </row>
    <row r="564" spans="1:28" s="100" customFormat="1" ht="13.95" customHeight="1" x14ac:dyDescent="0.25">
      <c r="A564" s="100" t="str">
        <f t="shared" si="173"/>
        <v>Structures and Improvements</v>
      </c>
      <c r="B564" s="130">
        <f t="shared" si="173"/>
        <v>390</v>
      </c>
      <c r="C564" s="154">
        <f t="shared" si="174"/>
        <v>0</v>
      </c>
      <c r="D564" s="154"/>
      <c r="E564" s="224"/>
      <c r="F564" s="154"/>
      <c r="G564" s="224"/>
      <c r="H564" s="154">
        <f t="shared" si="168"/>
        <v>0</v>
      </c>
      <c r="I564" s="225">
        <f t="shared" si="175"/>
        <v>2.5</v>
      </c>
      <c r="J564" s="154">
        <f t="shared" si="169"/>
        <v>0</v>
      </c>
      <c r="K564" s="154">
        <f t="shared" si="176"/>
        <v>0</v>
      </c>
      <c r="L564" s="154"/>
      <c r="M564" s="224"/>
      <c r="N564" s="154">
        <f>K564+J564+L564-F564</f>
        <v>0</v>
      </c>
      <c r="O564" s="293" t="str">
        <f t="shared" si="177"/>
        <v>---</v>
      </c>
      <c r="P564" s="224"/>
      <c r="Q564" s="154">
        <f t="shared" si="171"/>
        <v>0</v>
      </c>
      <c r="R564" s="130">
        <f t="shared" si="172"/>
        <v>390</v>
      </c>
      <c r="S564" s="129"/>
      <c r="T564" s="122"/>
      <c r="U564" s="154"/>
      <c r="V564" s="361"/>
      <c r="W564" s="130"/>
      <c r="X564" s="154"/>
      <c r="Y564" s="251"/>
      <c r="Z564" s="364"/>
      <c r="AA564" s="154"/>
      <c r="AB564" s="283"/>
    </row>
    <row r="565" spans="1:28" s="63" customFormat="1" x14ac:dyDescent="0.25">
      <c r="A565" s="63" t="str">
        <f t="shared" si="173"/>
        <v>Water Treatment Equipment</v>
      </c>
      <c r="B565" s="45">
        <f t="shared" si="173"/>
        <v>332</v>
      </c>
      <c r="C565" s="39">
        <f t="shared" si="174"/>
        <v>0</v>
      </c>
      <c r="D565" s="39"/>
      <c r="E565" s="40"/>
      <c r="F565" s="39"/>
      <c r="G565" s="40"/>
      <c r="H565" s="39">
        <f t="shared" si="168"/>
        <v>0</v>
      </c>
      <c r="I565" s="41">
        <f t="shared" si="175"/>
        <v>2.9</v>
      </c>
      <c r="J565" s="39">
        <f t="shared" si="169"/>
        <v>0</v>
      </c>
      <c r="K565" s="39">
        <f t="shared" si="176"/>
        <v>0</v>
      </c>
      <c r="L565" s="39"/>
      <c r="M565" s="40"/>
      <c r="N565" s="39">
        <f t="shared" si="170"/>
        <v>0</v>
      </c>
      <c r="O565" s="187" t="str">
        <f t="shared" si="177"/>
        <v>---</v>
      </c>
      <c r="P565" s="40"/>
      <c r="Q565" s="39">
        <f t="shared" si="171"/>
        <v>0</v>
      </c>
      <c r="R565" s="45">
        <f t="shared" si="172"/>
        <v>332</v>
      </c>
      <c r="S565" s="164"/>
      <c r="T565" s="155"/>
      <c r="U565" s="39"/>
      <c r="V565" s="361"/>
      <c r="W565" s="45"/>
      <c r="X565" s="39"/>
      <c r="Y565" s="210"/>
      <c r="Z565" s="364"/>
      <c r="AA565" s="39"/>
      <c r="AB565" s="218"/>
    </row>
    <row r="566" spans="1:28" s="100" customFormat="1" x14ac:dyDescent="0.25">
      <c r="A566" s="100" t="str">
        <f t="shared" si="173"/>
        <v>Dist Reservoirs and Standpipes</v>
      </c>
      <c r="B566" s="130">
        <f t="shared" si="173"/>
        <v>342</v>
      </c>
      <c r="C566" s="154">
        <f t="shared" si="174"/>
        <v>110005</v>
      </c>
      <c r="D566" s="154"/>
      <c r="E566" s="224"/>
      <c r="F566" s="154"/>
      <c r="G566" s="224"/>
      <c r="H566" s="154">
        <f t="shared" si="168"/>
        <v>110005</v>
      </c>
      <c r="I566" s="225">
        <f t="shared" si="175"/>
        <v>2.5</v>
      </c>
      <c r="J566" s="154">
        <f t="shared" si="169"/>
        <v>2750.125</v>
      </c>
      <c r="K566" s="154">
        <f t="shared" si="176"/>
        <v>6875.3125</v>
      </c>
      <c r="L566" s="154"/>
      <c r="M566" s="224"/>
      <c r="N566" s="154">
        <f t="shared" si="170"/>
        <v>9625.4375</v>
      </c>
      <c r="O566" s="293">
        <f t="shared" si="177"/>
        <v>8.75</v>
      </c>
      <c r="P566" s="224"/>
      <c r="Q566" s="154">
        <f t="shared" si="171"/>
        <v>100379.5625</v>
      </c>
      <c r="R566" s="130">
        <f t="shared" si="172"/>
        <v>342</v>
      </c>
      <c r="S566" s="129"/>
      <c r="T566" s="122"/>
      <c r="U566" s="154"/>
      <c r="V566" s="361"/>
      <c r="W566" s="130"/>
      <c r="X566" s="154"/>
      <c r="Y566" s="251"/>
      <c r="Z566" s="364"/>
      <c r="AA566" s="154"/>
      <c r="AB566" s="282"/>
    </row>
    <row r="567" spans="1:28" s="63" customFormat="1" x14ac:dyDescent="0.25">
      <c r="A567" s="63" t="str">
        <f t="shared" si="173"/>
        <v>Trans &amp; Dist Mains</v>
      </c>
      <c r="B567" s="45">
        <f t="shared" si="173"/>
        <v>343</v>
      </c>
      <c r="C567" s="39">
        <f t="shared" si="174"/>
        <v>0</v>
      </c>
      <c r="D567" s="39"/>
      <c r="E567" s="40"/>
      <c r="F567" s="39"/>
      <c r="G567" s="40"/>
      <c r="H567" s="39">
        <f t="shared" si="168"/>
        <v>0</v>
      </c>
      <c r="I567" s="41">
        <f t="shared" si="175"/>
        <v>2</v>
      </c>
      <c r="J567" s="39">
        <f t="shared" si="169"/>
        <v>0</v>
      </c>
      <c r="K567" s="39">
        <f t="shared" si="176"/>
        <v>0</v>
      </c>
      <c r="L567" s="39"/>
      <c r="M567" s="40"/>
      <c r="N567" s="39">
        <f t="shared" si="170"/>
        <v>0</v>
      </c>
      <c r="O567" s="187" t="str">
        <f t="shared" si="177"/>
        <v>---</v>
      </c>
      <c r="P567" s="40"/>
      <c r="Q567" s="39">
        <f t="shared" si="171"/>
        <v>0</v>
      </c>
      <c r="R567" s="45">
        <f t="shared" si="172"/>
        <v>343</v>
      </c>
      <c r="S567" s="164"/>
      <c r="T567" s="155"/>
      <c r="U567" s="39"/>
      <c r="V567" s="361"/>
      <c r="W567" s="45"/>
      <c r="X567" s="39"/>
      <c r="Y567" s="210"/>
      <c r="Z567" s="364"/>
      <c r="AA567" s="39"/>
      <c r="AB567" s="218"/>
    </row>
    <row r="568" spans="1:28" s="100" customFormat="1" x14ac:dyDescent="0.25">
      <c r="A568" s="100" t="str">
        <f t="shared" si="173"/>
        <v>Services</v>
      </c>
      <c r="B568" s="130">
        <f t="shared" si="173"/>
        <v>345</v>
      </c>
      <c r="C568" s="154">
        <f t="shared" si="174"/>
        <v>161884</v>
      </c>
      <c r="D568" s="154">
        <v>18065</v>
      </c>
      <c r="E568" s="224"/>
      <c r="F568" s="154"/>
      <c r="G568" s="224"/>
      <c r="H568" s="154">
        <f t="shared" si="168"/>
        <v>179949</v>
      </c>
      <c r="I568" s="225">
        <f t="shared" si="175"/>
        <v>2.5</v>
      </c>
      <c r="J568" s="154">
        <f t="shared" si="169"/>
        <v>4272.9125000000004</v>
      </c>
      <c r="K568" s="154">
        <f t="shared" si="176"/>
        <v>25861.21875</v>
      </c>
      <c r="L568" s="154"/>
      <c r="M568" s="224"/>
      <c r="N568" s="154">
        <f t="shared" si="170"/>
        <v>30134.131249999999</v>
      </c>
      <c r="O568" s="293">
        <f t="shared" si="177"/>
        <v>16.745928707578258</v>
      </c>
      <c r="P568" s="224"/>
      <c r="Q568" s="154">
        <f t="shared" si="171"/>
        <v>149814.86874999999</v>
      </c>
      <c r="R568" s="130">
        <f t="shared" si="172"/>
        <v>345</v>
      </c>
      <c r="S568" s="129"/>
      <c r="T568" s="122"/>
      <c r="U568" s="154"/>
      <c r="V568" s="361"/>
      <c r="W568" s="130"/>
      <c r="X568" s="154"/>
      <c r="Y568" s="251"/>
      <c r="Z568" s="364"/>
      <c r="AA568" s="154"/>
      <c r="AB568" s="282"/>
    </row>
    <row r="569" spans="1:28" s="63" customFormat="1" x14ac:dyDescent="0.25">
      <c r="A569" s="63" t="str">
        <f t="shared" si="173"/>
        <v>Meters</v>
      </c>
      <c r="B569" s="45">
        <f t="shared" si="173"/>
        <v>346</v>
      </c>
      <c r="C569" s="39">
        <f t="shared" si="174"/>
        <v>0</v>
      </c>
      <c r="D569" s="39">
        <v>0</v>
      </c>
      <c r="E569" s="40"/>
      <c r="F569" s="39"/>
      <c r="G569" s="40"/>
      <c r="H569" s="39">
        <f t="shared" si="168"/>
        <v>0</v>
      </c>
      <c r="I569" s="41">
        <f t="shared" si="175"/>
        <v>10</v>
      </c>
      <c r="J569" s="39">
        <f t="shared" si="169"/>
        <v>0</v>
      </c>
      <c r="K569" s="39">
        <f t="shared" si="176"/>
        <v>0</v>
      </c>
      <c r="L569" s="39"/>
      <c r="M569" s="40"/>
      <c r="N569" s="39">
        <f t="shared" si="170"/>
        <v>0</v>
      </c>
      <c r="O569" s="187" t="str">
        <f t="shared" si="177"/>
        <v>---</v>
      </c>
      <c r="P569" s="40"/>
      <c r="Q569" s="39">
        <f t="shared" si="171"/>
        <v>0</v>
      </c>
      <c r="R569" s="45">
        <f t="shared" si="172"/>
        <v>346</v>
      </c>
      <c r="S569" s="164"/>
      <c r="T569" s="155"/>
      <c r="U569" s="39"/>
      <c r="V569" s="362"/>
      <c r="W569" s="45"/>
      <c r="X569" s="39"/>
      <c r="Y569" s="210"/>
      <c r="Z569" s="365"/>
      <c r="AA569" s="39"/>
      <c r="AB569" s="218"/>
    </row>
    <row r="570" spans="1:28" s="100" customFormat="1" x14ac:dyDescent="0.25">
      <c r="A570" s="100" t="str">
        <f t="shared" si="173"/>
        <v>Meter Pits &amp; Installations</v>
      </c>
      <c r="B570" s="130">
        <f t="shared" si="173"/>
        <v>347</v>
      </c>
      <c r="C570" s="154">
        <f t="shared" si="174"/>
        <v>0</v>
      </c>
      <c r="D570" s="154">
        <v>3663</v>
      </c>
      <c r="E570" s="224"/>
      <c r="F570" s="154"/>
      <c r="G570" s="224"/>
      <c r="H570" s="154">
        <f t="shared" si="168"/>
        <v>3663</v>
      </c>
      <c r="I570" s="225">
        <f t="shared" si="175"/>
        <v>2.5</v>
      </c>
      <c r="J570" s="154">
        <f t="shared" si="169"/>
        <v>45.787500000000001</v>
      </c>
      <c r="K570" s="154">
        <f t="shared" si="176"/>
        <v>0</v>
      </c>
      <c r="L570" s="154"/>
      <c r="M570" s="224"/>
      <c r="N570" s="154">
        <f t="shared" si="170"/>
        <v>45.787500000000001</v>
      </c>
      <c r="O570" s="293">
        <f t="shared" si="177"/>
        <v>1.25</v>
      </c>
      <c r="P570" s="224"/>
      <c r="Q570" s="154">
        <f t="shared" si="171"/>
        <v>3617.2125000000001</v>
      </c>
      <c r="R570" s="130">
        <f t="shared" si="172"/>
        <v>347</v>
      </c>
      <c r="S570" s="129"/>
      <c r="T570" s="122"/>
      <c r="U570" s="154"/>
      <c r="V570" s="284"/>
      <c r="W570" s="130"/>
      <c r="X570" s="154"/>
      <c r="Y570" s="154"/>
      <c r="Z570" s="251"/>
      <c r="AA570" s="154"/>
      <c r="AB570" s="282"/>
    </row>
    <row r="571" spans="1:28" s="63" customFormat="1" x14ac:dyDescent="0.25">
      <c r="A571" s="63" t="str">
        <f t="shared" si="173"/>
        <v>Hydrants</v>
      </c>
      <c r="B571" s="45">
        <f t="shared" si="173"/>
        <v>348</v>
      </c>
      <c r="C571" s="39">
        <f t="shared" si="174"/>
        <v>8730</v>
      </c>
      <c r="D571" s="39">
        <v>7040</v>
      </c>
      <c r="E571" s="40"/>
      <c r="F571" s="39"/>
      <c r="G571" s="40"/>
      <c r="H571" s="39">
        <f t="shared" si="168"/>
        <v>15770</v>
      </c>
      <c r="I571" s="41">
        <f t="shared" si="175"/>
        <v>2</v>
      </c>
      <c r="J571" s="39">
        <f t="shared" si="169"/>
        <v>245</v>
      </c>
      <c r="K571" s="39">
        <f t="shared" si="176"/>
        <v>87.3</v>
      </c>
      <c r="L571" s="39"/>
      <c r="M571" s="40"/>
      <c r="N571" s="39">
        <f t="shared" si="170"/>
        <v>332.3</v>
      </c>
      <c r="O571" s="187">
        <f t="shared" si="177"/>
        <v>2.1071655041217503</v>
      </c>
      <c r="P571" s="40"/>
      <c r="Q571" s="39">
        <f t="shared" si="171"/>
        <v>15437.7</v>
      </c>
      <c r="R571" s="45">
        <f t="shared" si="172"/>
        <v>348</v>
      </c>
      <c r="S571" s="164"/>
      <c r="T571" s="155"/>
      <c r="U571" s="39"/>
      <c r="V571" s="375" t="s">
        <v>73</v>
      </c>
      <c r="W571" s="45"/>
      <c r="X571" s="39"/>
      <c r="Y571" s="39"/>
      <c r="Z571" s="210"/>
      <c r="AA571" s="39"/>
      <c r="AB571" s="216"/>
    </row>
    <row r="572" spans="1:28" s="100" customFormat="1" x14ac:dyDescent="0.25">
      <c r="A572" s="100" t="str">
        <f t="shared" si="173"/>
        <v>Stores Equipment</v>
      </c>
      <c r="B572" s="130">
        <f t="shared" si="173"/>
        <v>393</v>
      </c>
      <c r="C572" s="154">
        <f t="shared" si="174"/>
        <v>0</v>
      </c>
      <c r="D572" s="154"/>
      <c r="E572" s="224"/>
      <c r="F572" s="154"/>
      <c r="G572" s="224"/>
      <c r="H572" s="154">
        <f t="shared" si="168"/>
        <v>0</v>
      </c>
      <c r="I572" s="225">
        <f t="shared" si="175"/>
        <v>4</v>
      </c>
      <c r="J572" s="154">
        <f t="shared" si="169"/>
        <v>0</v>
      </c>
      <c r="K572" s="154">
        <f t="shared" si="176"/>
        <v>0</v>
      </c>
      <c r="L572" s="154"/>
      <c r="M572" s="224"/>
      <c r="N572" s="154">
        <f t="shared" si="170"/>
        <v>0</v>
      </c>
      <c r="O572" s="293" t="str">
        <f t="shared" si="177"/>
        <v>---</v>
      </c>
      <c r="P572" s="224"/>
      <c r="Q572" s="154">
        <f t="shared" si="171"/>
        <v>0</v>
      </c>
      <c r="R572" s="130">
        <f t="shared" si="172"/>
        <v>393</v>
      </c>
      <c r="S572" s="129"/>
      <c r="T572" s="122"/>
      <c r="U572" s="154"/>
      <c r="V572" s="375"/>
      <c r="W572" s="130"/>
      <c r="X572" s="154"/>
      <c r="Y572" s="154"/>
      <c r="Z572" s="154"/>
      <c r="AA572" s="154"/>
      <c r="AB572" s="283"/>
    </row>
    <row r="573" spans="1:28" s="63" customFormat="1" x14ac:dyDescent="0.25">
      <c r="A573" s="63" t="str">
        <f t="shared" si="173"/>
        <v>Power Operated Equipment</v>
      </c>
      <c r="B573" s="45">
        <f t="shared" si="173"/>
        <v>396</v>
      </c>
      <c r="C573" s="39">
        <f t="shared" si="174"/>
        <v>0</v>
      </c>
      <c r="D573" s="39"/>
      <c r="E573" s="40"/>
      <c r="F573" s="39"/>
      <c r="G573" s="40"/>
      <c r="H573" s="39">
        <f t="shared" si="168"/>
        <v>0</v>
      </c>
      <c r="I573" s="41">
        <f t="shared" si="175"/>
        <v>6.7</v>
      </c>
      <c r="J573" s="39">
        <f t="shared" si="169"/>
        <v>0</v>
      </c>
      <c r="K573" s="39">
        <f t="shared" si="176"/>
        <v>0</v>
      </c>
      <c r="L573" s="39"/>
      <c r="M573" s="40"/>
      <c r="N573" s="39">
        <f t="shared" si="170"/>
        <v>0</v>
      </c>
      <c r="O573" s="187" t="str">
        <f t="shared" si="177"/>
        <v>---</v>
      </c>
      <c r="P573" s="40"/>
      <c r="Q573" s="39">
        <f t="shared" si="171"/>
        <v>0</v>
      </c>
      <c r="R573" s="45">
        <f t="shared" si="172"/>
        <v>396</v>
      </c>
      <c r="S573" s="164"/>
      <c r="T573" s="155"/>
      <c r="U573" s="39"/>
      <c r="V573" s="375"/>
      <c r="W573" s="45"/>
      <c r="X573" s="39"/>
      <c r="Y573" s="39"/>
      <c r="Z573" s="39"/>
      <c r="AA573" s="39"/>
      <c r="AB573" s="216"/>
    </row>
    <row r="574" spans="1:28" s="100" customFormat="1" x14ac:dyDescent="0.25">
      <c r="A574" s="100" t="str">
        <f t="shared" si="173"/>
        <v>Transportation Equipment</v>
      </c>
      <c r="B574" s="130">
        <f t="shared" si="173"/>
        <v>392</v>
      </c>
      <c r="C574" s="154">
        <f t="shared" si="174"/>
        <v>0</v>
      </c>
      <c r="D574" s="154"/>
      <c r="E574" s="224"/>
      <c r="F574" s="154"/>
      <c r="G574" s="224"/>
      <c r="H574" s="154">
        <f t="shared" si="168"/>
        <v>0</v>
      </c>
      <c r="I574" s="225">
        <f t="shared" si="175"/>
        <v>13</v>
      </c>
      <c r="J574" s="154">
        <f t="shared" si="169"/>
        <v>0</v>
      </c>
      <c r="K574" s="154">
        <f t="shared" si="176"/>
        <v>0</v>
      </c>
      <c r="L574" s="154"/>
      <c r="M574" s="224"/>
      <c r="N574" s="154">
        <f t="shared" si="170"/>
        <v>0</v>
      </c>
      <c r="O574" s="293" t="str">
        <f t="shared" si="177"/>
        <v>---</v>
      </c>
      <c r="P574" s="224"/>
      <c r="Q574" s="154">
        <f t="shared" si="171"/>
        <v>0</v>
      </c>
      <c r="R574" s="130">
        <f t="shared" si="172"/>
        <v>392</v>
      </c>
      <c r="S574" s="129"/>
      <c r="T574" s="122"/>
      <c r="U574" s="154"/>
      <c r="V574" s="375"/>
      <c r="W574" s="130"/>
      <c r="X574" s="154"/>
      <c r="Y574" s="154"/>
      <c r="Z574" s="154"/>
      <c r="AA574" s="154"/>
      <c r="AB574" s="282"/>
    </row>
    <row r="575" spans="1:28" s="63" customFormat="1" x14ac:dyDescent="0.25">
      <c r="A575" s="63" t="str">
        <f t="shared" si="173"/>
        <v>Communication Equipment</v>
      </c>
      <c r="B575" s="45">
        <f t="shared" si="173"/>
        <v>397</v>
      </c>
      <c r="C575" s="39">
        <f t="shared" si="174"/>
        <v>0</v>
      </c>
      <c r="D575" s="39"/>
      <c r="E575" s="40"/>
      <c r="F575" s="39"/>
      <c r="G575" s="40"/>
      <c r="H575" s="39">
        <f t="shared" si="168"/>
        <v>0</v>
      </c>
      <c r="I575" s="41">
        <f t="shared" si="175"/>
        <v>6.7</v>
      </c>
      <c r="J575" s="39">
        <f t="shared" si="169"/>
        <v>0</v>
      </c>
      <c r="K575" s="39">
        <f t="shared" si="176"/>
        <v>0</v>
      </c>
      <c r="L575" s="39"/>
      <c r="M575" s="40"/>
      <c r="N575" s="39">
        <f t="shared" si="170"/>
        <v>0</v>
      </c>
      <c r="O575" s="187" t="str">
        <f t="shared" si="177"/>
        <v>---</v>
      </c>
      <c r="P575" s="40"/>
      <c r="Q575" s="39">
        <f t="shared" si="171"/>
        <v>0</v>
      </c>
      <c r="R575" s="45">
        <f t="shared" si="172"/>
        <v>397</v>
      </c>
      <c r="S575" s="164"/>
      <c r="T575" s="155"/>
      <c r="U575" s="39"/>
      <c r="V575" s="375"/>
      <c r="W575" s="45"/>
      <c r="X575" s="39"/>
      <c r="Y575" s="39"/>
      <c r="Z575" s="39"/>
      <c r="AA575" s="39"/>
      <c r="AB575" s="218"/>
    </row>
    <row r="576" spans="1:28" s="100" customFormat="1" x14ac:dyDescent="0.25">
      <c r="A576" s="100" t="str">
        <f t="shared" si="173"/>
        <v>Organization</v>
      </c>
      <c r="B576" s="130">
        <f t="shared" si="173"/>
        <v>301</v>
      </c>
      <c r="C576" s="154">
        <f t="shared" si="174"/>
        <v>0</v>
      </c>
      <c r="D576" s="154"/>
      <c r="E576" s="224"/>
      <c r="F576" s="154"/>
      <c r="G576" s="224"/>
      <c r="H576" s="154">
        <f t="shared" si="168"/>
        <v>0</v>
      </c>
      <c r="I576" s="225">
        <f t="shared" si="175"/>
        <v>0</v>
      </c>
      <c r="J576" s="154">
        <f t="shared" si="169"/>
        <v>0</v>
      </c>
      <c r="K576" s="154">
        <f t="shared" si="176"/>
        <v>0</v>
      </c>
      <c r="L576" s="154"/>
      <c r="M576" s="224"/>
      <c r="N576" s="154">
        <f t="shared" si="170"/>
        <v>0</v>
      </c>
      <c r="O576" s="293" t="str">
        <f t="shared" si="177"/>
        <v>---</v>
      </c>
      <c r="P576" s="224"/>
      <c r="Q576" s="154">
        <f t="shared" si="171"/>
        <v>0</v>
      </c>
      <c r="R576" s="130">
        <f t="shared" si="172"/>
        <v>301</v>
      </c>
      <c r="S576" s="129"/>
      <c r="T576" s="122"/>
      <c r="U576" s="154"/>
      <c r="V576" s="375"/>
      <c r="W576" s="130"/>
      <c r="X576" s="154"/>
      <c r="Y576" s="154"/>
      <c r="Z576" s="154"/>
      <c r="AA576" s="154"/>
      <c r="AB576" s="283"/>
    </row>
    <row r="577" spans="1:28" s="63" customFormat="1" x14ac:dyDescent="0.25">
      <c r="A577" s="63" t="str">
        <f t="shared" si="173"/>
        <v xml:space="preserve"> </v>
      </c>
      <c r="B577" s="45">
        <f t="shared" si="173"/>
        <v>0</v>
      </c>
      <c r="C577" s="39">
        <f t="shared" si="174"/>
        <v>0</v>
      </c>
      <c r="D577" s="39"/>
      <c r="E577" s="40"/>
      <c r="F577" s="39"/>
      <c r="G577" s="40"/>
      <c r="H577" s="39">
        <f t="shared" si="168"/>
        <v>0</v>
      </c>
      <c r="I577" s="41">
        <f t="shared" si="175"/>
        <v>0</v>
      </c>
      <c r="J577" s="39">
        <f t="shared" si="169"/>
        <v>0</v>
      </c>
      <c r="K577" s="39">
        <f t="shared" si="176"/>
        <v>0</v>
      </c>
      <c r="L577" s="39"/>
      <c r="M577" s="40"/>
      <c r="N577" s="39">
        <f t="shared" si="170"/>
        <v>0</v>
      </c>
      <c r="O577" s="187" t="str">
        <f t="shared" si="177"/>
        <v>---</v>
      </c>
      <c r="P577" s="40"/>
      <c r="Q577" s="39">
        <f t="shared" si="171"/>
        <v>0</v>
      </c>
      <c r="R577" s="45">
        <f t="shared" si="172"/>
        <v>0</v>
      </c>
      <c r="S577" s="164"/>
      <c r="T577" s="160"/>
      <c r="U577" s="39"/>
      <c r="V577" s="375"/>
      <c r="W577" s="45"/>
      <c r="X577" s="39"/>
      <c r="Y577" s="39"/>
      <c r="Z577" s="39"/>
      <c r="AA577" s="39"/>
      <c r="AB577" s="216"/>
    </row>
    <row r="578" spans="1:28" s="100" customFormat="1" x14ac:dyDescent="0.25">
      <c r="B578" s="130"/>
      <c r="C578" s="154"/>
      <c r="D578" s="154"/>
      <c r="E578" s="224"/>
      <c r="F578" s="154"/>
      <c r="G578" s="224"/>
      <c r="H578" s="154"/>
      <c r="I578" s="225"/>
      <c r="J578" s="154"/>
      <c r="K578" s="154"/>
      <c r="L578" s="154"/>
      <c r="M578" s="224"/>
      <c r="N578" s="154"/>
      <c r="O578" s="154"/>
      <c r="P578" s="224"/>
      <c r="Q578" s="154"/>
      <c r="R578" s="130"/>
      <c r="S578" s="129"/>
      <c r="T578" s="122"/>
      <c r="U578" s="154"/>
      <c r="V578" s="228"/>
      <c r="W578" s="130"/>
      <c r="X578" s="154"/>
      <c r="Y578" s="154"/>
      <c r="Z578" s="154"/>
      <c r="AA578" s="154"/>
      <c r="AB578" s="229"/>
    </row>
    <row r="579" spans="1:28" x14ac:dyDescent="0.25">
      <c r="A579" s="244" t="s">
        <v>54</v>
      </c>
      <c r="B579" s="9" t="str">
        <f t="shared" ref="B579" si="178">$M$1</f>
        <v>A</v>
      </c>
      <c r="C579" s="32"/>
      <c r="D579" s="32"/>
      <c r="F579" s="32"/>
      <c r="H579" s="32"/>
      <c r="I579" s="32"/>
      <c r="J579" s="32"/>
      <c r="K579" s="32"/>
      <c r="L579" s="32"/>
      <c r="N579" s="32"/>
      <c r="O579" s="32"/>
      <c r="T579" s="160"/>
      <c r="U579" s="4"/>
      <c r="V579" s="4"/>
    </row>
    <row r="580" spans="1:28" x14ac:dyDescent="0.25">
      <c r="A580" s="4" t="s">
        <v>4</v>
      </c>
      <c r="C580" s="198">
        <f>SUM(C561:C579)</f>
        <v>303935</v>
      </c>
      <c r="D580" s="198">
        <f>SUM(D561:D579)</f>
        <v>45778</v>
      </c>
      <c r="F580" s="11">
        <f>SUM(F561:F579)</f>
        <v>0</v>
      </c>
      <c r="H580" s="198">
        <f>SUM(H561:H579)</f>
        <v>349713</v>
      </c>
      <c r="I580" s="32"/>
      <c r="J580" s="198">
        <f>SUM(J561:J579)</f>
        <v>7483.9250000000011</v>
      </c>
      <c r="K580" s="198">
        <f>SUM(K561:K579)</f>
        <v>32823.831250000003</v>
      </c>
      <c r="L580" s="11">
        <f>SUM(L561:L579)</f>
        <v>0</v>
      </c>
      <c r="N580" s="198">
        <f>SUM(N561:N579)</f>
        <v>40307.756249999999</v>
      </c>
      <c r="O580" s="11"/>
      <c r="Q580" s="198">
        <f>SUM(Q561:Q579)</f>
        <v>309405.24375000002</v>
      </c>
      <c r="T580" s="160"/>
      <c r="U580" s="198">
        <f>SUM(U561:U577)</f>
        <v>0</v>
      </c>
      <c r="V580" s="23"/>
      <c r="X580" s="198">
        <f>U580+V561</f>
        <v>0</v>
      </c>
      <c r="Y580" s="198">
        <v>0</v>
      </c>
      <c r="AA580" s="198">
        <f>Z561+Y580+SUM(AA561:AA577)</f>
        <v>0</v>
      </c>
      <c r="AB580" s="198">
        <f>X580-AA580</f>
        <v>0</v>
      </c>
    </row>
    <row r="581" spans="1:28" x14ac:dyDescent="0.25">
      <c r="C581" s="32"/>
      <c r="H581" s="32"/>
      <c r="I581" s="32"/>
      <c r="J581" s="32"/>
      <c r="K581" s="32"/>
      <c r="L581" s="32"/>
      <c r="N581" s="32"/>
      <c r="O581" s="32"/>
      <c r="Q581" s="32"/>
      <c r="T581" s="160"/>
    </row>
    <row r="582" spans="1:28" x14ac:dyDescent="0.25">
      <c r="A582" s="120" t="s">
        <v>85</v>
      </c>
      <c r="B582" s="90"/>
      <c r="C582" s="32"/>
      <c r="H582" s="32"/>
      <c r="I582" s="32"/>
      <c r="J582" s="32"/>
      <c r="K582" s="32"/>
      <c r="L582" s="32"/>
      <c r="N582" s="32"/>
      <c r="O582" s="32"/>
      <c r="Q582" s="32"/>
      <c r="T582" s="160"/>
      <c r="U582" s="56"/>
      <c r="V582" s="4"/>
      <c r="W582" s="9"/>
      <c r="Y582" s="32"/>
      <c r="AA582" s="32"/>
      <c r="AB582" s="206"/>
    </row>
    <row r="583" spans="1:28" ht="14.4" thickBot="1" x14ac:dyDescent="0.3">
      <c r="B583" s="4"/>
      <c r="E583" s="4"/>
      <c r="G583" s="4"/>
      <c r="T583" s="160"/>
      <c r="U583" s="56"/>
      <c r="V583" s="4"/>
      <c r="W583" s="9"/>
      <c r="Y583" s="32"/>
      <c r="AA583" s="32"/>
      <c r="AB583" s="206"/>
    </row>
    <row r="584" spans="1:28" ht="14.4" thickTop="1" x14ac:dyDescent="0.25">
      <c r="B584" s="4"/>
      <c r="E584" s="4"/>
      <c r="G584" s="4"/>
      <c r="K584" s="91"/>
      <c r="L584" s="92"/>
      <c r="M584" s="68"/>
      <c r="N584" s="92"/>
      <c r="O584" s="92"/>
      <c r="P584" s="68"/>
      <c r="Q584" s="93"/>
      <c r="T584" s="160"/>
      <c r="U584" s="125"/>
      <c r="V584" s="4"/>
      <c r="AA584" s="65"/>
      <c r="AB584" s="50"/>
    </row>
    <row r="585" spans="1:28" x14ac:dyDescent="0.25">
      <c r="B585" s="253"/>
      <c r="C585" s="9"/>
      <c r="H585" s="9"/>
      <c r="K585" s="78"/>
      <c r="L585" s="376">
        <f>L553</f>
        <v>1993</v>
      </c>
      <c r="M585" s="377"/>
      <c r="N585" s="377"/>
      <c r="O585" s="377"/>
      <c r="P585" s="378"/>
      <c r="Q585" s="94"/>
      <c r="T585" s="160"/>
      <c r="U585" s="56"/>
      <c r="V585" s="4" t="s">
        <v>5</v>
      </c>
      <c r="AB585" s="50"/>
    </row>
    <row r="586" spans="1:28" x14ac:dyDescent="0.25">
      <c r="B586" s="4"/>
      <c r="E586" s="4"/>
      <c r="G586" s="4"/>
      <c r="K586" s="78"/>
      <c r="L586" s="57"/>
      <c r="M586" s="73"/>
      <c r="N586" s="57"/>
      <c r="O586" s="57"/>
      <c r="P586" s="73"/>
      <c r="Q586" s="74"/>
      <c r="T586" s="160"/>
      <c r="U586" s="56"/>
      <c r="V586" s="10" t="s">
        <v>17</v>
      </c>
      <c r="W586" s="10" t="s">
        <v>18</v>
      </c>
      <c r="X586" s="10"/>
      <c r="AB586" s="50"/>
    </row>
    <row r="587" spans="1:28" x14ac:dyDescent="0.25">
      <c r="B587" s="4"/>
      <c r="E587" s="4"/>
      <c r="G587" s="4"/>
      <c r="K587" s="72"/>
      <c r="L587" s="56" t="s">
        <v>19</v>
      </c>
      <c r="M587" s="73"/>
      <c r="N587" s="56"/>
      <c r="O587" s="379">
        <f>H580</f>
        <v>349713</v>
      </c>
      <c r="P587" s="379"/>
      <c r="Q587" s="71"/>
      <c r="T587" s="160"/>
      <c r="U587" s="125"/>
      <c r="V587" s="380" t="s">
        <v>76</v>
      </c>
      <c r="W587" s="382" t="s">
        <v>75</v>
      </c>
      <c r="X587" s="383"/>
      <c r="Y587" s="383"/>
      <c r="Z587" s="383"/>
      <c r="AA587" s="384"/>
      <c r="AB587" s="50"/>
    </row>
    <row r="588" spans="1:28" x14ac:dyDescent="0.25">
      <c r="A588" s="9"/>
      <c r="B588" s="253"/>
      <c r="K588" s="72"/>
      <c r="L588" s="43" t="s">
        <v>20</v>
      </c>
      <c r="M588" s="73"/>
      <c r="N588" s="56"/>
      <c r="O588" s="391">
        <f>X580</f>
        <v>0</v>
      </c>
      <c r="P588" s="391"/>
      <c r="Q588" s="71"/>
      <c r="T588" s="160"/>
      <c r="U588" s="56"/>
      <c r="V588" s="381"/>
      <c r="W588" s="385"/>
      <c r="X588" s="386"/>
      <c r="Y588" s="386"/>
      <c r="Z588" s="386"/>
      <c r="AA588" s="387"/>
      <c r="AB588" s="50"/>
    </row>
    <row r="589" spans="1:28" ht="14.4" thickBot="1" x14ac:dyDescent="0.3">
      <c r="K589" s="72"/>
      <c r="L589" s="43" t="s">
        <v>21</v>
      </c>
      <c r="M589" s="73"/>
      <c r="N589" s="56"/>
      <c r="O589" s="392">
        <f>N580</f>
        <v>40307.756249999999</v>
      </c>
      <c r="P589" s="392"/>
      <c r="Q589" s="71"/>
      <c r="T589" s="160"/>
      <c r="U589" s="56"/>
      <c r="V589" s="253"/>
      <c r="W589" s="385"/>
      <c r="X589" s="386"/>
      <c r="Y589" s="386"/>
      <c r="Z589" s="386"/>
      <c r="AA589" s="387"/>
      <c r="AB589" s="50"/>
    </row>
    <row r="590" spans="1:28" x14ac:dyDescent="0.25">
      <c r="A590" s="9"/>
      <c r="B590" s="253"/>
      <c r="K590" s="72"/>
      <c r="L590" s="75"/>
      <c r="M590" s="76"/>
      <c r="N590" s="77"/>
      <c r="O590" s="393">
        <f>O587-O588-O589</f>
        <v>309405.24375000002</v>
      </c>
      <c r="P590" s="393"/>
      <c r="Q590" s="71"/>
      <c r="T590" s="160"/>
      <c r="W590" s="388"/>
      <c r="X590" s="389"/>
      <c r="Y590" s="389"/>
      <c r="Z590" s="389"/>
      <c r="AA590" s="390"/>
      <c r="AB590" s="50"/>
    </row>
    <row r="591" spans="1:28" x14ac:dyDescent="0.25">
      <c r="A591" s="9"/>
      <c r="B591" s="253"/>
      <c r="H591" s="9"/>
      <c r="K591" s="78"/>
      <c r="L591" s="43"/>
      <c r="M591" s="73"/>
      <c r="N591" s="56"/>
      <c r="O591" s="43"/>
      <c r="P591" s="56"/>
      <c r="Q591" s="74"/>
      <c r="T591" s="160"/>
    </row>
    <row r="592" spans="1:28" x14ac:dyDescent="0.25">
      <c r="A592" s="9" t="s">
        <v>22</v>
      </c>
      <c r="B592" s="62"/>
      <c r="C592" s="4" t="s">
        <v>23</v>
      </c>
      <c r="K592" s="78"/>
      <c r="L592" s="80" t="s">
        <v>24</v>
      </c>
      <c r="M592" s="73"/>
      <c r="N592" s="56"/>
      <c r="O592" s="394">
        <f>AA580</f>
        <v>0</v>
      </c>
      <c r="P592" s="394"/>
      <c r="Q592" s="71"/>
      <c r="T592" s="160"/>
    </row>
    <row r="593" spans="1:28" x14ac:dyDescent="0.25">
      <c r="A593" s="9" t="s">
        <v>28</v>
      </c>
      <c r="B593" s="62">
        <f>B546</f>
        <v>0</v>
      </c>
      <c r="C593" s="4">
        <f t="shared" ref="C593" si="179">B592-B593</f>
        <v>0</v>
      </c>
      <c r="D593" s="4" t="s">
        <v>26</v>
      </c>
      <c r="K593" s="72"/>
      <c r="L593" s="81" t="s">
        <v>27</v>
      </c>
      <c r="M593" s="19"/>
      <c r="N593" s="20"/>
      <c r="O593" s="374">
        <f>O590+O592</f>
        <v>309405.24375000002</v>
      </c>
      <c r="P593" s="374"/>
      <c r="Q593" s="95"/>
      <c r="T593" s="160"/>
    </row>
    <row r="594" spans="1:28" ht="14.4" thickBot="1" x14ac:dyDescent="0.3">
      <c r="C594" s="32"/>
      <c r="D594" s="32"/>
      <c r="F594" s="32"/>
      <c r="H594" s="32"/>
      <c r="I594" s="96"/>
      <c r="J594" s="32"/>
      <c r="K594" s="97"/>
      <c r="L594" s="98"/>
      <c r="M594" s="84"/>
      <c r="N594" s="98"/>
      <c r="O594" s="98"/>
      <c r="P594" s="84"/>
      <c r="Q594" s="99"/>
      <c r="T594" s="160"/>
    </row>
    <row r="595" spans="1:28" ht="14.4" thickTop="1" x14ac:dyDescent="0.25"/>
    <row r="596" spans="1:28" x14ac:dyDescent="0.25">
      <c r="A596" s="87" t="s">
        <v>78</v>
      </c>
      <c r="D596" s="253" t="s">
        <v>39</v>
      </c>
      <c r="I596" s="395" t="s">
        <v>77</v>
      </c>
      <c r="J596" s="395"/>
      <c r="L596" s="253" t="s">
        <v>79</v>
      </c>
      <c r="O596" s="253" t="s">
        <v>80</v>
      </c>
      <c r="P596" s="253"/>
      <c r="Q596" s="253"/>
      <c r="T596" s="160"/>
    </row>
    <row r="597" spans="1:28" x14ac:dyDescent="0.25">
      <c r="A597" s="254" t="str">
        <f t="shared" ref="A597" si="180">$B$1</f>
        <v>Liberty-Bolivar</v>
      </c>
      <c r="B597" s="255"/>
      <c r="D597" s="396" t="str">
        <f t="shared" ref="D597" si="181">$I$1</f>
        <v>WA-2020-0397</v>
      </c>
      <c r="E597" s="397"/>
      <c r="F597" s="398"/>
      <c r="I597" s="12" t="str">
        <f t="shared" ref="I597" si="182">$M$1</f>
        <v>A</v>
      </c>
      <c r="L597" s="44">
        <f>L553+1</f>
        <v>1994</v>
      </c>
      <c r="O597" s="399">
        <v>12</v>
      </c>
      <c r="P597" s="400"/>
      <c r="T597" s="160"/>
    </row>
    <row r="598" spans="1:28" x14ac:dyDescent="0.25">
      <c r="A598" s="257"/>
      <c r="B598" s="253"/>
      <c r="T598" s="160"/>
    </row>
    <row r="599" spans="1:28" ht="12.75" customHeight="1" x14ac:dyDescent="0.3">
      <c r="B599" s="401" t="s">
        <v>63</v>
      </c>
      <c r="C599" s="366" t="s">
        <v>44</v>
      </c>
      <c r="D599" s="366" t="s">
        <v>45</v>
      </c>
      <c r="E599" s="101"/>
      <c r="F599" s="366" t="s">
        <v>46</v>
      </c>
      <c r="G599" s="101"/>
      <c r="H599" s="366" t="s">
        <v>47</v>
      </c>
      <c r="I599" s="366" t="s">
        <v>48</v>
      </c>
      <c r="J599" s="366" t="s">
        <v>50</v>
      </c>
      <c r="K599" s="366" t="s">
        <v>51</v>
      </c>
      <c r="L599" s="366" t="s">
        <v>52</v>
      </c>
      <c r="M599" s="101"/>
      <c r="N599" s="366" t="s">
        <v>53</v>
      </c>
      <c r="O599" s="366" t="s">
        <v>60</v>
      </c>
      <c r="P599" s="101"/>
      <c r="Q599" s="366" t="s">
        <v>55</v>
      </c>
      <c r="R599" s="368" t="s">
        <v>49</v>
      </c>
      <c r="T599" s="160"/>
      <c r="U599" s="366" t="s">
        <v>64</v>
      </c>
      <c r="V599" s="371" t="s">
        <v>65</v>
      </c>
      <c r="W599" s="366" t="s">
        <v>67</v>
      </c>
      <c r="X599" s="366" t="s">
        <v>66</v>
      </c>
      <c r="Y599" s="366" t="s">
        <v>68</v>
      </c>
      <c r="Z599" s="366" t="s">
        <v>69</v>
      </c>
      <c r="AA599" s="366" t="s">
        <v>70</v>
      </c>
      <c r="AB599" s="404" t="s">
        <v>71</v>
      </c>
    </row>
    <row r="600" spans="1:28" x14ac:dyDescent="0.3">
      <c r="B600" s="402"/>
      <c r="C600" s="367"/>
      <c r="D600" s="367"/>
      <c r="E600" s="102"/>
      <c r="F600" s="367"/>
      <c r="G600" s="102"/>
      <c r="H600" s="367"/>
      <c r="I600" s="367"/>
      <c r="J600" s="367"/>
      <c r="K600" s="367"/>
      <c r="L600" s="367"/>
      <c r="M600" s="102"/>
      <c r="N600" s="367"/>
      <c r="O600" s="367"/>
      <c r="P600" s="102"/>
      <c r="Q600" s="367"/>
      <c r="R600" s="369"/>
      <c r="T600" s="160"/>
      <c r="U600" s="367"/>
      <c r="V600" s="372"/>
      <c r="W600" s="367"/>
      <c r="X600" s="367"/>
      <c r="Y600" s="367"/>
      <c r="Z600" s="367"/>
      <c r="AA600" s="367"/>
      <c r="AB600" s="405"/>
    </row>
    <row r="601" spans="1:28" x14ac:dyDescent="0.3">
      <c r="B601" s="402"/>
      <c r="C601" s="367"/>
      <c r="D601" s="367"/>
      <c r="E601" s="102"/>
      <c r="F601" s="367"/>
      <c r="G601" s="102"/>
      <c r="H601" s="367"/>
      <c r="I601" s="367"/>
      <c r="J601" s="367"/>
      <c r="K601" s="367"/>
      <c r="L601" s="367"/>
      <c r="M601" s="102"/>
      <c r="N601" s="367"/>
      <c r="O601" s="367"/>
      <c r="P601" s="102"/>
      <c r="Q601" s="367"/>
      <c r="R601" s="369"/>
      <c r="T601" s="160"/>
      <c r="U601" s="367"/>
      <c r="V601" s="372"/>
      <c r="W601" s="367"/>
      <c r="X601" s="367"/>
      <c r="Y601" s="367"/>
      <c r="Z601" s="367"/>
      <c r="AA601" s="367"/>
      <c r="AB601" s="405"/>
    </row>
    <row r="602" spans="1:28" x14ac:dyDescent="0.3">
      <c r="A602" s="359" t="s">
        <v>0</v>
      </c>
      <c r="B602" s="402"/>
      <c r="C602" s="367"/>
      <c r="D602" s="367"/>
      <c r="E602" s="102"/>
      <c r="F602" s="367"/>
      <c r="G602" s="102"/>
      <c r="H602" s="367"/>
      <c r="I602" s="367"/>
      <c r="J602" s="367"/>
      <c r="K602" s="367"/>
      <c r="L602" s="367"/>
      <c r="M602" s="102"/>
      <c r="N602" s="367"/>
      <c r="O602" s="367"/>
      <c r="P602" s="102"/>
      <c r="Q602" s="367"/>
      <c r="R602" s="369"/>
      <c r="T602" s="160"/>
      <c r="U602" s="367"/>
      <c r="V602" s="372"/>
      <c r="W602" s="367"/>
      <c r="X602" s="367"/>
      <c r="Y602" s="367"/>
      <c r="Z602" s="367"/>
      <c r="AA602" s="367"/>
      <c r="AB602" s="405"/>
    </row>
    <row r="603" spans="1:28" x14ac:dyDescent="0.3">
      <c r="A603" s="359"/>
      <c r="B603" s="403"/>
      <c r="C603" s="46">
        <f>L597</f>
        <v>1994</v>
      </c>
      <c r="D603" s="46">
        <f>C603</f>
        <v>1994</v>
      </c>
      <c r="E603" s="7" t="s">
        <v>5</v>
      </c>
      <c r="F603" s="46">
        <f>C603</f>
        <v>1994</v>
      </c>
      <c r="G603" s="7" t="s">
        <v>5</v>
      </c>
      <c r="H603" s="46">
        <f>C603</f>
        <v>1994</v>
      </c>
      <c r="I603" s="373"/>
      <c r="J603" s="373"/>
      <c r="K603" s="46">
        <f>C603</f>
        <v>1994</v>
      </c>
      <c r="L603" s="46">
        <f>C603</f>
        <v>1994</v>
      </c>
      <c r="M603" s="7" t="s">
        <v>5</v>
      </c>
      <c r="N603" s="46">
        <f>C603</f>
        <v>1994</v>
      </c>
      <c r="O603" s="373"/>
      <c r="P603" s="7" t="s">
        <v>5</v>
      </c>
      <c r="Q603" s="46">
        <f>C603</f>
        <v>1994</v>
      </c>
      <c r="R603" s="370"/>
      <c r="T603" s="160"/>
      <c r="U603" s="46">
        <f>C603</f>
        <v>1994</v>
      </c>
      <c r="V603" s="220">
        <f>U603</f>
        <v>1994</v>
      </c>
      <c r="W603" s="373"/>
      <c r="X603" s="46">
        <f>U603</f>
        <v>1994</v>
      </c>
      <c r="Y603" s="46">
        <f>U603</f>
        <v>1994</v>
      </c>
      <c r="Z603" s="47">
        <f>U603</f>
        <v>1994</v>
      </c>
      <c r="AA603" s="373"/>
      <c r="AB603" s="406"/>
    </row>
    <row r="604" spans="1:28" x14ac:dyDescent="0.3">
      <c r="A604" s="257" t="s">
        <v>54</v>
      </c>
      <c r="B604" s="9" t="str">
        <f t="shared" ref="B604" si="183">$M$1</f>
        <v>A</v>
      </c>
      <c r="C604" s="106"/>
      <c r="D604" s="106"/>
      <c r="E604" s="107"/>
      <c r="F604" s="106"/>
      <c r="G604" s="107"/>
      <c r="H604" s="106"/>
      <c r="I604" s="108"/>
      <c r="J604" s="108"/>
      <c r="K604" s="106"/>
      <c r="L604" s="106"/>
      <c r="M604" s="107"/>
      <c r="N604" s="106"/>
      <c r="O604" s="108"/>
      <c r="P604" s="107"/>
      <c r="Q604" s="106"/>
      <c r="R604" s="113"/>
      <c r="T604" s="160"/>
      <c r="U604" s="109"/>
      <c r="V604" s="109"/>
      <c r="W604" s="110"/>
      <c r="X604" s="109"/>
      <c r="Y604" s="109"/>
      <c r="Z604" s="109"/>
      <c r="AA604" s="110"/>
      <c r="AB604" s="111"/>
    </row>
    <row r="605" spans="1:28" s="63" customFormat="1" x14ac:dyDescent="0.25">
      <c r="A605" s="63" t="str">
        <f>A561</f>
        <v>Land and Land Rights</v>
      </c>
      <c r="B605" s="45">
        <f>B561</f>
        <v>389</v>
      </c>
      <c r="C605" s="39">
        <f>H561</f>
        <v>23316</v>
      </c>
      <c r="D605" s="39"/>
      <c r="E605" s="40"/>
      <c r="F605" s="39"/>
      <c r="G605" s="40"/>
      <c r="H605" s="39">
        <f>C605+D605-F605</f>
        <v>23316</v>
      </c>
      <c r="I605" s="41">
        <f>I561</f>
        <v>0</v>
      </c>
      <c r="J605" s="39">
        <f>((C605+H605)/2)*I605/100*$O$597/12</f>
        <v>0</v>
      </c>
      <c r="K605" s="39">
        <f>N561</f>
        <v>0</v>
      </c>
      <c r="L605" s="39"/>
      <c r="M605" s="40"/>
      <c r="N605" s="39">
        <f t="shared" ref="N605:N621" si="184">K605+J605+L605-F605</f>
        <v>0</v>
      </c>
      <c r="O605" s="187" t="str">
        <f>IF(N605&gt;0, N605/H605*100, "---")</f>
        <v>---</v>
      </c>
      <c r="P605" s="40"/>
      <c r="Q605" s="39">
        <f t="shared" ref="Q605:Q621" si="185">H605-N605</f>
        <v>23316</v>
      </c>
      <c r="R605" s="45">
        <f t="shared" ref="R605:R621" si="186">B605</f>
        <v>389</v>
      </c>
      <c r="S605" s="164"/>
      <c r="T605" s="155"/>
      <c r="U605" s="207"/>
      <c r="V605" s="221">
        <f>X580</f>
        <v>0</v>
      </c>
      <c r="W605" s="105"/>
      <c r="X605" s="176"/>
      <c r="Y605" s="176"/>
      <c r="Z605" s="176">
        <f>AA580</f>
        <v>0</v>
      </c>
      <c r="AA605" s="207"/>
      <c r="AB605" s="214"/>
    </row>
    <row r="606" spans="1:28" s="100" customFormat="1" x14ac:dyDescent="0.25">
      <c r="A606" s="100" t="str">
        <f t="shared" ref="A606:B621" si="187">A562</f>
        <v>Wells and Springs</v>
      </c>
      <c r="B606" s="130">
        <f t="shared" si="187"/>
        <v>314</v>
      </c>
      <c r="C606" s="154">
        <f t="shared" ref="C606:C621" si="188">H562</f>
        <v>17010</v>
      </c>
      <c r="D606" s="154"/>
      <c r="E606" s="224"/>
      <c r="F606" s="154"/>
      <c r="G606" s="224"/>
      <c r="H606" s="154">
        <f t="shared" ref="H606:H621" si="189">C606+D606-F606</f>
        <v>17010</v>
      </c>
      <c r="I606" s="225">
        <f t="shared" ref="I606:I621" si="190">I562</f>
        <v>2</v>
      </c>
      <c r="J606" s="154">
        <f t="shared" ref="J606:J621" si="191">((C606+H606)/2)*I606/100*$O$597/12</f>
        <v>340.2</v>
      </c>
      <c r="K606" s="154">
        <f t="shared" ref="K606:K621" si="192">N562</f>
        <v>170.1</v>
      </c>
      <c r="L606" s="154"/>
      <c r="M606" s="224"/>
      <c r="N606" s="154">
        <f t="shared" si="184"/>
        <v>510.29999999999995</v>
      </c>
      <c r="O606" s="293">
        <f t="shared" ref="O606:O621" si="193">IF(N606&gt;0, N606/H606*100, "---")</f>
        <v>3</v>
      </c>
      <c r="P606" s="224"/>
      <c r="Q606" s="154">
        <f>H606-N606</f>
        <v>16499.7</v>
      </c>
      <c r="R606" s="130">
        <f t="shared" si="186"/>
        <v>314</v>
      </c>
      <c r="S606" s="129"/>
      <c r="T606" s="122"/>
      <c r="U606" s="154"/>
      <c r="V606" s="360" t="s">
        <v>72</v>
      </c>
      <c r="W606" s="130"/>
      <c r="X606" s="154"/>
      <c r="Y606" s="281"/>
      <c r="Z606" s="363" t="s">
        <v>74</v>
      </c>
      <c r="AA606" s="154"/>
      <c r="AB606" s="282"/>
    </row>
    <row r="607" spans="1:28" s="63" customFormat="1" x14ac:dyDescent="0.25">
      <c r="A607" s="63" t="str">
        <f t="shared" si="187"/>
        <v>Pumping Equip (Electric)</v>
      </c>
      <c r="B607" s="45">
        <f t="shared" si="187"/>
        <v>325</v>
      </c>
      <c r="C607" s="39">
        <f t="shared" si="188"/>
        <v>0</v>
      </c>
      <c r="D607" s="39">
        <v>0</v>
      </c>
      <c r="E607" s="40"/>
      <c r="F607" s="39"/>
      <c r="G607" s="40"/>
      <c r="H607" s="39">
        <f t="shared" si="189"/>
        <v>0</v>
      </c>
      <c r="I607" s="41">
        <f t="shared" si="190"/>
        <v>10</v>
      </c>
      <c r="J607" s="39">
        <f t="shared" si="191"/>
        <v>0</v>
      </c>
      <c r="K607" s="39">
        <f t="shared" si="192"/>
        <v>0</v>
      </c>
      <c r="L607" s="39"/>
      <c r="M607" s="40"/>
      <c r="N607" s="39">
        <f t="shared" si="184"/>
        <v>0</v>
      </c>
      <c r="O607" s="187" t="str">
        <f t="shared" si="193"/>
        <v>---</v>
      </c>
      <c r="P607" s="40"/>
      <c r="Q607" s="39">
        <f t="shared" si="185"/>
        <v>0</v>
      </c>
      <c r="R607" s="45">
        <f t="shared" si="186"/>
        <v>325</v>
      </c>
      <c r="S607" s="164"/>
      <c r="T607" s="155"/>
      <c r="U607" s="39"/>
      <c r="V607" s="361"/>
      <c r="W607" s="45"/>
      <c r="X607" s="39"/>
      <c r="Y607" s="210"/>
      <c r="Z607" s="364"/>
      <c r="AA607" s="39"/>
      <c r="AB607" s="216"/>
    </row>
    <row r="608" spans="1:28" s="100" customFormat="1" x14ac:dyDescent="0.25">
      <c r="A608" s="100" t="str">
        <f t="shared" si="187"/>
        <v>Structures and Improvements</v>
      </c>
      <c r="B608" s="130">
        <f t="shared" si="187"/>
        <v>390</v>
      </c>
      <c r="C608" s="154">
        <f t="shared" si="188"/>
        <v>0</v>
      </c>
      <c r="D608" s="154"/>
      <c r="E608" s="224"/>
      <c r="F608" s="154"/>
      <c r="G608" s="224"/>
      <c r="H608" s="154">
        <f>C608+D608-F608</f>
        <v>0</v>
      </c>
      <c r="I608" s="225">
        <f t="shared" si="190"/>
        <v>2.5</v>
      </c>
      <c r="J608" s="154">
        <f t="shared" si="191"/>
        <v>0</v>
      </c>
      <c r="K608" s="154">
        <f t="shared" si="192"/>
        <v>0</v>
      </c>
      <c r="L608" s="154"/>
      <c r="M608" s="224"/>
      <c r="N608" s="154">
        <f>K608+J608+L608-F608</f>
        <v>0</v>
      </c>
      <c r="O608" s="293" t="str">
        <f t="shared" si="193"/>
        <v>---</v>
      </c>
      <c r="P608" s="224"/>
      <c r="Q608" s="154">
        <f t="shared" si="185"/>
        <v>0</v>
      </c>
      <c r="R608" s="130">
        <f t="shared" si="186"/>
        <v>390</v>
      </c>
      <c r="S608" s="129"/>
      <c r="T608" s="122"/>
      <c r="U608" s="154"/>
      <c r="V608" s="361"/>
      <c r="W608" s="130"/>
      <c r="X608" s="154"/>
      <c r="Y608" s="251"/>
      <c r="Z608" s="364"/>
      <c r="AA608" s="154"/>
      <c r="AB608" s="283"/>
    </row>
    <row r="609" spans="1:28" s="63" customFormat="1" x14ac:dyDescent="0.25">
      <c r="A609" s="63" t="str">
        <f t="shared" si="187"/>
        <v>Water Treatment Equipment</v>
      </c>
      <c r="B609" s="45">
        <f t="shared" si="187"/>
        <v>332</v>
      </c>
      <c r="C609" s="39">
        <f t="shared" si="188"/>
        <v>0</v>
      </c>
      <c r="D609" s="39"/>
      <c r="E609" s="40"/>
      <c r="F609" s="39"/>
      <c r="G609" s="40"/>
      <c r="H609" s="39">
        <f t="shared" si="189"/>
        <v>0</v>
      </c>
      <c r="I609" s="41">
        <f t="shared" si="190"/>
        <v>2.9</v>
      </c>
      <c r="J609" s="39">
        <f t="shared" si="191"/>
        <v>0</v>
      </c>
      <c r="K609" s="39">
        <f t="shared" si="192"/>
        <v>0</v>
      </c>
      <c r="L609" s="39"/>
      <c r="M609" s="40"/>
      <c r="N609" s="39">
        <f t="shared" si="184"/>
        <v>0</v>
      </c>
      <c r="O609" s="187" t="str">
        <f t="shared" si="193"/>
        <v>---</v>
      </c>
      <c r="P609" s="40"/>
      <c r="Q609" s="39">
        <f t="shared" si="185"/>
        <v>0</v>
      </c>
      <c r="R609" s="45">
        <f t="shared" si="186"/>
        <v>332</v>
      </c>
      <c r="S609" s="164"/>
      <c r="T609" s="155"/>
      <c r="U609" s="39"/>
      <c r="V609" s="361"/>
      <c r="W609" s="45"/>
      <c r="X609" s="39"/>
      <c r="Y609" s="210"/>
      <c r="Z609" s="364"/>
      <c r="AA609" s="39"/>
      <c r="AB609" s="218"/>
    </row>
    <row r="610" spans="1:28" s="100" customFormat="1" x14ac:dyDescent="0.25">
      <c r="A610" s="100" t="str">
        <f t="shared" si="187"/>
        <v>Dist Reservoirs and Standpipes</v>
      </c>
      <c r="B610" s="130">
        <f t="shared" si="187"/>
        <v>342</v>
      </c>
      <c r="C610" s="154">
        <f t="shared" si="188"/>
        <v>110005</v>
      </c>
      <c r="D610" s="154">
        <v>8135</v>
      </c>
      <c r="E610" s="224"/>
      <c r="F610" s="154"/>
      <c r="G610" s="224"/>
      <c r="H610" s="154">
        <f t="shared" si="189"/>
        <v>118140</v>
      </c>
      <c r="I610" s="225">
        <f t="shared" si="190"/>
        <v>2.5</v>
      </c>
      <c r="J610" s="154">
        <f t="shared" si="191"/>
        <v>2851.8125</v>
      </c>
      <c r="K610" s="154">
        <f t="shared" si="192"/>
        <v>9625.4375</v>
      </c>
      <c r="L610" s="154"/>
      <c r="M610" s="224"/>
      <c r="N610" s="154">
        <f t="shared" si="184"/>
        <v>12477.25</v>
      </c>
      <c r="O610" s="293">
        <f t="shared" si="193"/>
        <v>10.56141019129846</v>
      </c>
      <c r="P610" s="224"/>
      <c r="Q610" s="154">
        <f t="shared" si="185"/>
        <v>105662.75</v>
      </c>
      <c r="R610" s="130">
        <f t="shared" si="186"/>
        <v>342</v>
      </c>
      <c r="S610" s="129"/>
      <c r="T610" s="122"/>
      <c r="U610" s="154"/>
      <c r="V610" s="361"/>
      <c r="W610" s="130"/>
      <c r="X610" s="154"/>
      <c r="Y610" s="251"/>
      <c r="Z610" s="364"/>
      <c r="AA610" s="154"/>
      <c r="AB610" s="282"/>
    </row>
    <row r="611" spans="1:28" s="63" customFormat="1" x14ac:dyDescent="0.25">
      <c r="A611" s="63" t="str">
        <f t="shared" si="187"/>
        <v>Trans &amp; Dist Mains</v>
      </c>
      <c r="B611" s="45">
        <f t="shared" si="187"/>
        <v>343</v>
      </c>
      <c r="C611" s="39">
        <f t="shared" si="188"/>
        <v>0</v>
      </c>
      <c r="D611" s="39"/>
      <c r="E611" s="40"/>
      <c r="F611" s="39"/>
      <c r="G611" s="40"/>
      <c r="H611" s="39">
        <f t="shared" si="189"/>
        <v>0</v>
      </c>
      <c r="I611" s="41">
        <f t="shared" si="190"/>
        <v>2</v>
      </c>
      <c r="J611" s="39">
        <f t="shared" si="191"/>
        <v>0</v>
      </c>
      <c r="K611" s="39">
        <f t="shared" si="192"/>
        <v>0</v>
      </c>
      <c r="L611" s="39"/>
      <c r="M611" s="40"/>
      <c r="N611" s="39">
        <f t="shared" si="184"/>
        <v>0</v>
      </c>
      <c r="O611" s="187" t="str">
        <f t="shared" si="193"/>
        <v>---</v>
      </c>
      <c r="P611" s="40"/>
      <c r="Q611" s="39">
        <f t="shared" si="185"/>
        <v>0</v>
      </c>
      <c r="R611" s="45">
        <f t="shared" si="186"/>
        <v>343</v>
      </c>
      <c r="S611" s="164"/>
      <c r="T611" s="155"/>
      <c r="U611" s="39"/>
      <c r="V611" s="361"/>
      <c r="W611" s="45"/>
      <c r="X611" s="39"/>
      <c r="Y611" s="210"/>
      <c r="Z611" s="364"/>
      <c r="AA611" s="39"/>
      <c r="AB611" s="218"/>
    </row>
    <row r="612" spans="1:28" s="100" customFormat="1" x14ac:dyDescent="0.25">
      <c r="A612" s="100" t="str">
        <f t="shared" si="187"/>
        <v>Services</v>
      </c>
      <c r="B612" s="130">
        <f t="shared" si="187"/>
        <v>345</v>
      </c>
      <c r="C612" s="154">
        <f t="shared" si="188"/>
        <v>179949</v>
      </c>
      <c r="D612" s="154">
        <v>37760</v>
      </c>
      <c r="E612" s="224"/>
      <c r="F612" s="154"/>
      <c r="G612" s="224"/>
      <c r="H612" s="154">
        <f t="shared" si="189"/>
        <v>217709</v>
      </c>
      <c r="I612" s="225">
        <f t="shared" si="190"/>
        <v>2.5</v>
      </c>
      <c r="J612" s="154">
        <f t="shared" si="191"/>
        <v>4970.7250000000004</v>
      </c>
      <c r="K612" s="154">
        <f t="shared" si="192"/>
        <v>30134.131249999999</v>
      </c>
      <c r="L612" s="154"/>
      <c r="M612" s="224"/>
      <c r="N612" s="154">
        <f t="shared" si="184"/>
        <v>35104.856249999997</v>
      </c>
      <c r="O612" s="293">
        <f t="shared" si="193"/>
        <v>16.12466928330937</v>
      </c>
      <c r="P612" s="224"/>
      <c r="Q612" s="154">
        <f t="shared" si="185"/>
        <v>182604.14374999999</v>
      </c>
      <c r="R612" s="130">
        <f t="shared" si="186"/>
        <v>345</v>
      </c>
      <c r="S612" s="129"/>
      <c r="T612" s="122"/>
      <c r="U612" s="154"/>
      <c r="V612" s="361"/>
      <c r="W612" s="130"/>
      <c r="X612" s="154"/>
      <c r="Y612" s="251"/>
      <c r="Z612" s="364"/>
      <c r="AA612" s="154"/>
      <c r="AB612" s="282"/>
    </row>
    <row r="613" spans="1:28" s="63" customFormat="1" x14ac:dyDescent="0.25">
      <c r="A613" s="63" t="str">
        <f t="shared" si="187"/>
        <v>Meters</v>
      </c>
      <c r="B613" s="45">
        <f t="shared" si="187"/>
        <v>346</v>
      </c>
      <c r="C613" s="39">
        <f t="shared" si="188"/>
        <v>0</v>
      </c>
      <c r="D613" s="39">
        <v>0</v>
      </c>
      <c r="E613" s="40"/>
      <c r="F613" s="39"/>
      <c r="G613" s="40"/>
      <c r="H613" s="39">
        <f t="shared" si="189"/>
        <v>0</v>
      </c>
      <c r="I613" s="41">
        <f t="shared" si="190"/>
        <v>10</v>
      </c>
      <c r="J613" s="39">
        <f t="shared" si="191"/>
        <v>0</v>
      </c>
      <c r="K613" s="39">
        <f t="shared" si="192"/>
        <v>0</v>
      </c>
      <c r="L613" s="39"/>
      <c r="M613" s="40"/>
      <c r="N613" s="39">
        <f t="shared" si="184"/>
        <v>0</v>
      </c>
      <c r="O613" s="187" t="str">
        <f t="shared" si="193"/>
        <v>---</v>
      </c>
      <c r="P613" s="40"/>
      <c r="Q613" s="39">
        <f t="shared" si="185"/>
        <v>0</v>
      </c>
      <c r="R613" s="45">
        <f t="shared" si="186"/>
        <v>346</v>
      </c>
      <c r="S613" s="164"/>
      <c r="T613" s="155"/>
      <c r="U613" s="39"/>
      <c r="V613" s="362"/>
      <c r="W613" s="45"/>
      <c r="X613" s="39"/>
      <c r="Y613" s="210"/>
      <c r="Z613" s="365"/>
      <c r="AA613" s="39"/>
      <c r="AB613" s="218"/>
    </row>
    <row r="614" spans="1:28" s="100" customFormat="1" x14ac:dyDescent="0.25">
      <c r="A614" s="100" t="str">
        <f t="shared" si="187"/>
        <v>Meter Pits &amp; Installations</v>
      </c>
      <c r="B614" s="130">
        <f t="shared" si="187"/>
        <v>347</v>
      </c>
      <c r="C614" s="154">
        <f t="shared" si="188"/>
        <v>3663</v>
      </c>
      <c r="D614" s="154"/>
      <c r="E614" s="224"/>
      <c r="F614" s="154"/>
      <c r="G614" s="224"/>
      <c r="H614" s="154">
        <f t="shared" si="189"/>
        <v>3663</v>
      </c>
      <c r="I614" s="225">
        <f t="shared" si="190"/>
        <v>2.5</v>
      </c>
      <c r="J614" s="154">
        <f t="shared" si="191"/>
        <v>91.575000000000003</v>
      </c>
      <c r="K614" s="154">
        <f t="shared" si="192"/>
        <v>45.787500000000001</v>
      </c>
      <c r="L614" s="154"/>
      <c r="M614" s="224"/>
      <c r="N614" s="154">
        <f t="shared" si="184"/>
        <v>137.36250000000001</v>
      </c>
      <c r="O614" s="293">
        <f t="shared" si="193"/>
        <v>3.7500000000000004</v>
      </c>
      <c r="P614" s="224"/>
      <c r="Q614" s="154">
        <f t="shared" si="185"/>
        <v>3525.6374999999998</v>
      </c>
      <c r="R614" s="130">
        <f t="shared" si="186"/>
        <v>347</v>
      </c>
      <c r="S614" s="129"/>
      <c r="T614" s="122"/>
      <c r="U614" s="154"/>
      <c r="V614" s="284"/>
      <c r="W614" s="130"/>
      <c r="X614" s="154"/>
      <c r="Y614" s="154"/>
      <c r="Z614" s="251"/>
      <c r="AA614" s="154"/>
      <c r="AB614" s="282"/>
    </row>
    <row r="615" spans="1:28" s="63" customFormat="1" x14ac:dyDescent="0.25">
      <c r="A615" s="63" t="str">
        <f t="shared" si="187"/>
        <v>Hydrants</v>
      </c>
      <c r="B615" s="45">
        <f t="shared" si="187"/>
        <v>348</v>
      </c>
      <c r="C615" s="39">
        <f t="shared" si="188"/>
        <v>15770</v>
      </c>
      <c r="D615" s="39">
        <v>18998</v>
      </c>
      <c r="E615" s="40"/>
      <c r="F615" s="39"/>
      <c r="G615" s="40"/>
      <c r="H615" s="39">
        <f t="shared" si="189"/>
        <v>34768</v>
      </c>
      <c r="I615" s="41">
        <f t="shared" si="190"/>
        <v>2</v>
      </c>
      <c r="J615" s="39">
        <f t="shared" si="191"/>
        <v>505.37999999999994</v>
      </c>
      <c r="K615" s="39">
        <f t="shared" si="192"/>
        <v>332.3</v>
      </c>
      <c r="L615" s="39"/>
      <c r="M615" s="40"/>
      <c r="N615" s="39">
        <f t="shared" si="184"/>
        <v>837.68</v>
      </c>
      <c r="O615" s="187">
        <f t="shared" si="193"/>
        <v>2.409341923607915</v>
      </c>
      <c r="P615" s="40"/>
      <c r="Q615" s="39">
        <f t="shared" si="185"/>
        <v>33930.32</v>
      </c>
      <c r="R615" s="45">
        <f t="shared" si="186"/>
        <v>348</v>
      </c>
      <c r="S615" s="164"/>
      <c r="T615" s="155"/>
      <c r="U615" s="39"/>
      <c r="V615" s="375" t="s">
        <v>73</v>
      </c>
      <c r="W615" s="45"/>
      <c r="X615" s="39"/>
      <c r="Y615" s="39"/>
      <c r="Z615" s="210"/>
      <c r="AA615" s="39"/>
      <c r="AB615" s="216"/>
    </row>
    <row r="616" spans="1:28" s="100" customFormat="1" x14ac:dyDescent="0.25">
      <c r="A616" s="100" t="str">
        <f t="shared" si="187"/>
        <v>Stores Equipment</v>
      </c>
      <c r="B616" s="130">
        <f t="shared" si="187"/>
        <v>393</v>
      </c>
      <c r="C616" s="154">
        <f t="shared" si="188"/>
        <v>0</v>
      </c>
      <c r="D616" s="154"/>
      <c r="E616" s="224"/>
      <c r="F616" s="154"/>
      <c r="G616" s="224"/>
      <c r="H616" s="154">
        <f t="shared" si="189"/>
        <v>0</v>
      </c>
      <c r="I616" s="225">
        <f t="shared" si="190"/>
        <v>4</v>
      </c>
      <c r="J616" s="154">
        <f t="shared" si="191"/>
        <v>0</v>
      </c>
      <c r="K616" s="154">
        <f t="shared" si="192"/>
        <v>0</v>
      </c>
      <c r="L616" s="154"/>
      <c r="M616" s="224"/>
      <c r="N616" s="154">
        <f t="shared" si="184"/>
        <v>0</v>
      </c>
      <c r="O616" s="293" t="str">
        <f t="shared" si="193"/>
        <v>---</v>
      </c>
      <c r="P616" s="224"/>
      <c r="Q616" s="154">
        <f t="shared" si="185"/>
        <v>0</v>
      </c>
      <c r="R616" s="130">
        <f t="shared" si="186"/>
        <v>393</v>
      </c>
      <c r="S616" s="129"/>
      <c r="T616" s="122"/>
      <c r="U616" s="154"/>
      <c r="V616" s="375"/>
      <c r="W616" s="130"/>
      <c r="X616" s="154"/>
      <c r="Y616" s="154"/>
      <c r="Z616" s="154"/>
      <c r="AA616" s="154"/>
      <c r="AB616" s="283"/>
    </row>
    <row r="617" spans="1:28" s="63" customFormat="1" x14ac:dyDescent="0.25">
      <c r="A617" s="63" t="str">
        <f t="shared" si="187"/>
        <v>Power Operated Equipment</v>
      </c>
      <c r="B617" s="45">
        <f t="shared" si="187"/>
        <v>396</v>
      </c>
      <c r="C617" s="39">
        <f t="shared" si="188"/>
        <v>0</v>
      </c>
      <c r="D617" s="39"/>
      <c r="E617" s="40"/>
      <c r="F617" s="39"/>
      <c r="G617" s="40"/>
      <c r="H617" s="39">
        <f t="shared" si="189"/>
        <v>0</v>
      </c>
      <c r="I617" s="41">
        <f t="shared" si="190"/>
        <v>6.7</v>
      </c>
      <c r="J617" s="39">
        <f t="shared" si="191"/>
        <v>0</v>
      </c>
      <c r="K617" s="39">
        <f t="shared" si="192"/>
        <v>0</v>
      </c>
      <c r="L617" s="39"/>
      <c r="M617" s="40"/>
      <c r="N617" s="39">
        <f t="shared" si="184"/>
        <v>0</v>
      </c>
      <c r="O617" s="187" t="str">
        <f t="shared" si="193"/>
        <v>---</v>
      </c>
      <c r="P617" s="40"/>
      <c r="Q617" s="39">
        <f t="shared" si="185"/>
        <v>0</v>
      </c>
      <c r="R617" s="45">
        <f t="shared" si="186"/>
        <v>396</v>
      </c>
      <c r="S617" s="164"/>
      <c r="T617" s="155"/>
      <c r="U617" s="39"/>
      <c r="V617" s="375"/>
      <c r="W617" s="45"/>
      <c r="X617" s="39"/>
      <c r="Y617" s="39"/>
      <c r="Z617" s="39"/>
      <c r="AA617" s="39"/>
      <c r="AB617" s="216"/>
    </row>
    <row r="618" spans="1:28" s="100" customFormat="1" x14ac:dyDescent="0.25">
      <c r="A618" s="100" t="str">
        <f t="shared" si="187"/>
        <v>Transportation Equipment</v>
      </c>
      <c r="B618" s="130">
        <f t="shared" si="187"/>
        <v>392</v>
      </c>
      <c r="C618" s="154">
        <f t="shared" si="188"/>
        <v>0</v>
      </c>
      <c r="D618" s="154"/>
      <c r="E618" s="224"/>
      <c r="F618" s="154"/>
      <c r="G618" s="224"/>
      <c r="H618" s="154">
        <f t="shared" si="189"/>
        <v>0</v>
      </c>
      <c r="I618" s="225">
        <f t="shared" si="190"/>
        <v>13</v>
      </c>
      <c r="J618" s="154">
        <f t="shared" si="191"/>
        <v>0</v>
      </c>
      <c r="K618" s="154">
        <f t="shared" si="192"/>
        <v>0</v>
      </c>
      <c r="L618" s="154"/>
      <c r="M618" s="224"/>
      <c r="N618" s="154">
        <f t="shared" si="184"/>
        <v>0</v>
      </c>
      <c r="O618" s="293" t="str">
        <f t="shared" si="193"/>
        <v>---</v>
      </c>
      <c r="P618" s="224"/>
      <c r="Q618" s="154">
        <f t="shared" si="185"/>
        <v>0</v>
      </c>
      <c r="R618" s="130">
        <f t="shared" si="186"/>
        <v>392</v>
      </c>
      <c r="S618" s="129"/>
      <c r="T618" s="122"/>
      <c r="U618" s="154"/>
      <c r="V618" s="375"/>
      <c r="W618" s="130"/>
      <c r="X618" s="154"/>
      <c r="Y618" s="154"/>
      <c r="Z618" s="154"/>
      <c r="AA618" s="154"/>
      <c r="AB618" s="282"/>
    </row>
    <row r="619" spans="1:28" s="63" customFormat="1" x14ac:dyDescent="0.25">
      <c r="A619" s="63" t="str">
        <f t="shared" si="187"/>
        <v>Communication Equipment</v>
      </c>
      <c r="B619" s="45">
        <f t="shared" si="187"/>
        <v>397</v>
      </c>
      <c r="C619" s="39">
        <f t="shared" si="188"/>
        <v>0</v>
      </c>
      <c r="D619" s="39"/>
      <c r="E619" s="40"/>
      <c r="F619" s="39"/>
      <c r="G619" s="40"/>
      <c r="H619" s="39">
        <f t="shared" si="189"/>
        <v>0</v>
      </c>
      <c r="I619" s="41">
        <f t="shared" si="190"/>
        <v>6.7</v>
      </c>
      <c r="J619" s="39">
        <f t="shared" si="191"/>
        <v>0</v>
      </c>
      <c r="K619" s="39">
        <f t="shared" si="192"/>
        <v>0</v>
      </c>
      <c r="L619" s="39"/>
      <c r="M619" s="40"/>
      <c r="N619" s="39">
        <f t="shared" si="184"/>
        <v>0</v>
      </c>
      <c r="O619" s="187" t="str">
        <f t="shared" si="193"/>
        <v>---</v>
      </c>
      <c r="P619" s="40"/>
      <c r="Q619" s="39">
        <f t="shared" si="185"/>
        <v>0</v>
      </c>
      <c r="R619" s="45">
        <f t="shared" si="186"/>
        <v>397</v>
      </c>
      <c r="S619" s="164"/>
      <c r="T619" s="155"/>
      <c r="U619" s="39"/>
      <c r="V619" s="375"/>
      <c r="W619" s="45"/>
      <c r="X619" s="39"/>
      <c r="Y619" s="39"/>
      <c r="Z619" s="39"/>
      <c r="AA619" s="39"/>
      <c r="AB619" s="218"/>
    </row>
    <row r="620" spans="1:28" s="100" customFormat="1" x14ac:dyDescent="0.25">
      <c r="A620" s="100" t="str">
        <f t="shared" si="187"/>
        <v>Organization</v>
      </c>
      <c r="B620" s="130">
        <f t="shared" si="187"/>
        <v>301</v>
      </c>
      <c r="C620" s="154">
        <f t="shared" si="188"/>
        <v>0</v>
      </c>
      <c r="D620" s="154"/>
      <c r="E620" s="224"/>
      <c r="F620" s="154"/>
      <c r="G620" s="224"/>
      <c r="H620" s="154">
        <f t="shared" si="189"/>
        <v>0</v>
      </c>
      <c r="I620" s="225">
        <f t="shared" si="190"/>
        <v>0</v>
      </c>
      <c r="J620" s="154">
        <f t="shared" si="191"/>
        <v>0</v>
      </c>
      <c r="K620" s="154">
        <f t="shared" si="192"/>
        <v>0</v>
      </c>
      <c r="L620" s="154"/>
      <c r="M620" s="224"/>
      <c r="N620" s="154">
        <f t="shared" si="184"/>
        <v>0</v>
      </c>
      <c r="O620" s="293" t="str">
        <f t="shared" si="193"/>
        <v>---</v>
      </c>
      <c r="P620" s="224"/>
      <c r="Q620" s="154">
        <f t="shared" si="185"/>
        <v>0</v>
      </c>
      <c r="R620" s="130">
        <f t="shared" si="186"/>
        <v>301</v>
      </c>
      <c r="S620" s="129"/>
      <c r="T620" s="122"/>
      <c r="U620" s="154"/>
      <c r="V620" s="375"/>
      <c r="W620" s="130"/>
      <c r="X620" s="154"/>
      <c r="Y620" s="154"/>
      <c r="Z620" s="154"/>
      <c r="AA620" s="154"/>
      <c r="AB620" s="283"/>
    </row>
    <row r="621" spans="1:28" s="63" customFormat="1" x14ac:dyDescent="0.25">
      <c r="A621" s="63" t="str">
        <f t="shared" si="187"/>
        <v xml:space="preserve"> </v>
      </c>
      <c r="B621" s="45">
        <f t="shared" si="187"/>
        <v>0</v>
      </c>
      <c r="C621" s="39">
        <f t="shared" si="188"/>
        <v>0</v>
      </c>
      <c r="D621" s="39"/>
      <c r="E621" s="40"/>
      <c r="F621" s="39"/>
      <c r="G621" s="40"/>
      <c r="H621" s="39">
        <f t="shared" si="189"/>
        <v>0</v>
      </c>
      <c r="I621" s="41">
        <f t="shared" si="190"/>
        <v>0</v>
      </c>
      <c r="J621" s="39">
        <f t="shared" si="191"/>
        <v>0</v>
      </c>
      <c r="K621" s="39">
        <f t="shared" si="192"/>
        <v>0</v>
      </c>
      <c r="L621" s="39"/>
      <c r="M621" s="40"/>
      <c r="N621" s="39">
        <f t="shared" si="184"/>
        <v>0</v>
      </c>
      <c r="O621" s="187" t="str">
        <f t="shared" si="193"/>
        <v>---</v>
      </c>
      <c r="P621" s="40"/>
      <c r="Q621" s="39">
        <f t="shared" si="185"/>
        <v>0</v>
      </c>
      <c r="R621" s="45">
        <f t="shared" si="186"/>
        <v>0</v>
      </c>
      <c r="S621" s="164"/>
      <c r="T621" s="160"/>
      <c r="U621" s="39"/>
      <c r="V621" s="375"/>
      <c r="W621" s="45"/>
      <c r="X621" s="39"/>
      <c r="Y621" s="39"/>
      <c r="Z621" s="39"/>
      <c r="AA621" s="39"/>
      <c r="AB621" s="216"/>
    </row>
    <row r="622" spans="1:28" s="100" customFormat="1" x14ac:dyDescent="0.25">
      <c r="B622" s="130"/>
      <c r="C622" s="154"/>
      <c r="D622" s="154"/>
      <c r="E622" s="224"/>
      <c r="F622" s="154"/>
      <c r="G622" s="224"/>
      <c r="H622" s="154"/>
      <c r="I622" s="225"/>
      <c r="J622" s="154"/>
      <c r="K622" s="154"/>
      <c r="L622" s="154"/>
      <c r="M622" s="224"/>
      <c r="N622" s="154"/>
      <c r="O622" s="154"/>
      <c r="P622" s="224"/>
      <c r="Q622" s="154"/>
      <c r="R622" s="130"/>
      <c r="S622" s="129"/>
      <c r="T622" s="122"/>
      <c r="U622" s="154"/>
      <c r="V622" s="228"/>
      <c r="W622" s="130"/>
      <c r="X622" s="154"/>
      <c r="Y622" s="154"/>
      <c r="Z622" s="154"/>
      <c r="AA622" s="154"/>
      <c r="AB622" s="229"/>
    </row>
    <row r="623" spans="1:28" x14ac:dyDescent="0.25">
      <c r="A623" s="244" t="s">
        <v>54</v>
      </c>
      <c r="B623" s="9" t="str">
        <f t="shared" ref="B623" si="194">$M$1</f>
        <v>A</v>
      </c>
      <c r="C623" s="32"/>
      <c r="D623" s="32"/>
      <c r="F623" s="32"/>
      <c r="H623" s="32"/>
      <c r="I623" s="32"/>
      <c r="J623" s="32"/>
      <c r="K623" s="32"/>
      <c r="L623" s="32"/>
      <c r="N623" s="32"/>
      <c r="O623" s="32"/>
      <c r="T623" s="160"/>
      <c r="U623" s="4"/>
      <c r="V623" s="4"/>
    </row>
    <row r="624" spans="1:28" x14ac:dyDescent="0.25">
      <c r="A624" s="4" t="s">
        <v>4</v>
      </c>
      <c r="C624" s="198">
        <f>SUM(C605:C623)</f>
        <v>349713</v>
      </c>
      <c r="D624" s="198">
        <f>SUM(D605:D623)</f>
        <v>64893</v>
      </c>
      <c r="F624" s="11">
        <f>SUM(F605:F623)</f>
        <v>0</v>
      </c>
      <c r="H624" s="198">
        <f>SUM(H605:H623)</f>
        <v>414606</v>
      </c>
      <c r="I624" s="32"/>
      <c r="J624" s="198">
        <f>SUM(J605:J623)</f>
        <v>8759.6924999999992</v>
      </c>
      <c r="K624" s="198">
        <f>SUM(K605:K623)</f>
        <v>40307.756249999999</v>
      </c>
      <c r="L624" s="11">
        <f>SUM(L605:L623)</f>
        <v>0</v>
      </c>
      <c r="N624" s="198">
        <f>SUM(N605:N623)</f>
        <v>49067.448750000003</v>
      </c>
      <c r="O624" s="11"/>
      <c r="Q624" s="198">
        <f>SUM(Q605:Q623)</f>
        <v>365538.55125000002</v>
      </c>
      <c r="T624" s="160"/>
      <c r="U624" s="198">
        <f>SUM(U605:U621)</f>
        <v>0</v>
      </c>
      <c r="V624" s="23"/>
      <c r="X624" s="198">
        <f>U624+V605</f>
        <v>0</v>
      </c>
      <c r="Y624" s="198">
        <f>X624/H624*J624</f>
        <v>0</v>
      </c>
      <c r="AA624" s="198">
        <f>Z605+Y624+SUM(AA605:AA621)</f>
        <v>0</v>
      </c>
      <c r="AB624" s="198">
        <f>X624-AA624</f>
        <v>0</v>
      </c>
    </row>
    <row r="625" spans="1:28" x14ac:dyDescent="0.25">
      <c r="C625" s="32"/>
      <c r="H625" s="32"/>
      <c r="I625" s="32"/>
      <c r="J625" s="32"/>
      <c r="K625" s="32"/>
      <c r="L625" s="32"/>
      <c r="N625" s="32"/>
      <c r="O625" s="32"/>
      <c r="Q625" s="32"/>
      <c r="T625" s="160"/>
    </row>
    <row r="626" spans="1:28" x14ac:dyDescent="0.25">
      <c r="A626" s="120" t="s">
        <v>85</v>
      </c>
      <c r="B626" s="90"/>
      <c r="C626" s="32"/>
      <c r="H626" s="32"/>
      <c r="I626" s="32"/>
      <c r="J626" s="32"/>
      <c r="K626" s="32"/>
      <c r="L626" s="32"/>
      <c r="N626" s="32"/>
      <c r="O626" s="32"/>
      <c r="Q626" s="32"/>
      <c r="T626" s="160"/>
      <c r="U626" s="56"/>
      <c r="V626" s="4"/>
      <c r="W626" s="9"/>
      <c r="Y626" s="32"/>
      <c r="AA626" s="32"/>
      <c r="AB626" s="206"/>
    </row>
    <row r="627" spans="1:28" ht="14.4" thickBot="1" x14ac:dyDescent="0.3">
      <c r="B627" s="4"/>
      <c r="E627" s="4"/>
      <c r="G627" s="4"/>
      <c r="T627" s="160"/>
      <c r="U627" s="56"/>
      <c r="V627" s="4"/>
      <c r="W627" s="9"/>
      <c r="Y627" s="32"/>
      <c r="AA627" s="32"/>
      <c r="AB627" s="206"/>
    </row>
    <row r="628" spans="1:28" ht="14.4" thickTop="1" x14ac:dyDescent="0.25">
      <c r="B628" s="4"/>
      <c r="E628" s="4"/>
      <c r="G628" s="4"/>
      <c r="K628" s="91"/>
      <c r="L628" s="92"/>
      <c r="M628" s="68"/>
      <c r="N628" s="92"/>
      <c r="O628" s="92"/>
      <c r="P628" s="68"/>
      <c r="Q628" s="93"/>
      <c r="T628" s="160"/>
      <c r="U628" s="125"/>
      <c r="V628" s="4"/>
      <c r="AA628" s="65"/>
      <c r="AB628" s="50"/>
    </row>
    <row r="629" spans="1:28" x14ac:dyDescent="0.25">
      <c r="B629" s="253"/>
      <c r="C629" s="9"/>
      <c r="H629" s="9"/>
      <c r="K629" s="78"/>
      <c r="L629" s="376">
        <f>L597</f>
        <v>1994</v>
      </c>
      <c r="M629" s="377"/>
      <c r="N629" s="377"/>
      <c r="O629" s="377"/>
      <c r="P629" s="378"/>
      <c r="Q629" s="94"/>
      <c r="T629" s="160"/>
      <c r="U629" s="56"/>
      <c r="V629" s="4" t="s">
        <v>5</v>
      </c>
      <c r="AB629" s="50"/>
    </row>
    <row r="630" spans="1:28" x14ac:dyDescent="0.25">
      <c r="B630" s="4"/>
      <c r="E630" s="4"/>
      <c r="G630" s="4"/>
      <c r="K630" s="78"/>
      <c r="L630" s="57"/>
      <c r="M630" s="73"/>
      <c r="N630" s="57"/>
      <c r="O630" s="57"/>
      <c r="P630" s="73"/>
      <c r="Q630" s="74"/>
      <c r="T630" s="160"/>
      <c r="U630" s="56"/>
      <c r="V630" s="10" t="s">
        <v>17</v>
      </c>
      <c r="W630" s="10" t="s">
        <v>18</v>
      </c>
      <c r="X630" s="10"/>
      <c r="AB630" s="50"/>
    </row>
    <row r="631" spans="1:28" x14ac:dyDescent="0.25">
      <c r="B631" s="4"/>
      <c r="E631" s="4"/>
      <c r="G631" s="4"/>
      <c r="K631" s="72"/>
      <c r="L631" s="56" t="s">
        <v>19</v>
      </c>
      <c r="M631" s="73"/>
      <c r="N631" s="56"/>
      <c r="O631" s="379">
        <f>H624</f>
        <v>414606</v>
      </c>
      <c r="P631" s="379"/>
      <c r="Q631" s="71"/>
      <c r="T631" s="160"/>
      <c r="U631" s="125"/>
      <c r="V631" s="380" t="s">
        <v>76</v>
      </c>
      <c r="W631" s="382" t="s">
        <v>75</v>
      </c>
      <c r="X631" s="383"/>
      <c r="Y631" s="383"/>
      <c r="Z631" s="383"/>
      <c r="AA631" s="384"/>
      <c r="AB631" s="50"/>
    </row>
    <row r="632" spans="1:28" x14ac:dyDescent="0.25">
      <c r="A632" s="9"/>
      <c r="B632" s="253"/>
      <c r="K632" s="72"/>
      <c r="L632" s="43" t="s">
        <v>20</v>
      </c>
      <c r="M632" s="73"/>
      <c r="N632" s="56"/>
      <c r="O632" s="391">
        <f>X624</f>
        <v>0</v>
      </c>
      <c r="P632" s="391"/>
      <c r="Q632" s="71"/>
      <c r="T632" s="160"/>
      <c r="U632" s="56"/>
      <c r="V632" s="381"/>
      <c r="W632" s="385"/>
      <c r="X632" s="386"/>
      <c r="Y632" s="386"/>
      <c r="Z632" s="386"/>
      <c r="AA632" s="387"/>
      <c r="AB632" s="50"/>
    </row>
    <row r="633" spans="1:28" ht="14.4" thickBot="1" x14ac:dyDescent="0.3">
      <c r="K633" s="72"/>
      <c r="L633" s="43" t="s">
        <v>21</v>
      </c>
      <c r="M633" s="73"/>
      <c r="N633" s="56"/>
      <c r="O633" s="392">
        <f>N624</f>
        <v>49067.448750000003</v>
      </c>
      <c r="P633" s="392"/>
      <c r="Q633" s="71"/>
      <c r="T633" s="160"/>
      <c r="U633" s="56"/>
      <c r="V633" s="253"/>
      <c r="W633" s="385"/>
      <c r="X633" s="386"/>
      <c r="Y633" s="386"/>
      <c r="Z633" s="386"/>
      <c r="AA633" s="387"/>
      <c r="AB633" s="50"/>
    </row>
    <row r="634" spans="1:28" x14ac:dyDescent="0.25">
      <c r="A634" s="9"/>
      <c r="B634" s="253"/>
      <c r="K634" s="72"/>
      <c r="L634" s="75"/>
      <c r="M634" s="76"/>
      <c r="N634" s="77"/>
      <c r="O634" s="393">
        <f>O631-O632-O633</f>
        <v>365538.55125000002</v>
      </c>
      <c r="P634" s="393"/>
      <c r="Q634" s="71"/>
      <c r="T634" s="160"/>
      <c r="W634" s="388"/>
      <c r="X634" s="389"/>
      <c r="Y634" s="389"/>
      <c r="Z634" s="389"/>
      <c r="AA634" s="390"/>
      <c r="AB634" s="50"/>
    </row>
    <row r="635" spans="1:28" x14ac:dyDescent="0.25">
      <c r="A635" s="9"/>
      <c r="B635" s="253"/>
      <c r="H635" s="9"/>
      <c r="K635" s="78"/>
      <c r="L635" s="43"/>
      <c r="M635" s="73"/>
      <c r="N635" s="56"/>
      <c r="O635" s="43"/>
      <c r="P635" s="56"/>
      <c r="Q635" s="74"/>
      <c r="T635" s="160"/>
    </row>
    <row r="636" spans="1:28" x14ac:dyDescent="0.25">
      <c r="A636" s="9" t="s">
        <v>22</v>
      </c>
      <c r="B636" s="62"/>
      <c r="C636" s="4" t="s">
        <v>23</v>
      </c>
      <c r="K636" s="78"/>
      <c r="L636" s="80" t="s">
        <v>24</v>
      </c>
      <c r="M636" s="73"/>
      <c r="N636" s="56"/>
      <c r="O636" s="394">
        <f>AA624</f>
        <v>0</v>
      </c>
      <c r="P636" s="394"/>
      <c r="Q636" s="71"/>
      <c r="T636" s="160"/>
    </row>
    <row r="637" spans="1:28" x14ac:dyDescent="0.25">
      <c r="A637" s="9" t="s">
        <v>28</v>
      </c>
      <c r="B637" s="62">
        <f>B590</f>
        <v>0</v>
      </c>
      <c r="C637" s="4">
        <f t="shared" ref="C637" si="195">B636-B637</f>
        <v>0</v>
      </c>
      <c r="D637" s="4" t="s">
        <v>26</v>
      </c>
      <c r="K637" s="72"/>
      <c r="L637" s="81" t="s">
        <v>27</v>
      </c>
      <c r="M637" s="19"/>
      <c r="N637" s="20"/>
      <c r="O637" s="374">
        <f>O634+O636</f>
        <v>365538.55125000002</v>
      </c>
      <c r="P637" s="374"/>
      <c r="Q637" s="95"/>
      <c r="T637" s="160"/>
    </row>
    <row r="638" spans="1:28" ht="14.4" thickBot="1" x14ac:dyDescent="0.3">
      <c r="C638" s="32"/>
      <c r="D638" s="32"/>
      <c r="F638" s="32"/>
      <c r="H638" s="32"/>
      <c r="I638" s="96"/>
      <c r="J638" s="32"/>
      <c r="K638" s="97"/>
      <c r="L638" s="98"/>
      <c r="M638" s="84"/>
      <c r="N638" s="98"/>
      <c r="O638" s="98"/>
      <c r="P638" s="84"/>
      <c r="Q638" s="99"/>
      <c r="T638" s="160"/>
    </row>
    <row r="639" spans="1:28" ht="14.4" thickTop="1" x14ac:dyDescent="0.25"/>
    <row r="641" spans="1:28" x14ac:dyDescent="0.25">
      <c r="A641" s="87" t="s">
        <v>78</v>
      </c>
      <c r="D641" s="259" t="s">
        <v>39</v>
      </c>
      <c r="I641" s="395" t="s">
        <v>77</v>
      </c>
      <c r="J641" s="395"/>
      <c r="L641" s="259" t="s">
        <v>79</v>
      </c>
      <c r="O641" s="259" t="s">
        <v>80</v>
      </c>
      <c r="P641" s="259"/>
      <c r="Q641" s="259"/>
      <c r="T641" s="160"/>
    </row>
    <row r="642" spans="1:28" x14ac:dyDescent="0.25">
      <c r="A642" s="260" t="str">
        <f t="shared" ref="A642" si="196">$B$1</f>
        <v>Liberty-Bolivar</v>
      </c>
      <c r="B642" s="261"/>
      <c r="D642" s="396" t="str">
        <f t="shared" ref="D642" si="197">$I$1</f>
        <v>WA-2020-0397</v>
      </c>
      <c r="E642" s="397"/>
      <c r="F642" s="398"/>
      <c r="I642" s="12" t="str">
        <f t="shared" ref="I642" si="198">$M$1</f>
        <v>A</v>
      </c>
      <c r="L642" s="44">
        <f>L597+1</f>
        <v>1995</v>
      </c>
      <c r="O642" s="399">
        <v>12</v>
      </c>
      <c r="P642" s="400"/>
      <c r="T642" s="160"/>
    </row>
    <row r="643" spans="1:28" x14ac:dyDescent="0.25">
      <c r="A643" s="262"/>
      <c r="B643" s="259"/>
      <c r="T643" s="160"/>
    </row>
    <row r="644" spans="1:28" x14ac:dyDescent="0.3">
      <c r="B644" s="401" t="s">
        <v>63</v>
      </c>
      <c r="C644" s="366" t="s">
        <v>44</v>
      </c>
      <c r="D644" s="366" t="s">
        <v>45</v>
      </c>
      <c r="E644" s="101"/>
      <c r="F644" s="366" t="s">
        <v>46</v>
      </c>
      <c r="G644" s="101"/>
      <c r="H644" s="366" t="s">
        <v>47</v>
      </c>
      <c r="I644" s="366" t="s">
        <v>48</v>
      </c>
      <c r="J644" s="366" t="s">
        <v>50</v>
      </c>
      <c r="K644" s="366" t="s">
        <v>51</v>
      </c>
      <c r="L644" s="366" t="s">
        <v>52</v>
      </c>
      <c r="M644" s="101"/>
      <c r="N644" s="366" t="s">
        <v>53</v>
      </c>
      <c r="O644" s="366" t="s">
        <v>60</v>
      </c>
      <c r="P644" s="101"/>
      <c r="Q644" s="366" t="s">
        <v>55</v>
      </c>
      <c r="R644" s="368" t="s">
        <v>49</v>
      </c>
      <c r="T644" s="160"/>
      <c r="U644" s="366" t="s">
        <v>64</v>
      </c>
      <c r="V644" s="371" t="s">
        <v>65</v>
      </c>
      <c r="W644" s="366" t="s">
        <v>67</v>
      </c>
      <c r="X644" s="366" t="s">
        <v>66</v>
      </c>
      <c r="Y644" s="366" t="s">
        <v>68</v>
      </c>
      <c r="Z644" s="366" t="s">
        <v>69</v>
      </c>
      <c r="AA644" s="366" t="s">
        <v>70</v>
      </c>
      <c r="AB644" s="404" t="s">
        <v>71</v>
      </c>
    </row>
    <row r="645" spans="1:28" x14ac:dyDescent="0.3">
      <c r="B645" s="402"/>
      <c r="C645" s="367"/>
      <c r="D645" s="367"/>
      <c r="E645" s="102"/>
      <c r="F645" s="367"/>
      <c r="G645" s="102"/>
      <c r="H645" s="367"/>
      <c r="I645" s="367"/>
      <c r="J645" s="367"/>
      <c r="K645" s="367"/>
      <c r="L645" s="367"/>
      <c r="M645" s="102"/>
      <c r="N645" s="367"/>
      <c r="O645" s="367"/>
      <c r="P645" s="102"/>
      <c r="Q645" s="367"/>
      <c r="R645" s="369"/>
      <c r="T645" s="160"/>
      <c r="U645" s="367"/>
      <c r="V645" s="372"/>
      <c r="W645" s="367"/>
      <c r="X645" s="367"/>
      <c r="Y645" s="367"/>
      <c r="Z645" s="367"/>
      <c r="AA645" s="367"/>
      <c r="AB645" s="405"/>
    </row>
    <row r="646" spans="1:28" x14ac:dyDescent="0.3">
      <c r="B646" s="402"/>
      <c r="C646" s="367"/>
      <c r="D646" s="367"/>
      <c r="E646" s="102"/>
      <c r="F646" s="367"/>
      <c r="G646" s="102"/>
      <c r="H646" s="367"/>
      <c r="I646" s="367"/>
      <c r="J646" s="367"/>
      <c r="K646" s="367"/>
      <c r="L646" s="367"/>
      <c r="M646" s="102"/>
      <c r="N646" s="367"/>
      <c r="O646" s="367"/>
      <c r="P646" s="102"/>
      <c r="Q646" s="367"/>
      <c r="R646" s="369"/>
      <c r="T646" s="160"/>
      <c r="U646" s="367"/>
      <c r="V646" s="372"/>
      <c r="W646" s="367"/>
      <c r="X646" s="367"/>
      <c r="Y646" s="367"/>
      <c r="Z646" s="367"/>
      <c r="AA646" s="367"/>
      <c r="AB646" s="405"/>
    </row>
    <row r="647" spans="1:28" x14ac:dyDescent="0.3">
      <c r="A647" s="359" t="s">
        <v>0</v>
      </c>
      <c r="B647" s="402"/>
      <c r="C647" s="367"/>
      <c r="D647" s="367"/>
      <c r="E647" s="102"/>
      <c r="F647" s="367"/>
      <c r="G647" s="102"/>
      <c r="H647" s="367"/>
      <c r="I647" s="367"/>
      <c r="J647" s="367"/>
      <c r="K647" s="367"/>
      <c r="L647" s="367"/>
      <c r="M647" s="102"/>
      <c r="N647" s="367"/>
      <c r="O647" s="367"/>
      <c r="P647" s="102"/>
      <c r="Q647" s="367"/>
      <c r="R647" s="369"/>
      <c r="T647" s="160"/>
      <c r="U647" s="367"/>
      <c r="V647" s="372"/>
      <c r="W647" s="367"/>
      <c r="X647" s="367"/>
      <c r="Y647" s="367"/>
      <c r="Z647" s="367"/>
      <c r="AA647" s="367"/>
      <c r="AB647" s="405"/>
    </row>
    <row r="648" spans="1:28" x14ac:dyDescent="0.3">
      <c r="A648" s="359"/>
      <c r="B648" s="403"/>
      <c r="C648" s="46">
        <f>L642</f>
        <v>1995</v>
      </c>
      <c r="D648" s="46">
        <f>C648</f>
        <v>1995</v>
      </c>
      <c r="E648" s="7" t="s">
        <v>5</v>
      </c>
      <c r="F648" s="46">
        <f>C648</f>
        <v>1995</v>
      </c>
      <c r="G648" s="7" t="s">
        <v>5</v>
      </c>
      <c r="H648" s="46">
        <f>C648</f>
        <v>1995</v>
      </c>
      <c r="I648" s="373"/>
      <c r="J648" s="373"/>
      <c r="K648" s="46">
        <f>C648</f>
        <v>1995</v>
      </c>
      <c r="L648" s="46">
        <f>C648</f>
        <v>1995</v>
      </c>
      <c r="M648" s="7" t="s">
        <v>5</v>
      </c>
      <c r="N648" s="46">
        <f>C648</f>
        <v>1995</v>
      </c>
      <c r="O648" s="373"/>
      <c r="P648" s="7" t="s">
        <v>5</v>
      </c>
      <c r="Q648" s="46">
        <f>C648</f>
        <v>1995</v>
      </c>
      <c r="R648" s="370"/>
      <c r="T648" s="160"/>
      <c r="U648" s="46">
        <f>C648</f>
        <v>1995</v>
      </c>
      <c r="V648" s="220">
        <f>U648</f>
        <v>1995</v>
      </c>
      <c r="W648" s="373"/>
      <c r="X648" s="46">
        <f>U648</f>
        <v>1995</v>
      </c>
      <c r="Y648" s="46">
        <f>U648</f>
        <v>1995</v>
      </c>
      <c r="Z648" s="47">
        <f>U648</f>
        <v>1995</v>
      </c>
      <c r="AA648" s="373"/>
      <c r="AB648" s="406"/>
    </row>
    <row r="649" spans="1:28" x14ac:dyDescent="0.3">
      <c r="A649" s="262" t="s">
        <v>54</v>
      </c>
      <c r="B649" s="9" t="str">
        <f t="shared" ref="B649" si="199">$M$1</f>
        <v>A</v>
      </c>
      <c r="C649" s="106"/>
      <c r="D649" s="106"/>
      <c r="E649" s="107"/>
      <c r="F649" s="106"/>
      <c r="G649" s="107"/>
      <c r="H649" s="106"/>
      <c r="I649" s="108"/>
      <c r="J649" s="108"/>
      <c r="K649" s="106"/>
      <c r="L649" s="106"/>
      <c r="M649" s="107"/>
      <c r="N649" s="106"/>
      <c r="O649" s="108"/>
      <c r="P649" s="107"/>
      <c r="Q649" s="106"/>
      <c r="R649" s="113"/>
      <c r="T649" s="160"/>
      <c r="U649" s="109"/>
      <c r="V649" s="109"/>
      <c r="W649" s="110"/>
      <c r="X649" s="109"/>
      <c r="Y649" s="109"/>
      <c r="Z649" s="109"/>
      <c r="AA649" s="110"/>
      <c r="AB649" s="111"/>
    </row>
    <row r="650" spans="1:28" x14ac:dyDescent="0.25">
      <c r="A650" s="63" t="str">
        <f>A605</f>
        <v>Land and Land Rights</v>
      </c>
      <c r="B650" s="45">
        <f>B605</f>
        <v>389</v>
      </c>
      <c r="C650" s="39">
        <f>H605</f>
        <v>23316</v>
      </c>
      <c r="D650" s="39"/>
      <c r="E650" s="40"/>
      <c r="F650" s="39"/>
      <c r="G650" s="40"/>
      <c r="H650" s="39">
        <f>C650+D650-F650</f>
        <v>23316</v>
      </c>
      <c r="I650" s="41">
        <f>I605</f>
        <v>0</v>
      </c>
      <c r="J650" s="39">
        <f>((C650+H650)/2)*I650/100*$O$642/12</f>
        <v>0</v>
      </c>
      <c r="K650" s="39">
        <f>N605</f>
        <v>0</v>
      </c>
      <c r="L650" s="39"/>
      <c r="M650" s="40"/>
      <c r="N650" s="39">
        <f t="shared" ref="N650:N666" si="200">K650+J650+L650-F650</f>
        <v>0</v>
      </c>
      <c r="O650" s="187" t="str">
        <f>IF(N650&gt;0, N650/H650*100, "---")</f>
        <v>---</v>
      </c>
      <c r="P650" s="40"/>
      <c r="Q650" s="39">
        <f t="shared" ref="Q650:Q666" si="201">H650-N650</f>
        <v>23316</v>
      </c>
      <c r="R650" s="45">
        <f t="shared" ref="R650:R666" si="202">B650</f>
        <v>389</v>
      </c>
      <c r="S650" s="164"/>
      <c r="T650" s="155"/>
      <c r="U650" s="207"/>
      <c r="V650" s="221">
        <f>X624</f>
        <v>0</v>
      </c>
      <c r="W650" s="105"/>
      <c r="X650" s="176"/>
      <c r="Y650" s="176"/>
      <c r="Z650" s="176">
        <f>AA625</f>
        <v>0</v>
      </c>
      <c r="AA650" s="207"/>
      <c r="AB650" s="214"/>
    </row>
    <row r="651" spans="1:28" s="100" customFormat="1" x14ac:dyDescent="0.25">
      <c r="A651" s="100" t="str">
        <f t="shared" ref="A651:B666" si="203">A606</f>
        <v>Wells and Springs</v>
      </c>
      <c r="B651" s="130">
        <f t="shared" si="203"/>
        <v>314</v>
      </c>
      <c r="C651" s="154">
        <f t="shared" ref="C651:C666" si="204">H606</f>
        <v>17010</v>
      </c>
      <c r="D651" s="154">
        <v>9583</v>
      </c>
      <c r="E651" s="224"/>
      <c r="F651" s="154"/>
      <c r="G651" s="224"/>
      <c r="H651" s="154">
        <f>C651+D651-F651</f>
        <v>26593</v>
      </c>
      <c r="I651" s="225">
        <f t="shared" ref="I651:I666" si="205">I606</f>
        <v>2</v>
      </c>
      <c r="J651" s="154">
        <f t="shared" ref="J651:J666" si="206">((C651+H651)/2)*I651/100*$O$642/12</f>
        <v>436.03</v>
      </c>
      <c r="K651" s="154">
        <f t="shared" ref="K651:K666" si="207">N606</f>
        <v>510.29999999999995</v>
      </c>
      <c r="L651" s="154"/>
      <c r="M651" s="224"/>
      <c r="N651" s="154">
        <f>K651+J651+L651-F651</f>
        <v>946.32999999999993</v>
      </c>
      <c r="O651" s="293">
        <f t="shared" ref="O651:O666" si="208">IF(N651&gt;0, N651/H651*100, "---")</f>
        <v>3.5585680442221634</v>
      </c>
      <c r="P651" s="224"/>
      <c r="Q651" s="154">
        <f>H651-N651</f>
        <v>25646.67</v>
      </c>
      <c r="R651" s="130">
        <f t="shared" si="202"/>
        <v>314</v>
      </c>
      <c r="S651" s="129"/>
      <c r="T651" s="122"/>
      <c r="U651" s="154"/>
      <c r="V651" s="360" t="s">
        <v>72</v>
      </c>
      <c r="W651" s="130"/>
      <c r="X651" s="154"/>
      <c r="Y651" s="281"/>
      <c r="Z651" s="363" t="s">
        <v>74</v>
      </c>
      <c r="AA651" s="154"/>
      <c r="AB651" s="282"/>
    </row>
    <row r="652" spans="1:28" x14ac:dyDescent="0.25">
      <c r="A652" s="63" t="str">
        <f t="shared" si="203"/>
        <v>Pumping Equip (Electric)</v>
      </c>
      <c r="B652" s="45">
        <f t="shared" si="203"/>
        <v>325</v>
      </c>
      <c r="C652" s="39">
        <f t="shared" si="204"/>
        <v>0</v>
      </c>
      <c r="D652" s="39"/>
      <c r="E652" s="40"/>
      <c r="F652" s="39"/>
      <c r="G652" s="40"/>
      <c r="H652" s="39">
        <f t="shared" ref="H652:H666" si="209">C652+D652-F652</f>
        <v>0</v>
      </c>
      <c r="I652" s="41">
        <f t="shared" si="205"/>
        <v>10</v>
      </c>
      <c r="J652" s="39">
        <f t="shared" si="206"/>
        <v>0</v>
      </c>
      <c r="K652" s="39">
        <f t="shared" si="207"/>
        <v>0</v>
      </c>
      <c r="L652" s="39"/>
      <c r="M652" s="40"/>
      <c r="N652" s="39">
        <f t="shared" si="200"/>
        <v>0</v>
      </c>
      <c r="O652" s="187" t="str">
        <f t="shared" si="208"/>
        <v>---</v>
      </c>
      <c r="P652" s="40"/>
      <c r="Q652" s="39">
        <f t="shared" si="201"/>
        <v>0</v>
      </c>
      <c r="R652" s="45">
        <f t="shared" si="202"/>
        <v>325</v>
      </c>
      <c r="S652" s="164"/>
      <c r="T652" s="155"/>
      <c r="U652" s="39"/>
      <c r="V652" s="361"/>
      <c r="W652" s="45"/>
      <c r="X652" s="39"/>
      <c r="Y652" s="210"/>
      <c r="Z652" s="364"/>
      <c r="AA652" s="39"/>
      <c r="AB652" s="216"/>
    </row>
    <row r="653" spans="1:28" s="100" customFormat="1" x14ac:dyDescent="0.25">
      <c r="A653" s="100" t="str">
        <f t="shared" si="203"/>
        <v>Structures and Improvements</v>
      </c>
      <c r="B653" s="130">
        <f t="shared" si="203"/>
        <v>390</v>
      </c>
      <c r="C653" s="154">
        <f t="shared" si="204"/>
        <v>0</v>
      </c>
      <c r="D653" s="154"/>
      <c r="E653" s="224"/>
      <c r="F653" s="154"/>
      <c r="G653" s="224"/>
      <c r="H653" s="154">
        <f t="shared" si="209"/>
        <v>0</v>
      </c>
      <c r="I653" s="225">
        <f t="shared" si="205"/>
        <v>2.5</v>
      </c>
      <c r="J653" s="154">
        <f t="shared" si="206"/>
        <v>0</v>
      </c>
      <c r="K653" s="154">
        <f t="shared" si="207"/>
        <v>0</v>
      </c>
      <c r="L653" s="154"/>
      <c r="M653" s="224"/>
      <c r="N653" s="154">
        <f>K653+J653+L653-F653</f>
        <v>0</v>
      </c>
      <c r="O653" s="293" t="str">
        <f t="shared" si="208"/>
        <v>---</v>
      </c>
      <c r="P653" s="224"/>
      <c r="Q653" s="154">
        <f t="shared" si="201"/>
        <v>0</v>
      </c>
      <c r="R653" s="130">
        <f t="shared" si="202"/>
        <v>390</v>
      </c>
      <c r="S653" s="129"/>
      <c r="T653" s="122"/>
      <c r="U653" s="154"/>
      <c r="V653" s="361"/>
      <c r="W653" s="130"/>
      <c r="X653" s="154"/>
      <c r="Y653" s="251"/>
      <c r="Z653" s="364"/>
      <c r="AA653" s="154"/>
      <c r="AB653" s="283"/>
    </row>
    <row r="654" spans="1:28" x14ac:dyDescent="0.25">
      <c r="A654" s="63" t="str">
        <f t="shared" si="203"/>
        <v>Water Treatment Equipment</v>
      </c>
      <c r="B654" s="45">
        <f t="shared" si="203"/>
        <v>332</v>
      </c>
      <c r="C654" s="39">
        <f t="shared" si="204"/>
        <v>0</v>
      </c>
      <c r="D654" s="39">
        <v>47410</v>
      </c>
      <c r="E654" s="40"/>
      <c r="F654" s="39"/>
      <c r="G654" s="40"/>
      <c r="H654" s="39">
        <f t="shared" si="209"/>
        <v>47410</v>
      </c>
      <c r="I654" s="41">
        <f t="shared" si="205"/>
        <v>2.9</v>
      </c>
      <c r="J654" s="39">
        <f t="shared" si="206"/>
        <v>687.44500000000005</v>
      </c>
      <c r="K654" s="39">
        <f t="shared" si="207"/>
        <v>0</v>
      </c>
      <c r="L654" s="39"/>
      <c r="M654" s="40"/>
      <c r="N654" s="39">
        <f t="shared" si="200"/>
        <v>687.44500000000005</v>
      </c>
      <c r="O654" s="187">
        <f t="shared" si="208"/>
        <v>1.4500000000000002</v>
      </c>
      <c r="P654" s="40"/>
      <c r="Q654" s="39">
        <f t="shared" si="201"/>
        <v>46722.555</v>
      </c>
      <c r="R654" s="45">
        <f t="shared" si="202"/>
        <v>332</v>
      </c>
      <c r="S654" s="164"/>
      <c r="T654" s="155"/>
      <c r="U654" s="39"/>
      <c r="V654" s="361"/>
      <c r="W654" s="45"/>
      <c r="X654" s="39"/>
      <c r="Y654" s="210"/>
      <c r="Z654" s="364"/>
      <c r="AA654" s="39"/>
      <c r="AB654" s="218"/>
    </row>
    <row r="655" spans="1:28" s="100" customFormat="1" x14ac:dyDescent="0.25">
      <c r="A655" s="100" t="str">
        <f t="shared" si="203"/>
        <v>Dist Reservoirs and Standpipes</v>
      </c>
      <c r="B655" s="130">
        <f t="shared" si="203"/>
        <v>342</v>
      </c>
      <c r="C655" s="154">
        <f t="shared" si="204"/>
        <v>118140</v>
      </c>
      <c r="D655" s="154"/>
      <c r="E655" s="224"/>
      <c r="F655" s="154"/>
      <c r="G655" s="224"/>
      <c r="H655" s="154">
        <f t="shared" si="209"/>
        <v>118140</v>
      </c>
      <c r="I655" s="225">
        <f t="shared" si="205"/>
        <v>2.5</v>
      </c>
      <c r="J655" s="154">
        <f t="shared" si="206"/>
        <v>2953.5</v>
      </c>
      <c r="K655" s="154">
        <f>N610</f>
        <v>12477.25</v>
      </c>
      <c r="L655" s="154"/>
      <c r="M655" s="224"/>
      <c r="N655" s="154">
        <f t="shared" si="200"/>
        <v>15430.75</v>
      </c>
      <c r="O655" s="293">
        <f t="shared" si="208"/>
        <v>13.061410191298458</v>
      </c>
      <c r="P655" s="224"/>
      <c r="Q655" s="154">
        <f t="shared" si="201"/>
        <v>102709.25</v>
      </c>
      <c r="R655" s="130">
        <f t="shared" si="202"/>
        <v>342</v>
      </c>
      <c r="S655" s="129"/>
      <c r="T655" s="122"/>
      <c r="U655" s="154"/>
      <c r="V655" s="361"/>
      <c r="W655" s="130"/>
      <c r="X655" s="154"/>
      <c r="Y655" s="251"/>
      <c r="Z655" s="364"/>
      <c r="AA655" s="154"/>
      <c r="AB655" s="282"/>
    </row>
    <row r="656" spans="1:28" x14ac:dyDescent="0.25">
      <c r="A656" s="63" t="str">
        <f t="shared" si="203"/>
        <v>Trans &amp; Dist Mains</v>
      </c>
      <c r="B656" s="45">
        <f t="shared" si="203"/>
        <v>343</v>
      </c>
      <c r="C656" s="39">
        <f t="shared" si="204"/>
        <v>0</v>
      </c>
      <c r="D656" s="39"/>
      <c r="E656" s="40"/>
      <c r="F656" s="39"/>
      <c r="G656" s="40"/>
      <c r="H656" s="39">
        <f t="shared" si="209"/>
        <v>0</v>
      </c>
      <c r="I656" s="41">
        <f t="shared" si="205"/>
        <v>2</v>
      </c>
      <c r="J656" s="39">
        <f t="shared" si="206"/>
        <v>0</v>
      </c>
      <c r="K656" s="39">
        <f t="shared" si="207"/>
        <v>0</v>
      </c>
      <c r="L656" s="39"/>
      <c r="M656" s="40"/>
      <c r="N656" s="39">
        <f t="shared" si="200"/>
        <v>0</v>
      </c>
      <c r="O656" s="187" t="str">
        <f t="shared" si="208"/>
        <v>---</v>
      </c>
      <c r="P656" s="40"/>
      <c r="Q656" s="39">
        <f t="shared" si="201"/>
        <v>0</v>
      </c>
      <c r="R656" s="45">
        <f t="shared" si="202"/>
        <v>343</v>
      </c>
      <c r="S656" s="164"/>
      <c r="T656" s="155"/>
      <c r="U656" s="39"/>
      <c r="V656" s="361"/>
      <c r="W656" s="45"/>
      <c r="X656" s="39"/>
      <c r="Y656" s="210"/>
      <c r="Z656" s="364"/>
      <c r="AA656" s="39"/>
      <c r="AB656" s="218"/>
    </row>
    <row r="657" spans="1:28" s="100" customFormat="1" x14ac:dyDescent="0.25">
      <c r="A657" s="100" t="str">
        <f t="shared" si="203"/>
        <v>Services</v>
      </c>
      <c r="B657" s="130">
        <f t="shared" si="203"/>
        <v>345</v>
      </c>
      <c r="C657" s="154">
        <f t="shared" si="204"/>
        <v>217709</v>
      </c>
      <c r="D657" s="154">
        <v>10263</v>
      </c>
      <c r="E657" s="224"/>
      <c r="F657" s="154"/>
      <c r="G657" s="224"/>
      <c r="H657" s="154">
        <f t="shared" si="209"/>
        <v>227972</v>
      </c>
      <c r="I657" s="225">
        <f t="shared" si="205"/>
        <v>2.5</v>
      </c>
      <c r="J657" s="154">
        <f t="shared" si="206"/>
        <v>5571.0124999999998</v>
      </c>
      <c r="K657" s="154">
        <f t="shared" si="207"/>
        <v>35104.856249999997</v>
      </c>
      <c r="L657" s="154"/>
      <c r="M657" s="224"/>
      <c r="N657" s="154">
        <f t="shared" si="200"/>
        <v>40675.868749999994</v>
      </c>
      <c r="O657" s="293">
        <f t="shared" si="208"/>
        <v>17.842484493709751</v>
      </c>
      <c r="P657" s="224"/>
      <c r="Q657" s="154">
        <f t="shared" si="201"/>
        <v>187296.13125000001</v>
      </c>
      <c r="R657" s="130">
        <f t="shared" si="202"/>
        <v>345</v>
      </c>
      <c r="S657" s="129"/>
      <c r="T657" s="122"/>
      <c r="U657" s="154"/>
      <c r="V657" s="361"/>
      <c r="W657" s="130"/>
      <c r="X657" s="154"/>
      <c r="Y657" s="251"/>
      <c r="Z657" s="364"/>
      <c r="AA657" s="154"/>
      <c r="AB657" s="282"/>
    </row>
    <row r="658" spans="1:28" x14ac:dyDescent="0.25">
      <c r="A658" s="63" t="str">
        <f t="shared" si="203"/>
        <v>Meters</v>
      </c>
      <c r="B658" s="45">
        <f t="shared" si="203"/>
        <v>346</v>
      </c>
      <c r="C658" s="39">
        <f t="shared" si="204"/>
        <v>0</v>
      </c>
      <c r="D658" s="39">
        <v>0</v>
      </c>
      <c r="E658" s="40"/>
      <c r="F658" s="39"/>
      <c r="G658" s="40"/>
      <c r="H658" s="39">
        <f>C658+D658-F658</f>
        <v>0</v>
      </c>
      <c r="I658" s="41">
        <f t="shared" si="205"/>
        <v>10</v>
      </c>
      <c r="J658" s="39">
        <f t="shared" si="206"/>
        <v>0</v>
      </c>
      <c r="K658" s="39">
        <f t="shared" si="207"/>
        <v>0</v>
      </c>
      <c r="L658" s="39"/>
      <c r="M658" s="40"/>
      <c r="N658" s="39">
        <f t="shared" si="200"/>
        <v>0</v>
      </c>
      <c r="O658" s="187" t="str">
        <f t="shared" si="208"/>
        <v>---</v>
      </c>
      <c r="P658" s="40"/>
      <c r="Q658" s="39">
        <f t="shared" si="201"/>
        <v>0</v>
      </c>
      <c r="R658" s="45">
        <f t="shared" si="202"/>
        <v>346</v>
      </c>
      <c r="S658" s="164"/>
      <c r="T658" s="155"/>
      <c r="U658" s="39"/>
      <c r="V658" s="362"/>
      <c r="W658" s="45"/>
      <c r="X658" s="39"/>
      <c r="Y658" s="210"/>
      <c r="Z658" s="365"/>
      <c r="AA658" s="39"/>
      <c r="AB658" s="218"/>
    </row>
    <row r="659" spans="1:28" s="100" customFormat="1" x14ac:dyDescent="0.25">
      <c r="A659" s="100" t="str">
        <f t="shared" si="203"/>
        <v>Meter Pits &amp; Installations</v>
      </c>
      <c r="B659" s="130">
        <f t="shared" si="203"/>
        <v>347</v>
      </c>
      <c r="C659" s="154">
        <f t="shared" si="204"/>
        <v>3663</v>
      </c>
      <c r="D659" s="154"/>
      <c r="E659" s="224"/>
      <c r="F659" s="154"/>
      <c r="G659" s="224"/>
      <c r="H659" s="154">
        <f t="shared" si="209"/>
        <v>3663</v>
      </c>
      <c r="I659" s="225">
        <f t="shared" si="205"/>
        <v>2.5</v>
      </c>
      <c r="J659" s="154">
        <f t="shared" si="206"/>
        <v>91.575000000000003</v>
      </c>
      <c r="K659" s="154">
        <f t="shared" si="207"/>
        <v>137.36250000000001</v>
      </c>
      <c r="L659" s="154"/>
      <c r="M659" s="224"/>
      <c r="N659" s="154">
        <f t="shared" si="200"/>
        <v>228.9375</v>
      </c>
      <c r="O659" s="293">
        <f t="shared" si="208"/>
        <v>6.25</v>
      </c>
      <c r="P659" s="224"/>
      <c r="Q659" s="154">
        <f t="shared" si="201"/>
        <v>3434.0625</v>
      </c>
      <c r="R659" s="130">
        <f t="shared" si="202"/>
        <v>347</v>
      </c>
      <c r="S659" s="129"/>
      <c r="T659" s="122"/>
      <c r="U659" s="154"/>
      <c r="V659" s="284"/>
      <c r="W659" s="130"/>
      <c r="X659" s="154"/>
      <c r="Y659" s="154"/>
      <c r="Z659" s="251"/>
      <c r="AA659" s="154"/>
      <c r="AB659" s="282"/>
    </row>
    <row r="660" spans="1:28" x14ac:dyDescent="0.25">
      <c r="A660" s="63" t="str">
        <f t="shared" si="203"/>
        <v>Hydrants</v>
      </c>
      <c r="B660" s="45">
        <f t="shared" si="203"/>
        <v>348</v>
      </c>
      <c r="C660" s="39">
        <f t="shared" si="204"/>
        <v>34768</v>
      </c>
      <c r="D660" s="39">
        <v>12045</v>
      </c>
      <c r="E660" s="40"/>
      <c r="F660" s="39"/>
      <c r="G660" s="40"/>
      <c r="H660" s="39">
        <f t="shared" si="209"/>
        <v>46813</v>
      </c>
      <c r="I660" s="41">
        <f t="shared" si="205"/>
        <v>2</v>
      </c>
      <c r="J660" s="39">
        <f t="shared" si="206"/>
        <v>815.81</v>
      </c>
      <c r="K660" s="39">
        <f t="shared" si="207"/>
        <v>837.68</v>
      </c>
      <c r="L660" s="39"/>
      <c r="M660" s="40"/>
      <c r="N660" s="39">
        <f t="shared" si="200"/>
        <v>1653.4899999999998</v>
      </c>
      <c r="O660" s="187">
        <f t="shared" si="208"/>
        <v>3.5321171469463604</v>
      </c>
      <c r="P660" s="40"/>
      <c r="Q660" s="39">
        <f t="shared" si="201"/>
        <v>45159.51</v>
      </c>
      <c r="R660" s="45">
        <f t="shared" si="202"/>
        <v>348</v>
      </c>
      <c r="S660" s="164"/>
      <c r="T660" s="155"/>
      <c r="U660" s="39"/>
      <c r="V660" s="375" t="s">
        <v>73</v>
      </c>
      <c r="W660" s="45"/>
      <c r="X660" s="39"/>
      <c r="Y660" s="39"/>
      <c r="Z660" s="210"/>
      <c r="AA660" s="39"/>
      <c r="AB660" s="216"/>
    </row>
    <row r="661" spans="1:28" s="100" customFormat="1" x14ac:dyDescent="0.25">
      <c r="A661" s="100" t="str">
        <f t="shared" si="203"/>
        <v>Stores Equipment</v>
      </c>
      <c r="B661" s="130">
        <f t="shared" si="203"/>
        <v>393</v>
      </c>
      <c r="C661" s="154">
        <f t="shared" si="204"/>
        <v>0</v>
      </c>
      <c r="D661" s="154"/>
      <c r="E661" s="224"/>
      <c r="F661" s="154"/>
      <c r="G661" s="224"/>
      <c r="H661" s="154">
        <f t="shared" si="209"/>
        <v>0</v>
      </c>
      <c r="I661" s="225">
        <f t="shared" si="205"/>
        <v>4</v>
      </c>
      <c r="J661" s="154">
        <f t="shared" si="206"/>
        <v>0</v>
      </c>
      <c r="K661" s="154">
        <f t="shared" si="207"/>
        <v>0</v>
      </c>
      <c r="L661" s="154"/>
      <c r="M661" s="224"/>
      <c r="N661" s="154">
        <f t="shared" si="200"/>
        <v>0</v>
      </c>
      <c r="O661" s="293" t="str">
        <f t="shared" si="208"/>
        <v>---</v>
      </c>
      <c r="P661" s="224"/>
      <c r="Q661" s="154">
        <f t="shared" si="201"/>
        <v>0</v>
      </c>
      <c r="R661" s="130">
        <f t="shared" si="202"/>
        <v>393</v>
      </c>
      <c r="S661" s="129"/>
      <c r="T661" s="122"/>
      <c r="U661" s="154"/>
      <c r="V661" s="375"/>
      <c r="W661" s="130"/>
      <c r="X661" s="154"/>
      <c r="Y661" s="154"/>
      <c r="Z661" s="154"/>
      <c r="AA661" s="154"/>
      <c r="AB661" s="283"/>
    </row>
    <row r="662" spans="1:28" x14ac:dyDescent="0.25">
      <c r="A662" s="63" t="str">
        <f t="shared" si="203"/>
        <v>Power Operated Equipment</v>
      </c>
      <c r="B662" s="45">
        <f t="shared" si="203"/>
        <v>396</v>
      </c>
      <c r="C662" s="39">
        <f t="shared" si="204"/>
        <v>0</v>
      </c>
      <c r="D662" s="39"/>
      <c r="E662" s="40"/>
      <c r="F662" s="39"/>
      <c r="G662" s="40"/>
      <c r="H662" s="39">
        <f t="shared" si="209"/>
        <v>0</v>
      </c>
      <c r="I662" s="41">
        <f t="shared" si="205"/>
        <v>6.7</v>
      </c>
      <c r="J662" s="39">
        <f t="shared" si="206"/>
        <v>0</v>
      </c>
      <c r="K662" s="39">
        <f t="shared" si="207"/>
        <v>0</v>
      </c>
      <c r="L662" s="39"/>
      <c r="M662" s="40"/>
      <c r="N662" s="39">
        <f t="shared" si="200"/>
        <v>0</v>
      </c>
      <c r="O662" s="187" t="str">
        <f t="shared" si="208"/>
        <v>---</v>
      </c>
      <c r="P662" s="40"/>
      <c r="Q662" s="39">
        <f t="shared" si="201"/>
        <v>0</v>
      </c>
      <c r="R662" s="45">
        <f t="shared" si="202"/>
        <v>396</v>
      </c>
      <c r="S662" s="164"/>
      <c r="T662" s="155"/>
      <c r="U662" s="39"/>
      <c r="V662" s="375"/>
      <c r="W662" s="45"/>
      <c r="X662" s="39"/>
      <c r="Y662" s="39"/>
      <c r="Z662" s="39"/>
      <c r="AA662" s="39"/>
      <c r="AB662" s="216"/>
    </row>
    <row r="663" spans="1:28" s="100" customFormat="1" x14ac:dyDescent="0.25">
      <c r="A663" s="100" t="str">
        <f t="shared" si="203"/>
        <v>Transportation Equipment</v>
      </c>
      <c r="B663" s="130">
        <f t="shared" si="203"/>
        <v>392</v>
      </c>
      <c r="C663" s="154">
        <f t="shared" si="204"/>
        <v>0</v>
      </c>
      <c r="D663" s="154"/>
      <c r="E663" s="224"/>
      <c r="F663" s="154"/>
      <c r="G663" s="224"/>
      <c r="H663" s="154">
        <f t="shared" si="209"/>
        <v>0</v>
      </c>
      <c r="I663" s="225">
        <f t="shared" si="205"/>
        <v>13</v>
      </c>
      <c r="J663" s="154">
        <f t="shared" si="206"/>
        <v>0</v>
      </c>
      <c r="K663" s="154">
        <f t="shared" si="207"/>
        <v>0</v>
      </c>
      <c r="L663" s="154"/>
      <c r="M663" s="224"/>
      <c r="N663" s="154">
        <f t="shared" si="200"/>
        <v>0</v>
      </c>
      <c r="O663" s="293" t="str">
        <f t="shared" si="208"/>
        <v>---</v>
      </c>
      <c r="P663" s="224"/>
      <c r="Q663" s="154">
        <f t="shared" si="201"/>
        <v>0</v>
      </c>
      <c r="R663" s="130">
        <f t="shared" si="202"/>
        <v>392</v>
      </c>
      <c r="S663" s="129"/>
      <c r="T663" s="122"/>
      <c r="U663" s="154"/>
      <c r="V663" s="375"/>
      <c r="W663" s="130"/>
      <c r="X663" s="154"/>
      <c r="Y663" s="154"/>
      <c r="Z663" s="154"/>
      <c r="AA663" s="154"/>
      <c r="AB663" s="282"/>
    </row>
    <row r="664" spans="1:28" x14ac:dyDescent="0.25">
      <c r="A664" s="63" t="str">
        <f t="shared" si="203"/>
        <v>Communication Equipment</v>
      </c>
      <c r="B664" s="45">
        <f t="shared" si="203"/>
        <v>397</v>
      </c>
      <c r="C664" s="39">
        <f t="shared" si="204"/>
        <v>0</v>
      </c>
      <c r="D664" s="39"/>
      <c r="E664" s="40"/>
      <c r="F664" s="39"/>
      <c r="G664" s="40"/>
      <c r="H664" s="39">
        <f t="shared" si="209"/>
        <v>0</v>
      </c>
      <c r="I664" s="41">
        <f t="shared" si="205"/>
        <v>6.7</v>
      </c>
      <c r="J664" s="39">
        <f t="shared" si="206"/>
        <v>0</v>
      </c>
      <c r="K664" s="39">
        <f t="shared" si="207"/>
        <v>0</v>
      </c>
      <c r="L664" s="39"/>
      <c r="M664" s="40"/>
      <c r="N664" s="39">
        <f t="shared" si="200"/>
        <v>0</v>
      </c>
      <c r="O664" s="187" t="str">
        <f t="shared" si="208"/>
        <v>---</v>
      </c>
      <c r="P664" s="40"/>
      <c r="Q664" s="39">
        <f t="shared" si="201"/>
        <v>0</v>
      </c>
      <c r="R664" s="45">
        <f t="shared" si="202"/>
        <v>397</v>
      </c>
      <c r="S664" s="164"/>
      <c r="T664" s="155"/>
      <c r="U664" s="39"/>
      <c r="V664" s="375"/>
      <c r="W664" s="45"/>
      <c r="X664" s="39"/>
      <c r="Y664" s="39"/>
      <c r="Z664" s="39"/>
      <c r="AA664" s="39"/>
      <c r="AB664" s="218"/>
    </row>
    <row r="665" spans="1:28" s="100" customFormat="1" x14ac:dyDescent="0.25">
      <c r="A665" s="100" t="str">
        <f t="shared" si="203"/>
        <v>Organization</v>
      </c>
      <c r="B665" s="130">
        <f t="shared" si="203"/>
        <v>301</v>
      </c>
      <c r="C665" s="154">
        <f t="shared" si="204"/>
        <v>0</v>
      </c>
      <c r="D665" s="154"/>
      <c r="E665" s="224"/>
      <c r="F665" s="154"/>
      <c r="G665" s="224"/>
      <c r="H665" s="154">
        <f t="shared" si="209"/>
        <v>0</v>
      </c>
      <c r="I665" s="225">
        <f t="shared" si="205"/>
        <v>0</v>
      </c>
      <c r="J665" s="154">
        <f t="shared" si="206"/>
        <v>0</v>
      </c>
      <c r="K665" s="154">
        <f t="shared" si="207"/>
        <v>0</v>
      </c>
      <c r="L665" s="154"/>
      <c r="M665" s="224"/>
      <c r="N665" s="154">
        <f t="shared" si="200"/>
        <v>0</v>
      </c>
      <c r="O665" s="293" t="str">
        <f t="shared" si="208"/>
        <v>---</v>
      </c>
      <c r="P665" s="224"/>
      <c r="Q665" s="154">
        <f t="shared" si="201"/>
        <v>0</v>
      </c>
      <c r="R665" s="130">
        <f t="shared" si="202"/>
        <v>301</v>
      </c>
      <c r="S665" s="129"/>
      <c r="T665" s="122"/>
      <c r="U665" s="154"/>
      <c r="V665" s="375"/>
      <c r="W665" s="130"/>
      <c r="X665" s="154"/>
      <c r="Y665" s="154"/>
      <c r="Z665" s="154"/>
      <c r="AA665" s="154"/>
      <c r="AB665" s="283"/>
    </row>
    <row r="666" spans="1:28" x14ac:dyDescent="0.25">
      <c r="A666" s="63" t="str">
        <f t="shared" si="203"/>
        <v xml:space="preserve"> </v>
      </c>
      <c r="B666" s="45">
        <f t="shared" si="203"/>
        <v>0</v>
      </c>
      <c r="C666" s="39">
        <f t="shared" si="204"/>
        <v>0</v>
      </c>
      <c r="D666" s="39"/>
      <c r="E666" s="40"/>
      <c r="F666" s="39"/>
      <c r="G666" s="40"/>
      <c r="H666" s="39">
        <f t="shared" si="209"/>
        <v>0</v>
      </c>
      <c r="I666" s="41">
        <f t="shared" si="205"/>
        <v>0</v>
      </c>
      <c r="J666" s="39">
        <f t="shared" si="206"/>
        <v>0</v>
      </c>
      <c r="K666" s="39">
        <f t="shared" si="207"/>
        <v>0</v>
      </c>
      <c r="L666" s="39"/>
      <c r="M666" s="40"/>
      <c r="N666" s="39">
        <f t="shared" si="200"/>
        <v>0</v>
      </c>
      <c r="O666" s="187" t="str">
        <f t="shared" si="208"/>
        <v>---</v>
      </c>
      <c r="P666" s="40"/>
      <c r="Q666" s="39">
        <f t="shared" si="201"/>
        <v>0</v>
      </c>
      <c r="R666" s="45">
        <f t="shared" si="202"/>
        <v>0</v>
      </c>
      <c r="S666" s="164"/>
      <c r="T666" s="160"/>
      <c r="U666" s="39"/>
      <c r="V666" s="375"/>
      <c r="W666" s="45"/>
      <c r="X666" s="39"/>
      <c r="Y666" s="39"/>
      <c r="Z666" s="39"/>
      <c r="AA666" s="39"/>
      <c r="AB666" s="216"/>
    </row>
    <row r="667" spans="1:28" x14ac:dyDescent="0.25">
      <c r="A667" s="100"/>
      <c r="B667" s="130"/>
      <c r="C667" s="154"/>
      <c r="D667" s="154"/>
      <c r="E667" s="224"/>
      <c r="F667" s="154"/>
      <c r="G667" s="224"/>
      <c r="H667" s="154"/>
      <c r="I667" s="225"/>
      <c r="J667" s="154"/>
      <c r="K667" s="154"/>
      <c r="L667" s="154"/>
      <c r="M667" s="224"/>
      <c r="N667" s="154"/>
      <c r="O667" s="154"/>
      <c r="P667" s="224"/>
      <c r="Q667" s="154"/>
      <c r="R667" s="130"/>
      <c r="S667" s="129"/>
      <c r="T667" s="122"/>
      <c r="U667" s="154"/>
      <c r="V667" s="228"/>
      <c r="W667" s="130"/>
      <c r="X667" s="154"/>
      <c r="Y667" s="154"/>
      <c r="Z667" s="154"/>
      <c r="AA667" s="154"/>
      <c r="AB667" s="229"/>
    </row>
    <row r="668" spans="1:28" x14ac:dyDescent="0.25">
      <c r="A668" s="244" t="s">
        <v>54</v>
      </c>
      <c r="B668" s="9" t="str">
        <f t="shared" ref="B668" si="210">$M$1</f>
        <v>A</v>
      </c>
      <c r="C668" s="32"/>
      <c r="D668" s="32"/>
      <c r="F668" s="32"/>
      <c r="H668" s="32"/>
      <c r="I668" s="32"/>
      <c r="J668" s="32"/>
      <c r="K668" s="32"/>
      <c r="L668" s="32"/>
      <c r="N668" s="32"/>
      <c r="O668" s="32"/>
      <c r="T668" s="160"/>
      <c r="U668" s="4"/>
      <c r="V668" s="4"/>
    </row>
    <row r="669" spans="1:28" x14ac:dyDescent="0.25">
      <c r="A669" s="4" t="s">
        <v>4</v>
      </c>
      <c r="C669" s="198">
        <f>SUM(C650:C668)</f>
        <v>414606</v>
      </c>
      <c r="D669" s="198">
        <f>SUM(D650:D668)</f>
        <v>79301</v>
      </c>
      <c r="F669" s="11">
        <f>SUM(F650:F668)</f>
        <v>0</v>
      </c>
      <c r="H669" s="198">
        <f>SUM(H650:H668)</f>
        <v>493907</v>
      </c>
      <c r="I669" s="32"/>
      <c r="J669" s="198">
        <f>SUM(J650:J668)</f>
        <v>10555.372499999999</v>
      </c>
      <c r="K669" s="198">
        <f>SUM(K650:K668)</f>
        <v>49067.448750000003</v>
      </c>
      <c r="L669" s="11">
        <f>SUM(L650:L668)</f>
        <v>0</v>
      </c>
      <c r="N669" s="198">
        <f>SUM(N650:N668)</f>
        <v>59622.821249999994</v>
      </c>
      <c r="O669" s="11"/>
      <c r="Q669" s="198">
        <f>SUM(Q650:Q668)</f>
        <v>434284.17875000002</v>
      </c>
      <c r="T669" s="160"/>
      <c r="U669" s="198">
        <f>SUM(U650:U666)</f>
        <v>0</v>
      </c>
      <c r="V669" s="23"/>
      <c r="X669" s="198">
        <f>U669+V650</f>
        <v>0</v>
      </c>
      <c r="Y669" s="198">
        <f>X669/H669*J669</f>
        <v>0</v>
      </c>
      <c r="AA669" s="198">
        <f>Z650+Y669+SUM(AA650:AA666)</f>
        <v>0</v>
      </c>
      <c r="AB669" s="198">
        <f>X669-AA669</f>
        <v>0</v>
      </c>
    </row>
    <row r="670" spans="1:28" x14ac:dyDescent="0.25">
      <c r="C670" s="32"/>
      <c r="H670" s="32"/>
      <c r="I670" s="32"/>
      <c r="J670" s="32"/>
      <c r="K670" s="32"/>
      <c r="L670" s="32"/>
      <c r="N670" s="32"/>
      <c r="O670" s="32"/>
      <c r="Q670" s="32"/>
      <c r="T670" s="160"/>
    </row>
    <row r="671" spans="1:28" x14ac:dyDescent="0.25">
      <c r="A671" s="120" t="s">
        <v>85</v>
      </c>
      <c r="B671" s="90"/>
      <c r="C671" s="32"/>
      <c r="H671" s="32"/>
      <c r="I671" s="32"/>
      <c r="J671" s="32"/>
      <c r="K671" s="32"/>
      <c r="L671" s="32"/>
      <c r="N671" s="32"/>
      <c r="O671" s="32"/>
      <c r="Q671" s="32"/>
      <c r="T671" s="160"/>
      <c r="U671" s="56"/>
      <c r="V671" s="4"/>
      <c r="W671" s="9"/>
      <c r="Y671" s="32"/>
      <c r="AA671" s="32"/>
      <c r="AB671" s="206"/>
    </row>
    <row r="672" spans="1:28" ht="14.4" thickBot="1" x14ac:dyDescent="0.3">
      <c r="B672" s="4"/>
      <c r="E672" s="4"/>
      <c r="G672" s="4"/>
      <c r="T672" s="160"/>
      <c r="U672" s="56"/>
      <c r="V672" s="4"/>
      <c r="W672" s="9"/>
      <c r="Y672" s="32"/>
      <c r="AA672" s="32"/>
      <c r="AB672" s="206"/>
    </row>
    <row r="673" spans="1:28" ht="14.4" thickTop="1" x14ac:dyDescent="0.25">
      <c r="B673" s="4"/>
      <c r="E673" s="4"/>
      <c r="G673" s="4"/>
      <c r="K673" s="91"/>
      <c r="L673" s="92"/>
      <c r="M673" s="68"/>
      <c r="N673" s="92"/>
      <c r="O673" s="92"/>
      <c r="P673" s="68"/>
      <c r="Q673" s="93"/>
      <c r="T673" s="160"/>
      <c r="U673" s="125"/>
      <c r="V673" s="4"/>
      <c r="AA673" s="65"/>
      <c r="AB673" s="50"/>
    </row>
    <row r="674" spans="1:28" x14ac:dyDescent="0.25">
      <c r="B674" s="259"/>
      <c r="C674" s="9"/>
      <c r="H674" s="9"/>
      <c r="K674" s="78"/>
      <c r="L674" s="376">
        <f>L642</f>
        <v>1995</v>
      </c>
      <c r="M674" s="377"/>
      <c r="N674" s="377"/>
      <c r="O674" s="377"/>
      <c r="P674" s="378"/>
      <c r="Q674" s="94"/>
      <c r="T674" s="160"/>
      <c r="U674" s="56"/>
      <c r="V674" s="4" t="s">
        <v>5</v>
      </c>
      <c r="AB674" s="50"/>
    </row>
    <row r="675" spans="1:28" x14ac:dyDescent="0.25">
      <c r="B675" s="4"/>
      <c r="E675" s="4"/>
      <c r="G675" s="4"/>
      <c r="K675" s="78"/>
      <c r="L675" s="57"/>
      <c r="M675" s="73"/>
      <c r="N675" s="57"/>
      <c r="O675" s="57"/>
      <c r="P675" s="73"/>
      <c r="Q675" s="74"/>
      <c r="T675" s="160"/>
      <c r="U675" s="56"/>
      <c r="V675" s="10" t="s">
        <v>17</v>
      </c>
      <c r="W675" s="10" t="s">
        <v>18</v>
      </c>
      <c r="X675" s="10"/>
      <c r="AB675" s="50"/>
    </row>
    <row r="676" spans="1:28" x14ac:dyDescent="0.25">
      <c r="B676" s="4"/>
      <c r="E676" s="4"/>
      <c r="G676" s="4"/>
      <c r="K676" s="72"/>
      <c r="L676" s="56" t="s">
        <v>19</v>
      </c>
      <c r="M676" s="73"/>
      <c r="N676" s="56"/>
      <c r="O676" s="379">
        <f>H669</f>
        <v>493907</v>
      </c>
      <c r="P676" s="379"/>
      <c r="Q676" s="71"/>
      <c r="T676" s="160"/>
      <c r="U676" s="125"/>
      <c r="V676" s="380" t="s">
        <v>76</v>
      </c>
      <c r="W676" s="382" t="s">
        <v>75</v>
      </c>
      <c r="X676" s="383"/>
      <c r="Y676" s="383"/>
      <c r="Z676" s="383"/>
      <c r="AA676" s="384"/>
      <c r="AB676" s="50"/>
    </row>
    <row r="677" spans="1:28" x14ac:dyDescent="0.25">
      <c r="A677" s="9"/>
      <c r="B677" s="259"/>
      <c r="K677" s="72"/>
      <c r="L677" s="43" t="s">
        <v>20</v>
      </c>
      <c r="M677" s="73"/>
      <c r="N677" s="56"/>
      <c r="O677" s="391">
        <f>X669</f>
        <v>0</v>
      </c>
      <c r="P677" s="391"/>
      <c r="Q677" s="71"/>
      <c r="T677" s="160"/>
      <c r="U677" s="56"/>
      <c r="V677" s="381"/>
      <c r="W677" s="385"/>
      <c r="X677" s="386"/>
      <c r="Y677" s="386"/>
      <c r="Z677" s="386"/>
      <c r="AA677" s="387"/>
      <c r="AB677" s="50"/>
    </row>
    <row r="678" spans="1:28" ht="14.4" thickBot="1" x14ac:dyDescent="0.3">
      <c r="K678" s="72"/>
      <c r="L678" s="43" t="s">
        <v>21</v>
      </c>
      <c r="M678" s="73"/>
      <c r="N678" s="56"/>
      <c r="O678" s="392">
        <f>N669</f>
        <v>59622.821249999994</v>
      </c>
      <c r="P678" s="392"/>
      <c r="Q678" s="71"/>
      <c r="T678" s="160"/>
      <c r="U678" s="56"/>
      <c r="V678" s="259"/>
      <c r="W678" s="385"/>
      <c r="X678" s="386"/>
      <c r="Y678" s="386"/>
      <c r="Z678" s="386"/>
      <c r="AA678" s="387"/>
      <c r="AB678" s="50"/>
    </row>
    <row r="679" spans="1:28" x14ac:dyDescent="0.25">
      <c r="A679" s="9"/>
      <c r="B679" s="259"/>
      <c r="K679" s="72"/>
      <c r="L679" s="75"/>
      <c r="M679" s="76"/>
      <c r="N679" s="77"/>
      <c r="O679" s="393">
        <f>O676-O677-O678</f>
        <v>434284.17875000002</v>
      </c>
      <c r="P679" s="393"/>
      <c r="Q679" s="71"/>
      <c r="T679" s="160"/>
      <c r="W679" s="388"/>
      <c r="X679" s="389"/>
      <c r="Y679" s="389"/>
      <c r="Z679" s="389"/>
      <c r="AA679" s="390"/>
      <c r="AB679" s="50"/>
    </row>
    <row r="680" spans="1:28" x14ac:dyDescent="0.25">
      <c r="A680" s="9"/>
      <c r="B680" s="259"/>
      <c r="H680" s="9"/>
      <c r="K680" s="78"/>
      <c r="L680" s="43"/>
      <c r="M680" s="73"/>
      <c r="N680" s="56"/>
      <c r="O680" s="43"/>
      <c r="P680" s="56"/>
      <c r="Q680" s="74"/>
      <c r="T680" s="160"/>
    </row>
    <row r="681" spans="1:28" x14ac:dyDescent="0.25">
      <c r="A681" s="9" t="s">
        <v>22</v>
      </c>
      <c r="B681" s="62"/>
      <c r="C681" s="4" t="s">
        <v>23</v>
      </c>
      <c r="K681" s="78"/>
      <c r="L681" s="80" t="s">
        <v>24</v>
      </c>
      <c r="M681" s="73"/>
      <c r="N681" s="56"/>
      <c r="O681" s="394">
        <f>AA669</f>
        <v>0</v>
      </c>
      <c r="P681" s="394"/>
      <c r="Q681" s="71"/>
      <c r="T681" s="160"/>
    </row>
    <row r="682" spans="1:28" x14ac:dyDescent="0.25">
      <c r="A682" s="9" t="s">
        <v>28</v>
      </c>
      <c r="B682" s="62">
        <f>B635</f>
        <v>0</v>
      </c>
      <c r="C682" s="4">
        <f t="shared" ref="C682" si="211">B681-B682</f>
        <v>0</v>
      </c>
      <c r="D682" s="4" t="s">
        <v>26</v>
      </c>
      <c r="K682" s="72"/>
      <c r="L682" s="81" t="s">
        <v>27</v>
      </c>
      <c r="M682" s="19"/>
      <c r="N682" s="20"/>
      <c r="O682" s="374">
        <f>O679+O681</f>
        <v>434284.17875000002</v>
      </c>
      <c r="P682" s="374"/>
      <c r="Q682" s="95"/>
      <c r="T682" s="160"/>
    </row>
    <row r="683" spans="1:28" ht="14.4" thickBot="1" x14ac:dyDescent="0.3">
      <c r="C683" s="32"/>
      <c r="D683" s="32"/>
      <c r="F683" s="32"/>
      <c r="H683" s="32"/>
      <c r="I683" s="96"/>
      <c r="J683" s="32"/>
      <c r="K683" s="97"/>
      <c r="L683" s="98"/>
      <c r="M683" s="84"/>
      <c r="N683" s="98"/>
      <c r="O683" s="98"/>
      <c r="P683" s="84"/>
      <c r="Q683" s="99"/>
      <c r="T683" s="160"/>
    </row>
    <row r="684" spans="1:28" ht="14.4" thickTop="1" x14ac:dyDescent="0.25"/>
    <row r="686" spans="1:28" x14ac:dyDescent="0.25">
      <c r="A686" s="87" t="s">
        <v>78</v>
      </c>
      <c r="D686" s="259" t="s">
        <v>39</v>
      </c>
      <c r="I686" s="395" t="s">
        <v>77</v>
      </c>
      <c r="J686" s="395"/>
      <c r="L686" s="259" t="s">
        <v>79</v>
      </c>
      <c r="O686" s="259" t="s">
        <v>80</v>
      </c>
      <c r="P686" s="259"/>
      <c r="Q686" s="259"/>
      <c r="T686" s="160"/>
    </row>
    <row r="687" spans="1:28" x14ac:dyDescent="0.25">
      <c r="A687" s="260" t="str">
        <f t="shared" ref="A687" si="212">$B$1</f>
        <v>Liberty-Bolivar</v>
      </c>
      <c r="B687" s="261"/>
      <c r="D687" s="396" t="str">
        <f t="shared" ref="D687" si="213">$I$1</f>
        <v>WA-2020-0397</v>
      </c>
      <c r="E687" s="397"/>
      <c r="F687" s="398"/>
      <c r="I687" s="12" t="str">
        <f t="shared" ref="I687" si="214">$M$1</f>
        <v>A</v>
      </c>
      <c r="L687" s="44">
        <f>L642+1</f>
        <v>1996</v>
      </c>
      <c r="O687" s="399">
        <v>12</v>
      </c>
      <c r="P687" s="400"/>
      <c r="T687" s="160"/>
    </row>
    <row r="688" spans="1:28" x14ac:dyDescent="0.25">
      <c r="A688" s="262"/>
      <c r="B688" s="259"/>
      <c r="T688" s="160"/>
    </row>
    <row r="689" spans="1:28" x14ac:dyDescent="0.3">
      <c r="B689" s="401" t="s">
        <v>63</v>
      </c>
      <c r="C689" s="366" t="s">
        <v>44</v>
      </c>
      <c r="D689" s="366" t="s">
        <v>45</v>
      </c>
      <c r="E689" s="101"/>
      <c r="F689" s="366" t="s">
        <v>46</v>
      </c>
      <c r="G689" s="101"/>
      <c r="H689" s="366" t="s">
        <v>47</v>
      </c>
      <c r="I689" s="366" t="s">
        <v>48</v>
      </c>
      <c r="J689" s="366" t="s">
        <v>50</v>
      </c>
      <c r="K689" s="366" t="s">
        <v>51</v>
      </c>
      <c r="L689" s="366" t="s">
        <v>52</v>
      </c>
      <c r="M689" s="101"/>
      <c r="N689" s="366" t="s">
        <v>53</v>
      </c>
      <c r="O689" s="366" t="s">
        <v>60</v>
      </c>
      <c r="P689" s="101"/>
      <c r="Q689" s="366" t="s">
        <v>55</v>
      </c>
      <c r="R689" s="368" t="s">
        <v>49</v>
      </c>
      <c r="T689" s="160"/>
      <c r="U689" s="366" t="s">
        <v>64</v>
      </c>
      <c r="V689" s="371" t="s">
        <v>65</v>
      </c>
      <c r="W689" s="366" t="s">
        <v>67</v>
      </c>
      <c r="X689" s="366" t="s">
        <v>66</v>
      </c>
      <c r="Y689" s="366" t="s">
        <v>68</v>
      </c>
      <c r="Z689" s="366" t="s">
        <v>69</v>
      </c>
      <c r="AA689" s="366" t="s">
        <v>70</v>
      </c>
      <c r="AB689" s="404" t="s">
        <v>71</v>
      </c>
    </row>
    <row r="690" spans="1:28" x14ac:dyDescent="0.3">
      <c r="B690" s="402"/>
      <c r="C690" s="367"/>
      <c r="D690" s="367"/>
      <c r="E690" s="102"/>
      <c r="F690" s="367"/>
      <c r="G690" s="102"/>
      <c r="H690" s="367"/>
      <c r="I690" s="367"/>
      <c r="J690" s="367"/>
      <c r="K690" s="367"/>
      <c r="L690" s="367"/>
      <c r="M690" s="102"/>
      <c r="N690" s="367"/>
      <c r="O690" s="367"/>
      <c r="P690" s="102"/>
      <c r="Q690" s="367"/>
      <c r="R690" s="369"/>
      <c r="T690" s="160"/>
      <c r="U690" s="367"/>
      <c r="V690" s="372"/>
      <c r="W690" s="367"/>
      <c r="X690" s="367"/>
      <c r="Y690" s="367"/>
      <c r="Z690" s="367"/>
      <c r="AA690" s="367"/>
      <c r="AB690" s="405"/>
    </row>
    <row r="691" spans="1:28" x14ac:dyDescent="0.3">
      <c r="B691" s="402"/>
      <c r="C691" s="367"/>
      <c r="D691" s="367"/>
      <c r="E691" s="102"/>
      <c r="F691" s="367"/>
      <c r="G691" s="102"/>
      <c r="H691" s="367"/>
      <c r="I691" s="367"/>
      <c r="J691" s="367"/>
      <c r="K691" s="367"/>
      <c r="L691" s="367"/>
      <c r="M691" s="102"/>
      <c r="N691" s="367"/>
      <c r="O691" s="367"/>
      <c r="P691" s="102"/>
      <c r="Q691" s="367"/>
      <c r="R691" s="369"/>
      <c r="T691" s="160"/>
      <c r="U691" s="367"/>
      <c r="V691" s="372"/>
      <c r="W691" s="367"/>
      <c r="X691" s="367"/>
      <c r="Y691" s="367"/>
      <c r="Z691" s="367"/>
      <c r="AA691" s="367"/>
      <c r="AB691" s="405"/>
    </row>
    <row r="692" spans="1:28" x14ac:dyDescent="0.3">
      <c r="A692" s="359" t="s">
        <v>0</v>
      </c>
      <c r="B692" s="402"/>
      <c r="C692" s="367"/>
      <c r="D692" s="367"/>
      <c r="E692" s="102"/>
      <c r="F692" s="367"/>
      <c r="G692" s="102"/>
      <c r="H692" s="367"/>
      <c r="I692" s="367"/>
      <c r="J692" s="367"/>
      <c r="K692" s="367"/>
      <c r="L692" s="367"/>
      <c r="M692" s="102"/>
      <c r="N692" s="367"/>
      <c r="O692" s="367"/>
      <c r="P692" s="102"/>
      <c r="Q692" s="367"/>
      <c r="R692" s="369"/>
      <c r="T692" s="160"/>
      <c r="U692" s="367"/>
      <c r="V692" s="372"/>
      <c r="W692" s="367"/>
      <c r="X692" s="367"/>
      <c r="Y692" s="367"/>
      <c r="Z692" s="367"/>
      <c r="AA692" s="367"/>
      <c r="AB692" s="405"/>
    </row>
    <row r="693" spans="1:28" x14ac:dyDescent="0.3">
      <c r="A693" s="359"/>
      <c r="B693" s="403"/>
      <c r="C693" s="46">
        <f>L687</f>
        <v>1996</v>
      </c>
      <c r="D693" s="46">
        <f>C693</f>
        <v>1996</v>
      </c>
      <c r="E693" s="7" t="s">
        <v>5</v>
      </c>
      <c r="F693" s="46">
        <f>C693</f>
        <v>1996</v>
      </c>
      <c r="G693" s="7" t="s">
        <v>5</v>
      </c>
      <c r="H693" s="46">
        <f>C693</f>
        <v>1996</v>
      </c>
      <c r="I693" s="373"/>
      <c r="J693" s="373"/>
      <c r="K693" s="46">
        <f>C693</f>
        <v>1996</v>
      </c>
      <c r="L693" s="46">
        <f>C693</f>
        <v>1996</v>
      </c>
      <c r="M693" s="7" t="s">
        <v>5</v>
      </c>
      <c r="N693" s="46">
        <f>C693</f>
        <v>1996</v>
      </c>
      <c r="O693" s="373"/>
      <c r="P693" s="7" t="s">
        <v>5</v>
      </c>
      <c r="Q693" s="46">
        <f>C693</f>
        <v>1996</v>
      </c>
      <c r="R693" s="370"/>
      <c r="T693" s="160"/>
      <c r="U693" s="46">
        <f>C693</f>
        <v>1996</v>
      </c>
      <c r="V693" s="220">
        <f>U693</f>
        <v>1996</v>
      </c>
      <c r="W693" s="373"/>
      <c r="X693" s="46">
        <f>U693</f>
        <v>1996</v>
      </c>
      <c r="Y693" s="46">
        <f>U693</f>
        <v>1996</v>
      </c>
      <c r="Z693" s="47">
        <f>U693</f>
        <v>1996</v>
      </c>
      <c r="AA693" s="373"/>
      <c r="AB693" s="406"/>
    </row>
    <row r="694" spans="1:28" x14ac:dyDescent="0.3">
      <c r="A694" s="262" t="s">
        <v>54</v>
      </c>
      <c r="B694" s="9" t="str">
        <f t="shared" ref="B694" si="215">$M$1</f>
        <v>A</v>
      </c>
      <c r="C694" s="106"/>
      <c r="D694" s="106"/>
      <c r="E694" s="107"/>
      <c r="F694" s="106"/>
      <c r="G694" s="107"/>
      <c r="H694" s="106"/>
      <c r="I694" s="108"/>
      <c r="J694" s="108"/>
      <c r="K694" s="106"/>
      <c r="L694" s="106"/>
      <c r="M694" s="107"/>
      <c r="N694" s="106"/>
      <c r="O694" s="108"/>
      <c r="P694" s="107"/>
      <c r="Q694" s="106"/>
      <c r="R694" s="113"/>
      <c r="T694" s="160"/>
      <c r="U694" s="109"/>
      <c r="V694" s="109"/>
      <c r="W694" s="110"/>
      <c r="X694" s="109"/>
      <c r="Y694" s="109"/>
      <c r="Z694" s="109"/>
      <c r="AA694" s="110"/>
      <c r="AB694" s="111"/>
    </row>
    <row r="695" spans="1:28" x14ac:dyDescent="0.25">
      <c r="A695" s="63" t="str">
        <f>A650</f>
        <v>Land and Land Rights</v>
      </c>
      <c r="B695" s="45">
        <f>B650</f>
        <v>389</v>
      </c>
      <c r="C695" s="39">
        <f>H650</f>
        <v>23316</v>
      </c>
      <c r="D695" s="39"/>
      <c r="E695" s="40"/>
      <c r="F695" s="39"/>
      <c r="G695" s="40"/>
      <c r="H695" s="39">
        <f t="shared" ref="H695:H711" si="216">C695+D695-F695</f>
        <v>23316</v>
      </c>
      <c r="I695" s="41">
        <f>I650</f>
        <v>0</v>
      </c>
      <c r="J695" s="39">
        <f>((C695+H695)/2)*I695/100*$O$687/12</f>
        <v>0</v>
      </c>
      <c r="K695" s="39">
        <f>N650</f>
        <v>0</v>
      </c>
      <c r="L695" s="39"/>
      <c r="M695" s="40"/>
      <c r="N695" s="39">
        <f>K695+J695+L695-F695</f>
        <v>0</v>
      </c>
      <c r="O695" s="187" t="str">
        <f>IF(N695&gt;0, N695/H695*100, "---")</f>
        <v>---</v>
      </c>
      <c r="P695" s="40"/>
      <c r="Q695" s="39">
        <f t="shared" ref="Q695:Q711" si="217">H695-N695</f>
        <v>23316</v>
      </c>
      <c r="R695" s="45">
        <f t="shared" ref="R695:R711" si="218">B695</f>
        <v>389</v>
      </c>
      <c r="S695" s="164"/>
      <c r="T695" s="155"/>
      <c r="U695" s="207"/>
      <c r="V695" s="221">
        <f>X669</f>
        <v>0</v>
      </c>
      <c r="W695" s="105"/>
      <c r="X695" s="176"/>
      <c r="Y695" s="176"/>
      <c r="Z695" s="176">
        <f>AA670</f>
        <v>0</v>
      </c>
      <c r="AA695" s="207"/>
      <c r="AB695" s="214"/>
    </row>
    <row r="696" spans="1:28" s="100" customFormat="1" x14ac:dyDescent="0.25">
      <c r="A696" s="100" t="str">
        <f t="shared" ref="A696:B711" si="219">A651</f>
        <v>Wells and Springs</v>
      </c>
      <c r="B696" s="130">
        <f t="shared" si="219"/>
        <v>314</v>
      </c>
      <c r="C696" s="154">
        <f t="shared" ref="C696:C711" si="220">H651</f>
        <v>26593</v>
      </c>
      <c r="D696" s="154"/>
      <c r="E696" s="224"/>
      <c r="F696" s="154"/>
      <c r="G696" s="224"/>
      <c r="H696" s="154">
        <f>C696+D696-F696</f>
        <v>26593</v>
      </c>
      <c r="I696" s="225">
        <f t="shared" ref="I696:I711" si="221">I651</f>
        <v>2</v>
      </c>
      <c r="J696" s="154">
        <f t="shared" ref="J696:J711" si="222">((C696+H696)/2)*I696/100*$O$687/12</f>
        <v>531.86</v>
      </c>
      <c r="K696" s="154">
        <f t="shared" ref="K696:K711" si="223">N651</f>
        <v>946.32999999999993</v>
      </c>
      <c r="L696" s="154"/>
      <c r="M696" s="224"/>
      <c r="N696" s="154">
        <f t="shared" ref="N696:N711" si="224">K696+J696+L696-F696</f>
        <v>1478.19</v>
      </c>
      <c r="O696" s="293">
        <f t="shared" ref="O696:O712" si="225">IF(N696&gt;0, N696/H696*100, "---")</f>
        <v>5.5585680442221639</v>
      </c>
      <c r="P696" s="224"/>
      <c r="Q696" s="154">
        <f t="shared" si="217"/>
        <v>25114.81</v>
      </c>
      <c r="R696" s="130">
        <f t="shared" si="218"/>
        <v>314</v>
      </c>
      <c r="S696" s="129"/>
      <c r="T696" s="122"/>
      <c r="U696" s="154"/>
      <c r="V696" s="360" t="s">
        <v>72</v>
      </c>
      <c r="W696" s="130"/>
      <c r="X696" s="154"/>
      <c r="Y696" s="281"/>
      <c r="Z696" s="363" t="s">
        <v>74</v>
      </c>
      <c r="AA696" s="154"/>
      <c r="AB696" s="282"/>
    </row>
    <row r="697" spans="1:28" x14ac:dyDescent="0.25">
      <c r="A697" s="63" t="str">
        <f t="shared" si="219"/>
        <v>Pumping Equip (Electric)</v>
      </c>
      <c r="B697" s="45">
        <f t="shared" si="219"/>
        <v>325</v>
      </c>
      <c r="C697" s="39">
        <f t="shared" si="220"/>
        <v>0</v>
      </c>
      <c r="D697" s="39"/>
      <c r="E697" s="40"/>
      <c r="F697" s="39"/>
      <c r="G697" s="40"/>
      <c r="H697" s="39">
        <f t="shared" si="216"/>
        <v>0</v>
      </c>
      <c r="I697" s="41">
        <f t="shared" si="221"/>
        <v>10</v>
      </c>
      <c r="J697" s="39">
        <f t="shared" si="222"/>
        <v>0</v>
      </c>
      <c r="K697" s="39">
        <f t="shared" si="223"/>
        <v>0</v>
      </c>
      <c r="L697" s="39"/>
      <c r="M697" s="40"/>
      <c r="N697" s="39">
        <f t="shared" si="224"/>
        <v>0</v>
      </c>
      <c r="O697" s="187" t="str">
        <f t="shared" si="225"/>
        <v>---</v>
      </c>
      <c r="P697" s="40"/>
      <c r="Q697" s="39">
        <f t="shared" si="217"/>
        <v>0</v>
      </c>
      <c r="R697" s="45">
        <f t="shared" si="218"/>
        <v>325</v>
      </c>
      <c r="S697" s="164"/>
      <c r="T697" s="155"/>
      <c r="U697" s="39"/>
      <c r="V697" s="361"/>
      <c r="W697" s="45"/>
      <c r="X697" s="39"/>
      <c r="Y697" s="210"/>
      <c r="Z697" s="364"/>
      <c r="AA697" s="39"/>
      <c r="AB697" s="216"/>
    </row>
    <row r="698" spans="1:28" s="100" customFormat="1" x14ac:dyDescent="0.25">
      <c r="A698" s="100" t="str">
        <f t="shared" si="219"/>
        <v>Structures and Improvements</v>
      </c>
      <c r="B698" s="130">
        <f t="shared" si="219"/>
        <v>390</v>
      </c>
      <c r="C698" s="154">
        <f t="shared" si="220"/>
        <v>0</v>
      </c>
      <c r="D698" s="154"/>
      <c r="E698" s="224"/>
      <c r="F698" s="154"/>
      <c r="G698" s="224"/>
      <c r="H698" s="154">
        <f t="shared" si="216"/>
        <v>0</v>
      </c>
      <c r="I698" s="225">
        <f t="shared" si="221"/>
        <v>2.5</v>
      </c>
      <c r="J698" s="154">
        <f t="shared" si="222"/>
        <v>0</v>
      </c>
      <c r="K698" s="154">
        <f t="shared" si="223"/>
        <v>0</v>
      </c>
      <c r="L698" s="154"/>
      <c r="M698" s="224"/>
      <c r="N698" s="154">
        <f t="shared" si="224"/>
        <v>0</v>
      </c>
      <c r="O698" s="293" t="str">
        <f t="shared" si="225"/>
        <v>---</v>
      </c>
      <c r="P698" s="224"/>
      <c r="Q698" s="154">
        <f t="shared" si="217"/>
        <v>0</v>
      </c>
      <c r="R698" s="130">
        <f t="shared" si="218"/>
        <v>390</v>
      </c>
      <c r="S698" s="129"/>
      <c r="T698" s="122"/>
      <c r="U698" s="154"/>
      <c r="V698" s="361"/>
      <c r="W698" s="130"/>
      <c r="X698" s="154"/>
      <c r="Y698" s="251"/>
      <c r="Z698" s="364"/>
      <c r="AA698" s="154"/>
      <c r="AB698" s="283"/>
    </row>
    <row r="699" spans="1:28" x14ac:dyDescent="0.25">
      <c r="A699" s="63" t="str">
        <f t="shared" si="219"/>
        <v>Water Treatment Equipment</v>
      </c>
      <c r="B699" s="45">
        <f t="shared" si="219"/>
        <v>332</v>
      </c>
      <c r="C699" s="39">
        <f t="shared" si="220"/>
        <v>47410</v>
      </c>
      <c r="D699" s="39"/>
      <c r="E699" s="40"/>
      <c r="F699" s="39"/>
      <c r="G699" s="40"/>
      <c r="H699" s="39">
        <f t="shared" si="216"/>
        <v>47410</v>
      </c>
      <c r="I699" s="41">
        <f t="shared" si="221"/>
        <v>2.9</v>
      </c>
      <c r="J699" s="39">
        <f t="shared" si="222"/>
        <v>1374.89</v>
      </c>
      <c r="K699" s="39">
        <f t="shared" si="223"/>
        <v>687.44500000000005</v>
      </c>
      <c r="L699" s="39"/>
      <c r="M699" s="40"/>
      <c r="N699" s="39">
        <f t="shared" si="224"/>
        <v>2062.335</v>
      </c>
      <c r="O699" s="187">
        <f t="shared" si="225"/>
        <v>4.3500000000000005</v>
      </c>
      <c r="P699" s="40"/>
      <c r="Q699" s="39">
        <f t="shared" si="217"/>
        <v>45347.665000000001</v>
      </c>
      <c r="R699" s="45">
        <f t="shared" si="218"/>
        <v>332</v>
      </c>
      <c r="S699" s="164"/>
      <c r="T699" s="155"/>
      <c r="U699" s="39"/>
      <c r="V699" s="361"/>
      <c r="W699" s="45"/>
      <c r="X699" s="39"/>
      <c r="Y699" s="210"/>
      <c r="Z699" s="364"/>
      <c r="AA699" s="39"/>
      <c r="AB699" s="218"/>
    </row>
    <row r="700" spans="1:28" s="100" customFormat="1" x14ac:dyDescent="0.25">
      <c r="A700" s="100" t="str">
        <f t="shared" si="219"/>
        <v>Dist Reservoirs and Standpipes</v>
      </c>
      <c r="B700" s="130">
        <f t="shared" si="219"/>
        <v>342</v>
      </c>
      <c r="C700" s="154">
        <f t="shared" si="220"/>
        <v>118140</v>
      </c>
      <c r="D700" s="154"/>
      <c r="E700" s="224"/>
      <c r="F700" s="154"/>
      <c r="G700" s="224"/>
      <c r="H700" s="154">
        <f t="shared" si="216"/>
        <v>118140</v>
      </c>
      <c r="I700" s="225">
        <f t="shared" si="221"/>
        <v>2.5</v>
      </c>
      <c r="J700" s="154">
        <f t="shared" si="222"/>
        <v>2953.5</v>
      </c>
      <c r="K700" s="154">
        <f t="shared" si="223"/>
        <v>15430.75</v>
      </c>
      <c r="L700" s="154"/>
      <c r="M700" s="224"/>
      <c r="N700" s="154">
        <f t="shared" si="224"/>
        <v>18384.25</v>
      </c>
      <c r="O700" s="293">
        <f t="shared" si="225"/>
        <v>15.561410191298458</v>
      </c>
      <c r="P700" s="224"/>
      <c r="Q700" s="154">
        <f>H700-N700</f>
        <v>99755.75</v>
      </c>
      <c r="R700" s="130">
        <f t="shared" si="218"/>
        <v>342</v>
      </c>
      <c r="S700" s="129"/>
      <c r="T700" s="122"/>
      <c r="U700" s="154"/>
      <c r="V700" s="361"/>
      <c r="W700" s="130"/>
      <c r="X700" s="154"/>
      <c r="Y700" s="251"/>
      <c r="Z700" s="364"/>
      <c r="AA700" s="154"/>
      <c r="AB700" s="282"/>
    </row>
    <row r="701" spans="1:28" x14ac:dyDescent="0.25">
      <c r="A701" s="63" t="str">
        <f t="shared" si="219"/>
        <v>Trans &amp; Dist Mains</v>
      </c>
      <c r="B701" s="45">
        <f t="shared" si="219"/>
        <v>343</v>
      </c>
      <c r="C701" s="39">
        <f t="shared" si="220"/>
        <v>0</v>
      </c>
      <c r="D701" s="39"/>
      <c r="E701" s="40"/>
      <c r="F701" s="39"/>
      <c r="G701" s="40"/>
      <c r="H701" s="39">
        <f t="shared" si="216"/>
        <v>0</v>
      </c>
      <c r="I701" s="41">
        <f t="shared" si="221"/>
        <v>2</v>
      </c>
      <c r="J701" s="39">
        <f t="shared" si="222"/>
        <v>0</v>
      </c>
      <c r="K701" s="39">
        <f t="shared" si="223"/>
        <v>0</v>
      </c>
      <c r="L701" s="39"/>
      <c r="M701" s="40"/>
      <c r="N701" s="39">
        <f t="shared" si="224"/>
        <v>0</v>
      </c>
      <c r="O701" s="187" t="str">
        <f t="shared" si="225"/>
        <v>---</v>
      </c>
      <c r="P701" s="40"/>
      <c r="Q701" s="39">
        <f t="shared" si="217"/>
        <v>0</v>
      </c>
      <c r="R701" s="45">
        <f t="shared" si="218"/>
        <v>343</v>
      </c>
      <c r="S701" s="164"/>
      <c r="T701" s="155"/>
      <c r="U701" s="39"/>
      <c r="V701" s="361"/>
      <c r="W701" s="45"/>
      <c r="X701" s="39"/>
      <c r="Y701" s="210"/>
      <c r="Z701" s="364"/>
      <c r="AA701" s="39"/>
      <c r="AB701" s="218"/>
    </row>
    <row r="702" spans="1:28" s="100" customFormat="1" x14ac:dyDescent="0.25">
      <c r="A702" s="100" t="str">
        <f t="shared" si="219"/>
        <v>Services</v>
      </c>
      <c r="B702" s="130">
        <f t="shared" si="219"/>
        <v>345</v>
      </c>
      <c r="C702" s="154">
        <f t="shared" si="220"/>
        <v>227972</v>
      </c>
      <c r="D702" s="154">
        <v>0</v>
      </c>
      <c r="E702" s="224"/>
      <c r="F702" s="154"/>
      <c r="G702" s="224"/>
      <c r="H702" s="154">
        <f t="shared" si="216"/>
        <v>227972</v>
      </c>
      <c r="I702" s="225">
        <f t="shared" si="221"/>
        <v>2.5</v>
      </c>
      <c r="J702" s="154">
        <f t="shared" si="222"/>
        <v>5699.3</v>
      </c>
      <c r="K702" s="154">
        <f t="shared" si="223"/>
        <v>40675.868749999994</v>
      </c>
      <c r="L702" s="154"/>
      <c r="M702" s="224"/>
      <c r="N702" s="154">
        <f t="shared" si="224"/>
        <v>46375.168749999997</v>
      </c>
      <c r="O702" s="293">
        <f t="shared" si="225"/>
        <v>20.342484493709755</v>
      </c>
      <c r="P702" s="224"/>
      <c r="Q702" s="154">
        <f t="shared" si="217"/>
        <v>181596.83124999999</v>
      </c>
      <c r="R702" s="130">
        <f t="shared" si="218"/>
        <v>345</v>
      </c>
      <c r="S702" s="129"/>
      <c r="T702" s="122"/>
      <c r="U702" s="154"/>
      <c r="V702" s="361"/>
      <c r="W702" s="130"/>
      <c r="X702" s="154"/>
      <c r="Y702" s="251"/>
      <c r="Z702" s="364"/>
      <c r="AA702" s="154"/>
      <c r="AB702" s="282"/>
    </row>
    <row r="703" spans="1:28" x14ac:dyDescent="0.25">
      <c r="A703" s="63" t="str">
        <f t="shared" si="219"/>
        <v>Meters</v>
      </c>
      <c r="B703" s="45">
        <f t="shared" si="219"/>
        <v>346</v>
      </c>
      <c r="C703" s="39">
        <f t="shared" si="220"/>
        <v>0</v>
      </c>
      <c r="D703" s="39">
        <v>0</v>
      </c>
      <c r="E703" s="40"/>
      <c r="F703" s="39"/>
      <c r="G703" s="40"/>
      <c r="H703" s="39">
        <f>C703+D703-F703</f>
        <v>0</v>
      </c>
      <c r="I703" s="41">
        <f t="shared" si="221"/>
        <v>10</v>
      </c>
      <c r="J703" s="39">
        <f t="shared" si="222"/>
        <v>0</v>
      </c>
      <c r="K703" s="39">
        <f t="shared" si="223"/>
        <v>0</v>
      </c>
      <c r="L703" s="39"/>
      <c r="M703" s="40"/>
      <c r="N703" s="39">
        <f>K703+J703+L703-F703</f>
        <v>0</v>
      </c>
      <c r="O703" s="187" t="str">
        <f t="shared" si="225"/>
        <v>---</v>
      </c>
      <c r="P703" s="40"/>
      <c r="Q703" s="39">
        <f t="shared" si="217"/>
        <v>0</v>
      </c>
      <c r="R703" s="45">
        <f t="shared" si="218"/>
        <v>346</v>
      </c>
      <c r="S703" s="164"/>
      <c r="T703" s="155"/>
      <c r="U703" s="39"/>
      <c r="V703" s="362"/>
      <c r="W703" s="45"/>
      <c r="X703" s="39"/>
      <c r="Y703" s="210"/>
      <c r="Z703" s="365"/>
      <c r="AA703" s="39"/>
      <c r="AB703" s="218"/>
    </row>
    <row r="704" spans="1:28" s="100" customFormat="1" x14ac:dyDescent="0.25">
      <c r="A704" s="100" t="str">
        <f t="shared" si="219"/>
        <v>Meter Pits &amp; Installations</v>
      </c>
      <c r="B704" s="130">
        <f t="shared" si="219"/>
        <v>347</v>
      </c>
      <c r="C704" s="154">
        <f t="shared" si="220"/>
        <v>3663</v>
      </c>
      <c r="D704" s="154"/>
      <c r="E704" s="224"/>
      <c r="F704" s="154"/>
      <c r="G704" s="224"/>
      <c r="H704" s="154">
        <f t="shared" si="216"/>
        <v>3663</v>
      </c>
      <c r="I704" s="225">
        <f t="shared" si="221"/>
        <v>2.5</v>
      </c>
      <c r="J704" s="154">
        <f t="shared" si="222"/>
        <v>91.575000000000003</v>
      </c>
      <c r="K704" s="154">
        <f t="shared" si="223"/>
        <v>228.9375</v>
      </c>
      <c r="L704" s="154"/>
      <c r="M704" s="224"/>
      <c r="N704" s="154">
        <f t="shared" si="224"/>
        <v>320.51249999999999</v>
      </c>
      <c r="O704" s="293">
        <f t="shared" si="225"/>
        <v>8.75</v>
      </c>
      <c r="P704" s="224"/>
      <c r="Q704" s="154">
        <f t="shared" si="217"/>
        <v>3342.4875000000002</v>
      </c>
      <c r="R704" s="130">
        <f t="shared" si="218"/>
        <v>347</v>
      </c>
      <c r="S704" s="129"/>
      <c r="T704" s="122"/>
      <c r="U704" s="154"/>
      <c r="V704" s="284"/>
      <c r="W704" s="130"/>
      <c r="X704" s="154"/>
      <c r="Y704" s="154"/>
      <c r="Z704" s="251"/>
      <c r="AA704" s="154"/>
      <c r="AB704" s="282"/>
    </row>
    <row r="705" spans="1:28" x14ac:dyDescent="0.25">
      <c r="A705" s="63" t="str">
        <f t="shared" si="219"/>
        <v>Hydrants</v>
      </c>
      <c r="B705" s="45">
        <f t="shared" si="219"/>
        <v>348</v>
      </c>
      <c r="C705" s="39">
        <f t="shared" si="220"/>
        <v>46813</v>
      </c>
      <c r="D705" s="39"/>
      <c r="E705" s="40"/>
      <c r="F705" s="39"/>
      <c r="G705" s="40"/>
      <c r="H705" s="39">
        <f t="shared" si="216"/>
        <v>46813</v>
      </c>
      <c r="I705" s="41">
        <f t="shared" si="221"/>
        <v>2</v>
      </c>
      <c r="J705" s="39">
        <f t="shared" si="222"/>
        <v>936.25999999999988</v>
      </c>
      <c r="K705" s="39">
        <f t="shared" si="223"/>
        <v>1653.4899999999998</v>
      </c>
      <c r="L705" s="39"/>
      <c r="M705" s="40"/>
      <c r="N705" s="39">
        <f t="shared" si="224"/>
        <v>2589.7499999999995</v>
      </c>
      <c r="O705" s="187">
        <f t="shared" si="225"/>
        <v>5.5321171469463604</v>
      </c>
      <c r="P705" s="40"/>
      <c r="Q705" s="39">
        <f t="shared" si="217"/>
        <v>44223.25</v>
      </c>
      <c r="R705" s="45">
        <f t="shared" si="218"/>
        <v>348</v>
      </c>
      <c r="S705" s="164"/>
      <c r="T705" s="155"/>
      <c r="U705" s="39"/>
      <c r="V705" s="375" t="s">
        <v>73</v>
      </c>
      <c r="W705" s="45"/>
      <c r="X705" s="39"/>
      <c r="Y705" s="39"/>
      <c r="Z705" s="210"/>
      <c r="AA705" s="39"/>
      <c r="AB705" s="216"/>
    </row>
    <row r="706" spans="1:28" s="100" customFormat="1" x14ac:dyDescent="0.25">
      <c r="A706" s="100" t="str">
        <f t="shared" si="219"/>
        <v>Stores Equipment</v>
      </c>
      <c r="B706" s="130">
        <f t="shared" si="219"/>
        <v>393</v>
      </c>
      <c r="C706" s="154">
        <f t="shared" si="220"/>
        <v>0</v>
      </c>
      <c r="D706" s="154"/>
      <c r="E706" s="224"/>
      <c r="F706" s="154"/>
      <c r="G706" s="224"/>
      <c r="H706" s="154">
        <f t="shared" si="216"/>
        <v>0</v>
      </c>
      <c r="I706" s="225">
        <f t="shared" si="221"/>
        <v>4</v>
      </c>
      <c r="J706" s="154">
        <f t="shared" si="222"/>
        <v>0</v>
      </c>
      <c r="K706" s="154">
        <f t="shared" si="223"/>
        <v>0</v>
      </c>
      <c r="L706" s="154"/>
      <c r="M706" s="224"/>
      <c r="N706" s="154">
        <f t="shared" si="224"/>
        <v>0</v>
      </c>
      <c r="O706" s="293" t="str">
        <f t="shared" si="225"/>
        <v>---</v>
      </c>
      <c r="P706" s="224"/>
      <c r="Q706" s="154">
        <f t="shared" si="217"/>
        <v>0</v>
      </c>
      <c r="R706" s="130">
        <f t="shared" si="218"/>
        <v>393</v>
      </c>
      <c r="S706" s="129"/>
      <c r="T706" s="122"/>
      <c r="U706" s="154"/>
      <c r="V706" s="375"/>
      <c r="W706" s="130"/>
      <c r="X706" s="154"/>
      <c r="Y706" s="154"/>
      <c r="Z706" s="154"/>
      <c r="AA706" s="154"/>
      <c r="AB706" s="283"/>
    </row>
    <row r="707" spans="1:28" x14ac:dyDescent="0.25">
      <c r="A707" s="63" t="str">
        <f t="shared" si="219"/>
        <v>Power Operated Equipment</v>
      </c>
      <c r="B707" s="45">
        <f t="shared" si="219"/>
        <v>396</v>
      </c>
      <c r="C707" s="39">
        <f t="shared" si="220"/>
        <v>0</v>
      </c>
      <c r="D707" s="39">
        <v>0</v>
      </c>
      <c r="E707" s="40"/>
      <c r="F707" s="39"/>
      <c r="G707" s="40"/>
      <c r="H707" s="39">
        <f t="shared" si="216"/>
        <v>0</v>
      </c>
      <c r="I707" s="41">
        <f t="shared" si="221"/>
        <v>6.7</v>
      </c>
      <c r="J707" s="39">
        <f t="shared" si="222"/>
        <v>0</v>
      </c>
      <c r="K707" s="39">
        <f t="shared" si="223"/>
        <v>0</v>
      </c>
      <c r="L707" s="39"/>
      <c r="M707" s="40"/>
      <c r="N707" s="39">
        <f t="shared" si="224"/>
        <v>0</v>
      </c>
      <c r="O707" s="187" t="str">
        <f t="shared" si="225"/>
        <v>---</v>
      </c>
      <c r="P707" s="40"/>
      <c r="Q707" s="39">
        <f t="shared" si="217"/>
        <v>0</v>
      </c>
      <c r="R707" s="45">
        <f t="shared" si="218"/>
        <v>396</v>
      </c>
      <c r="S707" s="164"/>
      <c r="T707" s="155"/>
      <c r="U707" s="39"/>
      <c r="V707" s="375"/>
      <c r="W707" s="45"/>
      <c r="X707" s="39"/>
      <c r="Y707" s="39"/>
      <c r="Z707" s="39"/>
      <c r="AA707" s="39"/>
      <c r="AB707" s="216"/>
    </row>
    <row r="708" spans="1:28" s="100" customFormat="1" x14ac:dyDescent="0.25">
      <c r="A708" s="100" t="str">
        <f t="shared" si="219"/>
        <v>Transportation Equipment</v>
      </c>
      <c r="B708" s="130">
        <f t="shared" si="219"/>
        <v>392</v>
      </c>
      <c r="C708" s="154">
        <f t="shared" si="220"/>
        <v>0</v>
      </c>
      <c r="D708" s="154"/>
      <c r="E708" s="224"/>
      <c r="F708" s="154"/>
      <c r="G708" s="224"/>
      <c r="H708" s="154">
        <f t="shared" si="216"/>
        <v>0</v>
      </c>
      <c r="I708" s="225">
        <f t="shared" si="221"/>
        <v>13</v>
      </c>
      <c r="J708" s="154">
        <f t="shared" si="222"/>
        <v>0</v>
      </c>
      <c r="K708" s="154">
        <f t="shared" si="223"/>
        <v>0</v>
      </c>
      <c r="L708" s="154"/>
      <c r="M708" s="224"/>
      <c r="N708" s="154">
        <f t="shared" si="224"/>
        <v>0</v>
      </c>
      <c r="O708" s="293" t="str">
        <f t="shared" si="225"/>
        <v>---</v>
      </c>
      <c r="P708" s="224"/>
      <c r="Q708" s="154">
        <f t="shared" si="217"/>
        <v>0</v>
      </c>
      <c r="R708" s="130">
        <f t="shared" si="218"/>
        <v>392</v>
      </c>
      <c r="S708" s="129"/>
      <c r="T708" s="122"/>
      <c r="U708" s="154"/>
      <c r="V708" s="375"/>
      <c r="W708" s="130"/>
      <c r="X708" s="154"/>
      <c r="Y708" s="154"/>
      <c r="Z708" s="154"/>
      <c r="AA708" s="154"/>
      <c r="AB708" s="282"/>
    </row>
    <row r="709" spans="1:28" x14ac:dyDescent="0.25">
      <c r="A709" s="63" t="str">
        <f t="shared" si="219"/>
        <v>Communication Equipment</v>
      </c>
      <c r="B709" s="45">
        <f t="shared" si="219"/>
        <v>397</v>
      </c>
      <c r="C709" s="39">
        <f t="shared" si="220"/>
        <v>0</v>
      </c>
      <c r="D709" s="39"/>
      <c r="E709" s="40"/>
      <c r="F709" s="39"/>
      <c r="G709" s="40"/>
      <c r="H709" s="39">
        <f t="shared" si="216"/>
        <v>0</v>
      </c>
      <c r="I709" s="41">
        <f t="shared" si="221"/>
        <v>6.7</v>
      </c>
      <c r="J709" s="39">
        <f t="shared" si="222"/>
        <v>0</v>
      </c>
      <c r="K709" s="39">
        <f t="shared" si="223"/>
        <v>0</v>
      </c>
      <c r="L709" s="39"/>
      <c r="M709" s="40"/>
      <c r="N709" s="39">
        <f t="shared" si="224"/>
        <v>0</v>
      </c>
      <c r="O709" s="187" t="str">
        <f t="shared" si="225"/>
        <v>---</v>
      </c>
      <c r="P709" s="40"/>
      <c r="Q709" s="39">
        <f t="shared" si="217"/>
        <v>0</v>
      </c>
      <c r="R709" s="45">
        <f t="shared" si="218"/>
        <v>397</v>
      </c>
      <c r="S709" s="164"/>
      <c r="T709" s="155"/>
      <c r="U709" s="39"/>
      <c r="V709" s="375"/>
      <c r="W709" s="45"/>
      <c r="X709" s="39"/>
      <c r="Y709" s="39"/>
      <c r="Z709" s="39"/>
      <c r="AA709" s="39"/>
      <c r="AB709" s="218"/>
    </row>
    <row r="710" spans="1:28" s="100" customFormat="1" x14ac:dyDescent="0.25">
      <c r="A710" s="100" t="str">
        <f t="shared" si="219"/>
        <v>Organization</v>
      </c>
      <c r="B710" s="130">
        <f t="shared" si="219"/>
        <v>301</v>
      </c>
      <c r="C710" s="154">
        <f t="shared" si="220"/>
        <v>0</v>
      </c>
      <c r="D710" s="154"/>
      <c r="E710" s="224"/>
      <c r="F710" s="154"/>
      <c r="G710" s="224"/>
      <c r="H710" s="154">
        <f t="shared" si="216"/>
        <v>0</v>
      </c>
      <c r="I710" s="225">
        <f t="shared" si="221"/>
        <v>0</v>
      </c>
      <c r="J710" s="154">
        <f t="shared" si="222"/>
        <v>0</v>
      </c>
      <c r="K710" s="154">
        <f t="shared" si="223"/>
        <v>0</v>
      </c>
      <c r="L710" s="154"/>
      <c r="M710" s="224"/>
      <c r="N710" s="154">
        <f t="shared" si="224"/>
        <v>0</v>
      </c>
      <c r="O710" s="293" t="str">
        <f t="shared" si="225"/>
        <v>---</v>
      </c>
      <c r="P710" s="224"/>
      <c r="Q710" s="154">
        <f t="shared" si="217"/>
        <v>0</v>
      </c>
      <c r="R710" s="130">
        <f t="shared" si="218"/>
        <v>301</v>
      </c>
      <c r="S710" s="129"/>
      <c r="T710" s="122"/>
      <c r="U710" s="154"/>
      <c r="V710" s="375"/>
      <c r="W710" s="130"/>
      <c r="X710" s="154"/>
      <c r="Y710" s="154"/>
      <c r="Z710" s="154"/>
      <c r="AA710" s="154"/>
      <c r="AB710" s="283"/>
    </row>
    <row r="711" spans="1:28" x14ac:dyDescent="0.25">
      <c r="A711" s="63" t="str">
        <f t="shared" si="219"/>
        <v xml:space="preserve"> </v>
      </c>
      <c r="B711" s="45">
        <f t="shared" si="219"/>
        <v>0</v>
      </c>
      <c r="C711" s="39">
        <f t="shared" si="220"/>
        <v>0</v>
      </c>
      <c r="D711" s="39"/>
      <c r="E711" s="40"/>
      <c r="F711" s="39"/>
      <c r="G711" s="40"/>
      <c r="H711" s="39">
        <f t="shared" si="216"/>
        <v>0</v>
      </c>
      <c r="I711" s="41">
        <f t="shared" si="221"/>
        <v>0</v>
      </c>
      <c r="J711" s="39">
        <f t="shared" si="222"/>
        <v>0</v>
      </c>
      <c r="K711" s="39">
        <f t="shared" si="223"/>
        <v>0</v>
      </c>
      <c r="L711" s="39"/>
      <c r="M711" s="40"/>
      <c r="N711" s="39">
        <f t="shared" si="224"/>
        <v>0</v>
      </c>
      <c r="O711" s="187" t="str">
        <f t="shared" si="225"/>
        <v>---</v>
      </c>
      <c r="P711" s="40"/>
      <c r="Q711" s="39">
        <f t="shared" si="217"/>
        <v>0</v>
      </c>
      <c r="R711" s="45">
        <f t="shared" si="218"/>
        <v>0</v>
      </c>
      <c r="S711" s="164"/>
      <c r="T711" s="160"/>
      <c r="U711" s="39"/>
      <c r="V711" s="375"/>
      <c r="W711" s="45"/>
      <c r="X711" s="39"/>
      <c r="Y711" s="39"/>
      <c r="Z711" s="39"/>
      <c r="AA711" s="39"/>
      <c r="AB711" s="216"/>
    </row>
    <row r="712" spans="1:28" x14ac:dyDescent="0.25">
      <c r="A712" s="100"/>
      <c r="B712" s="130"/>
      <c r="C712" s="154"/>
      <c r="D712" s="154"/>
      <c r="E712" s="224"/>
      <c r="F712" s="154"/>
      <c r="G712" s="224"/>
      <c r="H712" s="154"/>
      <c r="I712" s="225"/>
      <c r="J712" s="154"/>
      <c r="K712" s="154"/>
      <c r="L712" s="154"/>
      <c r="M712" s="224"/>
      <c r="N712" s="154"/>
      <c r="O712" s="293" t="str">
        <f t="shared" si="225"/>
        <v>---</v>
      </c>
      <c r="P712" s="224"/>
      <c r="Q712" s="154"/>
      <c r="R712" s="130"/>
      <c r="S712" s="129"/>
      <c r="T712" s="122"/>
      <c r="U712" s="154"/>
      <c r="V712" s="228"/>
      <c r="W712" s="130"/>
      <c r="X712" s="154"/>
      <c r="Y712" s="154"/>
      <c r="Z712" s="154"/>
      <c r="AA712" s="154"/>
      <c r="AB712" s="229"/>
    </row>
    <row r="713" spans="1:28" x14ac:dyDescent="0.25">
      <c r="A713" s="244" t="s">
        <v>54</v>
      </c>
      <c r="B713" s="9" t="str">
        <f t="shared" ref="B713" si="226">$M$1</f>
        <v>A</v>
      </c>
      <c r="C713" s="32"/>
      <c r="D713" s="32"/>
      <c r="F713" s="32"/>
      <c r="H713" s="32"/>
      <c r="I713" s="32"/>
      <c r="J713" s="32"/>
      <c r="K713" s="32"/>
      <c r="L713" s="32"/>
      <c r="N713" s="32"/>
      <c r="O713" s="32"/>
      <c r="T713" s="160"/>
      <c r="U713" s="4"/>
      <c r="V713" s="4"/>
    </row>
    <row r="714" spans="1:28" x14ac:dyDescent="0.25">
      <c r="A714" s="4" t="s">
        <v>4</v>
      </c>
      <c r="C714" s="198">
        <f>SUM(C695:C713)</f>
        <v>493907</v>
      </c>
      <c r="D714" s="198">
        <f>SUM(D695:D713)</f>
        <v>0</v>
      </c>
      <c r="F714" s="11">
        <f>SUM(F695:F713)</f>
        <v>0</v>
      </c>
      <c r="H714" s="198">
        <f>SUM(H695:H713)</f>
        <v>493907</v>
      </c>
      <c r="I714" s="32"/>
      <c r="J714" s="198">
        <f>SUM(J695:J713)</f>
        <v>11587.385</v>
      </c>
      <c r="K714" s="198">
        <f>SUM(K695:K713)</f>
        <v>59622.821249999994</v>
      </c>
      <c r="L714" s="11">
        <f>SUM(L695:L713)</f>
        <v>0</v>
      </c>
      <c r="N714" s="198">
        <f>SUM(N695:N713)</f>
        <v>71210.206250000003</v>
      </c>
      <c r="O714" s="11"/>
      <c r="Q714" s="198">
        <f>SUM(Q695:Q713)</f>
        <v>422696.79375000001</v>
      </c>
      <c r="T714" s="160"/>
      <c r="U714" s="198">
        <f>SUM(U695:U711)</f>
        <v>0</v>
      </c>
      <c r="V714" s="23"/>
      <c r="X714" s="198">
        <f>U714+V695</f>
        <v>0</v>
      </c>
      <c r="Y714" s="198">
        <f>X714/H714*J714</f>
        <v>0</v>
      </c>
      <c r="AA714" s="198">
        <f>Z695+Y714+SUM(AA695:AA711)</f>
        <v>0</v>
      </c>
      <c r="AB714" s="198">
        <f>X714-AA714</f>
        <v>0</v>
      </c>
    </row>
    <row r="715" spans="1:28" x14ac:dyDescent="0.25">
      <c r="C715" s="32"/>
      <c r="H715" s="32"/>
      <c r="I715" s="32"/>
      <c r="J715" s="32"/>
      <c r="K715" s="32"/>
      <c r="L715" s="32"/>
      <c r="N715" s="32"/>
      <c r="O715" s="32"/>
      <c r="Q715" s="32"/>
      <c r="T715" s="160"/>
    </row>
    <row r="716" spans="1:28" x14ac:dyDescent="0.25">
      <c r="A716" s="120" t="s">
        <v>85</v>
      </c>
      <c r="B716" s="90"/>
      <c r="C716" s="32"/>
      <c r="H716" s="32"/>
      <c r="I716" s="32"/>
      <c r="J716" s="32"/>
      <c r="K716" s="32"/>
      <c r="L716" s="32"/>
      <c r="N716" s="32"/>
      <c r="O716" s="32"/>
      <c r="Q716" s="32"/>
      <c r="T716" s="160"/>
      <c r="U716" s="56"/>
      <c r="V716" s="4"/>
      <c r="W716" s="9"/>
      <c r="Y716" s="32"/>
      <c r="AA716" s="32"/>
      <c r="AB716" s="206"/>
    </row>
    <row r="717" spans="1:28" ht="14.4" thickBot="1" x14ac:dyDescent="0.3">
      <c r="B717" s="4"/>
      <c r="E717" s="4"/>
      <c r="G717" s="4"/>
      <c r="T717" s="160"/>
      <c r="U717" s="56"/>
      <c r="V717" s="4"/>
      <c r="W717" s="9"/>
      <c r="Y717" s="32"/>
      <c r="AA717" s="32"/>
      <c r="AB717" s="206"/>
    </row>
    <row r="718" spans="1:28" ht="14.4" thickTop="1" x14ac:dyDescent="0.25">
      <c r="B718" s="4"/>
      <c r="E718" s="4"/>
      <c r="G718" s="4"/>
      <c r="K718" s="91"/>
      <c r="L718" s="92"/>
      <c r="M718" s="68"/>
      <c r="N718" s="92"/>
      <c r="O718" s="92"/>
      <c r="P718" s="68"/>
      <c r="Q718" s="93"/>
      <c r="T718" s="160"/>
      <c r="U718" s="125"/>
      <c r="V718" s="4"/>
      <c r="AA718" s="65"/>
      <c r="AB718" s="50"/>
    </row>
    <row r="719" spans="1:28" x14ac:dyDescent="0.25">
      <c r="B719" s="259"/>
      <c r="C719" s="9"/>
      <c r="H719" s="9"/>
      <c r="K719" s="78"/>
      <c r="L719" s="376">
        <f>L687</f>
        <v>1996</v>
      </c>
      <c r="M719" s="377"/>
      <c r="N719" s="377"/>
      <c r="O719" s="377"/>
      <c r="P719" s="378"/>
      <c r="Q719" s="94"/>
      <c r="T719" s="160"/>
      <c r="U719" s="56"/>
      <c r="V719" s="4" t="s">
        <v>5</v>
      </c>
      <c r="AB719" s="50"/>
    </row>
    <row r="720" spans="1:28" x14ac:dyDescent="0.25">
      <c r="B720" s="4"/>
      <c r="E720" s="4"/>
      <c r="G720" s="4"/>
      <c r="K720" s="78"/>
      <c r="L720" s="57"/>
      <c r="M720" s="73"/>
      <c r="N720" s="57"/>
      <c r="O720" s="57"/>
      <c r="P720" s="73"/>
      <c r="Q720" s="74"/>
      <c r="T720" s="160"/>
      <c r="U720" s="56"/>
      <c r="V720" s="10" t="s">
        <v>17</v>
      </c>
      <c r="W720" s="10" t="s">
        <v>18</v>
      </c>
      <c r="X720" s="10"/>
      <c r="AB720" s="50"/>
    </row>
    <row r="721" spans="1:28" x14ac:dyDescent="0.25">
      <c r="B721" s="4"/>
      <c r="E721" s="4"/>
      <c r="G721" s="4"/>
      <c r="K721" s="72"/>
      <c r="L721" s="56" t="s">
        <v>19</v>
      </c>
      <c r="M721" s="73"/>
      <c r="N721" s="56"/>
      <c r="O721" s="379">
        <f>H714</f>
        <v>493907</v>
      </c>
      <c r="P721" s="379"/>
      <c r="Q721" s="71"/>
      <c r="T721" s="160"/>
      <c r="U721" s="125"/>
      <c r="V721" s="380" t="s">
        <v>76</v>
      </c>
      <c r="W721" s="382" t="s">
        <v>75</v>
      </c>
      <c r="X721" s="383"/>
      <c r="Y721" s="383"/>
      <c r="Z721" s="383"/>
      <c r="AA721" s="384"/>
      <c r="AB721" s="50"/>
    </row>
    <row r="722" spans="1:28" x14ac:dyDescent="0.25">
      <c r="A722" s="9"/>
      <c r="B722" s="259"/>
      <c r="K722" s="72"/>
      <c r="L722" s="43" t="s">
        <v>20</v>
      </c>
      <c r="M722" s="73"/>
      <c r="N722" s="56"/>
      <c r="O722" s="391">
        <f>X714</f>
        <v>0</v>
      </c>
      <c r="P722" s="391"/>
      <c r="Q722" s="71"/>
      <c r="T722" s="160"/>
      <c r="U722" s="56"/>
      <c r="V722" s="381"/>
      <c r="W722" s="385"/>
      <c r="X722" s="386"/>
      <c r="Y722" s="386"/>
      <c r="Z722" s="386"/>
      <c r="AA722" s="387"/>
      <c r="AB722" s="50"/>
    </row>
    <row r="723" spans="1:28" ht="14.4" thickBot="1" x14ac:dyDescent="0.3">
      <c r="K723" s="72"/>
      <c r="L723" s="43" t="s">
        <v>21</v>
      </c>
      <c r="M723" s="73"/>
      <c r="N723" s="56"/>
      <c r="O723" s="392">
        <f>N714</f>
        <v>71210.206250000003</v>
      </c>
      <c r="P723" s="392"/>
      <c r="Q723" s="71"/>
      <c r="T723" s="160"/>
      <c r="U723" s="56"/>
      <c r="V723" s="259"/>
      <c r="W723" s="385"/>
      <c r="X723" s="386"/>
      <c r="Y723" s="386"/>
      <c r="Z723" s="386"/>
      <c r="AA723" s="387"/>
      <c r="AB723" s="50"/>
    </row>
    <row r="724" spans="1:28" x14ac:dyDescent="0.25">
      <c r="A724" s="9"/>
      <c r="B724" s="259"/>
      <c r="K724" s="72"/>
      <c r="L724" s="75"/>
      <c r="M724" s="76"/>
      <c r="N724" s="77"/>
      <c r="O724" s="393">
        <f>O721-O722-O723</f>
        <v>422696.79375000001</v>
      </c>
      <c r="P724" s="393"/>
      <c r="Q724" s="71"/>
      <c r="T724" s="160"/>
      <c r="W724" s="388"/>
      <c r="X724" s="389"/>
      <c r="Y724" s="389"/>
      <c r="Z724" s="389"/>
      <c r="AA724" s="390"/>
      <c r="AB724" s="50"/>
    </row>
    <row r="725" spans="1:28" x14ac:dyDescent="0.25">
      <c r="A725" s="9"/>
      <c r="B725" s="259"/>
      <c r="H725" s="9"/>
      <c r="K725" s="78"/>
      <c r="L725" s="43"/>
      <c r="M725" s="73"/>
      <c r="N725" s="56"/>
      <c r="O725" s="43"/>
      <c r="P725" s="56"/>
      <c r="Q725" s="74"/>
      <c r="T725" s="160"/>
    </row>
    <row r="726" spans="1:28" x14ac:dyDescent="0.25">
      <c r="A726" s="9" t="s">
        <v>22</v>
      </c>
      <c r="B726" s="62"/>
      <c r="C726" s="4" t="s">
        <v>23</v>
      </c>
      <c r="K726" s="78"/>
      <c r="L726" s="80" t="s">
        <v>24</v>
      </c>
      <c r="M726" s="73"/>
      <c r="N726" s="56"/>
      <c r="O726" s="394">
        <f>AA714</f>
        <v>0</v>
      </c>
      <c r="P726" s="394"/>
      <c r="Q726" s="71"/>
      <c r="T726" s="160"/>
    </row>
    <row r="727" spans="1:28" x14ac:dyDescent="0.25">
      <c r="A727" s="9" t="s">
        <v>28</v>
      </c>
      <c r="B727" s="62">
        <f>B680</f>
        <v>0</v>
      </c>
      <c r="C727" s="4">
        <f t="shared" ref="C727" si="227">B726-B727</f>
        <v>0</v>
      </c>
      <c r="D727" s="4" t="s">
        <v>26</v>
      </c>
      <c r="K727" s="72"/>
      <c r="L727" s="81" t="s">
        <v>27</v>
      </c>
      <c r="M727" s="19"/>
      <c r="N727" s="20"/>
      <c r="O727" s="374">
        <f>O724+O726</f>
        <v>422696.79375000001</v>
      </c>
      <c r="P727" s="374"/>
      <c r="Q727" s="95"/>
      <c r="T727" s="160"/>
    </row>
    <row r="728" spans="1:28" ht="14.4" thickBot="1" x14ac:dyDescent="0.3">
      <c r="C728" s="32"/>
      <c r="D728" s="32"/>
      <c r="F728" s="32"/>
      <c r="H728" s="32"/>
      <c r="I728" s="96"/>
      <c r="J728" s="32"/>
      <c r="K728" s="97"/>
      <c r="L728" s="98"/>
      <c r="M728" s="84"/>
      <c r="N728" s="98"/>
      <c r="O728" s="98"/>
      <c r="P728" s="84"/>
      <c r="Q728" s="99"/>
      <c r="T728" s="160"/>
    </row>
    <row r="729" spans="1:28" ht="14.4" thickTop="1" x14ac:dyDescent="0.25"/>
    <row r="731" spans="1:28" x14ac:dyDescent="0.25">
      <c r="A731" s="87" t="s">
        <v>78</v>
      </c>
      <c r="D731" s="259" t="s">
        <v>39</v>
      </c>
      <c r="I731" s="395" t="s">
        <v>77</v>
      </c>
      <c r="J731" s="395"/>
      <c r="L731" s="259" t="s">
        <v>79</v>
      </c>
      <c r="O731" s="259" t="s">
        <v>80</v>
      </c>
      <c r="P731" s="259"/>
      <c r="Q731" s="259"/>
      <c r="T731" s="160"/>
    </row>
    <row r="732" spans="1:28" x14ac:dyDescent="0.25">
      <c r="A732" s="260" t="str">
        <f t="shared" ref="A732" si="228">$B$1</f>
        <v>Liberty-Bolivar</v>
      </c>
      <c r="B732" s="261"/>
      <c r="D732" s="396" t="str">
        <f t="shared" ref="D732" si="229">$I$1</f>
        <v>WA-2020-0397</v>
      </c>
      <c r="E732" s="397"/>
      <c r="F732" s="398"/>
      <c r="I732" s="12" t="str">
        <f t="shared" ref="I732" si="230">$M$1</f>
        <v>A</v>
      </c>
      <c r="L732" s="44">
        <f>L687+1</f>
        <v>1997</v>
      </c>
      <c r="O732" s="399">
        <v>12</v>
      </c>
      <c r="P732" s="400"/>
      <c r="T732" s="160"/>
    </row>
    <row r="733" spans="1:28" x14ac:dyDescent="0.25">
      <c r="A733" s="262"/>
      <c r="B733" s="259"/>
      <c r="T733" s="160"/>
    </row>
    <row r="734" spans="1:28" x14ac:dyDescent="0.3">
      <c r="B734" s="401" t="s">
        <v>63</v>
      </c>
      <c r="C734" s="366" t="s">
        <v>44</v>
      </c>
      <c r="D734" s="366" t="s">
        <v>45</v>
      </c>
      <c r="E734" s="101"/>
      <c r="F734" s="366" t="s">
        <v>46</v>
      </c>
      <c r="G734" s="101"/>
      <c r="H734" s="366" t="s">
        <v>47</v>
      </c>
      <c r="I734" s="366" t="s">
        <v>48</v>
      </c>
      <c r="J734" s="366" t="s">
        <v>50</v>
      </c>
      <c r="K734" s="366" t="s">
        <v>51</v>
      </c>
      <c r="L734" s="366" t="s">
        <v>52</v>
      </c>
      <c r="M734" s="101"/>
      <c r="N734" s="366" t="s">
        <v>53</v>
      </c>
      <c r="O734" s="366" t="s">
        <v>60</v>
      </c>
      <c r="P734" s="101"/>
      <c r="Q734" s="366" t="s">
        <v>55</v>
      </c>
      <c r="R734" s="368" t="s">
        <v>49</v>
      </c>
      <c r="T734" s="160"/>
      <c r="U734" s="366" t="s">
        <v>64</v>
      </c>
      <c r="V734" s="371" t="s">
        <v>65</v>
      </c>
      <c r="W734" s="366" t="s">
        <v>67</v>
      </c>
      <c r="X734" s="366" t="s">
        <v>66</v>
      </c>
      <c r="Y734" s="366" t="s">
        <v>68</v>
      </c>
      <c r="Z734" s="366" t="s">
        <v>69</v>
      </c>
      <c r="AA734" s="366" t="s">
        <v>70</v>
      </c>
      <c r="AB734" s="404" t="s">
        <v>71</v>
      </c>
    </row>
    <row r="735" spans="1:28" x14ac:dyDescent="0.3">
      <c r="B735" s="402"/>
      <c r="C735" s="367"/>
      <c r="D735" s="367"/>
      <c r="E735" s="102"/>
      <c r="F735" s="367"/>
      <c r="G735" s="102"/>
      <c r="H735" s="367"/>
      <c r="I735" s="367"/>
      <c r="J735" s="367"/>
      <c r="K735" s="367"/>
      <c r="L735" s="367"/>
      <c r="M735" s="102"/>
      <c r="N735" s="367"/>
      <c r="O735" s="367"/>
      <c r="P735" s="102"/>
      <c r="Q735" s="367"/>
      <c r="R735" s="369"/>
      <c r="T735" s="160"/>
      <c r="U735" s="367"/>
      <c r="V735" s="372"/>
      <c r="W735" s="367"/>
      <c r="X735" s="367"/>
      <c r="Y735" s="367"/>
      <c r="Z735" s="367"/>
      <c r="AA735" s="367"/>
      <c r="AB735" s="405"/>
    </row>
    <row r="736" spans="1:28" x14ac:dyDescent="0.3">
      <c r="B736" s="402"/>
      <c r="C736" s="367"/>
      <c r="D736" s="367"/>
      <c r="E736" s="102"/>
      <c r="F736" s="367"/>
      <c r="G736" s="102"/>
      <c r="H736" s="367"/>
      <c r="I736" s="367"/>
      <c r="J736" s="367"/>
      <c r="K736" s="367"/>
      <c r="L736" s="367"/>
      <c r="M736" s="102"/>
      <c r="N736" s="367"/>
      <c r="O736" s="367"/>
      <c r="P736" s="102"/>
      <c r="Q736" s="367"/>
      <c r="R736" s="369"/>
      <c r="T736" s="160"/>
      <c r="U736" s="367"/>
      <c r="V736" s="372"/>
      <c r="W736" s="367"/>
      <c r="X736" s="367"/>
      <c r="Y736" s="367"/>
      <c r="Z736" s="367"/>
      <c r="AA736" s="367"/>
      <c r="AB736" s="405"/>
    </row>
    <row r="737" spans="1:28" x14ac:dyDescent="0.3">
      <c r="A737" s="359" t="s">
        <v>0</v>
      </c>
      <c r="B737" s="402"/>
      <c r="C737" s="367"/>
      <c r="D737" s="367"/>
      <c r="E737" s="102"/>
      <c r="F737" s="367"/>
      <c r="G737" s="102"/>
      <c r="H737" s="367"/>
      <c r="I737" s="367"/>
      <c r="J737" s="367"/>
      <c r="K737" s="367"/>
      <c r="L737" s="367"/>
      <c r="M737" s="102"/>
      <c r="N737" s="367"/>
      <c r="O737" s="367"/>
      <c r="P737" s="102"/>
      <c r="Q737" s="367"/>
      <c r="R737" s="369"/>
      <c r="T737" s="160"/>
      <c r="U737" s="367"/>
      <c r="V737" s="372"/>
      <c r="W737" s="367"/>
      <c r="X737" s="367"/>
      <c r="Y737" s="367"/>
      <c r="Z737" s="367"/>
      <c r="AA737" s="367"/>
      <c r="AB737" s="405"/>
    </row>
    <row r="738" spans="1:28" x14ac:dyDescent="0.3">
      <c r="A738" s="359"/>
      <c r="B738" s="403"/>
      <c r="C738" s="46">
        <f>L732</f>
        <v>1997</v>
      </c>
      <c r="D738" s="46">
        <f>C738</f>
        <v>1997</v>
      </c>
      <c r="E738" s="7" t="s">
        <v>5</v>
      </c>
      <c r="F738" s="46">
        <f>C738</f>
        <v>1997</v>
      </c>
      <c r="G738" s="7" t="s">
        <v>5</v>
      </c>
      <c r="H738" s="46">
        <f>C738</f>
        <v>1997</v>
      </c>
      <c r="I738" s="373"/>
      <c r="J738" s="373"/>
      <c r="K738" s="46">
        <f>C738</f>
        <v>1997</v>
      </c>
      <c r="L738" s="46">
        <f>C738</f>
        <v>1997</v>
      </c>
      <c r="M738" s="7" t="s">
        <v>5</v>
      </c>
      <c r="N738" s="46">
        <f>C738</f>
        <v>1997</v>
      </c>
      <c r="O738" s="373"/>
      <c r="P738" s="7" t="s">
        <v>5</v>
      </c>
      <c r="Q738" s="46">
        <f>C738</f>
        <v>1997</v>
      </c>
      <c r="R738" s="370"/>
      <c r="T738" s="160"/>
      <c r="U738" s="46">
        <f>C738</f>
        <v>1997</v>
      </c>
      <c r="V738" s="220">
        <f>U738</f>
        <v>1997</v>
      </c>
      <c r="W738" s="373"/>
      <c r="X738" s="46">
        <f>U738</f>
        <v>1997</v>
      </c>
      <c r="Y738" s="46">
        <f>U738</f>
        <v>1997</v>
      </c>
      <c r="Z738" s="47">
        <f>U738</f>
        <v>1997</v>
      </c>
      <c r="AA738" s="373"/>
      <c r="AB738" s="406"/>
    </row>
    <row r="739" spans="1:28" x14ac:dyDescent="0.3">
      <c r="A739" s="262" t="s">
        <v>54</v>
      </c>
      <c r="B739" s="9" t="str">
        <f t="shared" ref="B739" si="231">$M$1</f>
        <v>A</v>
      </c>
      <c r="C739" s="106"/>
      <c r="D739" s="106"/>
      <c r="E739" s="107"/>
      <c r="F739" s="106"/>
      <c r="G739" s="107"/>
      <c r="H739" s="106"/>
      <c r="I739" s="108"/>
      <c r="J739" s="108"/>
      <c r="K739" s="106"/>
      <c r="L739" s="106"/>
      <c r="M739" s="107"/>
      <c r="N739" s="106"/>
      <c r="O739" s="108"/>
      <c r="P739" s="107"/>
      <c r="Q739" s="106"/>
      <c r="R739" s="113"/>
      <c r="T739" s="160"/>
      <c r="U739" s="109"/>
      <c r="V739" s="109"/>
      <c r="W739" s="110"/>
      <c r="X739" s="109"/>
      <c r="Y739" s="109"/>
      <c r="Z739" s="109"/>
      <c r="AA739" s="110"/>
      <c r="AB739" s="111"/>
    </row>
    <row r="740" spans="1:28" x14ac:dyDescent="0.25">
      <c r="A740" s="63" t="str">
        <f>A695</f>
        <v>Land and Land Rights</v>
      </c>
      <c r="B740" s="45">
        <f>B695</f>
        <v>389</v>
      </c>
      <c r="C740" s="39">
        <f>H695</f>
        <v>23316</v>
      </c>
      <c r="D740" s="39"/>
      <c r="E740" s="40"/>
      <c r="F740" s="39"/>
      <c r="G740" s="40"/>
      <c r="H740" s="39">
        <f t="shared" ref="H740:H756" si="232">C740+D740-F740</f>
        <v>23316</v>
      </c>
      <c r="I740" s="41">
        <f>I695</f>
        <v>0</v>
      </c>
      <c r="J740" s="39">
        <f>((C740+H740)/2)*I740/100*$O$732/12</f>
        <v>0</v>
      </c>
      <c r="K740" s="39">
        <f>N695</f>
        <v>0</v>
      </c>
      <c r="L740" s="39"/>
      <c r="M740" s="40"/>
      <c r="N740" s="39">
        <f t="shared" ref="N740:N756" si="233">K740+J740+L740-F740</f>
        <v>0</v>
      </c>
      <c r="O740" s="187" t="str">
        <f>IF(N740&gt;0, N740/H740*100, "---")</f>
        <v>---</v>
      </c>
      <c r="P740" s="40"/>
      <c r="Q740" s="39">
        <f t="shared" ref="Q740:Q756" si="234">H740-N740</f>
        <v>23316</v>
      </c>
      <c r="R740" s="45">
        <f t="shared" ref="R740:R756" si="235">B740</f>
        <v>389</v>
      </c>
      <c r="S740" s="164"/>
      <c r="T740" s="155"/>
      <c r="U740" s="207"/>
      <c r="V740" s="221">
        <f>X714</f>
        <v>0</v>
      </c>
      <c r="W740" s="105"/>
      <c r="X740" s="176"/>
      <c r="Y740" s="176"/>
      <c r="Z740" s="176">
        <f>AA715</f>
        <v>0</v>
      </c>
      <c r="AA740" s="207"/>
      <c r="AB740" s="214"/>
    </row>
    <row r="741" spans="1:28" s="100" customFormat="1" x14ac:dyDescent="0.25">
      <c r="A741" s="100" t="str">
        <f t="shared" ref="A741:B756" si="236">A696</f>
        <v>Wells and Springs</v>
      </c>
      <c r="B741" s="130">
        <f t="shared" si="236"/>
        <v>314</v>
      </c>
      <c r="C741" s="154">
        <f t="shared" ref="C741:C756" si="237">H696</f>
        <v>26593</v>
      </c>
      <c r="D741" s="154"/>
      <c r="E741" s="224"/>
      <c r="F741" s="154"/>
      <c r="G741" s="224"/>
      <c r="H741" s="154">
        <f t="shared" si="232"/>
        <v>26593</v>
      </c>
      <c r="I741" s="225">
        <f t="shared" ref="I741:I756" si="238">I696</f>
        <v>2</v>
      </c>
      <c r="J741" s="154">
        <f t="shared" ref="J741:J756" si="239">((C741+H741)/2)*I741/100*$O$732/12</f>
        <v>531.86</v>
      </c>
      <c r="K741" s="154">
        <f t="shared" ref="K741:K756" si="240">N696</f>
        <v>1478.19</v>
      </c>
      <c r="L741" s="154"/>
      <c r="M741" s="224"/>
      <c r="N741" s="154">
        <f t="shared" si="233"/>
        <v>2010.0500000000002</v>
      </c>
      <c r="O741" s="293">
        <f t="shared" ref="O741:O757" si="241">IF(N741&gt;0, N741/H741*100, "---")</f>
        <v>7.5585680442221648</v>
      </c>
      <c r="P741" s="224"/>
      <c r="Q741" s="154">
        <f t="shared" si="234"/>
        <v>24582.95</v>
      </c>
      <c r="R741" s="130">
        <f t="shared" si="235"/>
        <v>314</v>
      </c>
      <c r="S741" s="129"/>
      <c r="T741" s="122"/>
      <c r="U741" s="154"/>
      <c r="V741" s="360" t="s">
        <v>72</v>
      </c>
      <c r="W741" s="130"/>
      <c r="X741" s="154"/>
      <c r="Y741" s="281"/>
      <c r="Z741" s="363" t="s">
        <v>74</v>
      </c>
      <c r="AA741" s="154"/>
      <c r="AB741" s="282"/>
    </row>
    <row r="742" spans="1:28" x14ac:dyDescent="0.25">
      <c r="A742" s="63" t="str">
        <f t="shared" si="236"/>
        <v>Pumping Equip (Electric)</v>
      </c>
      <c r="B742" s="45">
        <f t="shared" si="236"/>
        <v>325</v>
      </c>
      <c r="C742" s="39">
        <f t="shared" si="237"/>
        <v>0</v>
      </c>
      <c r="D742" s="39"/>
      <c r="E742" s="40"/>
      <c r="F742" s="39"/>
      <c r="G742" s="40"/>
      <c r="H742" s="39">
        <f t="shared" si="232"/>
        <v>0</v>
      </c>
      <c r="I742" s="41">
        <f t="shared" si="238"/>
        <v>10</v>
      </c>
      <c r="J742" s="39">
        <f t="shared" si="239"/>
        <v>0</v>
      </c>
      <c r="K742" s="39">
        <f t="shared" si="240"/>
        <v>0</v>
      </c>
      <c r="L742" s="39"/>
      <c r="M742" s="40"/>
      <c r="N742" s="39">
        <f t="shared" si="233"/>
        <v>0</v>
      </c>
      <c r="O742" s="187" t="str">
        <f t="shared" si="241"/>
        <v>---</v>
      </c>
      <c r="P742" s="40"/>
      <c r="Q742" s="39">
        <f t="shared" si="234"/>
        <v>0</v>
      </c>
      <c r="R742" s="45">
        <f t="shared" si="235"/>
        <v>325</v>
      </c>
      <c r="S742" s="164"/>
      <c r="T742" s="155"/>
      <c r="U742" s="39"/>
      <c r="V742" s="361"/>
      <c r="W742" s="45"/>
      <c r="X742" s="39"/>
      <c r="Y742" s="210"/>
      <c r="Z742" s="364"/>
      <c r="AA742" s="39"/>
      <c r="AB742" s="216"/>
    </row>
    <row r="743" spans="1:28" s="100" customFormat="1" x14ac:dyDescent="0.25">
      <c r="A743" s="100" t="str">
        <f t="shared" si="236"/>
        <v>Structures and Improvements</v>
      </c>
      <c r="B743" s="130">
        <f t="shared" si="236"/>
        <v>390</v>
      </c>
      <c r="C743" s="154">
        <f t="shared" si="237"/>
        <v>0</v>
      </c>
      <c r="D743" s="154"/>
      <c r="E743" s="224"/>
      <c r="F743" s="154"/>
      <c r="G743" s="224"/>
      <c r="H743" s="154">
        <f t="shared" si="232"/>
        <v>0</v>
      </c>
      <c r="I743" s="225">
        <f t="shared" si="238"/>
        <v>2.5</v>
      </c>
      <c r="J743" s="154">
        <f t="shared" si="239"/>
        <v>0</v>
      </c>
      <c r="K743" s="154">
        <f t="shared" si="240"/>
        <v>0</v>
      </c>
      <c r="L743" s="154"/>
      <c r="M743" s="224"/>
      <c r="N743" s="154">
        <f t="shared" si="233"/>
        <v>0</v>
      </c>
      <c r="O743" s="293" t="str">
        <f t="shared" si="241"/>
        <v>---</v>
      </c>
      <c r="P743" s="224"/>
      <c r="Q743" s="154">
        <f t="shared" si="234"/>
        <v>0</v>
      </c>
      <c r="R743" s="130">
        <f t="shared" si="235"/>
        <v>390</v>
      </c>
      <c r="S743" s="129"/>
      <c r="T743" s="122"/>
      <c r="U743" s="154"/>
      <c r="V743" s="361"/>
      <c r="W743" s="130"/>
      <c r="X743" s="154"/>
      <c r="Y743" s="251"/>
      <c r="Z743" s="364"/>
      <c r="AA743" s="154"/>
      <c r="AB743" s="283"/>
    </row>
    <row r="744" spans="1:28" x14ac:dyDescent="0.25">
      <c r="A744" s="63" t="str">
        <f t="shared" si="236"/>
        <v>Water Treatment Equipment</v>
      </c>
      <c r="B744" s="45">
        <f t="shared" si="236"/>
        <v>332</v>
      </c>
      <c r="C744" s="39">
        <f t="shared" si="237"/>
        <v>47410</v>
      </c>
      <c r="D744" s="39"/>
      <c r="E744" s="40"/>
      <c r="F744" s="39"/>
      <c r="G744" s="40"/>
      <c r="H744" s="39">
        <f t="shared" si="232"/>
        <v>47410</v>
      </c>
      <c r="I744" s="41">
        <f t="shared" si="238"/>
        <v>2.9</v>
      </c>
      <c r="J744" s="39">
        <f t="shared" si="239"/>
        <v>1374.89</v>
      </c>
      <c r="K744" s="39">
        <f t="shared" si="240"/>
        <v>2062.335</v>
      </c>
      <c r="L744" s="39"/>
      <c r="M744" s="40"/>
      <c r="N744" s="39">
        <f t="shared" si="233"/>
        <v>3437.2250000000004</v>
      </c>
      <c r="O744" s="187">
        <f t="shared" si="241"/>
        <v>7.2500000000000009</v>
      </c>
      <c r="P744" s="40"/>
      <c r="Q744" s="39">
        <f t="shared" si="234"/>
        <v>43972.775000000001</v>
      </c>
      <c r="R744" s="45">
        <f t="shared" si="235"/>
        <v>332</v>
      </c>
      <c r="S744" s="164"/>
      <c r="T744" s="155"/>
      <c r="U744" s="39"/>
      <c r="V744" s="361"/>
      <c r="W744" s="45"/>
      <c r="X744" s="39"/>
      <c r="Y744" s="210"/>
      <c r="Z744" s="364"/>
      <c r="AA744" s="39"/>
      <c r="AB744" s="218"/>
    </row>
    <row r="745" spans="1:28" s="100" customFormat="1" x14ac:dyDescent="0.25">
      <c r="A745" s="100" t="str">
        <f t="shared" si="236"/>
        <v>Dist Reservoirs and Standpipes</v>
      </c>
      <c r="B745" s="130">
        <f t="shared" si="236"/>
        <v>342</v>
      </c>
      <c r="C745" s="154">
        <f t="shared" si="237"/>
        <v>118140</v>
      </c>
      <c r="D745" s="154"/>
      <c r="E745" s="224"/>
      <c r="F745" s="154"/>
      <c r="G745" s="224"/>
      <c r="H745" s="154">
        <f>C745+D745-F745</f>
        <v>118140</v>
      </c>
      <c r="I745" s="225">
        <f t="shared" si="238"/>
        <v>2.5</v>
      </c>
      <c r="J745" s="154">
        <f t="shared" si="239"/>
        <v>2953.5</v>
      </c>
      <c r="K745" s="154">
        <f t="shared" si="240"/>
        <v>18384.25</v>
      </c>
      <c r="L745" s="154"/>
      <c r="M745" s="224"/>
      <c r="N745" s="154">
        <f t="shared" si="233"/>
        <v>21337.75</v>
      </c>
      <c r="O745" s="293">
        <f t="shared" si="241"/>
        <v>18.06141019129846</v>
      </c>
      <c r="P745" s="224"/>
      <c r="Q745" s="154">
        <f>H745-N745</f>
        <v>96802.25</v>
      </c>
      <c r="R745" s="130">
        <f t="shared" si="235"/>
        <v>342</v>
      </c>
      <c r="S745" s="129"/>
      <c r="T745" s="122"/>
      <c r="U745" s="154"/>
      <c r="V745" s="361"/>
      <c r="W745" s="130"/>
      <c r="X745" s="154"/>
      <c r="Y745" s="251"/>
      <c r="Z745" s="364"/>
      <c r="AA745" s="154"/>
      <c r="AB745" s="282"/>
    </row>
    <row r="746" spans="1:28" x14ac:dyDescent="0.25">
      <c r="A746" s="63" t="str">
        <f t="shared" si="236"/>
        <v>Trans &amp; Dist Mains</v>
      </c>
      <c r="B746" s="45">
        <f t="shared" si="236"/>
        <v>343</v>
      </c>
      <c r="C746" s="39">
        <f t="shared" si="237"/>
        <v>0</v>
      </c>
      <c r="D746" s="39"/>
      <c r="E746" s="40"/>
      <c r="F746" s="39"/>
      <c r="G746" s="40"/>
      <c r="H746" s="39">
        <f t="shared" si="232"/>
        <v>0</v>
      </c>
      <c r="I746" s="41">
        <f t="shared" si="238"/>
        <v>2</v>
      </c>
      <c r="J746" s="39">
        <f t="shared" si="239"/>
        <v>0</v>
      </c>
      <c r="K746" s="39">
        <f t="shared" si="240"/>
        <v>0</v>
      </c>
      <c r="L746" s="39"/>
      <c r="M746" s="40"/>
      <c r="N746" s="39">
        <f t="shared" si="233"/>
        <v>0</v>
      </c>
      <c r="O746" s="187" t="str">
        <f t="shared" si="241"/>
        <v>---</v>
      </c>
      <c r="P746" s="40"/>
      <c r="Q746" s="39">
        <f t="shared" si="234"/>
        <v>0</v>
      </c>
      <c r="R746" s="45">
        <f t="shared" si="235"/>
        <v>343</v>
      </c>
      <c r="S746" s="164"/>
      <c r="T746" s="155"/>
      <c r="U746" s="39"/>
      <c r="V746" s="361"/>
      <c r="W746" s="45"/>
      <c r="X746" s="39"/>
      <c r="Y746" s="210"/>
      <c r="Z746" s="364"/>
      <c r="AA746" s="39"/>
      <c r="AB746" s="218"/>
    </row>
    <row r="747" spans="1:28" s="100" customFormat="1" x14ac:dyDescent="0.25">
      <c r="A747" s="100" t="str">
        <f t="shared" si="236"/>
        <v>Services</v>
      </c>
      <c r="B747" s="130">
        <f t="shared" si="236"/>
        <v>345</v>
      </c>
      <c r="C747" s="154">
        <f t="shared" si="237"/>
        <v>227972</v>
      </c>
      <c r="D747" s="154">
        <v>2236</v>
      </c>
      <c r="E747" s="224"/>
      <c r="F747" s="154"/>
      <c r="G747" s="224"/>
      <c r="H747" s="154">
        <f t="shared" si="232"/>
        <v>230208</v>
      </c>
      <c r="I747" s="225">
        <f t="shared" si="238"/>
        <v>2.5</v>
      </c>
      <c r="J747" s="154">
        <f t="shared" si="239"/>
        <v>5727.25</v>
      </c>
      <c r="K747" s="154">
        <f t="shared" si="240"/>
        <v>46375.168749999997</v>
      </c>
      <c r="L747" s="154"/>
      <c r="M747" s="224"/>
      <c r="N747" s="154">
        <f t="shared" si="233"/>
        <v>52102.418749999997</v>
      </c>
      <c r="O747" s="293">
        <f t="shared" si="241"/>
        <v>22.632757658291631</v>
      </c>
      <c r="P747" s="224"/>
      <c r="Q747" s="154">
        <f t="shared" si="234"/>
        <v>178105.58124999999</v>
      </c>
      <c r="R747" s="130">
        <f t="shared" si="235"/>
        <v>345</v>
      </c>
      <c r="S747" s="129"/>
      <c r="T747" s="122"/>
      <c r="U747" s="154"/>
      <c r="V747" s="361"/>
      <c r="W747" s="130"/>
      <c r="X747" s="154"/>
      <c r="Y747" s="251"/>
      <c r="Z747" s="364"/>
      <c r="AA747" s="154"/>
      <c r="AB747" s="282"/>
    </row>
    <row r="748" spans="1:28" x14ac:dyDescent="0.25">
      <c r="A748" s="63" t="str">
        <f t="shared" si="236"/>
        <v>Meters</v>
      </c>
      <c r="B748" s="45">
        <f t="shared" si="236"/>
        <v>346</v>
      </c>
      <c r="C748" s="39">
        <f t="shared" si="237"/>
        <v>0</v>
      </c>
      <c r="D748" s="39"/>
      <c r="E748" s="40"/>
      <c r="F748" s="39"/>
      <c r="G748" s="40"/>
      <c r="H748" s="39">
        <f t="shared" si="232"/>
        <v>0</v>
      </c>
      <c r="I748" s="41">
        <f t="shared" si="238"/>
        <v>10</v>
      </c>
      <c r="J748" s="39">
        <f t="shared" si="239"/>
        <v>0</v>
      </c>
      <c r="K748" s="39">
        <f t="shared" si="240"/>
        <v>0</v>
      </c>
      <c r="L748" s="39"/>
      <c r="M748" s="40"/>
      <c r="N748" s="39">
        <f>K748+J748+L748-F748</f>
        <v>0</v>
      </c>
      <c r="O748" s="187" t="str">
        <f t="shared" si="241"/>
        <v>---</v>
      </c>
      <c r="P748" s="40"/>
      <c r="Q748" s="39">
        <f t="shared" si="234"/>
        <v>0</v>
      </c>
      <c r="R748" s="45">
        <f t="shared" si="235"/>
        <v>346</v>
      </c>
      <c r="S748" s="164"/>
      <c r="T748" s="155"/>
      <c r="U748" s="39"/>
      <c r="V748" s="362"/>
      <c r="W748" s="45"/>
      <c r="X748" s="39"/>
      <c r="Y748" s="210"/>
      <c r="Z748" s="365"/>
      <c r="AA748" s="39"/>
      <c r="AB748" s="218"/>
    </row>
    <row r="749" spans="1:28" s="100" customFormat="1" x14ac:dyDescent="0.25">
      <c r="A749" s="100" t="str">
        <f t="shared" si="236"/>
        <v>Meter Pits &amp; Installations</v>
      </c>
      <c r="B749" s="130">
        <f t="shared" si="236"/>
        <v>347</v>
      </c>
      <c r="C749" s="154">
        <f t="shared" si="237"/>
        <v>3663</v>
      </c>
      <c r="D749" s="154"/>
      <c r="E749" s="224"/>
      <c r="F749" s="154"/>
      <c r="G749" s="224"/>
      <c r="H749" s="154">
        <f t="shared" si="232"/>
        <v>3663</v>
      </c>
      <c r="I749" s="225">
        <f t="shared" si="238"/>
        <v>2.5</v>
      </c>
      <c r="J749" s="154">
        <f t="shared" si="239"/>
        <v>91.575000000000003</v>
      </c>
      <c r="K749" s="154">
        <f t="shared" si="240"/>
        <v>320.51249999999999</v>
      </c>
      <c r="L749" s="154"/>
      <c r="M749" s="224"/>
      <c r="N749" s="154">
        <f t="shared" si="233"/>
        <v>412.08749999999998</v>
      </c>
      <c r="O749" s="293">
        <f t="shared" si="241"/>
        <v>11.249999999999998</v>
      </c>
      <c r="P749" s="224"/>
      <c r="Q749" s="154">
        <f t="shared" si="234"/>
        <v>3250.9124999999999</v>
      </c>
      <c r="R749" s="130">
        <f t="shared" si="235"/>
        <v>347</v>
      </c>
      <c r="S749" s="129"/>
      <c r="T749" s="122"/>
      <c r="U749" s="154"/>
      <c r="V749" s="284"/>
      <c r="W749" s="130"/>
      <c r="X749" s="154"/>
      <c r="Y749" s="154"/>
      <c r="Z749" s="251"/>
      <c r="AA749" s="154"/>
      <c r="AB749" s="282"/>
    </row>
    <row r="750" spans="1:28" x14ac:dyDescent="0.25">
      <c r="A750" s="63" t="str">
        <f t="shared" si="236"/>
        <v>Hydrants</v>
      </c>
      <c r="B750" s="45">
        <f t="shared" si="236"/>
        <v>348</v>
      </c>
      <c r="C750" s="39">
        <f t="shared" si="237"/>
        <v>46813</v>
      </c>
      <c r="D750" s="39"/>
      <c r="E750" s="40"/>
      <c r="F750" s="39"/>
      <c r="G750" s="40"/>
      <c r="H750" s="39">
        <f t="shared" si="232"/>
        <v>46813</v>
      </c>
      <c r="I750" s="41">
        <f t="shared" si="238"/>
        <v>2</v>
      </c>
      <c r="J750" s="39">
        <f t="shared" si="239"/>
        <v>936.25999999999988</v>
      </c>
      <c r="K750" s="39">
        <f t="shared" si="240"/>
        <v>2589.7499999999995</v>
      </c>
      <c r="L750" s="39"/>
      <c r="M750" s="40"/>
      <c r="N750" s="39">
        <f t="shared" si="233"/>
        <v>3526.0099999999993</v>
      </c>
      <c r="O750" s="187">
        <f t="shared" si="241"/>
        <v>7.5321171469463604</v>
      </c>
      <c r="P750" s="40"/>
      <c r="Q750" s="39">
        <f t="shared" si="234"/>
        <v>43286.99</v>
      </c>
      <c r="R750" s="45">
        <f t="shared" si="235"/>
        <v>348</v>
      </c>
      <c r="S750" s="164"/>
      <c r="T750" s="155"/>
      <c r="U750" s="39"/>
      <c r="V750" s="375" t="s">
        <v>73</v>
      </c>
      <c r="W750" s="45"/>
      <c r="X750" s="39"/>
      <c r="Y750" s="39"/>
      <c r="Z750" s="210"/>
      <c r="AA750" s="39"/>
      <c r="AB750" s="216"/>
    </row>
    <row r="751" spans="1:28" s="100" customFormat="1" x14ac:dyDescent="0.25">
      <c r="A751" s="100" t="str">
        <f t="shared" si="236"/>
        <v>Stores Equipment</v>
      </c>
      <c r="B751" s="130">
        <f t="shared" si="236"/>
        <v>393</v>
      </c>
      <c r="C751" s="154">
        <f t="shared" si="237"/>
        <v>0</v>
      </c>
      <c r="D751" s="154"/>
      <c r="E751" s="224"/>
      <c r="F751" s="154"/>
      <c r="G751" s="224"/>
      <c r="H751" s="154">
        <f t="shared" si="232"/>
        <v>0</v>
      </c>
      <c r="I751" s="225">
        <f t="shared" si="238"/>
        <v>4</v>
      </c>
      <c r="J751" s="154">
        <f t="shared" si="239"/>
        <v>0</v>
      </c>
      <c r="K751" s="154">
        <f t="shared" si="240"/>
        <v>0</v>
      </c>
      <c r="L751" s="154"/>
      <c r="M751" s="224"/>
      <c r="N751" s="154">
        <f t="shared" si="233"/>
        <v>0</v>
      </c>
      <c r="O751" s="293" t="str">
        <f t="shared" si="241"/>
        <v>---</v>
      </c>
      <c r="P751" s="224"/>
      <c r="Q751" s="154">
        <f t="shared" si="234"/>
        <v>0</v>
      </c>
      <c r="R751" s="130">
        <f t="shared" si="235"/>
        <v>393</v>
      </c>
      <c r="S751" s="129"/>
      <c r="T751" s="122"/>
      <c r="U751" s="154"/>
      <c r="V751" s="375"/>
      <c r="W751" s="130"/>
      <c r="X751" s="154"/>
      <c r="Y751" s="154"/>
      <c r="Z751" s="154"/>
      <c r="AA751" s="154"/>
      <c r="AB751" s="283"/>
    </row>
    <row r="752" spans="1:28" x14ac:dyDescent="0.25">
      <c r="A752" s="63" t="str">
        <f t="shared" si="236"/>
        <v>Power Operated Equipment</v>
      </c>
      <c r="B752" s="45">
        <f t="shared" si="236"/>
        <v>396</v>
      </c>
      <c r="C752" s="39">
        <f t="shared" si="237"/>
        <v>0</v>
      </c>
      <c r="D752" s="39">
        <v>0</v>
      </c>
      <c r="E752" s="40"/>
      <c r="F752" s="39"/>
      <c r="G752" s="40"/>
      <c r="H752" s="39">
        <f t="shared" si="232"/>
        <v>0</v>
      </c>
      <c r="I752" s="41">
        <f t="shared" si="238"/>
        <v>6.7</v>
      </c>
      <c r="J752" s="39">
        <f t="shared" si="239"/>
        <v>0</v>
      </c>
      <c r="K752" s="39">
        <f t="shared" si="240"/>
        <v>0</v>
      </c>
      <c r="L752" s="39"/>
      <c r="M752" s="40"/>
      <c r="N752" s="39">
        <f t="shared" si="233"/>
        <v>0</v>
      </c>
      <c r="O752" s="187" t="str">
        <f t="shared" si="241"/>
        <v>---</v>
      </c>
      <c r="P752" s="40"/>
      <c r="Q752" s="39">
        <f t="shared" si="234"/>
        <v>0</v>
      </c>
      <c r="R752" s="45">
        <f t="shared" si="235"/>
        <v>396</v>
      </c>
      <c r="S752" s="164"/>
      <c r="T752" s="155"/>
      <c r="U752" s="39"/>
      <c r="V752" s="375"/>
      <c r="W752" s="45"/>
      <c r="X752" s="39"/>
      <c r="Y752" s="39"/>
      <c r="Z752" s="39"/>
      <c r="AA752" s="39"/>
      <c r="AB752" s="216"/>
    </row>
    <row r="753" spans="1:28" s="100" customFormat="1" x14ac:dyDescent="0.25">
      <c r="A753" s="100" t="str">
        <f t="shared" si="236"/>
        <v>Transportation Equipment</v>
      </c>
      <c r="B753" s="130">
        <f t="shared" si="236"/>
        <v>392</v>
      </c>
      <c r="C753" s="154">
        <f t="shared" si="237"/>
        <v>0</v>
      </c>
      <c r="D753" s="154"/>
      <c r="E753" s="224"/>
      <c r="F753" s="154"/>
      <c r="G753" s="224"/>
      <c r="H753" s="154">
        <f t="shared" si="232"/>
        <v>0</v>
      </c>
      <c r="I753" s="225">
        <f t="shared" si="238"/>
        <v>13</v>
      </c>
      <c r="J753" s="154">
        <f t="shared" si="239"/>
        <v>0</v>
      </c>
      <c r="K753" s="154">
        <f t="shared" si="240"/>
        <v>0</v>
      </c>
      <c r="L753" s="154"/>
      <c r="M753" s="224"/>
      <c r="N753" s="154">
        <f t="shared" si="233"/>
        <v>0</v>
      </c>
      <c r="O753" s="293" t="str">
        <f t="shared" si="241"/>
        <v>---</v>
      </c>
      <c r="P753" s="224"/>
      <c r="Q753" s="154">
        <f t="shared" si="234"/>
        <v>0</v>
      </c>
      <c r="R753" s="130">
        <f t="shared" si="235"/>
        <v>392</v>
      </c>
      <c r="S753" s="129"/>
      <c r="T753" s="122"/>
      <c r="U753" s="154"/>
      <c r="V753" s="375"/>
      <c r="W753" s="130"/>
      <c r="X753" s="154"/>
      <c r="Y753" s="154"/>
      <c r="Z753" s="154"/>
      <c r="AA753" s="154"/>
      <c r="AB753" s="282"/>
    </row>
    <row r="754" spans="1:28" x14ac:dyDescent="0.25">
      <c r="A754" s="63" t="str">
        <f t="shared" si="236"/>
        <v>Communication Equipment</v>
      </c>
      <c r="B754" s="45">
        <f t="shared" si="236"/>
        <v>397</v>
      </c>
      <c r="C754" s="39">
        <f t="shared" si="237"/>
        <v>0</v>
      </c>
      <c r="D754" s="39"/>
      <c r="E754" s="40"/>
      <c r="F754" s="39"/>
      <c r="G754" s="40"/>
      <c r="H754" s="39">
        <f t="shared" si="232"/>
        <v>0</v>
      </c>
      <c r="I754" s="41">
        <f t="shared" si="238"/>
        <v>6.7</v>
      </c>
      <c r="J754" s="39">
        <f t="shared" si="239"/>
        <v>0</v>
      </c>
      <c r="K754" s="39">
        <f t="shared" si="240"/>
        <v>0</v>
      </c>
      <c r="L754" s="39"/>
      <c r="M754" s="40"/>
      <c r="N754" s="39">
        <f t="shared" si="233"/>
        <v>0</v>
      </c>
      <c r="O754" s="187" t="str">
        <f t="shared" si="241"/>
        <v>---</v>
      </c>
      <c r="P754" s="40"/>
      <c r="Q754" s="39">
        <f t="shared" si="234"/>
        <v>0</v>
      </c>
      <c r="R754" s="45">
        <f t="shared" si="235"/>
        <v>397</v>
      </c>
      <c r="S754" s="164"/>
      <c r="T754" s="155"/>
      <c r="U754" s="39"/>
      <c r="V754" s="375"/>
      <c r="W754" s="45"/>
      <c r="X754" s="39"/>
      <c r="Y754" s="39"/>
      <c r="Z754" s="39"/>
      <c r="AA754" s="39"/>
      <c r="AB754" s="218"/>
    </row>
    <row r="755" spans="1:28" s="100" customFormat="1" x14ac:dyDescent="0.25">
      <c r="A755" s="100" t="str">
        <f t="shared" si="236"/>
        <v>Organization</v>
      </c>
      <c r="B755" s="130">
        <f t="shared" si="236"/>
        <v>301</v>
      </c>
      <c r="C755" s="154">
        <f t="shared" si="237"/>
        <v>0</v>
      </c>
      <c r="D755" s="154"/>
      <c r="E755" s="224"/>
      <c r="F755" s="154"/>
      <c r="G755" s="224"/>
      <c r="H755" s="154">
        <f t="shared" si="232"/>
        <v>0</v>
      </c>
      <c r="I755" s="225">
        <f t="shared" si="238"/>
        <v>0</v>
      </c>
      <c r="J755" s="154">
        <f t="shared" si="239"/>
        <v>0</v>
      </c>
      <c r="K755" s="154">
        <f t="shared" si="240"/>
        <v>0</v>
      </c>
      <c r="L755" s="154"/>
      <c r="M755" s="224"/>
      <c r="N755" s="154">
        <f t="shared" si="233"/>
        <v>0</v>
      </c>
      <c r="O755" s="293" t="str">
        <f t="shared" si="241"/>
        <v>---</v>
      </c>
      <c r="P755" s="224"/>
      <c r="Q755" s="154">
        <f t="shared" si="234"/>
        <v>0</v>
      </c>
      <c r="R755" s="130">
        <f t="shared" si="235"/>
        <v>301</v>
      </c>
      <c r="S755" s="129"/>
      <c r="T755" s="122"/>
      <c r="U755" s="154"/>
      <c r="V755" s="375"/>
      <c r="W755" s="130"/>
      <c r="X755" s="154"/>
      <c r="Y755" s="154"/>
      <c r="Z755" s="154"/>
      <c r="AA755" s="154"/>
      <c r="AB755" s="283"/>
    </row>
    <row r="756" spans="1:28" x14ac:dyDescent="0.25">
      <c r="A756" s="63" t="str">
        <f t="shared" si="236"/>
        <v xml:space="preserve"> </v>
      </c>
      <c r="B756" s="45">
        <f t="shared" si="236"/>
        <v>0</v>
      </c>
      <c r="C756" s="39">
        <f t="shared" si="237"/>
        <v>0</v>
      </c>
      <c r="D756" s="39"/>
      <c r="E756" s="40"/>
      <c r="F756" s="39"/>
      <c r="G756" s="40"/>
      <c r="H756" s="39">
        <f t="shared" si="232"/>
        <v>0</v>
      </c>
      <c r="I756" s="41">
        <f t="shared" si="238"/>
        <v>0</v>
      </c>
      <c r="J756" s="39">
        <f t="shared" si="239"/>
        <v>0</v>
      </c>
      <c r="K756" s="39">
        <f t="shared" si="240"/>
        <v>0</v>
      </c>
      <c r="L756" s="39"/>
      <c r="M756" s="40"/>
      <c r="N756" s="39">
        <f t="shared" si="233"/>
        <v>0</v>
      </c>
      <c r="O756" s="187" t="str">
        <f t="shared" si="241"/>
        <v>---</v>
      </c>
      <c r="P756" s="40"/>
      <c r="Q756" s="39">
        <f t="shared" si="234"/>
        <v>0</v>
      </c>
      <c r="R756" s="45">
        <f t="shared" si="235"/>
        <v>0</v>
      </c>
      <c r="S756" s="164"/>
      <c r="T756" s="160"/>
      <c r="U756" s="39"/>
      <c r="V756" s="375"/>
      <c r="W756" s="45"/>
      <c r="X756" s="39"/>
      <c r="Y756" s="39"/>
      <c r="Z756" s="39"/>
      <c r="AA756" s="39"/>
      <c r="AB756" s="216"/>
    </row>
    <row r="757" spans="1:28" x14ac:dyDescent="0.25">
      <c r="A757" s="100"/>
      <c r="B757" s="130"/>
      <c r="C757" s="154"/>
      <c r="D757" s="154"/>
      <c r="E757" s="224"/>
      <c r="F757" s="154"/>
      <c r="G757" s="224"/>
      <c r="H757" s="154"/>
      <c r="I757" s="225"/>
      <c r="J757" s="154"/>
      <c r="K757" s="154"/>
      <c r="L757" s="154"/>
      <c r="M757" s="224"/>
      <c r="N757" s="154"/>
      <c r="O757" s="293" t="str">
        <f t="shared" si="241"/>
        <v>---</v>
      </c>
      <c r="P757" s="224"/>
      <c r="Q757" s="154"/>
      <c r="R757" s="130"/>
      <c r="S757" s="129"/>
      <c r="T757" s="122"/>
      <c r="U757" s="154"/>
      <c r="V757" s="228"/>
      <c r="W757" s="130"/>
      <c r="X757" s="154"/>
      <c r="Y757" s="154"/>
      <c r="Z757" s="154"/>
      <c r="AA757" s="154"/>
      <c r="AB757" s="229"/>
    </row>
    <row r="758" spans="1:28" x14ac:dyDescent="0.25">
      <c r="A758" s="244" t="s">
        <v>54</v>
      </c>
      <c r="B758" s="9" t="str">
        <f t="shared" ref="B758" si="242">$M$1</f>
        <v>A</v>
      </c>
      <c r="C758" s="32"/>
      <c r="D758" s="32"/>
      <c r="F758" s="32"/>
      <c r="H758" s="32"/>
      <c r="I758" s="32"/>
      <c r="J758" s="32"/>
      <c r="K758" s="32"/>
      <c r="L758" s="32"/>
      <c r="N758" s="32"/>
      <c r="O758" s="32"/>
      <c r="T758" s="160"/>
      <c r="U758" s="4"/>
      <c r="V758" s="4"/>
    </row>
    <row r="759" spans="1:28" x14ac:dyDescent="0.25">
      <c r="A759" s="4" t="s">
        <v>4</v>
      </c>
      <c r="C759" s="198">
        <f>SUM(C740:C758)</f>
        <v>493907</v>
      </c>
      <c r="D759" s="198">
        <f>SUM(D740:D758)</f>
        <v>2236</v>
      </c>
      <c r="F759" s="11">
        <f>SUM(F740:F758)</f>
        <v>0</v>
      </c>
      <c r="H759" s="198">
        <f>SUM(H740:H758)</f>
        <v>496143</v>
      </c>
      <c r="I759" s="32"/>
      <c r="J759" s="198">
        <f>SUM(J740:J758)</f>
        <v>11615.335000000001</v>
      </c>
      <c r="K759" s="198">
        <f>SUM(K740:K758)</f>
        <v>71210.206250000003</v>
      </c>
      <c r="L759" s="11">
        <f>SUM(L740:L758)</f>
        <v>0</v>
      </c>
      <c r="N759" s="198">
        <f>SUM(N740:N758)</f>
        <v>82825.541249999995</v>
      </c>
      <c r="O759" s="11"/>
      <c r="Q759" s="198">
        <f>SUM(Q740:Q758)</f>
        <v>413317.45874999999</v>
      </c>
      <c r="T759" s="160"/>
      <c r="U759" s="198">
        <f>SUM(U740:U756)</f>
        <v>0</v>
      </c>
      <c r="V759" s="23"/>
      <c r="X759" s="198">
        <f>U759+V740</f>
        <v>0</v>
      </c>
      <c r="Y759" s="198">
        <f>X759/H759*J759</f>
        <v>0</v>
      </c>
      <c r="AA759" s="198">
        <f>Z740+Y759+SUM(AA740:AA756)</f>
        <v>0</v>
      </c>
      <c r="AB759" s="198">
        <f>X759-AA759</f>
        <v>0</v>
      </c>
    </row>
    <row r="760" spans="1:28" x14ac:dyDescent="0.25">
      <c r="C760" s="32"/>
      <c r="H760" s="32"/>
      <c r="I760" s="32"/>
      <c r="J760" s="32"/>
      <c r="K760" s="32"/>
      <c r="L760" s="32"/>
      <c r="N760" s="32"/>
      <c r="O760" s="32"/>
      <c r="Q760" s="32"/>
      <c r="T760" s="160"/>
    </row>
    <row r="761" spans="1:28" x14ac:dyDescent="0.25">
      <c r="A761" s="120" t="s">
        <v>85</v>
      </c>
      <c r="B761" s="90"/>
      <c r="C761" s="32"/>
      <c r="H761" s="32"/>
      <c r="I761" s="32"/>
      <c r="J761" s="32"/>
      <c r="K761" s="32"/>
      <c r="L761" s="32"/>
      <c r="N761" s="32"/>
      <c r="O761" s="32"/>
      <c r="Q761" s="32"/>
      <c r="T761" s="160"/>
      <c r="U761" s="56"/>
      <c r="V761" s="4"/>
      <c r="W761" s="9"/>
      <c r="Y761" s="32"/>
      <c r="AA761" s="32"/>
      <c r="AB761" s="206"/>
    </row>
    <row r="762" spans="1:28" ht="14.4" thickBot="1" x14ac:dyDescent="0.3">
      <c r="B762" s="4"/>
      <c r="E762" s="4"/>
      <c r="G762" s="4"/>
      <c r="T762" s="160"/>
      <c r="U762" s="56"/>
      <c r="V762" s="4"/>
      <c r="W762" s="9"/>
      <c r="Y762" s="32"/>
      <c r="AA762" s="32"/>
      <c r="AB762" s="206"/>
    </row>
    <row r="763" spans="1:28" ht="14.4" thickTop="1" x14ac:dyDescent="0.25">
      <c r="B763" s="4"/>
      <c r="E763" s="4"/>
      <c r="G763" s="4"/>
      <c r="K763" s="91"/>
      <c r="L763" s="92"/>
      <c r="M763" s="68"/>
      <c r="N763" s="92"/>
      <c r="O763" s="92"/>
      <c r="P763" s="68"/>
      <c r="Q763" s="93"/>
      <c r="T763" s="160"/>
      <c r="U763" s="125"/>
      <c r="V763" s="4"/>
      <c r="AA763" s="65"/>
      <c r="AB763" s="50"/>
    </row>
    <row r="764" spans="1:28" x14ac:dyDescent="0.25">
      <c r="B764" s="259"/>
      <c r="C764" s="9"/>
      <c r="H764" s="9"/>
      <c r="K764" s="78"/>
      <c r="L764" s="376">
        <f>L732</f>
        <v>1997</v>
      </c>
      <c r="M764" s="377"/>
      <c r="N764" s="377"/>
      <c r="O764" s="377"/>
      <c r="P764" s="378"/>
      <c r="Q764" s="94"/>
      <c r="T764" s="160"/>
      <c r="U764" s="56"/>
      <c r="V764" s="4" t="s">
        <v>5</v>
      </c>
      <c r="AB764" s="50"/>
    </row>
    <row r="765" spans="1:28" x14ac:dyDescent="0.25">
      <c r="B765" s="4"/>
      <c r="E765" s="4"/>
      <c r="G765" s="4"/>
      <c r="K765" s="78"/>
      <c r="L765" s="57"/>
      <c r="M765" s="73"/>
      <c r="N765" s="57"/>
      <c r="O765" s="57"/>
      <c r="P765" s="73"/>
      <c r="Q765" s="74"/>
      <c r="T765" s="160"/>
      <c r="U765" s="56"/>
      <c r="V765" s="10" t="s">
        <v>17</v>
      </c>
      <c r="W765" s="10" t="s">
        <v>18</v>
      </c>
      <c r="X765" s="10"/>
      <c r="AB765" s="50"/>
    </row>
    <row r="766" spans="1:28" x14ac:dyDescent="0.25">
      <c r="B766" s="4"/>
      <c r="E766" s="4"/>
      <c r="G766" s="4"/>
      <c r="K766" s="72"/>
      <c r="L766" s="56" t="s">
        <v>19</v>
      </c>
      <c r="M766" s="73"/>
      <c r="N766" s="56"/>
      <c r="O766" s="379">
        <f>H759</f>
        <v>496143</v>
      </c>
      <c r="P766" s="379"/>
      <c r="Q766" s="71"/>
      <c r="T766" s="160"/>
      <c r="U766" s="125"/>
      <c r="V766" s="380" t="s">
        <v>76</v>
      </c>
      <c r="W766" s="382" t="s">
        <v>75</v>
      </c>
      <c r="X766" s="383"/>
      <c r="Y766" s="383"/>
      <c r="Z766" s="383"/>
      <c r="AA766" s="384"/>
      <c r="AB766" s="50"/>
    </row>
    <row r="767" spans="1:28" x14ac:dyDescent="0.25">
      <c r="A767" s="9"/>
      <c r="B767" s="259"/>
      <c r="K767" s="72"/>
      <c r="L767" s="43" t="s">
        <v>20</v>
      </c>
      <c r="M767" s="73"/>
      <c r="N767" s="56"/>
      <c r="O767" s="391">
        <f>X759</f>
        <v>0</v>
      </c>
      <c r="P767" s="391"/>
      <c r="Q767" s="71"/>
      <c r="T767" s="160"/>
      <c r="U767" s="56"/>
      <c r="V767" s="381"/>
      <c r="W767" s="385"/>
      <c r="X767" s="386"/>
      <c r="Y767" s="386"/>
      <c r="Z767" s="386"/>
      <c r="AA767" s="387"/>
      <c r="AB767" s="50"/>
    </row>
    <row r="768" spans="1:28" ht="14.4" thickBot="1" x14ac:dyDescent="0.3">
      <c r="K768" s="72"/>
      <c r="L768" s="43" t="s">
        <v>21</v>
      </c>
      <c r="M768" s="73"/>
      <c r="N768" s="56"/>
      <c r="O768" s="392">
        <f>N759</f>
        <v>82825.541249999995</v>
      </c>
      <c r="P768" s="392"/>
      <c r="Q768" s="71"/>
      <c r="T768" s="160"/>
      <c r="U768" s="56"/>
      <c r="V768" s="259"/>
      <c r="W768" s="385"/>
      <c r="X768" s="386"/>
      <c r="Y768" s="386"/>
      <c r="Z768" s="386"/>
      <c r="AA768" s="387"/>
      <c r="AB768" s="50"/>
    </row>
    <row r="769" spans="1:28" x14ac:dyDescent="0.25">
      <c r="A769" s="9"/>
      <c r="B769" s="259"/>
      <c r="K769" s="72"/>
      <c r="L769" s="75"/>
      <c r="M769" s="76"/>
      <c r="N769" s="77"/>
      <c r="O769" s="393">
        <f>O766-O767-O768</f>
        <v>413317.45874999999</v>
      </c>
      <c r="P769" s="393"/>
      <c r="Q769" s="71"/>
      <c r="T769" s="160"/>
      <c r="W769" s="388"/>
      <c r="X769" s="389"/>
      <c r="Y769" s="389"/>
      <c r="Z769" s="389"/>
      <c r="AA769" s="390"/>
      <c r="AB769" s="50"/>
    </row>
    <row r="770" spans="1:28" x14ac:dyDescent="0.25">
      <c r="A770" s="9"/>
      <c r="B770" s="259"/>
      <c r="H770" s="9"/>
      <c r="K770" s="78"/>
      <c r="L770" s="43"/>
      <c r="M770" s="73"/>
      <c r="N770" s="56"/>
      <c r="O770" s="43"/>
      <c r="P770" s="56"/>
      <c r="Q770" s="74"/>
      <c r="T770" s="160"/>
    </row>
    <row r="771" spans="1:28" x14ac:dyDescent="0.25">
      <c r="A771" s="9" t="s">
        <v>22</v>
      </c>
      <c r="B771" s="62"/>
      <c r="C771" s="4" t="s">
        <v>23</v>
      </c>
      <c r="K771" s="78"/>
      <c r="L771" s="80" t="s">
        <v>24</v>
      </c>
      <c r="M771" s="73"/>
      <c r="N771" s="56"/>
      <c r="O771" s="394">
        <f>AA759</f>
        <v>0</v>
      </c>
      <c r="P771" s="394"/>
      <c r="Q771" s="71"/>
      <c r="T771" s="160"/>
    </row>
    <row r="772" spans="1:28" x14ac:dyDescent="0.25">
      <c r="A772" s="9" t="s">
        <v>28</v>
      </c>
      <c r="B772" s="62">
        <f>B725</f>
        <v>0</v>
      </c>
      <c r="C772" s="4">
        <f t="shared" ref="C772" si="243">B771-B772</f>
        <v>0</v>
      </c>
      <c r="D772" s="4" t="s">
        <v>26</v>
      </c>
      <c r="K772" s="72"/>
      <c r="L772" s="81" t="s">
        <v>27</v>
      </c>
      <c r="M772" s="19"/>
      <c r="N772" s="20"/>
      <c r="O772" s="374">
        <f>O769+O771</f>
        <v>413317.45874999999</v>
      </c>
      <c r="P772" s="374"/>
      <c r="Q772" s="95"/>
      <c r="T772" s="160"/>
    </row>
    <row r="773" spans="1:28" ht="14.4" thickBot="1" x14ac:dyDescent="0.3">
      <c r="C773" s="32"/>
      <c r="D773" s="32"/>
      <c r="F773" s="32"/>
      <c r="H773" s="32"/>
      <c r="I773" s="96"/>
      <c r="J773" s="32"/>
      <c r="K773" s="97"/>
      <c r="L773" s="98"/>
      <c r="M773" s="84"/>
      <c r="N773" s="98"/>
      <c r="O773" s="98"/>
      <c r="P773" s="84"/>
      <c r="Q773" s="99"/>
      <c r="T773" s="160"/>
    </row>
    <row r="774" spans="1:28" ht="14.4" thickTop="1" x14ac:dyDescent="0.25"/>
    <row r="776" spans="1:28" x14ac:dyDescent="0.25">
      <c r="A776" s="87" t="s">
        <v>78</v>
      </c>
      <c r="D776" s="259" t="s">
        <v>39</v>
      </c>
      <c r="I776" s="395" t="s">
        <v>77</v>
      </c>
      <c r="J776" s="395"/>
      <c r="L776" s="259" t="s">
        <v>79</v>
      </c>
      <c r="O776" s="259" t="s">
        <v>80</v>
      </c>
      <c r="P776" s="259"/>
      <c r="Q776" s="259"/>
      <c r="T776" s="160"/>
    </row>
    <row r="777" spans="1:28" x14ac:dyDescent="0.25">
      <c r="A777" s="260" t="str">
        <f t="shared" ref="A777" si="244">$B$1</f>
        <v>Liberty-Bolivar</v>
      </c>
      <c r="B777" s="261"/>
      <c r="D777" s="396" t="str">
        <f t="shared" ref="D777" si="245">$I$1</f>
        <v>WA-2020-0397</v>
      </c>
      <c r="E777" s="397"/>
      <c r="F777" s="398"/>
      <c r="I777" s="12" t="str">
        <f t="shared" ref="I777" si="246">$M$1</f>
        <v>A</v>
      </c>
      <c r="L777" s="44">
        <f>L732+1</f>
        <v>1998</v>
      </c>
      <c r="O777" s="399">
        <v>12</v>
      </c>
      <c r="P777" s="400"/>
      <c r="T777" s="160"/>
    </row>
    <row r="778" spans="1:28" x14ac:dyDescent="0.25">
      <c r="A778" s="262"/>
      <c r="B778" s="259"/>
      <c r="T778" s="160"/>
    </row>
    <row r="779" spans="1:28" x14ac:dyDescent="0.3">
      <c r="B779" s="401" t="s">
        <v>63</v>
      </c>
      <c r="C779" s="366" t="s">
        <v>44</v>
      </c>
      <c r="D779" s="366" t="s">
        <v>45</v>
      </c>
      <c r="E779" s="101"/>
      <c r="F779" s="366" t="s">
        <v>46</v>
      </c>
      <c r="G779" s="101"/>
      <c r="H779" s="366" t="s">
        <v>47</v>
      </c>
      <c r="I779" s="366" t="s">
        <v>48</v>
      </c>
      <c r="J779" s="366" t="s">
        <v>50</v>
      </c>
      <c r="K779" s="366" t="s">
        <v>51</v>
      </c>
      <c r="L779" s="366" t="s">
        <v>52</v>
      </c>
      <c r="M779" s="101"/>
      <c r="N779" s="366" t="s">
        <v>53</v>
      </c>
      <c r="O779" s="366" t="s">
        <v>60</v>
      </c>
      <c r="P779" s="101"/>
      <c r="Q779" s="366" t="s">
        <v>55</v>
      </c>
      <c r="R779" s="368" t="s">
        <v>49</v>
      </c>
      <c r="T779" s="160"/>
      <c r="U779" s="366" t="s">
        <v>64</v>
      </c>
      <c r="V779" s="371" t="s">
        <v>65</v>
      </c>
      <c r="W779" s="366" t="s">
        <v>67</v>
      </c>
      <c r="X779" s="366" t="s">
        <v>66</v>
      </c>
      <c r="Y779" s="366" t="s">
        <v>68</v>
      </c>
      <c r="Z779" s="366" t="s">
        <v>69</v>
      </c>
      <c r="AA779" s="366" t="s">
        <v>70</v>
      </c>
      <c r="AB779" s="404" t="s">
        <v>71</v>
      </c>
    </row>
    <row r="780" spans="1:28" x14ac:dyDescent="0.3">
      <c r="B780" s="402"/>
      <c r="C780" s="367"/>
      <c r="D780" s="367"/>
      <c r="E780" s="102"/>
      <c r="F780" s="367"/>
      <c r="G780" s="102"/>
      <c r="H780" s="367"/>
      <c r="I780" s="367"/>
      <c r="J780" s="367"/>
      <c r="K780" s="367"/>
      <c r="L780" s="367"/>
      <c r="M780" s="102"/>
      <c r="N780" s="367"/>
      <c r="O780" s="367"/>
      <c r="P780" s="102"/>
      <c r="Q780" s="367"/>
      <c r="R780" s="369"/>
      <c r="T780" s="160"/>
      <c r="U780" s="367"/>
      <c r="V780" s="372"/>
      <c r="W780" s="367"/>
      <c r="X780" s="367"/>
      <c r="Y780" s="367"/>
      <c r="Z780" s="367"/>
      <c r="AA780" s="367"/>
      <c r="AB780" s="405"/>
    </row>
    <row r="781" spans="1:28" x14ac:dyDescent="0.3">
      <c r="B781" s="402"/>
      <c r="C781" s="367"/>
      <c r="D781" s="367"/>
      <c r="E781" s="102"/>
      <c r="F781" s="367"/>
      <c r="G781" s="102"/>
      <c r="H781" s="367"/>
      <c r="I781" s="367"/>
      <c r="J781" s="367"/>
      <c r="K781" s="367"/>
      <c r="L781" s="367"/>
      <c r="M781" s="102"/>
      <c r="N781" s="367"/>
      <c r="O781" s="367"/>
      <c r="P781" s="102"/>
      <c r="Q781" s="367"/>
      <c r="R781" s="369"/>
      <c r="T781" s="160"/>
      <c r="U781" s="367"/>
      <c r="V781" s="372"/>
      <c r="W781" s="367"/>
      <c r="X781" s="367"/>
      <c r="Y781" s="367"/>
      <c r="Z781" s="367"/>
      <c r="AA781" s="367"/>
      <c r="AB781" s="405"/>
    </row>
    <row r="782" spans="1:28" x14ac:dyDescent="0.3">
      <c r="A782" s="359" t="s">
        <v>0</v>
      </c>
      <c r="B782" s="402"/>
      <c r="C782" s="367"/>
      <c r="D782" s="367"/>
      <c r="E782" s="102"/>
      <c r="F782" s="367"/>
      <c r="G782" s="102"/>
      <c r="H782" s="367"/>
      <c r="I782" s="367"/>
      <c r="J782" s="367"/>
      <c r="K782" s="367"/>
      <c r="L782" s="367"/>
      <c r="M782" s="102"/>
      <c r="N782" s="367"/>
      <c r="O782" s="367"/>
      <c r="P782" s="102"/>
      <c r="Q782" s="367"/>
      <c r="R782" s="369"/>
      <c r="T782" s="160"/>
      <c r="U782" s="367"/>
      <c r="V782" s="372"/>
      <c r="W782" s="367"/>
      <c r="X782" s="367"/>
      <c r="Y782" s="367"/>
      <c r="Z782" s="367"/>
      <c r="AA782" s="367"/>
      <c r="AB782" s="405"/>
    </row>
    <row r="783" spans="1:28" x14ac:dyDescent="0.3">
      <c r="A783" s="359"/>
      <c r="B783" s="403"/>
      <c r="C783" s="46">
        <f>L777</f>
        <v>1998</v>
      </c>
      <c r="D783" s="46">
        <f>C783</f>
        <v>1998</v>
      </c>
      <c r="E783" s="7" t="s">
        <v>5</v>
      </c>
      <c r="F783" s="46">
        <f>C783</f>
        <v>1998</v>
      </c>
      <c r="G783" s="7" t="s">
        <v>5</v>
      </c>
      <c r="H783" s="46">
        <f>C783</f>
        <v>1998</v>
      </c>
      <c r="I783" s="373"/>
      <c r="J783" s="373"/>
      <c r="K783" s="46">
        <f>C783</f>
        <v>1998</v>
      </c>
      <c r="L783" s="46">
        <f>C783</f>
        <v>1998</v>
      </c>
      <c r="M783" s="7" t="s">
        <v>5</v>
      </c>
      <c r="N783" s="46">
        <f>C783</f>
        <v>1998</v>
      </c>
      <c r="O783" s="373"/>
      <c r="P783" s="7" t="s">
        <v>5</v>
      </c>
      <c r="Q783" s="46">
        <f>C783</f>
        <v>1998</v>
      </c>
      <c r="R783" s="370"/>
      <c r="T783" s="160"/>
      <c r="U783" s="46">
        <f>C783</f>
        <v>1998</v>
      </c>
      <c r="V783" s="220">
        <f>U783</f>
        <v>1998</v>
      </c>
      <c r="W783" s="373"/>
      <c r="X783" s="46">
        <f>U783</f>
        <v>1998</v>
      </c>
      <c r="Y783" s="46">
        <f>U783</f>
        <v>1998</v>
      </c>
      <c r="Z783" s="47">
        <f>U783</f>
        <v>1998</v>
      </c>
      <c r="AA783" s="373"/>
      <c r="AB783" s="406"/>
    </row>
    <row r="784" spans="1:28" x14ac:dyDescent="0.3">
      <c r="A784" s="262" t="s">
        <v>54</v>
      </c>
      <c r="B784" s="9" t="str">
        <f t="shared" ref="B784" si="247">$M$1</f>
        <v>A</v>
      </c>
      <c r="C784" s="106"/>
      <c r="D784" s="106"/>
      <c r="E784" s="107"/>
      <c r="F784" s="106"/>
      <c r="G784" s="107"/>
      <c r="H784" s="106"/>
      <c r="I784" s="108"/>
      <c r="J784" s="108"/>
      <c r="K784" s="106"/>
      <c r="L784" s="106"/>
      <c r="M784" s="107"/>
      <c r="N784" s="106"/>
      <c r="O784" s="108"/>
      <c r="P784" s="107"/>
      <c r="Q784" s="106"/>
      <c r="R784" s="113"/>
      <c r="T784" s="160"/>
      <c r="U784" s="109"/>
      <c r="V784" s="109"/>
      <c r="W784" s="110"/>
      <c r="X784" s="109"/>
      <c r="Y784" s="109"/>
      <c r="Z784" s="109"/>
      <c r="AA784" s="110"/>
      <c r="AB784" s="111"/>
    </row>
    <row r="785" spans="1:28" x14ac:dyDescent="0.25">
      <c r="A785" s="63" t="str">
        <f>A740</f>
        <v>Land and Land Rights</v>
      </c>
      <c r="B785" s="45">
        <f>B740</f>
        <v>389</v>
      </c>
      <c r="C785" s="39">
        <f>H740</f>
        <v>23316</v>
      </c>
      <c r="D785" s="39"/>
      <c r="E785" s="40"/>
      <c r="F785" s="39"/>
      <c r="G785" s="40"/>
      <c r="H785" s="39">
        <f t="shared" ref="H785:H801" si="248">C785+D785-F785</f>
        <v>23316</v>
      </c>
      <c r="I785" s="41">
        <f>I740</f>
        <v>0</v>
      </c>
      <c r="J785" s="39">
        <f>((C785+H785)/2)*I785/100*$O$777/12</f>
        <v>0</v>
      </c>
      <c r="K785" s="39">
        <f>N740</f>
        <v>0</v>
      </c>
      <c r="L785" s="39"/>
      <c r="M785" s="40"/>
      <c r="N785" s="39">
        <f t="shared" ref="N785:N801" si="249">K785+J785+L785-F785</f>
        <v>0</v>
      </c>
      <c r="O785" s="187" t="str">
        <f>IF(N785&gt;0, N785/H785*100, "---")</f>
        <v>---</v>
      </c>
      <c r="P785" s="40"/>
      <c r="Q785" s="39">
        <f t="shared" ref="Q785:Q801" si="250">H785-N785</f>
        <v>23316</v>
      </c>
      <c r="R785" s="45">
        <f t="shared" ref="R785:R801" si="251">B785</f>
        <v>389</v>
      </c>
      <c r="S785" s="164"/>
      <c r="T785" s="155"/>
      <c r="U785" s="207"/>
      <c r="V785" s="221">
        <f>X759</f>
        <v>0</v>
      </c>
      <c r="W785" s="105"/>
      <c r="X785" s="176"/>
      <c r="Y785" s="176"/>
      <c r="Z785" s="176">
        <f>AA760</f>
        <v>0</v>
      </c>
      <c r="AA785" s="207"/>
      <c r="AB785" s="214"/>
    </row>
    <row r="786" spans="1:28" s="100" customFormat="1" x14ac:dyDescent="0.25">
      <c r="A786" s="100" t="str">
        <f t="shared" ref="A786:B801" si="252">A741</f>
        <v>Wells and Springs</v>
      </c>
      <c r="B786" s="130">
        <f t="shared" si="252"/>
        <v>314</v>
      </c>
      <c r="C786" s="154">
        <f t="shared" ref="C786:C801" si="253">H741</f>
        <v>26593</v>
      </c>
      <c r="D786" s="154"/>
      <c r="E786" s="224"/>
      <c r="F786" s="154"/>
      <c r="G786" s="224"/>
      <c r="H786" s="154">
        <f t="shared" si="248"/>
        <v>26593</v>
      </c>
      <c r="I786" s="225">
        <f t="shared" ref="I786:I801" si="254">I741</f>
        <v>2</v>
      </c>
      <c r="J786" s="154">
        <f t="shared" ref="J786:J801" si="255">((C786+H786)/2)*I786/100*$O$777/12</f>
        <v>531.86</v>
      </c>
      <c r="K786" s="154">
        <f t="shared" ref="K786:K801" si="256">N741</f>
        <v>2010.0500000000002</v>
      </c>
      <c r="L786" s="154"/>
      <c r="M786" s="224"/>
      <c r="N786" s="154">
        <f t="shared" si="249"/>
        <v>2541.9100000000003</v>
      </c>
      <c r="O786" s="293">
        <f t="shared" ref="O786:O801" si="257">IF(N786&gt;0, N786/H786*100, "---")</f>
        <v>9.5585680442221648</v>
      </c>
      <c r="P786" s="224"/>
      <c r="Q786" s="154">
        <f t="shared" si="250"/>
        <v>24051.09</v>
      </c>
      <c r="R786" s="130">
        <f t="shared" si="251"/>
        <v>314</v>
      </c>
      <c r="S786" s="129"/>
      <c r="T786" s="122"/>
      <c r="U786" s="154"/>
      <c r="V786" s="360" t="s">
        <v>72</v>
      </c>
      <c r="W786" s="130"/>
      <c r="X786" s="154"/>
      <c r="Y786" s="281"/>
      <c r="Z786" s="363" t="s">
        <v>74</v>
      </c>
      <c r="AA786" s="154"/>
      <c r="AB786" s="282"/>
    </row>
    <row r="787" spans="1:28" x14ac:dyDescent="0.25">
      <c r="A787" s="63" t="str">
        <f t="shared" si="252"/>
        <v>Pumping Equip (Electric)</v>
      </c>
      <c r="B787" s="45">
        <f t="shared" si="252"/>
        <v>325</v>
      </c>
      <c r="C787" s="39">
        <f t="shared" si="253"/>
        <v>0</v>
      </c>
      <c r="D787" s="39"/>
      <c r="E787" s="40"/>
      <c r="F787" s="39"/>
      <c r="G787" s="40"/>
      <c r="H787" s="39">
        <f t="shared" si="248"/>
        <v>0</v>
      </c>
      <c r="I787" s="41">
        <f t="shared" si="254"/>
        <v>10</v>
      </c>
      <c r="J787" s="39">
        <f t="shared" si="255"/>
        <v>0</v>
      </c>
      <c r="K787" s="39">
        <f t="shared" si="256"/>
        <v>0</v>
      </c>
      <c r="L787" s="39"/>
      <c r="M787" s="40"/>
      <c r="N787" s="39">
        <f t="shared" si="249"/>
        <v>0</v>
      </c>
      <c r="O787" s="187" t="str">
        <f t="shared" si="257"/>
        <v>---</v>
      </c>
      <c r="P787" s="40"/>
      <c r="Q787" s="39">
        <f t="shared" si="250"/>
        <v>0</v>
      </c>
      <c r="R787" s="45">
        <f t="shared" si="251"/>
        <v>325</v>
      </c>
      <c r="S787" s="164"/>
      <c r="T787" s="155"/>
      <c r="U787" s="39"/>
      <c r="V787" s="361"/>
      <c r="W787" s="45"/>
      <c r="X787" s="39"/>
      <c r="Y787" s="210"/>
      <c r="Z787" s="364"/>
      <c r="AA787" s="39"/>
      <c r="AB787" s="216"/>
    </row>
    <row r="788" spans="1:28" s="100" customFormat="1" x14ac:dyDescent="0.25">
      <c r="A788" s="100" t="str">
        <f t="shared" si="252"/>
        <v>Structures and Improvements</v>
      </c>
      <c r="B788" s="130">
        <f t="shared" si="252"/>
        <v>390</v>
      </c>
      <c r="C788" s="154">
        <f t="shared" si="253"/>
        <v>0</v>
      </c>
      <c r="D788" s="154">
        <v>2600</v>
      </c>
      <c r="E788" s="224"/>
      <c r="F788" s="154"/>
      <c r="G788" s="224"/>
      <c r="H788" s="154">
        <f t="shared" si="248"/>
        <v>2600</v>
      </c>
      <c r="I788" s="225">
        <f t="shared" si="254"/>
        <v>2.5</v>
      </c>
      <c r="J788" s="154">
        <f t="shared" si="255"/>
        <v>32.5</v>
      </c>
      <c r="K788" s="154">
        <f t="shared" si="256"/>
        <v>0</v>
      </c>
      <c r="L788" s="154"/>
      <c r="M788" s="224"/>
      <c r="N788" s="154">
        <f>K788+J788+L788-F788</f>
        <v>32.5</v>
      </c>
      <c r="O788" s="293">
        <f t="shared" si="257"/>
        <v>1.25</v>
      </c>
      <c r="P788" s="224"/>
      <c r="Q788" s="154">
        <f t="shared" si="250"/>
        <v>2567.5</v>
      </c>
      <c r="R788" s="130">
        <f t="shared" si="251"/>
        <v>390</v>
      </c>
      <c r="S788" s="129"/>
      <c r="T788" s="122"/>
      <c r="U788" s="154"/>
      <c r="V788" s="361"/>
      <c r="W788" s="130"/>
      <c r="X788" s="154"/>
      <c r="Y788" s="251"/>
      <c r="Z788" s="364"/>
      <c r="AA788" s="154"/>
      <c r="AB788" s="283"/>
    </row>
    <row r="789" spans="1:28" x14ac:dyDescent="0.25">
      <c r="A789" s="63" t="str">
        <f t="shared" si="252"/>
        <v>Water Treatment Equipment</v>
      </c>
      <c r="B789" s="45">
        <f t="shared" si="252"/>
        <v>332</v>
      </c>
      <c r="C789" s="39">
        <f t="shared" si="253"/>
        <v>47410</v>
      </c>
      <c r="D789" s="39"/>
      <c r="E789" s="40"/>
      <c r="F789" s="39"/>
      <c r="G789" s="40"/>
      <c r="H789" s="39">
        <f t="shared" si="248"/>
        <v>47410</v>
      </c>
      <c r="I789" s="41">
        <f t="shared" si="254"/>
        <v>2.9</v>
      </c>
      <c r="J789" s="39">
        <f t="shared" si="255"/>
        <v>1374.89</v>
      </c>
      <c r="K789" s="39">
        <f t="shared" si="256"/>
        <v>3437.2250000000004</v>
      </c>
      <c r="L789" s="39"/>
      <c r="M789" s="40"/>
      <c r="N789" s="39">
        <f t="shared" si="249"/>
        <v>4812.1150000000007</v>
      </c>
      <c r="O789" s="187">
        <f t="shared" si="257"/>
        <v>10.150000000000002</v>
      </c>
      <c r="P789" s="40"/>
      <c r="Q789" s="39">
        <f t="shared" si="250"/>
        <v>42597.885000000002</v>
      </c>
      <c r="R789" s="45">
        <f t="shared" si="251"/>
        <v>332</v>
      </c>
      <c r="S789" s="164"/>
      <c r="T789" s="155"/>
      <c r="U789" s="39"/>
      <c r="V789" s="361"/>
      <c r="W789" s="45"/>
      <c r="X789" s="39"/>
      <c r="Y789" s="210"/>
      <c r="Z789" s="364"/>
      <c r="AA789" s="39"/>
      <c r="AB789" s="218"/>
    </row>
    <row r="790" spans="1:28" s="100" customFormat="1" x14ac:dyDescent="0.25">
      <c r="A790" s="100" t="str">
        <f t="shared" si="252"/>
        <v>Dist Reservoirs and Standpipes</v>
      </c>
      <c r="B790" s="130">
        <f t="shared" si="252"/>
        <v>342</v>
      </c>
      <c r="C790" s="154">
        <f t="shared" si="253"/>
        <v>118140</v>
      </c>
      <c r="D790" s="154"/>
      <c r="E790" s="224"/>
      <c r="F790" s="154"/>
      <c r="G790" s="224"/>
      <c r="H790" s="154">
        <f>C790+D790-F790</f>
        <v>118140</v>
      </c>
      <c r="I790" s="225">
        <f t="shared" si="254"/>
        <v>2.5</v>
      </c>
      <c r="J790" s="154">
        <f t="shared" si="255"/>
        <v>2953.5</v>
      </c>
      <c r="K790" s="154">
        <f t="shared" si="256"/>
        <v>21337.75</v>
      </c>
      <c r="L790" s="154"/>
      <c r="M790" s="224"/>
      <c r="N790" s="154">
        <f t="shared" si="249"/>
        <v>24291.25</v>
      </c>
      <c r="O790" s="293">
        <f t="shared" si="257"/>
        <v>20.56141019129846</v>
      </c>
      <c r="P790" s="224"/>
      <c r="Q790" s="154">
        <f t="shared" si="250"/>
        <v>93848.75</v>
      </c>
      <c r="R790" s="130">
        <f t="shared" si="251"/>
        <v>342</v>
      </c>
      <c r="S790" s="129"/>
      <c r="T790" s="122"/>
      <c r="U790" s="154"/>
      <c r="V790" s="361"/>
      <c r="W790" s="130"/>
      <c r="X790" s="154"/>
      <c r="Y790" s="251"/>
      <c r="Z790" s="364"/>
      <c r="AA790" s="154"/>
      <c r="AB790" s="282"/>
    </row>
    <row r="791" spans="1:28" x14ac:dyDescent="0.25">
      <c r="A791" s="63" t="str">
        <f t="shared" si="252"/>
        <v>Trans &amp; Dist Mains</v>
      </c>
      <c r="B791" s="45">
        <f t="shared" si="252"/>
        <v>343</v>
      </c>
      <c r="C791" s="39">
        <f t="shared" si="253"/>
        <v>0</v>
      </c>
      <c r="D791" s="39"/>
      <c r="E791" s="40"/>
      <c r="F791" s="39"/>
      <c r="G791" s="40"/>
      <c r="H791" s="39">
        <f t="shared" si="248"/>
        <v>0</v>
      </c>
      <c r="I791" s="41">
        <f t="shared" si="254"/>
        <v>2</v>
      </c>
      <c r="J791" s="39">
        <f t="shared" si="255"/>
        <v>0</v>
      </c>
      <c r="K791" s="39">
        <f t="shared" si="256"/>
        <v>0</v>
      </c>
      <c r="L791" s="39"/>
      <c r="M791" s="40"/>
      <c r="N791" s="39">
        <f t="shared" si="249"/>
        <v>0</v>
      </c>
      <c r="O791" s="187" t="str">
        <f t="shared" si="257"/>
        <v>---</v>
      </c>
      <c r="P791" s="40"/>
      <c r="Q791" s="39">
        <f t="shared" si="250"/>
        <v>0</v>
      </c>
      <c r="R791" s="45">
        <f t="shared" si="251"/>
        <v>343</v>
      </c>
      <c r="S791" s="164"/>
      <c r="T791" s="155"/>
      <c r="U791" s="39"/>
      <c r="V791" s="361"/>
      <c r="W791" s="45"/>
      <c r="X791" s="39"/>
      <c r="Y791" s="210"/>
      <c r="Z791" s="364"/>
      <c r="AA791" s="39"/>
      <c r="AB791" s="218"/>
    </row>
    <row r="792" spans="1:28" s="100" customFormat="1" x14ac:dyDescent="0.25">
      <c r="A792" s="100" t="str">
        <f t="shared" si="252"/>
        <v>Services</v>
      </c>
      <c r="B792" s="130">
        <f t="shared" si="252"/>
        <v>345</v>
      </c>
      <c r="C792" s="154">
        <f t="shared" si="253"/>
        <v>230208</v>
      </c>
      <c r="D792" s="154">
        <v>29773</v>
      </c>
      <c r="E792" s="224"/>
      <c r="F792" s="154"/>
      <c r="G792" s="224"/>
      <c r="H792" s="154">
        <f t="shared" si="248"/>
        <v>259981</v>
      </c>
      <c r="I792" s="225">
        <f t="shared" si="254"/>
        <v>2.5</v>
      </c>
      <c r="J792" s="154">
        <f t="shared" si="255"/>
        <v>6127.3625000000002</v>
      </c>
      <c r="K792" s="154">
        <f t="shared" si="256"/>
        <v>52102.418749999997</v>
      </c>
      <c r="L792" s="154"/>
      <c r="M792" s="224"/>
      <c r="N792" s="154">
        <f t="shared" si="249"/>
        <v>58229.78125</v>
      </c>
      <c r="O792" s="293">
        <f t="shared" si="257"/>
        <v>22.397706467011052</v>
      </c>
      <c r="P792" s="224"/>
      <c r="Q792" s="154">
        <f t="shared" si="250"/>
        <v>201751.21875</v>
      </c>
      <c r="R792" s="130">
        <f t="shared" si="251"/>
        <v>345</v>
      </c>
      <c r="S792" s="129"/>
      <c r="T792" s="122"/>
      <c r="U792" s="154"/>
      <c r="V792" s="361"/>
      <c r="W792" s="130"/>
      <c r="X792" s="154"/>
      <c r="Y792" s="251"/>
      <c r="Z792" s="364"/>
      <c r="AA792" s="154"/>
      <c r="AB792" s="282"/>
    </row>
    <row r="793" spans="1:28" x14ac:dyDescent="0.25">
      <c r="A793" s="63" t="str">
        <f t="shared" si="252"/>
        <v>Meters</v>
      </c>
      <c r="B793" s="45">
        <f t="shared" si="252"/>
        <v>346</v>
      </c>
      <c r="C793" s="39">
        <f t="shared" si="253"/>
        <v>0</v>
      </c>
      <c r="D793" s="39"/>
      <c r="E793" s="40"/>
      <c r="F793" s="39"/>
      <c r="G793" s="40"/>
      <c r="H793" s="39">
        <f t="shared" si="248"/>
        <v>0</v>
      </c>
      <c r="I793" s="41">
        <f t="shared" si="254"/>
        <v>10</v>
      </c>
      <c r="J793" s="39">
        <f t="shared" si="255"/>
        <v>0</v>
      </c>
      <c r="K793" s="39">
        <f t="shared" si="256"/>
        <v>0</v>
      </c>
      <c r="L793" s="39"/>
      <c r="M793" s="40"/>
      <c r="N793" s="39">
        <f t="shared" si="249"/>
        <v>0</v>
      </c>
      <c r="O793" s="187" t="str">
        <f t="shared" si="257"/>
        <v>---</v>
      </c>
      <c r="P793" s="40"/>
      <c r="Q793" s="39">
        <f>H793-N793</f>
        <v>0</v>
      </c>
      <c r="R793" s="45">
        <f t="shared" si="251"/>
        <v>346</v>
      </c>
      <c r="S793" s="164"/>
      <c r="T793" s="155"/>
      <c r="U793" s="39"/>
      <c r="V793" s="362"/>
      <c r="W793" s="45"/>
      <c r="X793" s="39"/>
      <c r="Y793" s="210"/>
      <c r="Z793" s="365"/>
      <c r="AA793" s="39"/>
      <c r="AB793" s="218"/>
    </row>
    <row r="794" spans="1:28" s="100" customFormat="1" x14ac:dyDescent="0.25">
      <c r="A794" s="100" t="str">
        <f t="shared" si="252"/>
        <v>Meter Pits &amp; Installations</v>
      </c>
      <c r="B794" s="130">
        <f t="shared" si="252"/>
        <v>347</v>
      </c>
      <c r="C794" s="154">
        <f t="shared" si="253"/>
        <v>3663</v>
      </c>
      <c r="D794" s="154"/>
      <c r="E794" s="224"/>
      <c r="F794" s="154"/>
      <c r="G794" s="224"/>
      <c r="H794" s="154">
        <f t="shared" si="248"/>
        <v>3663</v>
      </c>
      <c r="I794" s="225">
        <f t="shared" si="254"/>
        <v>2.5</v>
      </c>
      <c r="J794" s="154">
        <f t="shared" si="255"/>
        <v>91.575000000000003</v>
      </c>
      <c r="K794" s="154">
        <f t="shared" si="256"/>
        <v>412.08749999999998</v>
      </c>
      <c r="L794" s="154"/>
      <c r="M794" s="224"/>
      <c r="N794" s="154">
        <f t="shared" si="249"/>
        <v>503.66249999999997</v>
      </c>
      <c r="O794" s="293">
        <f t="shared" si="257"/>
        <v>13.749999999999998</v>
      </c>
      <c r="P794" s="224"/>
      <c r="Q794" s="154">
        <f t="shared" si="250"/>
        <v>3159.3375000000001</v>
      </c>
      <c r="R794" s="130">
        <f t="shared" si="251"/>
        <v>347</v>
      </c>
      <c r="S794" s="129"/>
      <c r="T794" s="122"/>
      <c r="U794" s="154"/>
      <c r="V794" s="284"/>
      <c r="W794" s="130"/>
      <c r="X794" s="154"/>
      <c r="Y794" s="154"/>
      <c r="Z794" s="251"/>
      <c r="AA794" s="154"/>
      <c r="AB794" s="282"/>
    </row>
    <row r="795" spans="1:28" x14ac:dyDescent="0.25">
      <c r="A795" s="63" t="str">
        <f t="shared" si="252"/>
        <v>Hydrants</v>
      </c>
      <c r="B795" s="45">
        <f t="shared" si="252"/>
        <v>348</v>
      </c>
      <c r="C795" s="39">
        <f t="shared" si="253"/>
        <v>46813</v>
      </c>
      <c r="D795" s="39"/>
      <c r="E795" s="40"/>
      <c r="F795" s="39"/>
      <c r="G795" s="40"/>
      <c r="H795" s="39">
        <f t="shared" si="248"/>
        <v>46813</v>
      </c>
      <c r="I795" s="41">
        <f t="shared" si="254"/>
        <v>2</v>
      </c>
      <c r="J795" s="39">
        <f t="shared" si="255"/>
        <v>936.25999999999988</v>
      </c>
      <c r="K795" s="39">
        <f t="shared" si="256"/>
        <v>3526.0099999999993</v>
      </c>
      <c r="L795" s="39"/>
      <c r="M795" s="40"/>
      <c r="N795" s="39">
        <f t="shared" si="249"/>
        <v>4462.2699999999995</v>
      </c>
      <c r="O795" s="187">
        <f t="shared" si="257"/>
        <v>9.5321171469463604</v>
      </c>
      <c r="P795" s="40"/>
      <c r="Q795" s="39">
        <f t="shared" si="250"/>
        <v>42350.73</v>
      </c>
      <c r="R795" s="45">
        <f t="shared" si="251"/>
        <v>348</v>
      </c>
      <c r="S795" s="164"/>
      <c r="T795" s="155"/>
      <c r="U795" s="39"/>
      <c r="V795" s="375" t="s">
        <v>73</v>
      </c>
      <c r="W795" s="45"/>
      <c r="X795" s="39"/>
      <c r="Y795" s="39"/>
      <c r="Z795" s="210"/>
      <c r="AA795" s="39"/>
      <c r="AB795" s="216"/>
    </row>
    <row r="796" spans="1:28" s="100" customFormat="1" x14ac:dyDescent="0.25">
      <c r="A796" s="100" t="str">
        <f t="shared" si="252"/>
        <v>Stores Equipment</v>
      </c>
      <c r="B796" s="130">
        <f t="shared" si="252"/>
        <v>393</v>
      </c>
      <c r="C796" s="154">
        <f t="shared" si="253"/>
        <v>0</v>
      </c>
      <c r="D796" s="154"/>
      <c r="E796" s="224"/>
      <c r="F796" s="154"/>
      <c r="G796" s="224"/>
      <c r="H796" s="154">
        <f t="shared" si="248"/>
        <v>0</v>
      </c>
      <c r="I796" s="225">
        <f t="shared" si="254"/>
        <v>4</v>
      </c>
      <c r="J796" s="154">
        <f t="shared" si="255"/>
        <v>0</v>
      </c>
      <c r="K796" s="154">
        <f t="shared" si="256"/>
        <v>0</v>
      </c>
      <c r="L796" s="154"/>
      <c r="M796" s="224"/>
      <c r="N796" s="154">
        <f t="shared" si="249"/>
        <v>0</v>
      </c>
      <c r="O796" s="293" t="str">
        <f t="shared" si="257"/>
        <v>---</v>
      </c>
      <c r="P796" s="224"/>
      <c r="Q796" s="154">
        <f t="shared" si="250"/>
        <v>0</v>
      </c>
      <c r="R796" s="130">
        <f t="shared" si="251"/>
        <v>393</v>
      </c>
      <c r="S796" s="129"/>
      <c r="T796" s="122"/>
      <c r="U796" s="154"/>
      <c r="V796" s="375"/>
      <c r="W796" s="130"/>
      <c r="X796" s="154"/>
      <c r="Y796" s="154"/>
      <c r="Z796" s="154"/>
      <c r="AA796" s="154"/>
      <c r="AB796" s="283"/>
    </row>
    <row r="797" spans="1:28" x14ac:dyDescent="0.25">
      <c r="A797" s="63" t="str">
        <f t="shared" si="252"/>
        <v>Power Operated Equipment</v>
      </c>
      <c r="B797" s="45">
        <f t="shared" si="252"/>
        <v>396</v>
      </c>
      <c r="C797" s="39">
        <f t="shared" si="253"/>
        <v>0</v>
      </c>
      <c r="D797" s="39"/>
      <c r="E797" s="40"/>
      <c r="F797" s="39"/>
      <c r="G797" s="40"/>
      <c r="H797" s="39">
        <f t="shared" si="248"/>
        <v>0</v>
      </c>
      <c r="I797" s="41">
        <f t="shared" si="254"/>
        <v>6.7</v>
      </c>
      <c r="J797" s="39">
        <f t="shared" si="255"/>
        <v>0</v>
      </c>
      <c r="K797" s="39">
        <f t="shared" si="256"/>
        <v>0</v>
      </c>
      <c r="L797" s="39"/>
      <c r="M797" s="40"/>
      <c r="N797" s="39">
        <f t="shared" si="249"/>
        <v>0</v>
      </c>
      <c r="O797" s="187" t="str">
        <f t="shared" si="257"/>
        <v>---</v>
      </c>
      <c r="P797" s="40"/>
      <c r="Q797" s="39">
        <f t="shared" si="250"/>
        <v>0</v>
      </c>
      <c r="R797" s="45">
        <f t="shared" si="251"/>
        <v>396</v>
      </c>
      <c r="S797" s="164"/>
      <c r="T797" s="155"/>
      <c r="U797" s="39"/>
      <c r="V797" s="375"/>
      <c r="W797" s="45"/>
      <c r="X797" s="39"/>
      <c r="Y797" s="39"/>
      <c r="Z797" s="39"/>
      <c r="AA797" s="39"/>
      <c r="AB797" s="216"/>
    </row>
    <row r="798" spans="1:28" s="100" customFormat="1" x14ac:dyDescent="0.25">
      <c r="A798" s="100" t="str">
        <f t="shared" si="252"/>
        <v>Transportation Equipment</v>
      </c>
      <c r="B798" s="130">
        <f t="shared" si="252"/>
        <v>392</v>
      </c>
      <c r="C798" s="154">
        <f t="shared" si="253"/>
        <v>0</v>
      </c>
      <c r="D798" s="154"/>
      <c r="E798" s="224"/>
      <c r="F798" s="154"/>
      <c r="G798" s="224"/>
      <c r="H798" s="154">
        <f t="shared" si="248"/>
        <v>0</v>
      </c>
      <c r="I798" s="225">
        <f t="shared" si="254"/>
        <v>13</v>
      </c>
      <c r="J798" s="154">
        <f t="shared" si="255"/>
        <v>0</v>
      </c>
      <c r="K798" s="154">
        <f t="shared" si="256"/>
        <v>0</v>
      </c>
      <c r="L798" s="154"/>
      <c r="M798" s="224"/>
      <c r="N798" s="154">
        <f t="shared" si="249"/>
        <v>0</v>
      </c>
      <c r="O798" s="293" t="str">
        <f t="shared" si="257"/>
        <v>---</v>
      </c>
      <c r="P798" s="224"/>
      <c r="Q798" s="154">
        <f t="shared" si="250"/>
        <v>0</v>
      </c>
      <c r="R798" s="130">
        <f t="shared" si="251"/>
        <v>392</v>
      </c>
      <c r="S798" s="129"/>
      <c r="T798" s="122"/>
      <c r="U798" s="154"/>
      <c r="V798" s="375"/>
      <c r="W798" s="130"/>
      <c r="X798" s="154"/>
      <c r="Y798" s="154"/>
      <c r="Z798" s="154"/>
      <c r="AA798" s="154"/>
      <c r="AB798" s="282"/>
    </row>
    <row r="799" spans="1:28" x14ac:dyDescent="0.25">
      <c r="A799" s="63" t="str">
        <f t="shared" si="252"/>
        <v>Communication Equipment</v>
      </c>
      <c r="B799" s="45">
        <f t="shared" si="252"/>
        <v>397</v>
      </c>
      <c r="C799" s="39">
        <f t="shared" si="253"/>
        <v>0</v>
      </c>
      <c r="D799" s="39"/>
      <c r="E799" s="40"/>
      <c r="F799" s="39"/>
      <c r="G799" s="40"/>
      <c r="H799" s="39">
        <f t="shared" si="248"/>
        <v>0</v>
      </c>
      <c r="I799" s="41">
        <f t="shared" si="254"/>
        <v>6.7</v>
      </c>
      <c r="J799" s="39">
        <f t="shared" si="255"/>
        <v>0</v>
      </c>
      <c r="K799" s="39">
        <f t="shared" si="256"/>
        <v>0</v>
      </c>
      <c r="L799" s="39"/>
      <c r="M799" s="40"/>
      <c r="N799" s="39">
        <f t="shared" si="249"/>
        <v>0</v>
      </c>
      <c r="O799" s="187" t="str">
        <f t="shared" si="257"/>
        <v>---</v>
      </c>
      <c r="P799" s="40"/>
      <c r="Q799" s="39">
        <f t="shared" si="250"/>
        <v>0</v>
      </c>
      <c r="R799" s="45">
        <f t="shared" si="251"/>
        <v>397</v>
      </c>
      <c r="S799" s="164"/>
      <c r="T799" s="155"/>
      <c r="U799" s="39"/>
      <c r="V799" s="375"/>
      <c r="W799" s="45"/>
      <c r="X799" s="39"/>
      <c r="Y799" s="39"/>
      <c r="Z799" s="39"/>
      <c r="AA799" s="39"/>
      <c r="AB799" s="218"/>
    </row>
    <row r="800" spans="1:28" s="100" customFormat="1" x14ac:dyDescent="0.25">
      <c r="A800" s="100" t="str">
        <f t="shared" si="252"/>
        <v>Organization</v>
      </c>
      <c r="B800" s="130">
        <f t="shared" si="252"/>
        <v>301</v>
      </c>
      <c r="C800" s="154">
        <f t="shared" si="253"/>
        <v>0</v>
      </c>
      <c r="D800" s="154"/>
      <c r="E800" s="224"/>
      <c r="F800" s="154"/>
      <c r="G800" s="224"/>
      <c r="H800" s="154">
        <f t="shared" si="248"/>
        <v>0</v>
      </c>
      <c r="I800" s="225">
        <f t="shared" si="254"/>
        <v>0</v>
      </c>
      <c r="J800" s="154">
        <f t="shared" si="255"/>
        <v>0</v>
      </c>
      <c r="K800" s="154">
        <f t="shared" si="256"/>
        <v>0</v>
      </c>
      <c r="L800" s="154"/>
      <c r="M800" s="224"/>
      <c r="N800" s="154">
        <f t="shared" si="249"/>
        <v>0</v>
      </c>
      <c r="O800" s="293" t="str">
        <f t="shared" si="257"/>
        <v>---</v>
      </c>
      <c r="P800" s="224"/>
      <c r="Q800" s="154">
        <f t="shared" si="250"/>
        <v>0</v>
      </c>
      <c r="R800" s="130">
        <f t="shared" si="251"/>
        <v>301</v>
      </c>
      <c r="S800" s="129"/>
      <c r="T800" s="122"/>
      <c r="U800" s="154"/>
      <c r="V800" s="375"/>
      <c r="W800" s="130"/>
      <c r="X800" s="154"/>
      <c r="Y800" s="154"/>
      <c r="Z800" s="154"/>
      <c r="AA800" s="154"/>
      <c r="AB800" s="283"/>
    </row>
    <row r="801" spans="1:28" x14ac:dyDescent="0.25">
      <c r="A801" s="63" t="str">
        <f t="shared" si="252"/>
        <v xml:space="preserve"> </v>
      </c>
      <c r="B801" s="45">
        <f t="shared" si="252"/>
        <v>0</v>
      </c>
      <c r="C801" s="39">
        <f t="shared" si="253"/>
        <v>0</v>
      </c>
      <c r="D801" s="39"/>
      <c r="E801" s="40"/>
      <c r="F801" s="39"/>
      <c r="G801" s="40"/>
      <c r="H801" s="39">
        <f t="shared" si="248"/>
        <v>0</v>
      </c>
      <c r="I801" s="41">
        <f t="shared" si="254"/>
        <v>0</v>
      </c>
      <c r="J801" s="39">
        <f t="shared" si="255"/>
        <v>0</v>
      </c>
      <c r="K801" s="39">
        <f t="shared" si="256"/>
        <v>0</v>
      </c>
      <c r="L801" s="39"/>
      <c r="M801" s="40"/>
      <c r="N801" s="39">
        <f t="shared" si="249"/>
        <v>0</v>
      </c>
      <c r="O801" s="187" t="str">
        <f t="shared" si="257"/>
        <v>---</v>
      </c>
      <c r="P801" s="40"/>
      <c r="Q801" s="39">
        <f t="shared" si="250"/>
        <v>0</v>
      </c>
      <c r="R801" s="45">
        <f t="shared" si="251"/>
        <v>0</v>
      </c>
      <c r="S801" s="164"/>
      <c r="T801" s="160"/>
      <c r="U801" s="39"/>
      <c r="V801" s="375"/>
      <c r="W801" s="45"/>
      <c r="X801" s="39"/>
      <c r="Y801" s="39"/>
      <c r="Z801" s="39"/>
      <c r="AA801" s="39"/>
      <c r="AB801" s="216"/>
    </row>
    <row r="802" spans="1:28" x14ac:dyDescent="0.25">
      <c r="A802" s="100"/>
      <c r="B802" s="130"/>
      <c r="C802" s="154"/>
      <c r="D802" s="154"/>
      <c r="E802" s="224"/>
      <c r="F802" s="154"/>
      <c r="G802" s="224"/>
      <c r="H802" s="154"/>
      <c r="I802" s="225"/>
      <c r="J802" s="154"/>
      <c r="K802" s="154"/>
      <c r="L802" s="154"/>
      <c r="M802" s="224"/>
      <c r="N802" s="154"/>
      <c r="O802" s="154"/>
      <c r="P802" s="224"/>
      <c r="Q802" s="154"/>
      <c r="R802" s="130"/>
      <c r="S802" s="129"/>
      <c r="T802" s="122"/>
      <c r="U802" s="154"/>
      <c r="V802" s="228"/>
      <c r="W802" s="130"/>
      <c r="X802" s="154"/>
      <c r="Y802" s="154"/>
      <c r="Z802" s="154"/>
      <c r="AA802" s="154"/>
      <c r="AB802" s="229"/>
    </row>
    <row r="803" spans="1:28" x14ac:dyDescent="0.25">
      <c r="A803" s="244" t="s">
        <v>54</v>
      </c>
      <c r="B803" s="9" t="str">
        <f t="shared" ref="B803" si="258">$M$1</f>
        <v>A</v>
      </c>
      <c r="C803" s="32"/>
      <c r="D803" s="32"/>
      <c r="F803" s="32"/>
      <c r="H803" s="32"/>
      <c r="I803" s="32"/>
      <c r="J803" s="32"/>
      <c r="K803" s="32"/>
      <c r="L803" s="32"/>
      <c r="N803" s="32"/>
      <c r="O803" s="32"/>
      <c r="T803" s="160"/>
      <c r="U803" s="4"/>
      <c r="V803" s="4"/>
    </row>
    <row r="804" spans="1:28" x14ac:dyDescent="0.25">
      <c r="A804" s="4" t="s">
        <v>4</v>
      </c>
      <c r="C804" s="198">
        <f>SUM(C785:C803)</f>
        <v>496143</v>
      </c>
      <c r="D804" s="198">
        <f>SUM(D785:D803)</f>
        <v>32373</v>
      </c>
      <c r="F804" s="11">
        <f>SUM(F785:F803)</f>
        <v>0</v>
      </c>
      <c r="H804" s="198">
        <f>SUM(H785:H803)</f>
        <v>528516</v>
      </c>
      <c r="I804" s="32"/>
      <c r="J804" s="198">
        <f>SUM(J785:J803)</f>
        <v>12047.9475</v>
      </c>
      <c r="K804" s="198">
        <f>SUM(K785:K803)</f>
        <v>82825.541249999995</v>
      </c>
      <c r="L804" s="11">
        <f>SUM(L785:L803)</f>
        <v>0</v>
      </c>
      <c r="N804" s="198">
        <f>SUM(N785:N803)</f>
        <v>94873.488750000004</v>
      </c>
      <c r="O804" s="11"/>
      <c r="Q804" s="198">
        <f>SUM(Q785:Q803)</f>
        <v>433642.51124999998</v>
      </c>
      <c r="T804" s="160"/>
      <c r="U804" s="198">
        <f>SUM(U785:U801)</f>
        <v>0</v>
      </c>
      <c r="V804" s="23"/>
      <c r="X804" s="198">
        <f>U804+V785</f>
        <v>0</v>
      </c>
      <c r="Y804" s="198">
        <f>X804/H804*J804</f>
        <v>0</v>
      </c>
      <c r="AA804" s="198">
        <f>Z785+Y804+SUM(AA785:AA801)</f>
        <v>0</v>
      </c>
      <c r="AB804" s="198">
        <f>X804-AA804</f>
        <v>0</v>
      </c>
    </row>
    <row r="805" spans="1:28" x14ac:dyDescent="0.25">
      <c r="C805" s="32"/>
      <c r="H805" s="32"/>
      <c r="I805" s="32"/>
      <c r="J805" s="32"/>
      <c r="K805" s="32"/>
      <c r="L805" s="32"/>
      <c r="N805" s="32"/>
      <c r="O805" s="32"/>
      <c r="Q805" s="32"/>
      <c r="T805" s="160"/>
    </row>
    <row r="806" spans="1:28" x14ac:dyDescent="0.25">
      <c r="A806" s="120" t="s">
        <v>85</v>
      </c>
      <c r="B806" s="90"/>
      <c r="C806" s="32"/>
      <c r="H806" s="32"/>
      <c r="I806" s="32"/>
      <c r="J806" s="32"/>
      <c r="K806" s="32"/>
      <c r="L806" s="32"/>
      <c r="N806" s="32"/>
      <c r="O806" s="32"/>
      <c r="Q806" s="32"/>
      <c r="T806" s="160"/>
      <c r="U806" s="56"/>
      <c r="V806" s="4"/>
      <c r="W806" s="9"/>
      <c r="Y806" s="32"/>
      <c r="AA806" s="32"/>
      <c r="AB806" s="206"/>
    </row>
    <row r="807" spans="1:28" ht="14.4" thickBot="1" x14ac:dyDescent="0.3">
      <c r="B807" s="4"/>
      <c r="E807" s="4"/>
      <c r="G807" s="4"/>
      <c r="T807" s="160"/>
      <c r="U807" s="56"/>
      <c r="V807" s="4"/>
      <c r="W807" s="9"/>
      <c r="Y807" s="32"/>
      <c r="AA807" s="32"/>
      <c r="AB807" s="206"/>
    </row>
    <row r="808" spans="1:28" ht="14.4" thickTop="1" x14ac:dyDescent="0.25">
      <c r="B808" s="4"/>
      <c r="E808" s="4"/>
      <c r="G808" s="4"/>
      <c r="K808" s="91"/>
      <c r="L808" s="92"/>
      <c r="M808" s="68"/>
      <c r="N808" s="92"/>
      <c r="O808" s="92"/>
      <c r="P808" s="68"/>
      <c r="Q808" s="93"/>
      <c r="T808" s="160"/>
      <c r="U808" s="125"/>
      <c r="V808" s="4"/>
      <c r="AA808" s="65"/>
      <c r="AB808" s="50"/>
    </row>
    <row r="809" spans="1:28" x14ac:dyDescent="0.25">
      <c r="B809" s="259"/>
      <c r="C809" s="9"/>
      <c r="H809" s="9"/>
      <c r="K809" s="78"/>
      <c r="L809" s="376">
        <f>L777</f>
        <v>1998</v>
      </c>
      <c r="M809" s="377"/>
      <c r="N809" s="377"/>
      <c r="O809" s="377"/>
      <c r="P809" s="378"/>
      <c r="Q809" s="94"/>
      <c r="T809" s="160"/>
      <c r="U809" s="56"/>
      <c r="V809" s="4" t="s">
        <v>5</v>
      </c>
      <c r="AB809" s="50"/>
    </row>
    <row r="810" spans="1:28" x14ac:dyDescent="0.25">
      <c r="B810" s="4"/>
      <c r="E810" s="4"/>
      <c r="G810" s="4"/>
      <c r="K810" s="78"/>
      <c r="L810" s="57"/>
      <c r="M810" s="73"/>
      <c r="N810" s="57"/>
      <c r="O810" s="57"/>
      <c r="P810" s="73"/>
      <c r="Q810" s="74"/>
      <c r="T810" s="160"/>
      <c r="U810" s="56"/>
      <c r="V810" s="10" t="s">
        <v>17</v>
      </c>
      <c r="W810" s="10" t="s">
        <v>18</v>
      </c>
      <c r="X810" s="10"/>
      <c r="AB810" s="50"/>
    </row>
    <row r="811" spans="1:28" x14ac:dyDescent="0.25">
      <c r="B811" s="4"/>
      <c r="E811" s="4"/>
      <c r="G811" s="4"/>
      <c r="K811" s="72"/>
      <c r="L811" s="56" t="s">
        <v>19</v>
      </c>
      <c r="M811" s="73"/>
      <c r="N811" s="56"/>
      <c r="O811" s="379">
        <f>H804</f>
        <v>528516</v>
      </c>
      <c r="P811" s="379"/>
      <c r="Q811" s="71"/>
      <c r="T811" s="160"/>
      <c r="U811" s="125"/>
      <c r="V811" s="380" t="s">
        <v>76</v>
      </c>
      <c r="W811" s="382" t="s">
        <v>75</v>
      </c>
      <c r="X811" s="383"/>
      <c r="Y811" s="383"/>
      <c r="Z811" s="383"/>
      <c r="AA811" s="384"/>
      <c r="AB811" s="50"/>
    </row>
    <row r="812" spans="1:28" x14ac:dyDescent="0.25">
      <c r="A812" s="9"/>
      <c r="B812" s="259"/>
      <c r="K812" s="72"/>
      <c r="L812" s="43" t="s">
        <v>20</v>
      </c>
      <c r="M812" s="73"/>
      <c r="N812" s="56"/>
      <c r="O812" s="391">
        <f>X804</f>
        <v>0</v>
      </c>
      <c r="P812" s="391"/>
      <c r="Q812" s="71"/>
      <c r="T812" s="160"/>
      <c r="U812" s="56"/>
      <c r="V812" s="381"/>
      <c r="W812" s="385"/>
      <c r="X812" s="386"/>
      <c r="Y812" s="386"/>
      <c r="Z812" s="386"/>
      <c r="AA812" s="387"/>
      <c r="AB812" s="50"/>
    </row>
    <row r="813" spans="1:28" ht="14.4" thickBot="1" x14ac:dyDescent="0.3">
      <c r="K813" s="72"/>
      <c r="L813" s="43" t="s">
        <v>21</v>
      </c>
      <c r="M813" s="73"/>
      <c r="N813" s="56"/>
      <c r="O813" s="392">
        <f>N804</f>
        <v>94873.488750000004</v>
      </c>
      <c r="P813" s="392"/>
      <c r="Q813" s="71"/>
      <c r="T813" s="160"/>
      <c r="U813" s="56"/>
      <c r="V813" s="259"/>
      <c r="W813" s="385"/>
      <c r="X813" s="386"/>
      <c r="Y813" s="386"/>
      <c r="Z813" s="386"/>
      <c r="AA813" s="387"/>
      <c r="AB813" s="50"/>
    </row>
    <row r="814" spans="1:28" x14ac:dyDescent="0.25">
      <c r="A814" s="9"/>
      <c r="B814" s="259"/>
      <c r="K814" s="72"/>
      <c r="L814" s="75"/>
      <c r="M814" s="76"/>
      <c r="N814" s="77"/>
      <c r="O814" s="393">
        <f>O811-O812-O813</f>
        <v>433642.51124999998</v>
      </c>
      <c r="P814" s="393"/>
      <c r="Q814" s="71"/>
      <c r="T814" s="160"/>
      <c r="W814" s="388"/>
      <c r="X814" s="389"/>
      <c r="Y814" s="389"/>
      <c r="Z814" s="389"/>
      <c r="AA814" s="390"/>
      <c r="AB814" s="50"/>
    </row>
    <row r="815" spans="1:28" x14ac:dyDescent="0.25">
      <c r="A815" s="9"/>
      <c r="B815" s="259"/>
      <c r="H815" s="9"/>
      <c r="K815" s="78"/>
      <c r="L815" s="43"/>
      <c r="M815" s="73"/>
      <c r="N815" s="56"/>
      <c r="O815" s="43"/>
      <c r="P815" s="56"/>
      <c r="Q815" s="74"/>
      <c r="T815" s="160"/>
    </row>
    <row r="816" spans="1:28" x14ac:dyDescent="0.25">
      <c r="A816" s="9" t="s">
        <v>22</v>
      </c>
      <c r="B816" s="62"/>
      <c r="C816" s="4" t="s">
        <v>23</v>
      </c>
      <c r="K816" s="78"/>
      <c r="L816" s="80" t="s">
        <v>24</v>
      </c>
      <c r="M816" s="73"/>
      <c r="N816" s="56"/>
      <c r="O816" s="394">
        <f>AA804</f>
        <v>0</v>
      </c>
      <c r="P816" s="394"/>
      <c r="Q816" s="71"/>
      <c r="T816" s="160"/>
    </row>
    <row r="817" spans="1:28" x14ac:dyDescent="0.25">
      <c r="A817" s="9" t="s">
        <v>28</v>
      </c>
      <c r="B817" s="62">
        <f>B770</f>
        <v>0</v>
      </c>
      <c r="C817" s="4">
        <f t="shared" ref="C817" si="259">B816-B817</f>
        <v>0</v>
      </c>
      <c r="D817" s="4" t="s">
        <v>26</v>
      </c>
      <c r="K817" s="72"/>
      <c r="L817" s="81" t="s">
        <v>27</v>
      </c>
      <c r="M817" s="19"/>
      <c r="N817" s="20"/>
      <c r="O817" s="374">
        <f>O814+O816</f>
        <v>433642.51124999998</v>
      </c>
      <c r="P817" s="374"/>
      <c r="Q817" s="95"/>
      <c r="T817" s="160"/>
    </row>
    <row r="818" spans="1:28" ht="14.4" thickBot="1" x14ac:dyDescent="0.3">
      <c r="C818" s="32"/>
      <c r="D818" s="32"/>
      <c r="F818" s="32"/>
      <c r="H818" s="32"/>
      <c r="I818" s="96"/>
      <c r="J818" s="32"/>
      <c r="K818" s="97"/>
      <c r="L818" s="98"/>
      <c r="M818" s="84"/>
      <c r="N818" s="98"/>
      <c r="O818" s="98"/>
      <c r="P818" s="84"/>
      <c r="Q818" s="99"/>
      <c r="T818" s="160"/>
    </row>
    <row r="819" spans="1:28" ht="14.4" thickTop="1" x14ac:dyDescent="0.25"/>
    <row r="821" spans="1:28" x14ac:dyDescent="0.25">
      <c r="A821" s="87" t="s">
        <v>78</v>
      </c>
      <c r="D821" s="259" t="s">
        <v>39</v>
      </c>
      <c r="I821" s="395" t="s">
        <v>77</v>
      </c>
      <c r="J821" s="395"/>
      <c r="L821" s="259" t="s">
        <v>79</v>
      </c>
      <c r="O821" s="259" t="s">
        <v>80</v>
      </c>
      <c r="P821" s="259"/>
      <c r="Q821" s="259"/>
      <c r="T821" s="160"/>
    </row>
    <row r="822" spans="1:28" x14ac:dyDescent="0.25">
      <c r="A822" s="260" t="str">
        <f t="shared" ref="A822" si="260">$B$1</f>
        <v>Liberty-Bolivar</v>
      </c>
      <c r="B822" s="261"/>
      <c r="D822" s="396" t="str">
        <f t="shared" ref="D822" si="261">$I$1</f>
        <v>WA-2020-0397</v>
      </c>
      <c r="E822" s="397"/>
      <c r="F822" s="398"/>
      <c r="I822" s="12" t="str">
        <f t="shared" ref="I822" si="262">$M$1</f>
        <v>A</v>
      </c>
      <c r="L822" s="44">
        <f>L777+1</f>
        <v>1999</v>
      </c>
      <c r="O822" s="399">
        <v>12</v>
      </c>
      <c r="P822" s="400"/>
      <c r="T822" s="160"/>
    </row>
    <row r="823" spans="1:28" x14ac:dyDescent="0.25">
      <c r="A823" s="262"/>
      <c r="B823" s="259"/>
      <c r="T823" s="160"/>
    </row>
    <row r="824" spans="1:28" x14ac:dyDescent="0.3">
      <c r="B824" s="401" t="s">
        <v>63</v>
      </c>
      <c r="C824" s="366" t="s">
        <v>44</v>
      </c>
      <c r="D824" s="366" t="s">
        <v>45</v>
      </c>
      <c r="E824" s="101"/>
      <c r="F824" s="366" t="s">
        <v>46</v>
      </c>
      <c r="G824" s="101"/>
      <c r="H824" s="366" t="s">
        <v>47</v>
      </c>
      <c r="I824" s="366" t="s">
        <v>48</v>
      </c>
      <c r="J824" s="366" t="s">
        <v>50</v>
      </c>
      <c r="K824" s="366" t="s">
        <v>51</v>
      </c>
      <c r="L824" s="366" t="s">
        <v>52</v>
      </c>
      <c r="M824" s="101"/>
      <c r="N824" s="366" t="s">
        <v>53</v>
      </c>
      <c r="O824" s="366" t="s">
        <v>60</v>
      </c>
      <c r="P824" s="101"/>
      <c r="Q824" s="366" t="s">
        <v>55</v>
      </c>
      <c r="R824" s="368" t="s">
        <v>49</v>
      </c>
      <c r="T824" s="160"/>
      <c r="U824" s="366" t="s">
        <v>64</v>
      </c>
      <c r="V824" s="371" t="s">
        <v>65</v>
      </c>
      <c r="W824" s="366" t="s">
        <v>67</v>
      </c>
      <c r="X824" s="366" t="s">
        <v>66</v>
      </c>
      <c r="Y824" s="366" t="s">
        <v>68</v>
      </c>
      <c r="Z824" s="366" t="s">
        <v>69</v>
      </c>
      <c r="AA824" s="366" t="s">
        <v>70</v>
      </c>
      <c r="AB824" s="404" t="s">
        <v>71</v>
      </c>
    </row>
    <row r="825" spans="1:28" x14ac:dyDescent="0.3">
      <c r="B825" s="402"/>
      <c r="C825" s="367"/>
      <c r="D825" s="367"/>
      <c r="E825" s="102"/>
      <c r="F825" s="367"/>
      <c r="G825" s="102"/>
      <c r="H825" s="367"/>
      <c r="I825" s="367"/>
      <c r="J825" s="367"/>
      <c r="K825" s="367"/>
      <c r="L825" s="367"/>
      <c r="M825" s="102"/>
      <c r="N825" s="367"/>
      <c r="O825" s="367"/>
      <c r="P825" s="102"/>
      <c r="Q825" s="367"/>
      <c r="R825" s="369"/>
      <c r="T825" s="160"/>
      <c r="U825" s="367"/>
      <c r="V825" s="372"/>
      <c r="W825" s="367"/>
      <c r="X825" s="367"/>
      <c r="Y825" s="367"/>
      <c r="Z825" s="367"/>
      <c r="AA825" s="367"/>
      <c r="AB825" s="405"/>
    </row>
    <row r="826" spans="1:28" x14ac:dyDescent="0.3">
      <c r="B826" s="402"/>
      <c r="C826" s="367"/>
      <c r="D826" s="367"/>
      <c r="E826" s="102"/>
      <c r="F826" s="367"/>
      <c r="G826" s="102"/>
      <c r="H826" s="367"/>
      <c r="I826" s="367"/>
      <c r="J826" s="367"/>
      <c r="K826" s="367"/>
      <c r="L826" s="367"/>
      <c r="M826" s="102"/>
      <c r="N826" s="367"/>
      <c r="O826" s="367"/>
      <c r="P826" s="102"/>
      <c r="Q826" s="367"/>
      <c r="R826" s="369"/>
      <c r="T826" s="160"/>
      <c r="U826" s="367"/>
      <c r="V826" s="372"/>
      <c r="W826" s="367"/>
      <c r="X826" s="367"/>
      <c r="Y826" s="367"/>
      <c r="Z826" s="367"/>
      <c r="AA826" s="367"/>
      <c r="AB826" s="405"/>
    </row>
    <row r="827" spans="1:28" x14ac:dyDescent="0.3">
      <c r="A827" s="359" t="s">
        <v>0</v>
      </c>
      <c r="B827" s="402"/>
      <c r="C827" s="367"/>
      <c r="D827" s="367"/>
      <c r="E827" s="102"/>
      <c r="F827" s="367"/>
      <c r="G827" s="102"/>
      <c r="H827" s="367"/>
      <c r="I827" s="367"/>
      <c r="J827" s="367"/>
      <c r="K827" s="367"/>
      <c r="L827" s="367"/>
      <c r="M827" s="102"/>
      <c r="N827" s="367"/>
      <c r="O827" s="367"/>
      <c r="P827" s="102"/>
      <c r="Q827" s="367"/>
      <c r="R827" s="369"/>
      <c r="T827" s="160"/>
      <c r="U827" s="367"/>
      <c r="V827" s="372"/>
      <c r="W827" s="367"/>
      <c r="X827" s="367"/>
      <c r="Y827" s="367"/>
      <c r="Z827" s="367"/>
      <c r="AA827" s="367"/>
      <c r="AB827" s="405"/>
    </row>
    <row r="828" spans="1:28" x14ac:dyDescent="0.3">
      <c r="A828" s="359"/>
      <c r="B828" s="403"/>
      <c r="C828" s="46">
        <f>L822</f>
        <v>1999</v>
      </c>
      <c r="D828" s="46">
        <f>C828</f>
        <v>1999</v>
      </c>
      <c r="E828" s="7" t="s">
        <v>5</v>
      </c>
      <c r="F828" s="46">
        <f>C828</f>
        <v>1999</v>
      </c>
      <c r="G828" s="7" t="s">
        <v>5</v>
      </c>
      <c r="H828" s="46">
        <f>C828</f>
        <v>1999</v>
      </c>
      <c r="I828" s="373"/>
      <c r="J828" s="373"/>
      <c r="K828" s="46">
        <f>C828</f>
        <v>1999</v>
      </c>
      <c r="L828" s="46">
        <f>C828</f>
        <v>1999</v>
      </c>
      <c r="M828" s="7" t="s">
        <v>5</v>
      </c>
      <c r="N828" s="46">
        <f>C828</f>
        <v>1999</v>
      </c>
      <c r="O828" s="373"/>
      <c r="P828" s="7" t="s">
        <v>5</v>
      </c>
      <c r="Q828" s="46">
        <f>C828</f>
        <v>1999</v>
      </c>
      <c r="R828" s="370"/>
      <c r="T828" s="160"/>
      <c r="U828" s="46">
        <f>C828</f>
        <v>1999</v>
      </c>
      <c r="V828" s="220">
        <f>U828</f>
        <v>1999</v>
      </c>
      <c r="W828" s="373"/>
      <c r="X828" s="46">
        <f>U828</f>
        <v>1999</v>
      </c>
      <c r="Y828" s="46">
        <f>U828</f>
        <v>1999</v>
      </c>
      <c r="Z828" s="47">
        <f>U828</f>
        <v>1999</v>
      </c>
      <c r="AA828" s="373"/>
      <c r="AB828" s="406"/>
    </row>
    <row r="829" spans="1:28" x14ac:dyDescent="0.3">
      <c r="A829" s="262" t="s">
        <v>54</v>
      </c>
      <c r="B829" s="9" t="str">
        <f t="shared" ref="B829" si="263">$M$1</f>
        <v>A</v>
      </c>
      <c r="C829" s="106"/>
      <c r="D829" s="106"/>
      <c r="E829" s="107"/>
      <c r="F829" s="106"/>
      <c r="G829" s="107"/>
      <c r="H829" s="106"/>
      <c r="I829" s="108"/>
      <c r="J829" s="108"/>
      <c r="K829" s="106"/>
      <c r="L829" s="106"/>
      <c r="M829" s="107"/>
      <c r="N829" s="106"/>
      <c r="O829" s="108"/>
      <c r="P829" s="107"/>
      <c r="Q829" s="106"/>
      <c r="R829" s="113"/>
      <c r="T829" s="160"/>
      <c r="U829" s="109"/>
      <c r="V829" s="109"/>
      <c r="W829" s="110"/>
      <c r="X829" s="109"/>
      <c r="Y829" s="109"/>
      <c r="Z829" s="109"/>
      <c r="AA829" s="110"/>
      <c r="AB829" s="111"/>
    </row>
    <row r="830" spans="1:28" x14ac:dyDescent="0.25">
      <c r="A830" s="63" t="str">
        <f>A785</f>
        <v>Land and Land Rights</v>
      </c>
      <c r="B830" s="45">
        <f>B785</f>
        <v>389</v>
      </c>
      <c r="C830" s="39">
        <f>H785</f>
        <v>23316</v>
      </c>
      <c r="D830" s="39"/>
      <c r="E830" s="40"/>
      <c r="F830" s="39"/>
      <c r="G830" s="40"/>
      <c r="H830" s="39">
        <f t="shared" ref="H830:H846" si="264">C830+D830-F830</f>
        <v>23316</v>
      </c>
      <c r="I830" s="41">
        <f>I785</f>
        <v>0</v>
      </c>
      <c r="J830" s="39">
        <f>((C830+H830)/2)*I830/100*$O$822/12</f>
        <v>0</v>
      </c>
      <c r="K830" s="39">
        <f t="shared" ref="K830:K846" si="265">N785</f>
        <v>0</v>
      </c>
      <c r="L830" s="39"/>
      <c r="M830" s="40"/>
      <c r="N830" s="39">
        <f t="shared" ref="N830:N846" si="266">K830+J830+L830-F830</f>
        <v>0</v>
      </c>
      <c r="O830" s="187" t="str">
        <f>IF(N830&gt;0, N830/H830*100, "---")</f>
        <v>---</v>
      </c>
      <c r="P830" s="40"/>
      <c r="Q830" s="39">
        <f t="shared" ref="Q830:Q846" si="267">H830-N830</f>
        <v>23316</v>
      </c>
      <c r="R830" s="45">
        <f t="shared" ref="R830:R846" si="268">B830</f>
        <v>389</v>
      </c>
      <c r="S830" s="164"/>
      <c r="T830" s="155"/>
      <c r="U830" s="207"/>
      <c r="V830" s="221">
        <f>X804</f>
        <v>0</v>
      </c>
      <c r="W830" s="105"/>
      <c r="X830" s="176"/>
      <c r="Y830" s="176"/>
      <c r="Z830" s="176">
        <f>AA805</f>
        <v>0</v>
      </c>
      <c r="AA830" s="207"/>
      <c r="AB830" s="214"/>
    </row>
    <row r="831" spans="1:28" s="100" customFormat="1" x14ac:dyDescent="0.25">
      <c r="A831" s="100" t="str">
        <f t="shared" ref="A831:B846" si="269">A786</f>
        <v>Wells and Springs</v>
      </c>
      <c r="B831" s="130">
        <f t="shared" si="269"/>
        <v>314</v>
      </c>
      <c r="C831" s="154">
        <f t="shared" ref="C831:C846" si="270">H786</f>
        <v>26593</v>
      </c>
      <c r="D831" s="154">
        <v>40072</v>
      </c>
      <c r="E831" s="224"/>
      <c r="F831" s="154"/>
      <c r="G831" s="224"/>
      <c r="H831" s="154">
        <f t="shared" si="264"/>
        <v>66665</v>
      </c>
      <c r="I831" s="225">
        <f t="shared" ref="I831:I846" si="271">I786</f>
        <v>2</v>
      </c>
      <c r="J831" s="154">
        <f t="shared" ref="J831:J846" si="272">((C831+H831)/2)*I831/100*$O$822/12</f>
        <v>932.58</v>
      </c>
      <c r="K831" s="154">
        <f t="shared" si="265"/>
        <v>2541.9100000000003</v>
      </c>
      <c r="L831" s="154"/>
      <c r="M831" s="224"/>
      <c r="N831" s="154">
        <f t="shared" si="266"/>
        <v>3474.4900000000002</v>
      </c>
      <c r="O831" s="293">
        <f t="shared" ref="O831:O846" si="273">IF(N831&gt;0, N831/H831*100, "---")</f>
        <v>5.2118652966324159</v>
      </c>
      <c r="P831" s="224"/>
      <c r="Q831" s="154">
        <f t="shared" si="267"/>
        <v>63190.51</v>
      </c>
      <c r="R831" s="130">
        <f t="shared" si="268"/>
        <v>314</v>
      </c>
      <c r="S831" s="129"/>
      <c r="T831" s="122"/>
      <c r="U831" s="154"/>
      <c r="V831" s="360" t="s">
        <v>72</v>
      </c>
      <c r="W831" s="130"/>
      <c r="X831" s="154"/>
      <c r="Y831" s="281"/>
      <c r="Z831" s="363" t="s">
        <v>74</v>
      </c>
      <c r="AA831" s="154"/>
      <c r="AB831" s="282"/>
    </row>
    <row r="832" spans="1:28" x14ac:dyDescent="0.25">
      <c r="A832" s="63" t="str">
        <f t="shared" si="269"/>
        <v>Pumping Equip (Electric)</v>
      </c>
      <c r="B832" s="45">
        <f t="shared" si="269"/>
        <v>325</v>
      </c>
      <c r="C832" s="39">
        <f t="shared" si="270"/>
        <v>0</v>
      </c>
      <c r="D832" s="39"/>
      <c r="E832" s="40"/>
      <c r="F832" s="39"/>
      <c r="G832" s="40"/>
      <c r="H832" s="39">
        <f t="shared" si="264"/>
        <v>0</v>
      </c>
      <c r="I832" s="41">
        <f t="shared" si="271"/>
        <v>10</v>
      </c>
      <c r="J832" s="39">
        <f t="shared" si="272"/>
        <v>0</v>
      </c>
      <c r="K832" s="39">
        <f t="shared" si="265"/>
        <v>0</v>
      </c>
      <c r="L832" s="39"/>
      <c r="M832" s="40"/>
      <c r="N832" s="39">
        <f t="shared" si="266"/>
        <v>0</v>
      </c>
      <c r="O832" s="187" t="str">
        <f t="shared" si="273"/>
        <v>---</v>
      </c>
      <c r="P832" s="40"/>
      <c r="Q832" s="39">
        <f t="shared" si="267"/>
        <v>0</v>
      </c>
      <c r="R832" s="45">
        <f t="shared" si="268"/>
        <v>325</v>
      </c>
      <c r="S832" s="164"/>
      <c r="T832" s="155"/>
      <c r="U832" s="39"/>
      <c r="V832" s="361"/>
      <c r="W832" s="45"/>
      <c r="X832" s="39"/>
      <c r="Y832" s="210"/>
      <c r="Z832" s="364"/>
      <c r="AA832" s="39"/>
      <c r="AB832" s="216"/>
    </row>
    <row r="833" spans="1:28" s="100" customFormat="1" x14ac:dyDescent="0.25">
      <c r="A833" s="100" t="str">
        <f t="shared" si="269"/>
        <v>Structures and Improvements</v>
      </c>
      <c r="B833" s="130">
        <f t="shared" si="269"/>
        <v>390</v>
      </c>
      <c r="C833" s="154">
        <f t="shared" si="270"/>
        <v>2600</v>
      </c>
      <c r="D833" s="154"/>
      <c r="E833" s="224"/>
      <c r="F833" s="154"/>
      <c r="G833" s="224"/>
      <c r="H833" s="154">
        <f t="shared" si="264"/>
        <v>2600</v>
      </c>
      <c r="I833" s="225">
        <f t="shared" si="271"/>
        <v>2.5</v>
      </c>
      <c r="J833" s="154">
        <f t="shared" si="272"/>
        <v>65</v>
      </c>
      <c r="K833" s="154">
        <f t="shared" si="265"/>
        <v>32.5</v>
      </c>
      <c r="L833" s="154"/>
      <c r="M833" s="224"/>
      <c r="N833" s="154">
        <f t="shared" si="266"/>
        <v>97.5</v>
      </c>
      <c r="O833" s="293">
        <f t="shared" si="273"/>
        <v>3.75</v>
      </c>
      <c r="P833" s="224"/>
      <c r="Q833" s="154">
        <f t="shared" si="267"/>
        <v>2502.5</v>
      </c>
      <c r="R833" s="130">
        <f t="shared" si="268"/>
        <v>390</v>
      </c>
      <c r="S833" s="129"/>
      <c r="T833" s="122"/>
      <c r="U833" s="154"/>
      <c r="V833" s="361"/>
      <c r="W833" s="130"/>
      <c r="X833" s="154"/>
      <c r="Y833" s="251"/>
      <c r="Z833" s="364"/>
      <c r="AA833" s="154"/>
      <c r="AB833" s="283"/>
    </row>
    <row r="834" spans="1:28" x14ac:dyDescent="0.25">
      <c r="A834" s="63" t="str">
        <f t="shared" si="269"/>
        <v>Water Treatment Equipment</v>
      </c>
      <c r="B834" s="45">
        <f t="shared" si="269"/>
        <v>332</v>
      </c>
      <c r="C834" s="39">
        <f t="shared" si="270"/>
        <v>47410</v>
      </c>
      <c r="D834" s="39">
        <v>1610</v>
      </c>
      <c r="E834" s="40"/>
      <c r="F834" s="39"/>
      <c r="G834" s="40"/>
      <c r="H834" s="39">
        <f t="shared" si="264"/>
        <v>49020</v>
      </c>
      <c r="I834" s="41">
        <f t="shared" si="271"/>
        <v>2.9</v>
      </c>
      <c r="J834" s="39">
        <f t="shared" si="272"/>
        <v>1398.2349999999999</v>
      </c>
      <c r="K834" s="39">
        <f t="shared" si="265"/>
        <v>4812.1150000000007</v>
      </c>
      <c r="L834" s="39"/>
      <c r="M834" s="40"/>
      <c r="N834" s="39">
        <f t="shared" si="266"/>
        <v>6210.35</v>
      </c>
      <c r="O834" s="187">
        <f t="shared" si="273"/>
        <v>12.669012647898818</v>
      </c>
      <c r="P834" s="40"/>
      <c r="Q834" s="39">
        <f t="shared" si="267"/>
        <v>42809.65</v>
      </c>
      <c r="R834" s="45">
        <f t="shared" si="268"/>
        <v>332</v>
      </c>
      <c r="S834" s="164"/>
      <c r="T834" s="155"/>
      <c r="U834" s="39"/>
      <c r="V834" s="361"/>
      <c r="W834" s="45"/>
      <c r="X834" s="39"/>
      <c r="Y834" s="210"/>
      <c r="Z834" s="364"/>
      <c r="AA834" s="39"/>
      <c r="AB834" s="218"/>
    </row>
    <row r="835" spans="1:28" s="100" customFormat="1" x14ac:dyDescent="0.25">
      <c r="A835" s="100" t="str">
        <f t="shared" si="269"/>
        <v>Dist Reservoirs and Standpipes</v>
      </c>
      <c r="B835" s="130">
        <f t="shared" si="269"/>
        <v>342</v>
      </c>
      <c r="C835" s="154">
        <f t="shared" si="270"/>
        <v>118140</v>
      </c>
      <c r="D835" s="154"/>
      <c r="E835" s="224"/>
      <c r="F835" s="154"/>
      <c r="G835" s="224"/>
      <c r="H835" s="154">
        <f>C835+D835-F835</f>
        <v>118140</v>
      </c>
      <c r="I835" s="225">
        <f t="shared" si="271"/>
        <v>2.5</v>
      </c>
      <c r="J835" s="154">
        <f t="shared" si="272"/>
        <v>2953.5</v>
      </c>
      <c r="K835" s="154">
        <f t="shared" si="265"/>
        <v>24291.25</v>
      </c>
      <c r="L835" s="154"/>
      <c r="M835" s="224"/>
      <c r="N835" s="154">
        <f>K835+J835+L835-F835</f>
        <v>27244.75</v>
      </c>
      <c r="O835" s="293">
        <f t="shared" si="273"/>
        <v>23.06141019129846</v>
      </c>
      <c r="P835" s="224"/>
      <c r="Q835" s="154">
        <f>H835-N835</f>
        <v>90895.25</v>
      </c>
      <c r="R835" s="130">
        <f t="shared" si="268"/>
        <v>342</v>
      </c>
      <c r="S835" s="129"/>
      <c r="T835" s="122"/>
      <c r="U835" s="154"/>
      <c r="V835" s="361"/>
      <c r="W835" s="130"/>
      <c r="X835" s="154"/>
      <c r="Y835" s="251"/>
      <c r="Z835" s="364"/>
      <c r="AA835" s="154"/>
      <c r="AB835" s="282"/>
    </row>
    <row r="836" spans="1:28" x14ac:dyDescent="0.25">
      <c r="A836" s="63" t="str">
        <f t="shared" si="269"/>
        <v>Trans &amp; Dist Mains</v>
      </c>
      <c r="B836" s="45">
        <f t="shared" si="269"/>
        <v>343</v>
      </c>
      <c r="C836" s="39">
        <f t="shared" si="270"/>
        <v>0</v>
      </c>
      <c r="D836" s="39"/>
      <c r="E836" s="40"/>
      <c r="F836" s="39"/>
      <c r="G836" s="40"/>
      <c r="H836" s="39">
        <f t="shared" si="264"/>
        <v>0</v>
      </c>
      <c r="I836" s="41">
        <f t="shared" si="271"/>
        <v>2</v>
      </c>
      <c r="J836" s="39">
        <f t="shared" si="272"/>
        <v>0</v>
      </c>
      <c r="K836" s="39">
        <f t="shared" si="265"/>
        <v>0</v>
      </c>
      <c r="L836" s="39"/>
      <c r="M836" s="40"/>
      <c r="N836" s="39">
        <f t="shared" si="266"/>
        <v>0</v>
      </c>
      <c r="O836" s="187" t="str">
        <f t="shared" si="273"/>
        <v>---</v>
      </c>
      <c r="P836" s="40"/>
      <c r="Q836" s="39">
        <f t="shared" si="267"/>
        <v>0</v>
      </c>
      <c r="R836" s="45">
        <f t="shared" si="268"/>
        <v>343</v>
      </c>
      <c r="S836" s="164"/>
      <c r="T836" s="155"/>
      <c r="U836" s="39"/>
      <c r="V836" s="361"/>
      <c r="W836" s="45"/>
      <c r="X836" s="39"/>
      <c r="Y836" s="210"/>
      <c r="Z836" s="364"/>
      <c r="AA836" s="39"/>
      <c r="AB836" s="218"/>
    </row>
    <row r="837" spans="1:28" s="100" customFormat="1" x14ac:dyDescent="0.25">
      <c r="A837" s="100" t="str">
        <f t="shared" si="269"/>
        <v>Services</v>
      </c>
      <c r="B837" s="130">
        <f t="shared" si="269"/>
        <v>345</v>
      </c>
      <c r="C837" s="154">
        <f t="shared" si="270"/>
        <v>259981</v>
      </c>
      <c r="D837" s="154">
        <v>216819</v>
      </c>
      <c r="E837" s="224"/>
      <c r="F837" s="154"/>
      <c r="G837" s="224"/>
      <c r="H837" s="154">
        <f t="shared" si="264"/>
        <v>476800</v>
      </c>
      <c r="I837" s="225">
        <f t="shared" si="271"/>
        <v>2.5</v>
      </c>
      <c r="J837" s="154">
        <f t="shared" si="272"/>
        <v>9209.7625000000007</v>
      </c>
      <c r="K837" s="154">
        <f t="shared" si="265"/>
        <v>58229.78125</v>
      </c>
      <c r="L837" s="154"/>
      <c r="M837" s="224"/>
      <c r="N837" s="154">
        <f t="shared" si="266"/>
        <v>67439.543749999997</v>
      </c>
      <c r="O837" s="293">
        <f t="shared" si="273"/>
        <v>14.144199611996644</v>
      </c>
      <c r="P837" s="224"/>
      <c r="Q837" s="154">
        <f t="shared" si="267"/>
        <v>409360.45624999999</v>
      </c>
      <c r="R837" s="130">
        <f t="shared" si="268"/>
        <v>345</v>
      </c>
      <c r="S837" s="129"/>
      <c r="T837" s="122"/>
      <c r="U837" s="154"/>
      <c r="V837" s="361"/>
      <c r="W837" s="130"/>
      <c r="X837" s="154"/>
      <c r="Y837" s="251"/>
      <c r="Z837" s="364"/>
      <c r="AA837" s="154"/>
      <c r="AB837" s="282"/>
    </row>
    <row r="838" spans="1:28" x14ac:dyDescent="0.25">
      <c r="A838" s="63" t="str">
        <f t="shared" si="269"/>
        <v>Meters</v>
      </c>
      <c r="B838" s="45">
        <f t="shared" si="269"/>
        <v>346</v>
      </c>
      <c r="C838" s="39">
        <f t="shared" si="270"/>
        <v>0</v>
      </c>
      <c r="D838" s="39">
        <v>0</v>
      </c>
      <c r="E838" s="40"/>
      <c r="F838" s="39"/>
      <c r="G838" s="40"/>
      <c r="H838" s="39">
        <f t="shared" si="264"/>
        <v>0</v>
      </c>
      <c r="I838" s="41">
        <f t="shared" si="271"/>
        <v>10</v>
      </c>
      <c r="J838" s="39">
        <f t="shared" si="272"/>
        <v>0</v>
      </c>
      <c r="K838" s="39">
        <f t="shared" si="265"/>
        <v>0</v>
      </c>
      <c r="L838" s="39"/>
      <c r="M838" s="40"/>
      <c r="N838" s="39">
        <f t="shared" si="266"/>
        <v>0</v>
      </c>
      <c r="O838" s="187" t="str">
        <f t="shared" si="273"/>
        <v>---</v>
      </c>
      <c r="P838" s="40"/>
      <c r="Q838" s="39">
        <f t="shared" si="267"/>
        <v>0</v>
      </c>
      <c r="R838" s="45">
        <f t="shared" si="268"/>
        <v>346</v>
      </c>
      <c r="S838" s="164"/>
      <c r="T838" s="155"/>
      <c r="U838" s="39"/>
      <c r="V838" s="362"/>
      <c r="W838" s="45"/>
      <c r="X838" s="39"/>
      <c r="Y838" s="210"/>
      <c r="Z838" s="365"/>
      <c r="AA838" s="39"/>
      <c r="AB838" s="218"/>
    </row>
    <row r="839" spans="1:28" s="100" customFormat="1" x14ac:dyDescent="0.25">
      <c r="A839" s="100" t="str">
        <f t="shared" si="269"/>
        <v>Meter Pits &amp; Installations</v>
      </c>
      <c r="B839" s="130">
        <f t="shared" si="269"/>
        <v>347</v>
      </c>
      <c r="C839" s="154">
        <f t="shared" si="270"/>
        <v>3663</v>
      </c>
      <c r="D839" s="154"/>
      <c r="E839" s="224"/>
      <c r="F839" s="154"/>
      <c r="G839" s="224"/>
      <c r="H839" s="154">
        <f t="shared" si="264"/>
        <v>3663</v>
      </c>
      <c r="I839" s="225">
        <f t="shared" si="271"/>
        <v>2.5</v>
      </c>
      <c r="J839" s="154">
        <f t="shared" si="272"/>
        <v>91.575000000000003</v>
      </c>
      <c r="K839" s="154">
        <f t="shared" si="265"/>
        <v>503.66249999999997</v>
      </c>
      <c r="L839" s="154"/>
      <c r="M839" s="224"/>
      <c r="N839" s="154">
        <f t="shared" si="266"/>
        <v>595.23749999999995</v>
      </c>
      <c r="O839" s="293">
        <f t="shared" si="273"/>
        <v>16.249999999999996</v>
      </c>
      <c r="P839" s="224"/>
      <c r="Q839" s="154">
        <f t="shared" si="267"/>
        <v>3067.7624999999998</v>
      </c>
      <c r="R839" s="130">
        <f t="shared" si="268"/>
        <v>347</v>
      </c>
      <c r="S839" s="129"/>
      <c r="T839" s="122"/>
      <c r="U839" s="154"/>
      <c r="V839" s="284"/>
      <c r="W839" s="130"/>
      <c r="X839" s="154"/>
      <c r="Y839" s="154"/>
      <c r="Z839" s="251"/>
      <c r="AA839" s="154"/>
      <c r="AB839" s="282"/>
    </row>
    <row r="840" spans="1:28" x14ac:dyDescent="0.25">
      <c r="A840" s="63" t="str">
        <f t="shared" si="269"/>
        <v>Hydrants</v>
      </c>
      <c r="B840" s="45">
        <f t="shared" si="269"/>
        <v>348</v>
      </c>
      <c r="C840" s="39">
        <f t="shared" si="270"/>
        <v>46813</v>
      </c>
      <c r="D840" s="39">
        <v>2309</v>
      </c>
      <c r="E840" s="40"/>
      <c r="F840" s="39"/>
      <c r="G840" s="40"/>
      <c r="H840" s="39">
        <f t="shared" si="264"/>
        <v>49122</v>
      </c>
      <c r="I840" s="41">
        <f t="shared" si="271"/>
        <v>2</v>
      </c>
      <c r="J840" s="39">
        <f t="shared" si="272"/>
        <v>959.35</v>
      </c>
      <c r="K840" s="39">
        <f t="shared" si="265"/>
        <v>4462.2699999999995</v>
      </c>
      <c r="L840" s="39"/>
      <c r="M840" s="40"/>
      <c r="N840" s="39">
        <f t="shared" si="266"/>
        <v>5421.62</v>
      </c>
      <c r="O840" s="187">
        <f t="shared" si="273"/>
        <v>11.037050608688572</v>
      </c>
      <c r="P840" s="40"/>
      <c r="Q840" s="39">
        <f t="shared" si="267"/>
        <v>43700.38</v>
      </c>
      <c r="R840" s="45">
        <f t="shared" si="268"/>
        <v>348</v>
      </c>
      <c r="S840" s="164"/>
      <c r="T840" s="155"/>
      <c r="U840" s="39"/>
      <c r="V840" s="375" t="s">
        <v>73</v>
      </c>
      <c r="W840" s="45"/>
      <c r="X840" s="39"/>
      <c r="Y840" s="39"/>
      <c r="Z840" s="210"/>
      <c r="AA840" s="39"/>
      <c r="AB840" s="216"/>
    </row>
    <row r="841" spans="1:28" s="100" customFormat="1" x14ac:dyDescent="0.25">
      <c r="A841" s="100" t="str">
        <f t="shared" si="269"/>
        <v>Stores Equipment</v>
      </c>
      <c r="B841" s="130">
        <f t="shared" si="269"/>
        <v>393</v>
      </c>
      <c r="C841" s="154">
        <f t="shared" si="270"/>
        <v>0</v>
      </c>
      <c r="D841" s="154"/>
      <c r="E841" s="224"/>
      <c r="F841" s="154"/>
      <c r="G841" s="224"/>
      <c r="H841" s="154">
        <f t="shared" si="264"/>
        <v>0</v>
      </c>
      <c r="I841" s="225">
        <f t="shared" si="271"/>
        <v>4</v>
      </c>
      <c r="J841" s="154">
        <f t="shared" si="272"/>
        <v>0</v>
      </c>
      <c r="K841" s="154">
        <f t="shared" si="265"/>
        <v>0</v>
      </c>
      <c r="L841" s="154"/>
      <c r="M841" s="224"/>
      <c r="N841" s="154">
        <f t="shared" si="266"/>
        <v>0</v>
      </c>
      <c r="O841" s="293" t="str">
        <f t="shared" si="273"/>
        <v>---</v>
      </c>
      <c r="P841" s="224"/>
      <c r="Q841" s="154">
        <f t="shared" si="267"/>
        <v>0</v>
      </c>
      <c r="R841" s="130">
        <f t="shared" si="268"/>
        <v>393</v>
      </c>
      <c r="S841" s="129"/>
      <c r="T841" s="122"/>
      <c r="U841" s="154"/>
      <c r="V841" s="375"/>
      <c r="W841" s="130"/>
      <c r="X841" s="154"/>
      <c r="Y841" s="154"/>
      <c r="Z841" s="154"/>
      <c r="AA841" s="154"/>
      <c r="AB841" s="283"/>
    </row>
    <row r="842" spans="1:28" x14ac:dyDescent="0.25">
      <c r="A842" s="63" t="str">
        <f t="shared" si="269"/>
        <v>Power Operated Equipment</v>
      </c>
      <c r="B842" s="45">
        <f t="shared" si="269"/>
        <v>396</v>
      </c>
      <c r="C842" s="39">
        <f t="shared" si="270"/>
        <v>0</v>
      </c>
      <c r="D842" s="39"/>
      <c r="E842" s="40"/>
      <c r="F842" s="39"/>
      <c r="G842" s="40"/>
      <c r="H842" s="39">
        <f t="shared" si="264"/>
        <v>0</v>
      </c>
      <c r="I842" s="41">
        <f t="shared" si="271"/>
        <v>6.7</v>
      </c>
      <c r="J842" s="39">
        <f t="shared" si="272"/>
        <v>0</v>
      </c>
      <c r="K842" s="39">
        <f t="shared" si="265"/>
        <v>0</v>
      </c>
      <c r="L842" s="39"/>
      <c r="M842" s="40"/>
      <c r="N842" s="39">
        <f t="shared" si="266"/>
        <v>0</v>
      </c>
      <c r="O842" s="187" t="str">
        <f t="shared" si="273"/>
        <v>---</v>
      </c>
      <c r="P842" s="40"/>
      <c r="Q842" s="39">
        <f t="shared" si="267"/>
        <v>0</v>
      </c>
      <c r="R842" s="45">
        <f t="shared" si="268"/>
        <v>396</v>
      </c>
      <c r="S842" s="164"/>
      <c r="T842" s="155"/>
      <c r="U842" s="39"/>
      <c r="V842" s="375"/>
      <c r="W842" s="45"/>
      <c r="X842" s="39"/>
      <c r="Y842" s="39"/>
      <c r="Z842" s="39"/>
      <c r="AA842" s="39"/>
      <c r="AB842" s="216"/>
    </row>
    <row r="843" spans="1:28" s="100" customFormat="1" x14ac:dyDescent="0.25">
      <c r="A843" s="100" t="str">
        <f t="shared" si="269"/>
        <v>Transportation Equipment</v>
      </c>
      <c r="B843" s="130">
        <f t="shared" si="269"/>
        <v>392</v>
      </c>
      <c r="C843" s="154">
        <f t="shared" si="270"/>
        <v>0</v>
      </c>
      <c r="D843" s="154"/>
      <c r="E843" s="224"/>
      <c r="F843" s="154"/>
      <c r="G843" s="224"/>
      <c r="H843" s="154">
        <f t="shared" si="264"/>
        <v>0</v>
      </c>
      <c r="I843" s="225">
        <f t="shared" si="271"/>
        <v>13</v>
      </c>
      <c r="J843" s="154">
        <f t="shared" si="272"/>
        <v>0</v>
      </c>
      <c r="K843" s="154">
        <f t="shared" si="265"/>
        <v>0</v>
      </c>
      <c r="L843" s="154"/>
      <c r="M843" s="224"/>
      <c r="N843" s="154">
        <f t="shared" si="266"/>
        <v>0</v>
      </c>
      <c r="O843" s="293" t="str">
        <f t="shared" si="273"/>
        <v>---</v>
      </c>
      <c r="P843" s="224"/>
      <c r="Q843" s="154">
        <f t="shared" si="267"/>
        <v>0</v>
      </c>
      <c r="R843" s="130">
        <f t="shared" si="268"/>
        <v>392</v>
      </c>
      <c r="S843" s="129"/>
      <c r="T843" s="122"/>
      <c r="U843" s="154"/>
      <c r="V843" s="375"/>
      <c r="W843" s="130"/>
      <c r="X843" s="154"/>
      <c r="Y843" s="154"/>
      <c r="Z843" s="154"/>
      <c r="AA843" s="154"/>
      <c r="AB843" s="282"/>
    </row>
    <row r="844" spans="1:28" x14ac:dyDescent="0.25">
      <c r="A844" s="63" t="str">
        <f t="shared" si="269"/>
        <v>Communication Equipment</v>
      </c>
      <c r="B844" s="45">
        <f t="shared" si="269"/>
        <v>397</v>
      </c>
      <c r="C844" s="39">
        <f t="shared" si="270"/>
        <v>0</v>
      </c>
      <c r="D844" s="39"/>
      <c r="E844" s="40"/>
      <c r="F844" s="39"/>
      <c r="G844" s="40"/>
      <c r="H844" s="39">
        <f t="shared" si="264"/>
        <v>0</v>
      </c>
      <c r="I844" s="41">
        <f t="shared" si="271"/>
        <v>6.7</v>
      </c>
      <c r="J844" s="39">
        <f t="shared" si="272"/>
        <v>0</v>
      </c>
      <c r="K844" s="39">
        <f t="shared" si="265"/>
        <v>0</v>
      </c>
      <c r="L844" s="39"/>
      <c r="M844" s="40"/>
      <c r="N844" s="39">
        <f t="shared" si="266"/>
        <v>0</v>
      </c>
      <c r="O844" s="187" t="str">
        <f t="shared" si="273"/>
        <v>---</v>
      </c>
      <c r="P844" s="40"/>
      <c r="Q844" s="39">
        <f t="shared" si="267"/>
        <v>0</v>
      </c>
      <c r="R844" s="45">
        <f t="shared" si="268"/>
        <v>397</v>
      </c>
      <c r="S844" s="164"/>
      <c r="T844" s="155"/>
      <c r="U844" s="39"/>
      <c r="V844" s="375"/>
      <c r="W844" s="45"/>
      <c r="X844" s="39"/>
      <c r="Y844" s="39"/>
      <c r="Z844" s="39"/>
      <c r="AA844" s="39"/>
      <c r="AB844" s="218"/>
    </row>
    <row r="845" spans="1:28" s="100" customFormat="1" x14ac:dyDescent="0.25">
      <c r="A845" s="100" t="str">
        <f t="shared" si="269"/>
        <v>Organization</v>
      </c>
      <c r="B845" s="130">
        <f t="shared" si="269"/>
        <v>301</v>
      </c>
      <c r="C845" s="154">
        <f t="shared" si="270"/>
        <v>0</v>
      </c>
      <c r="D845" s="154"/>
      <c r="E845" s="224"/>
      <c r="F845" s="154"/>
      <c r="G845" s="224"/>
      <c r="H845" s="154">
        <f t="shared" si="264"/>
        <v>0</v>
      </c>
      <c r="I845" s="225">
        <f t="shared" si="271"/>
        <v>0</v>
      </c>
      <c r="J845" s="154">
        <f t="shared" si="272"/>
        <v>0</v>
      </c>
      <c r="K845" s="154">
        <f t="shared" si="265"/>
        <v>0</v>
      </c>
      <c r="L845" s="154"/>
      <c r="M845" s="224"/>
      <c r="N845" s="154">
        <f t="shared" si="266"/>
        <v>0</v>
      </c>
      <c r="O845" s="293" t="str">
        <f t="shared" si="273"/>
        <v>---</v>
      </c>
      <c r="P845" s="224"/>
      <c r="Q845" s="154">
        <f t="shared" si="267"/>
        <v>0</v>
      </c>
      <c r="R845" s="130">
        <f t="shared" si="268"/>
        <v>301</v>
      </c>
      <c r="S845" s="129"/>
      <c r="T845" s="122"/>
      <c r="U845" s="154"/>
      <c r="V845" s="375"/>
      <c r="W845" s="130"/>
      <c r="X845" s="154"/>
      <c r="Y845" s="154"/>
      <c r="Z845" s="154"/>
      <c r="AA845" s="154"/>
      <c r="AB845" s="283"/>
    </row>
    <row r="846" spans="1:28" x14ac:dyDescent="0.25">
      <c r="A846" s="63" t="str">
        <f t="shared" si="269"/>
        <v xml:space="preserve"> </v>
      </c>
      <c r="B846" s="45">
        <f t="shared" si="269"/>
        <v>0</v>
      </c>
      <c r="C846" s="39">
        <f t="shared" si="270"/>
        <v>0</v>
      </c>
      <c r="D846" s="39"/>
      <c r="E846" s="40"/>
      <c r="F846" s="39"/>
      <c r="G846" s="40"/>
      <c r="H846" s="39">
        <f t="shared" si="264"/>
        <v>0</v>
      </c>
      <c r="I846" s="41">
        <f t="shared" si="271"/>
        <v>0</v>
      </c>
      <c r="J846" s="39">
        <f t="shared" si="272"/>
        <v>0</v>
      </c>
      <c r="K846" s="39">
        <f t="shared" si="265"/>
        <v>0</v>
      </c>
      <c r="L846" s="39"/>
      <c r="M846" s="40"/>
      <c r="N846" s="39">
        <f t="shared" si="266"/>
        <v>0</v>
      </c>
      <c r="O846" s="187" t="str">
        <f t="shared" si="273"/>
        <v>---</v>
      </c>
      <c r="P846" s="40"/>
      <c r="Q846" s="39">
        <f t="shared" si="267"/>
        <v>0</v>
      </c>
      <c r="R846" s="45">
        <f t="shared" si="268"/>
        <v>0</v>
      </c>
      <c r="S846" s="164"/>
      <c r="T846" s="160"/>
      <c r="U846" s="39"/>
      <c r="V846" s="375"/>
      <c r="W846" s="45"/>
      <c r="X846" s="39"/>
      <c r="Y846" s="39"/>
      <c r="Z846" s="39"/>
      <c r="AA846" s="39"/>
      <c r="AB846" s="216"/>
    </row>
    <row r="847" spans="1:28" x14ac:dyDescent="0.25">
      <c r="A847" s="100"/>
      <c r="B847" s="130"/>
      <c r="C847" s="154"/>
      <c r="D847" s="154"/>
      <c r="E847" s="224"/>
      <c r="F847" s="154"/>
      <c r="G847" s="224"/>
      <c r="H847" s="154"/>
      <c r="I847" s="225"/>
      <c r="J847" s="154"/>
      <c r="K847" s="154"/>
      <c r="L847" s="154"/>
      <c r="M847" s="224"/>
      <c r="N847" s="154"/>
      <c r="O847" s="154"/>
      <c r="P847" s="224"/>
      <c r="Q847" s="154"/>
      <c r="R847" s="130"/>
      <c r="S847" s="129"/>
      <c r="T847" s="122"/>
      <c r="U847" s="154"/>
      <c r="V847" s="228"/>
      <c r="W847" s="130"/>
      <c r="X847" s="154"/>
      <c r="Y847" s="154"/>
      <c r="Z847" s="154"/>
      <c r="AA847" s="154"/>
      <c r="AB847" s="229"/>
    </row>
    <row r="848" spans="1:28" x14ac:dyDescent="0.25">
      <c r="A848" s="244" t="s">
        <v>54</v>
      </c>
      <c r="B848" s="9" t="str">
        <f t="shared" ref="B848" si="274">$M$1</f>
        <v>A</v>
      </c>
      <c r="C848" s="32"/>
      <c r="D848" s="32"/>
      <c r="F848" s="32"/>
      <c r="H848" s="32"/>
      <c r="I848" s="32"/>
      <c r="J848" s="32"/>
      <c r="K848" s="32"/>
      <c r="L848" s="32"/>
      <c r="N848" s="32"/>
      <c r="O848" s="32"/>
      <c r="T848" s="160"/>
      <c r="U848" s="4"/>
      <c r="V848" s="4"/>
    </row>
    <row r="849" spans="1:28" x14ac:dyDescent="0.25">
      <c r="A849" s="4" t="s">
        <v>4</v>
      </c>
      <c r="C849" s="198">
        <f>SUM(C830:C848)</f>
        <v>528516</v>
      </c>
      <c r="D849" s="198">
        <f>SUM(D830:D848)</f>
        <v>260810</v>
      </c>
      <c r="F849" s="11">
        <f>SUM(F830:F848)</f>
        <v>0</v>
      </c>
      <c r="H849" s="198">
        <f>SUM(H830:H848)</f>
        <v>789326</v>
      </c>
      <c r="I849" s="32"/>
      <c r="J849" s="198">
        <f>SUM(J830:J848)</f>
        <v>15610.002500000002</v>
      </c>
      <c r="K849" s="198">
        <f>SUM(K830:K848)</f>
        <v>94873.488750000004</v>
      </c>
      <c r="L849" s="11">
        <f>SUM(L830:L848)</f>
        <v>0</v>
      </c>
      <c r="N849" s="198">
        <f>SUM(N830:N848)</f>
        <v>110483.49124999999</v>
      </c>
      <c r="O849" s="11"/>
      <c r="Q849" s="198">
        <f>SUM(Q830:Q848)</f>
        <v>678842.50874999992</v>
      </c>
      <c r="T849" s="160"/>
      <c r="U849" s="198">
        <f>SUM(U830:U846)</f>
        <v>0</v>
      </c>
      <c r="V849" s="23"/>
      <c r="X849" s="198">
        <f>U849+V830</f>
        <v>0</v>
      </c>
      <c r="Y849" s="198">
        <f>X849/H849*J849</f>
        <v>0</v>
      </c>
      <c r="AA849" s="198">
        <f>Z830+Y849+SUM(AA830:AA846)</f>
        <v>0</v>
      </c>
      <c r="AB849" s="198">
        <f>X849-AA849</f>
        <v>0</v>
      </c>
    </row>
    <row r="850" spans="1:28" x14ac:dyDescent="0.25">
      <c r="C850" s="32"/>
      <c r="H850" s="32"/>
      <c r="I850" s="32"/>
      <c r="J850" s="32"/>
      <c r="K850" s="32"/>
      <c r="L850" s="32"/>
      <c r="N850" s="32"/>
      <c r="O850" s="32"/>
      <c r="Q850" s="32"/>
      <c r="T850" s="160"/>
    </row>
    <row r="851" spans="1:28" x14ac:dyDescent="0.25">
      <c r="A851" s="120" t="s">
        <v>85</v>
      </c>
      <c r="B851" s="90"/>
      <c r="C851" s="32"/>
      <c r="H851" s="32"/>
      <c r="I851" s="32"/>
      <c r="J851" s="32"/>
      <c r="K851" s="32"/>
      <c r="L851" s="32"/>
      <c r="N851" s="32"/>
      <c r="O851" s="32"/>
      <c r="Q851" s="32"/>
      <c r="T851" s="160"/>
      <c r="U851" s="56"/>
      <c r="V851" s="4"/>
      <c r="W851" s="9"/>
      <c r="Y851" s="32"/>
      <c r="AA851" s="32"/>
      <c r="AB851" s="206"/>
    </row>
    <row r="852" spans="1:28" ht="14.4" thickBot="1" x14ac:dyDescent="0.3">
      <c r="B852" s="4"/>
      <c r="E852" s="4"/>
      <c r="G852" s="4"/>
      <c r="T852" s="160"/>
      <c r="U852" s="56"/>
      <c r="V852" s="4"/>
      <c r="W852" s="9"/>
      <c r="Y852" s="32"/>
      <c r="AA852" s="32"/>
      <c r="AB852" s="206"/>
    </row>
    <row r="853" spans="1:28" ht="14.4" thickTop="1" x14ac:dyDescent="0.25">
      <c r="B853" s="4"/>
      <c r="E853" s="4"/>
      <c r="G853" s="4"/>
      <c r="K853" s="91"/>
      <c r="L853" s="92"/>
      <c r="M853" s="68"/>
      <c r="N853" s="92"/>
      <c r="O853" s="92"/>
      <c r="P853" s="68"/>
      <c r="Q853" s="93"/>
      <c r="T853" s="160"/>
      <c r="U853" s="125"/>
      <c r="V853" s="4"/>
      <c r="AA853" s="65"/>
      <c r="AB853" s="50"/>
    </row>
    <row r="854" spans="1:28" x14ac:dyDescent="0.25">
      <c r="B854" s="259"/>
      <c r="C854" s="9"/>
      <c r="H854" s="9"/>
      <c r="K854" s="78"/>
      <c r="L854" s="376">
        <f>L822</f>
        <v>1999</v>
      </c>
      <c r="M854" s="377"/>
      <c r="N854" s="377"/>
      <c r="O854" s="377"/>
      <c r="P854" s="378"/>
      <c r="Q854" s="94"/>
      <c r="T854" s="160"/>
      <c r="U854" s="56"/>
      <c r="V854" s="4" t="s">
        <v>5</v>
      </c>
      <c r="AB854" s="50"/>
    </row>
    <row r="855" spans="1:28" x14ac:dyDescent="0.25">
      <c r="B855" s="4"/>
      <c r="E855" s="4"/>
      <c r="G855" s="4"/>
      <c r="K855" s="78"/>
      <c r="L855" s="57"/>
      <c r="M855" s="73"/>
      <c r="N855" s="57"/>
      <c r="O855" s="57"/>
      <c r="P855" s="73"/>
      <c r="Q855" s="74"/>
      <c r="T855" s="160"/>
      <c r="U855" s="56"/>
      <c r="V855" s="10" t="s">
        <v>17</v>
      </c>
      <c r="W855" s="10" t="s">
        <v>18</v>
      </c>
      <c r="X855" s="10"/>
      <c r="AB855" s="50"/>
    </row>
    <row r="856" spans="1:28" x14ac:dyDescent="0.25">
      <c r="B856" s="4"/>
      <c r="E856" s="4"/>
      <c r="G856" s="4"/>
      <c r="K856" s="72"/>
      <c r="L856" s="56" t="s">
        <v>19</v>
      </c>
      <c r="M856" s="73"/>
      <c r="N856" s="56"/>
      <c r="O856" s="379">
        <f>H849</f>
        <v>789326</v>
      </c>
      <c r="P856" s="379"/>
      <c r="Q856" s="71"/>
      <c r="T856" s="160"/>
      <c r="U856" s="125"/>
      <c r="V856" s="380" t="s">
        <v>76</v>
      </c>
      <c r="W856" s="382" t="s">
        <v>75</v>
      </c>
      <c r="X856" s="383"/>
      <c r="Y856" s="383"/>
      <c r="Z856" s="383"/>
      <c r="AA856" s="384"/>
      <c r="AB856" s="50"/>
    </row>
    <row r="857" spans="1:28" x14ac:dyDescent="0.25">
      <c r="A857" s="9"/>
      <c r="B857" s="259"/>
      <c r="K857" s="72"/>
      <c r="L857" s="43" t="s">
        <v>20</v>
      </c>
      <c r="M857" s="73"/>
      <c r="N857" s="56"/>
      <c r="O857" s="391">
        <f>X849</f>
        <v>0</v>
      </c>
      <c r="P857" s="391"/>
      <c r="Q857" s="71"/>
      <c r="T857" s="160"/>
      <c r="U857" s="56"/>
      <c r="V857" s="381"/>
      <c r="W857" s="385"/>
      <c r="X857" s="386"/>
      <c r="Y857" s="386"/>
      <c r="Z857" s="386"/>
      <c r="AA857" s="387"/>
      <c r="AB857" s="50"/>
    </row>
    <row r="858" spans="1:28" ht="14.4" thickBot="1" x14ac:dyDescent="0.3">
      <c r="K858" s="72"/>
      <c r="L858" s="43" t="s">
        <v>21</v>
      </c>
      <c r="M858" s="73"/>
      <c r="N858" s="56"/>
      <c r="O858" s="392">
        <f>N849</f>
        <v>110483.49124999999</v>
      </c>
      <c r="P858" s="392"/>
      <c r="Q858" s="71"/>
      <c r="T858" s="160"/>
      <c r="U858" s="56"/>
      <c r="V858" s="259"/>
      <c r="W858" s="385"/>
      <c r="X858" s="386"/>
      <c r="Y858" s="386"/>
      <c r="Z858" s="386"/>
      <c r="AA858" s="387"/>
      <c r="AB858" s="50"/>
    </row>
    <row r="859" spans="1:28" x14ac:dyDescent="0.25">
      <c r="A859" s="9"/>
      <c r="B859" s="259"/>
      <c r="K859" s="72"/>
      <c r="L859" s="75"/>
      <c r="M859" s="76"/>
      <c r="N859" s="77"/>
      <c r="O859" s="393">
        <f>O856-O857-O858</f>
        <v>678842.50875000004</v>
      </c>
      <c r="P859" s="393"/>
      <c r="Q859" s="71"/>
      <c r="T859" s="160"/>
      <c r="W859" s="388"/>
      <c r="X859" s="389"/>
      <c r="Y859" s="389"/>
      <c r="Z859" s="389"/>
      <c r="AA859" s="390"/>
      <c r="AB859" s="50"/>
    </row>
    <row r="860" spans="1:28" x14ac:dyDescent="0.25">
      <c r="A860" s="9"/>
      <c r="B860" s="259"/>
      <c r="H860" s="9"/>
      <c r="K860" s="78"/>
      <c r="L860" s="43"/>
      <c r="M860" s="73"/>
      <c r="N860" s="56"/>
      <c r="O860" s="43"/>
      <c r="P860" s="56"/>
      <c r="Q860" s="74"/>
      <c r="T860" s="160"/>
    </row>
    <row r="861" spans="1:28" x14ac:dyDescent="0.25">
      <c r="A861" s="9" t="s">
        <v>22</v>
      </c>
      <c r="B861" s="62"/>
      <c r="C861" s="4" t="s">
        <v>23</v>
      </c>
      <c r="K861" s="78"/>
      <c r="L861" s="80" t="s">
        <v>24</v>
      </c>
      <c r="M861" s="73"/>
      <c r="N861" s="56"/>
      <c r="O861" s="394">
        <f>AA849</f>
        <v>0</v>
      </c>
      <c r="P861" s="394"/>
      <c r="Q861" s="71"/>
      <c r="T861" s="160"/>
    </row>
    <row r="862" spans="1:28" x14ac:dyDescent="0.25">
      <c r="A862" s="9" t="s">
        <v>28</v>
      </c>
      <c r="B862" s="62">
        <f>B815</f>
        <v>0</v>
      </c>
      <c r="C862" s="4">
        <f t="shared" ref="C862" si="275">B861-B862</f>
        <v>0</v>
      </c>
      <c r="D862" s="4" t="s">
        <v>26</v>
      </c>
      <c r="K862" s="72"/>
      <c r="L862" s="81" t="s">
        <v>27</v>
      </c>
      <c r="M862" s="19"/>
      <c r="N862" s="20"/>
      <c r="O862" s="374">
        <f>O859+O861</f>
        <v>678842.50875000004</v>
      </c>
      <c r="P862" s="374"/>
      <c r="Q862" s="95"/>
      <c r="T862" s="160"/>
    </row>
    <row r="863" spans="1:28" ht="14.4" thickBot="1" x14ac:dyDescent="0.3">
      <c r="C863" s="32"/>
      <c r="D863" s="32"/>
      <c r="F863" s="32"/>
      <c r="H863" s="32"/>
      <c r="I863" s="96"/>
      <c r="J863" s="32"/>
      <c r="K863" s="97"/>
      <c r="L863" s="98"/>
      <c r="M863" s="84"/>
      <c r="N863" s="98"/>
      <c r="O863" s="98"/>
      <c r="P863" s="84"/>
      <c r="Q863" s="99"/>
      <c r="T863" s="160"/>
    </row>
    <row r="864" spans="1:28" ht="14.4" thickTop="1" x14ac:dyDescent="0.25"/>
    <row r="866" spans="1:28" x14ac:dyDescent="0.25">
      <c r="A866" s="87" t="s">
        <v>78</v>
      </c>
      <c r="D866" s="259" t="s">
        <v>39</v>
      </c>
      <c r="I866" s="395" t="s">
        <v>77</v>
      </c>
      <c r="J866" s="395"/>
      <c r="L866" s="259" t="s">
        <v>79</v>
      </c>
      <c r="O866" s="259" t="s">
        <v>80</v>
      </c>
      <c r="P866" s="259"/>
      <c r="Q866" s="259"/>
      <c r="T866" s="160"/>
    </row>
    <row r="867" spans="1:28" x14ac:dyDescent="0.25">
      <c r="A867" s="260" t="str">
        <f t="shared" ref="A867" si="276">$B$1</f>
        <v>Liberty-Bolivar</v>
      </c>
      <c r="B867" s="261"/>
      <c r="D867" s="396" t="str">
        <f t="shared" ref="D867" si="277">$I$1</f>
        <v>WA-2020-0397</v>
      </c>
      <c r="E867" s="397"/>
      <c r="F867" s="398"/>
      <c r="I867" s="12" t="str">
        <f t="shared" ref="I867" si="278">$M$1</f>
        <v>A</v>
      </c>
      <c r="L867" s="44">
        <f>L822+1</f>
        <v>2000</v>
      </c>
      <c r="O867" s="399">
        <v>12</v>
      </c>
      <c r="P867" s="400"/>
      <c r="T867" s="160"/>
    </row>
    <row r="868" spans="1:28" x14ac:dyDescent="0.25">
      <c r="A868" s="262"/>
      <c r="B868" s="259"/>
      <c r="T868" s="160"/>
    </row>
    <row r="869" spans="1:28" x14ac:dyDescent="0.3">
      <c r="B869" s="401" t="s">
        <v>63</v>
      </c>
      <c r="C869" s="366" t="s">
        <v>44</v>
      </c>
      <c r="D869" s="366" t="s">
        <v>45</v>
      </c>
      <c r="E869" s="101"/>
      <c r="F869" s="366" t="s">
        <v>46</v>
      </c>
      <c r="G869" s="101"/>
      <c r="H869" s="366" t="s">
        <v>47</v>
      </c>
      <c r="I869" s="366" t="s">
        <v>48</v>
      </c>
      <c r="J869" s="366" t="s">
        <v>50</v>
      </c>
      <c r="K869" s="366" t="s">
        <v>51</v>
      </c>
      <c r="L869" s="366" t="s">
        <v>52</v>
      </c>
      <c r="M869" s="101"/>
      <c r="N869" s="366" t="s">
        <v>53</v>
      </c>
      <c r="O869" s="366" t="s">
        <v>60</v>
      </c>
      <c r="P869" s="101"/>
      <c r="Q869" s="366" t="s">
        <v>55</v>
      </c>
      <c r="R869" s="368" t="s">
        <v>49</v>
      </c>
      <c r="T869" s="160"/>
      <c r="U869" s="366" t="s">
        <v>64</v>
      </c>
      <c r="V869" s="371" t="s">
        <v>65</v>
      </c>
      <c r="W869" s="366" t="s">
        <v>67</v>
      </c>
      <c r="X869" s="366" t="s">
        <v>66</v>
      </c>
      <c r="Y869" s="366" t="s">
        <v>68</v>
      </c>
      <c r="Z869" s="366" t="s">
        <v>69</v>
      </c>
      <c r="AA869" s="366" t="s">
        <v>70</v>
      </c>
      <c r="AB869" s="404" t="s">
        <v>71</v>
      </c>
    </row>
    <row r="870" spans="1:28" x14ac:dyDescent="0.3">
      <c r="B870" s="402"/>
      <c r="C870" s="367"/>
      <c r="D870" s="367"/>
      <c r="E870" s="102"/>
      <c r="F870" s="367"/>
      <c r="G870" s="102"/>
      <c r="H870" s="367"/>
      <c r="I870" s="367"/>
      <c r="J870" s="367"/>
      <c r="K870" s="367"/>
      <c r="L870" s="367"/>
      <c r="M870" s="102"/>
      <c r="N870" s="367"/>
      <c r="O870" s="367"/>
      <c r="P870" s="102"/>
      <c r="Q870" s="367"/>
      <c r="R870" s="369"/>
      <c r="T870" s="160"/>
      <c r="U870" s="367"/>
      <c r="V870" s="372"/>
      <c r="W870" s="367"/>
      <c r="X870" s="367"/>
      <c r="Y870" s="367"/>
      <c r="Z870" s="367"/>
      <c r="AA870" s="367"/>
      <c r="AB870" s="405"/>
    </row>
    <row r="871" spans="1:28" x14ac:dyDescent="0.3">
      <c r="B871" s="402"/>
      <c r="C871" s="367"/>
      <c r="D871" s="367"/>
      <c r="E871" s="102"/>
      <c r="F871" s="367"/>
      <c r="G871" s="102"/>
      <c r="H871" s="367"/>
      <c r="I871" s="367"/>
      <c r="J871" s="367"/>
      <c r="K871" s="367"/>
      <c r="L871" s="367"/>
      <c r="M871" s="102"/>
      <c r="N871" s="367"/>
      <c r="O871" s="367"/>
      <c r="P871" s="102"/>
      <c r="Q871" s="367"/>
      <c r="R871" s="369"/>
      <c r="T871" s="160"/>
      <c r="U871" s="367"/>
      <c r="V871" s="372"/>
      <c r="W871" s="367"/>
      <c r="X871" s="367"/>
      <c r="Y871" s="367"/>
      <c r="Z871" s="367"/>
      <c r="AA871" s="367"/>
      <c r="AB871" s="405"/>
    </row>
    <row r="872" spans="1:28" x14ac:dyDescent="0.3">
      <c r="A872" s="359" t="s">
        <v>0</v>
      </c>
      <c r="B872" s="402"/>
      <c r="C872" s="367"/>
      <c r="D872" s="367"/>
      <c r="E872" s="102"/>
      <c r="F872" s="367"/>
      <c r="G872" s="102"/>
      <c r="H872" s="367"/>
      <c r="I872" s="367"/>
      <c r="J872" s="367"/>
      <c r="K872" s="367"/>
      <c r="L872" s="367"/>
      <c r="M872" s="102"/>
      <c r="N872" s="367"/>
      <c r="O872" s="367"/>
      <c r="P872" s="102"/>
      <c r="Q872" s="367"/>
      <c r="R872" s="369"/>
      <c r="T872" s="160"/>
      <c r="U872" s="367"/>
      <c r="V872" s="372"/>
      <c r="W872" s="367"/>
      <c r="X872" s="367"/>
      <c r="Y872" s="367"/>
      <c r="Z872" s="367"/>
      <c r="AA872" s="367"/>
      <c r="AB872" s="405"/>
    </row>
    <row r="873" spans="1:28" x14ac:dyDescent="0.3">
      <c r="A873" s="359"/>
      <c r="B873" s="403"/>
      <c r="C873" s="46">
        <f>L867</f>
        <v>2000</v>
      </c>
      <c r="D873" s="46">
        <f>C873</f>
        <v>2000</v>
      </c>
      <c r="E873" s="7" t="s">
        <v>5</v>
      </c>
      <c r="F873" s="46">
        <f>C873</f>
        <v>2000</v>
      </c>
      <c r="G873" s="7" t="s">
        <v>5</v>
      </c>
      <c r="H873" s="46">
        <f>C873</f>
        <v>2000</v>
      </c>
      <c r="I873" s="373"/>
      <c r="J873" s="373"/>
      <c r="K873" s="46">
        <f>C873</f>
        <v>2000</v>
      </c>
      <c r="L873" s="46">
        <f>C873</f>
        <v>2000</v>
      </c>
      <c r="M873" s="7" t="s">
        <v>5</v>
      </c>
      <c r="N873" s="46">
        <f>C873</f>
        <v>2000</v>
      </c>
      <c r="O873" s="373"/>
      <c r="P873" s="7" t="s">
        <v>5</v>
      </c>
      <c r="Q873" s="46">
        <f>C873</f>
        <v>2000</v>
      </c>
      <c r="R873" s="370"/>
      <c r="T873" s="160"/>
      <c r="U873" s="46">
        <f>C873</f>
        <v>2000</v>
      </c>
      <c r="V873" s="220">
        <f>U873</f>
        <v>2000</v>
      </c>
      <c r="W873" s="373"/>
      <c r="X873" s="46">
        <f>U873</f>
        <v>2000</v>
      </c>
      <c r="Y873" s="46">
        <f>U873</f>
        <v>2000</v>
      </c>
      <c r="Z873" s="47">
        <f>U873</f>
        <v>2000</v>
      </c>
      <c r="AA873" s="373"/>
      <c r="AB873" s="406"/>
    </row>
    <row r="874" spans="1:28" x14ac:dyDescent="0.3">
      <c r="A874" s="262" t="s">
        <v>54</v>
      </c>
      <c r="B874" s="9" t="str">
        <f t="shared" ref="B874" si="279">$M$1</f>
        <v>A</v>
      </c>
      <c r="C874" s="106"/>
      <c r="D874" s="106"/>
      <c r="E874" s="107"/>
      <c r="F874" s="106"/>
      <c r="G874" s="107"/>
      <c r="H874" s="106"/>
      <c r="I874" s="108"/>
      <c r="J874" s="108"/>
      <c r="K874" s="106"/>
      <c r="L874" s="106"/>
      <c r="M874" s="107"/>
      <c r="N874" s="106"/>
      <c r="O874" s="108"/>
      <c r="P874" s="107"/>
      <c r="Q874" s="106"/>
      <c r="R874" s="113"/>
      <c r="T874" s="160"/>
      <c r="U874" s="109"/>
      <c r="V874" s="109"/>
      <c r="W874" s="110"/>
      <c r="X874" s="109"/>
      <c r="Y874" s="109"/>
      <c r="Z874" s="109"/>
      <c r="AA874" s="110"/>
      <c r="AB874" s="111"/>
    </row>
    <row r="875" spans="1:28" x14ac:dyDescent="0.25">
      <c r="A875" s="63" t="str">
        <f>A830</f>
        <v>Land and Land Rights</v>
      </c>
      <c r="B875" s="45">
        <f>B830</f>
        <v>389</v>
      </c>
      <c r="C875" s="39">
        <f>H830</f>
        <v>23316</v>
      </c>
      <c r="D875" s="39">
        <v>7800</v>
      </c>
      <c r="E875" s="40"/>
      <c r="F875" s="39"/>
      <c r="G875" s="40"/>
      <c r="H875" s="39">
        <f t="shared" ref="H875:H891" si="280">C875+D875-F875</f>
        <v>31116</v>
      </c>
      <c r="I875" s="41">
        <f>I830</f>
        <v>0</v>
      </c>
      <c r="J875" s="39">
        <f>((C875+H875)/2)*I875/100*$O$867/12</f>
        <v>0</v>
      </c>
      <c r="K875" s="39">
        <f t="shared" ref="K875:K891" si="281">N830</f>
        <v>0</v>
      </c>
      <c r="L875" s="39"/>
      <c r="M875" s="40"/>
      <c r="N875" s="39">
        <f t="shared" ref="N875:N891" si="282">K875+J875+L875-F875</f>
        <v>0</v>
      </c>
      <c r="O875" s="187" t="str">
        <f>IF(N875&gt;0, N875/H875*100, "---")</f>
        <v>---</v>
      </c>
      <c r="P875" s="40"/>
      <c r="Q875" s="39">
        <f t="shared" ref="Q875:Q891" si="283">H875-N875</f>
        <v>31116</v>
      </c>
      <c r="R875" s="45">
        <f t="shared" ref="R875:R891" si="284">B875</f>
        <v>389</v>
      </c>
      <c r="S875" s="164"/>
      <c r="T875" s="155"/>
      <c r="U875" s="207"/>
      <c r="V875" s="221">
        <f>X849</f>
        <v>0</v>
      </c>
      <c r="W875" s="105"/>
      <c r="X875" s="176"/>
      <c r="Y875" s="176"/>
      <c r="Z875" s="176">
        <f>AA850</f>
        <v>0</v>
      </c>
      <c r="AA875" s="207"/>
      <c r="AB875" s="214"/>
    </row>
    <row r="876" spans="1:28" s="100" customFormat="1" x14ac:dyDescent="0.25">
      <c r="A876" s="100" t="str">
        <f t="shared" ref="A876:B891" si="285">A831</f>
        <v>Wells and Springs</v>
      </c>
      <c r="B876" s="130">
        <f t="shared" si="285"/>
        <v>314</v>
      </c>
      <c r="C876" s="154">
        <f t="shared" ref="C876:C891" si="286">H831</f>
        <v>66665</v>
      </c>
      <c r="D876" s="154"/>
      <c r="E876" s="224"/>
      <c r="F876" s="154"/>
      <c r="G876" s="224"/>
      <c r="H876" s="154">
        <f t="shared" si="280"/>
        <v>66665</v>
      </c>
      <c r="I876" s="225">
        <f t="shared" ref="I876:I891" si="287">I831</f>
        <v>2</v>
      </c>
      <c r="J876" s="154">
        <f t="shared" ref="J876:J891" si="288">((C876+H876)/2)*I876/100*$O$867/12</f>
        <v>1333.3</v>
      </c>
      <c r="K876" s="154">
        <f t="shared" si="281"/>
        <v>3474.4900000000002</v>
      </c>
      <c r="L876" s="154"/>
      <c r="M876" s="224"/>
      <c r="N876" s="154">
        <f t="shared" si="282"/>
        <v>4807.79</v>
      </c>
      <c r="O876" s="293">
        <f t="shared" ref="O876:O891" si="289">IF(N876&gt;0, N876/H876*100, "---")</f>
        <v>7.211865296632415</v>
      </c>
      <c r="P876" s="224"/>
      <c r="Q876" s="154">
        <f t="shared" si="283"/>
        <v>61857.21</v>
      </c>
      <c r="R876" s="130">
        <f t="shared" si="284"/>
        <v>314</v>
      </c>
      <c r="S876" s="129"/>
      <c r="T876" s="122"/>
      <c r="U876" s="154"/>
      <c r="V876" s="360" t="s">
        <v>72</v>
      </c>
      <c r="W876" s="130"/>
      <c r="X876" s="154"/>
      <c r="Y876" s="281"/>
      <c r="Z876" s="363" t="s">
        <v>74</v>
      </c>
      <c r="AA876" s="154"/>
      <c r="AB876" s="282"/>
    </row>
    <row r="877" spans="1:28" x14ac:dyDescent="0.25">
      <c r="A877" s="63" t="str">
        <f t="shared" si="285"/>
        <v>Pumping Equip (Electric)</v>
      </c>
      <c r="B877" s="45">
        <f t="shared" si="285"/>
        <v>325</v>
      </c>
      <c r="C877" s="39">
        <f t="shared" si="286"/>
        <v>0</v>
      </c>
      <c r="D877" s="39"/>
      <c r="E877" s="40"/>
      <c r="F877" s="39"/>
      <c r="G877" s="40"/>
      <c r="H877" s="39">
        <f t="shared" si="280"/>
        <v>0</v>
      </c>
      <c r="I877" s="41">
        <f t="shared" si="287"/>
        <v>10</v>
      </c>
      <c r="J877" s="39">
        <f t="shared" si="288"/>
        <v>0</v>
      </c>
      <c r="K877" s="39">
        <f t="shared" si="281"/>
        <v>0</v>
      </c>
      <c r="L877" s="39"/>
      <c r="M877" s="40"/>
      <c r="N877" s="39">
        <f t="shared" si="282"/>
        <v>0</v>
      </c>
      <c r="O877" s="187" t="str">
        <f t="shared" si="289"/>
        <v>---</v>
      </c>
      <c r="P877" s="40"/>
      <c r="Q877" s="39">
        <f t="shared" si="283"/>
        <v>0</v>
      </c>
      <c r="R877" s="45">
        <f t="shared" si="284"/>
        <v>325</v>
      </c>
      <c r="S877" s="164"/>
      <c r="T877" s="155"/>
      <c r="U877" s="39"/>
      <c r="V877" s="361"/>
      <c r="W877" s="45"/>
      <c r="X877" s="39"/>
      <c r="Y877" s="210"/>
      <c r="Z877" s="364"/>
      <c r="AA877" s="39"/>
      <c r="AB877" s="216"/>
    </row>
    <row r="878" spans="1:28" s="100" customFormat="1" x14ac:dyDescent="0.25">
      <c r="A878" s="100" t="str">
        <f t="shared" si="285"/>
        <v>Structures and Improvements</v>
      </c>
      <c r="B878" s="130">
        <f t="shared" si="285"/>
        <v>390</v>
      </c>
      <c r="C878" s="154">
        <f t="shared" si="286"/>
        <v>2600</v>
      </c>
      <c r="D878" s="154">
        <v>15987</v>
      </c>
      <c r="E878" s="224"/>
      <c r="F878" s="154"/>
      <c r="G878" s="224"/>
      <c r="H878" s="154">
        <f t="shared" si="280"/>
        <v>18587</v>
      </c>
      <c r="I878" s="225">
        <f t="shared" si="287"/>
        <v>2.5</v>
      </c>
      <c r="J878" s="154">
        <f t="shared" si="288"/>
        <v>264.83749999999998</v>
      </c>
      <c r="K878" s="154">
        <f t="shared" si="281"/>
        <v>97.5</v>
      </c>
      <c r="L878" s="154"/>
      <c r="M878" s="224"/>
      <c r="N878" s="154">
        <f t="shared" si="282"/>
        <v>362.33749999999998</v>
      </c>
      <c r="O878" s="293">
        <f t="shared" si="289"/>
        <v>1.9494135686232312</v>
      </c>
      <c r="P878" s="224"/>
      <c r="Q878" s="154">
        <f t="shared" si="283"/>
        <v>18224.662499999999</v>
      </c>
      <c r="R878" s="130">
        <f t="shared" si="284"/>
        <v>390</v>
      </c>
      <c r="S878" s="129"/>
      <c r="T878" s="122"/>
      <c r="U878" s="154"/>
      <c r="V878" s="361"/>
      <c r="W878" s="130"/>
      <c r="X878" s="154"/>
      <c r="Y878" s="251"/>
      <c r="Z878" s="364"/>
      <c r="AA878" s="154"/>
      <c r="AB878" s="283"/>
    </row>
    <row r="879" spans="1:28" x14ac:dyDescent="0.25">
      <c r="A879" s="63" t="str">
        <f t="shared" si="285"/>
        <v>Water Treatment Equipment</v>
      </c>
      <c r="B879" s="45">
        <f t="shared" si="285"/>
        <v>332</v>
      </c>
      <c r="C879" s="39">
        <f t="shared" si="286"/>
        <v>49020</v>
      </c>
      <c r="D879" s="39"/>
      <c r="E879" s="40"/>
      <c r="F879" s="39"/>
      <c r="G879" s="40"/>
      <c r="H879" s="39">
        <f t="shared" si="280"/>
        <v>49020</v>
      </c>
      <c r="I879" s="41">
        <f t="shared" si="287"/>
        <v>2.9</v>
      </c>
      <c r="J879" s="39">
        <f t="shared" si="288"/>
        <v>1421.58</v>
      </c>
      <c r="K879" s="39">
        <f t="shared" si="281"/>
        <v>6210.35</v>
      </c>
      <c r="L879" s="39"/>
      <c r="M879" s="40"/>
      <c r="N879" s="39">
        <f t="shared" si="282"/>
        <v>7631.93</v>
      </c>
      <c r="O879" s="187">
        <f t="shared" si="289"/>
        <v>15.569012647898816</v>
      </c>
      <c r="P879" s="40"/>
      <c r="Q879" s="39">
        <f t="shared" si="283"/>
        <v>41388.07</v>
      </c>
      <c r="R879" s="45">
        <f t="shared" si="284"/>
        <v>332</v>
      </c>
      <c r="S879" s="164"/>
      <c r="T879" s="155"/>
      <c r="U879" s="39"/>
      <c r="V879" s="361"/>
      <c r="W879" s="45"/>
      <c r="X879" s="39"/>
      <c r="Y879" s="210"/>
      <c r="Z879" s="364"/>
      <c r="AA879" s="39"/>
      <c r="AB879" s="218"/>
    </row>
    <row r="880" spans="1:28" s="100" customFormat="1" x14ac:dyDescent="0.25">
      <c r="A880" s="100" t="str">
        <f t="shared" si="285"/>
        <v>Dist Reservoirs and Standpipes</v>
      </c>
      <c r="B880" s="130">
        <f t="shared" si="285"/>
        <v>342</v>
      </c>
      <c r="C880" s="154">
        <f t="shared" si="286"/>
        <v>118140</v>
      </c>
      <c r="D880" s="154"/>
      <c r="E880" s="224"/>
      <c r="F880" s="154"/>
      <c r="G880" s="224"/>
      <c r="H880" s="154">
        <f>C880+D880-F880</f>
        <v>118140</v>
      </c>
      <c r="I880" s="225">
        <f t="shared" si="287"/>
        <v>2.5</v>
      </c>
      <c r="J880" s="154">
        <f t="shared" si="288"/>
        <v>2953.5</v>
      </c>
      <c r="K880" s="154">
        <f t="shared" si="281"/>
        <v>27244.75</v>
      </c>
      <c r="L880" s="154"/>
      <c r="M880" s="224"/>
      <c r="N880" s="154">
        <f t="shared" si="282"/>
        <v>30198.25</v>
      </c>
      <c r="O880" s="293">
        <f t="shared" si="289"/>
        <v>25.56141019129846</v>
      </c>
      <c r="P880" s="224"/>
      <c r="Q880" s="154">
        <f t="shared" si="283"/>
        <v>87941.75</v>
      </c>
      <c r="R880" s="130">
        <f t="shared" si="284"/>
        <v>342</v>
      </c>
      <c r="S880" s="129"/>
      <c r="T880" s="122"/>
      <c r="U880" s="154"/>
      <c r="V880" s="361"/>
      <c r="W880" s="130"/>
      <c r="X880" s="154"/>
      <c r="Y880" s="251"/>
      <c r="Z880" s="364"/>
      <c r="AA880" s="154"/>
      <c r="AB880" s="282"/>
    </row>
    <row r="881" spans="1:28" x14ac:dyDescent="0.25">
      <c r="A881" s="63" t="str">
        <f t="shared" si="285"/>
        <v>Trans &amp; Dist Mains</v>
      </c>
      <c r="B881" s="45">
        <f t="shared" si="285"/>
        <v>343</v>
      </c>
      <c r="C881" s="39">
        <f t="shared" si="286"/>
        <v>0</v>
      </c>
      <c r="D881" s="39"/>
      <c r="E881" s="40"/>
      <c r="F881" s="39"/>
      <c r="G881" s="40"/>
      <c r="H881" s="39">
        <f t="shared" si="280"/>
        <v>0</v>
      </c>
      <c r="I881" s="41">
        <f t="shared" si="287"/>
        <v>2</v>
      </c>
      <c r="J881" s="39">
        <f t="shared" si="288"/>
        <v>0</v>
      </c>
      <c r="K881" s="39">
        <f t="shared" si="281"/>
        <v>0</v>
      </c>
      <c r="L881" s="39"/>
      <c r="M881" s="40"/>
      <c r="N881" s="39">
        <f t="shared" si="282"/>
        <v>0</v>
      </c>
      <c r="O881" s="187" t="str">
        <f t="shared" si="289"/>
        <v>---</v>
      </c>
      <c r="P881" s="40"/>
      <c r="Q881" s="39">
        <f t="shared" si="283"/>
        <v>0</v>
      </c>
      <c r="R881" s="45">
        <f t="shared" si="284"/>
        <v>343</v>
      </c>
      <c r="S881" s="164"/>
      <c r="T881" s="155"/>
      <c r="U881" s="39"/>
      <c r="V881" s="361"/>
      <c r="W881" s="45"/>
      <c r="X881" s="39"/>
      <c r="Y881" s="210"/>
      <c r="Z881" s="364"/>
      <c r="AA881" s="39"/>
      <c r="AB881" s="218"/>
    </row>
    <row r="882" spans="1:28" s="100" customFormat="1" x14ac:dyDescent="0.25">
      <c r="A882" s="100" t="str">
        <f t="shared" si="285"/>
        <v>Services</v>
      </c>
      <c r="B882" s="130">
        <f t="shared" si="285"/>
        <v>345</v>
      </c>
      <c r="C882" s="154">
        <f t="shared" si="286"/>
        <v>476800</v>
      </c>
      <c r="D882" s="154">
        <v>1338715</v>
      </c>
      <c r="E882" s="224"/>
      <c r="F882" s="154"/>
      <c r="G882" s="224"/>
      <c r="H882" s="154">
        <f t="shared" si="280"/>
        <v>1815515</v>
      </c>
      <c r="I882" s="225">
        <f t="shared" si="287"/>
        <v>2.5</v>
      </c>
      <c r="J882" s="154">
        <f t="shared" si="288"/>
        <v>28653.9375</v>
      </c>
      <c r="K882" s="154">
        <f t="shared" si="281"/>
        <v>67439.543749999997</v>
      </c>
      <c r="L882" s="154"/>
      <c r="M882" s="224"/>
      <c r="N882" s="154">
        <f t="shared" si="282"/>
        <v>96093.481249999997</v>
      </c>
      <c r="O882" s="293">
        <f t="shared" si="289"/>
        <v>5.2929048369195515</v>
      </c>
      <c r="P882" s="224"/>
      <c r="Q882" s="154">
        <f t="shared" si="283"/>
        <v>1719421.51875</v>
      </c>
      <c r="R882" s="130">
        <f t="shared" si="284"/>
        <v>345</v>
      </c>
      <c r="S882" s="129"/>
      <c r="T882" s="122"/>
      <c r="U882" s="154"/>
      <c r="V882" s="361"/>
      <c r="W882" s="130"/>
      <c r="X882" s="154"/>
      <c r="Y882" s="251"/>
      <c r="Z882" s="364"/>
      <c r="AA882" s="154"/>
      <c r="AB882" s="282"/>
    </row>
    <row r="883" spans="1:28" x14ac:dyDescent="0.25">
      <c r="A883" s="63" t="str">
        <f t="shared" si="285"/>
        <v>Meters</v>
      </c>
      <c r="B883" s="45">
        <f t="shared" si="285"/>
        <v>346</v>
      </c>
      <c r="C883" s="39">
        <f t="shared" si="286"/>
        <v>0</v>
      </c>
      <c r="D883" s="39"/>
      <c r="E883" s="40"/>
      <c r="F883" s="39"/>
      <c r="G883" s="40"/>
      <c r="H883" s="39">
        <f t="shared" si="280"/>
        <v>0</v>
      </c>
      <c r="I883" s="41">
        <f t="shared" si="287"/>
        <v>10</v>
      </c>
      <c r="J883" s="39">
        <f t="shared" si="288"/>
        <v>0</v>
      </c>
      <c r="K883" s="39">
        <f t="shared" si="281"/>
        <v>0</v>
      </c>
      <c r="L883" s="39"/>
      <c r="M883" s="40"/>
      <c r="N883" s="39">
        <f>K883+J883+L883-F883</f>
        <v>0</v>
      </c>
      <c r="O883" s="187" t="str">
        <f t="shared" si="289"/>
        <v>---</v>
      </c>
      <c r="P883" s="40"/>
      <c r="Q883" s="39">
        <f>H883-N883</f>
        <v>0</v>
      </c>
      <c r="R883" s="45">
        <f t="shared" si="284"/>
        <v>346</v>
      </c>
      <c r="S883" s="164"/>
      <c r="T883" s="155"/>
      <c r="U883" s="39"/>
      <c r="V883" s="362"/>
      <c r="W883" s="45"/>
      <c r="X883" s="39"/>
      <c r="Y883" s="210"/>
      <c r="Z883" s="365"/>
      <c r="AA883" s="39"/>
      <c r="AB883" s="218"/>
    </row>
    <row r="884" spans="1:28" s="100" customFormat="1" x14ac:dyDescent="0.25">
      <c r="A884" s="100" t="str">
        <f t="shared" si="285"/>
        <v>Meter Pits &amp; Installations</v>
      </c>
      <c r="B884" s="130">
        <f t="shared" si="285"/>
        <v>347</v>
      </c>
      <c r="C884" s="154">
        <f t="shared" si="286"/>
        <v>3663</v>
      </c>
      <c r="D884" s="154"/>
      <c r="E884" s="224"/>
      <c r="F884" s="154"/>
      <c r="G884" s="224"/>
      <c r="H884" s="154">
        <f t="shared" si="280"/>
        <v>3663</v>
      </c>
      <c r="I884" s="225">
        <f t="shared" si="287"/>
        <v>2.5</v>
      </c>
      <c r="J884" s="154">
        <f t="shared" si="288"/>
        <v>91.575000000000003</v>
      </c>
      <c r="K884" s="154">
        <f t="shared" si="281"/>
        <v>595.23749999999995</v>
      </c>
      <c r="L884" s="154"/>
      <c r="M884" s="224"/>
      <c r="N884" s="154">
        <f t="shared" si="282"/>
        <v>686.8125</v>
      </c>
      <c r="O884" s="293">
        <f t="shared" si="289"/>
        <v>18.75</v>
      </c>
      <c r="P884" s="224"/>
      <c r="Q884" s="154">
        <f t="shared" si="283"/>
        <v>2976.1875</v>
      </c>
      <c r="R884" s="130">
        <f t="shared" si="284"/>
        <v>347</v>
      </c>
      <c r="S884" s="129"/>
      <c r="T884" s="122"/>
      <c r="U884" s="154"/>
      <c r="V884" s="284"/>
      <c r="W884" s="130"/>
      <c r="X884" s="154"/>
      <c r="Y884" s="154"/>
      <c r="Z884" s="251"/>
      <c r="AA884" s="154"/>
      <c r="AB884" s="282"/>
    </row>
    <row r="885" spans="1:28" x14ac:dyDescent="0.25">
      <c r="A885" s="63" t="str">
        <f t="shared" si="285"/>
        <v>Hydrants</v>
      </c>
      <c r="B885" s="45">
        <f t="shared" si="285"/>
        <v>348</v>
      </c>
      <c r="C885" s="39">
        <f t="shared" si="286"/>
        <v>49122</v>
      </c>
      <c r="D885" s="39">
        <v>1503</v>
      </c>
      <c r="E885" s="40"/>
      <c r="F885" s="39"/>
      <c r="G885" s="40"/>
      <c r="H885" s="39">
        <f t="shared" si="280"/>
        <v>50625</v>
      </c>
      <c r="I885" s="41">
        <f t="shared" si="287"/>
        <v>2</v>
      </c>
      <c r="J885" s="39">
        <f t="shared" si="288"/>
        <v>997.46999999999991</v>
      </c>
      <c r="K885" s="39">
        <f t="shared" si="281"/>
        <v>5421.62</v>
      </c>
      <c r="L885" s="39"/>
      <c r="M885" s="40"/>
      <c r="N885" s="39">
        <f t="shared" si="282"/>
        <v>6419.09</v>
      </c>
      <c r="O885" s="187">
        <f t="shared" si="289"/>
        <v>12.679683950617285</v>
      </c>
      <c r="P885" s="40"/>
      <c r="Q885" s="39">
        <f t="shared" si="283"/>
        <v>44205.91</v>
      </c>
      <c r="R885" s="45">
        <f t="shared" si="284"/>
        <v>348</v>
      </c>
      <c r="S885" s="164"/>
      <c r="T885" s="155"/>
      <c r="U885" s="39"/>
      <c r="V885" s="375" t="s">
        <v>73</v>
      </c>
      <c r="W885" s="45"/>
      <c r="X885" s="39"/>
      <c r="Y885" s="39"/>
      <c r="Z885" s="210"/>
      <c r="AA885" s="39"/>
      <c r="AB885" s="216"/>
    </row>
    <row r="886" spans="1:28" s="100" customFormat="1" x14ac:dyDescent="0.25">
      <c r="A886" s="100" t="str">
        <f t="shared" si="285"/>
        <v>Stores Equipment</v>
      </c>
      <c r="B886" s="130">
        <f t="shared" si="285"/>
        <v>393</v>
      </c>
      <c r="C886" s="154">
        <f t="shared" si="286"/>
        <v>0</v>
      </c>
      <c r="D886" s="154"/>
      <c r="E886" s="224"/>
      <c r="F886" s="154"/>
      <c r="G886" s="224"/>
      <c r="H886" s="154">
        <f t="shared" si="280"/>
        <v>0</v>
      </c>
      <c r="I886" s="225">
        <f t="shared" si="287"/>
        <v>4</v>
      </c>
      <c r="J886" s="154">
        <f t="shared" si="288"/>
        <v>0</v>
      </c>
      <c r="K886" s="154">
        <f t="shared" si="281"/>
        <v>0</v>
      </c>
      <c r="L886" s="154"/>
      <c r="M886" s="224"/>
      <c r="N886" s="154">
        <f t="shared" si="282"/>
        <v>0</v>
      </c>
      <c r="O886" s="293" t="str">
        <f t="shared" si="289"/>
        <v>---</v>
      </c>
      <c r="P886" s="224"/>
      <c r="Q886" s="154">
        <f t="shared" si="283"/>
        <v>0</v>
      </c>
      <c r="R886" s="130">
        <f t="shared" si="284"/>
        <v>393</v>
      </c>
      <c r="S886" s="129"/>
      <c r="T886" s="122"/>
      <c r="U886" s="154"/>
      <c r="V886" s="375"/>
      <c r="W886" s="130"/>
      <c r="X886" s="154"/>
      <c r="Y886" s="154"/>
      <c r="Z886" s="154"/>
      <c r="AA886" s="154"/>
      <c r="AB886" s="283"/>
    </row>
    <row r="887" spans="1:28" x14ac:dyDescent="0.25">
      <c r="A887" s="63" t="str">
        <f t="shared" si="285"/>
        <v>Power Operated Equipment</v>
      </c>
      <c r="B887" s="45">
        <f t="shared" si="285"/>
        <v>396</v>
      </c>
      <c r="C887" s="39">
        <f t="shared" si="286"/>
        <v>0</v>
      </c>
      <c r="D887" s="39">
        <v>0</v>
      </c>
      <c r="E887" s="40"/>
      <c r="F887" s="39"/>
      <c r="G887" s="40"/>
      <c r="H887" s="39">
        <f t="shared" si="280"/>
        <v>0</v>
      </c>
      <c r="I887" s="41">
        <f t="shared" si="287"/>
        <v>6.7</v>
      </c>
      <c r="J887" s="39">
        <f t="shared" si="288"/>
        <v>0</v>
      </c>
      <c r="K887" s="39">
        <f t="shared" si="281"/>
        <v>0</v>
      </c>
      <c r="L887" s="39"/>
      <c r="M887" s="40"/>
      <c r="N887" s="39">
        <f t="shared" si="282"/>
        <v>0</v>
      </c>
      <c r="O887" s="187" t="str">
        <f t="shared" si="289"/>
        <v>---</v>
      </c>
      <c r="P887" s="40"/>
      <c r="Q887" s="39">
        <f t="shared" si="283"/>
        <v>0</v>
      </c>
      <c r="R887" s="45">
        <f t="shared" si="284"/>
        <v>396</v>
      </c>
      <c r="S887" s="164"/>
      <c r="T887" s="155"/>
      <c r="U887" s="39"/>
      <c r="V887" s="375"/>
      <c r="W887" s="45"/>
      <c r="X887" s="39"/>
      <c r="Y887" s="39"/>
      <c r="Z887" s="39"/>
      <c r="AA887" s="39"/>
      <c r="AB887" s="216"/>
    </row>
    <row r="888" spans="1:28" s="100" customFormat="1" x14ac:dyDescent="0.25">
      <c r="A888" s="100" t="str">
        <f t="shared" si="285"/>
        <v>Transportation Equipment</v>
      </c>
      <c r="B888" s="130">
        <f t="shared" si="285"/>
        <v>392</v>
      </c>
      <c r="C888" s="154">
        <f t="shared" si="286"/>
        <v>0</v>
      </c>
      <c r="D888" s="154"/>
      <c r="E888" s="224"/>
      <c r="F888" s="154"/>
      <c r="G888" s="224"/>
      <c r="H888" s="154">
        <f t="shared" si="280"/>
        <v>0</v>
      </c>
      <c r="I888" s="225">
        <f t="shared" si="287"/>
        <v>13</v>
      </c>
      <c r="J888" s="154">
        <f t="shared" si="288"/>
        <v>0</v>
      </c>
      <c r="K888" s="154">
        <f t="shared" si="281"/>
        <v>0</v>
      </c>
      <c r="L888" s="154"/>
      <c r="M888" s="224"/>
      <c r="N888" s="154">
        <f t="shared" si="282"/>
        <v>0</v>
      </c>
      <c r="O888" s="293" t="str">
        <f t="shared" si="289"/>
        <v>---</v>
      </c>
      <c r="P888" s="224"/>
      <c r="Q888" s="154">
        <f t="shared" si="283"/>
        <v>0</v>
      </c>
      <c r="R888" s="130">
        <f t="shared" si="284"/>
        <v>392</v>
      </c>
      <c r="S888" s="129"/>
      <c r="T888" s="122"/>
      <c r="U888" s="154"/>
      <c r="V888" s="375"/>
      <c r="W888" s="130"/>
      <c r="X888" s="154"/>
      <c r="Y888" s="154"/>
      <c r="Z888" s="154"/>
      <c r="AA888" s="154"/>
      <c r="AB888" s="282"/>
    </row>
    <row r="889" spans="1:28" x14ac:dyDescent="0.25">
      <c r="A889" s="63" t="str">
        <f t="shared" si="285"/>
        <v>Communication Equipment</v>
      </c>
      <c r="B889" s="45">
        <f t="shared" si="285"/>
        <v>397</v>
      </c>
      <c r="C889" s="39">
        <f t="shared" si="286"/>
        <v>0</v>
      </c>
      <c r="D889" s="39"/>
      <c r="E889" s="40"/>
      <c r="F889" s="39"/>
      <c r="G889" s="40"/>
      <c r="H889" s="39">
        <f t="shared" si="280"/>
        <v>0</v>
      </c>
      <c r="I889" s="41">
        <f t="shared" si="287"/>
        <v>6.7</v>
      </c>
      <c r="J889" s="39">
        <f t="shared" si="288"/>
        <v>0</v>
      </c>
      <c r="K889" s="39">
        <f t="shared" si="281"/>
        <v>0</v>
      </c>
      <c r="L889" s="39"/>
      <c r="M889" s="40"/>
      <c r="N889" s="39">
        <f t="shared" si="282"/>
        <v>0</v>
      </c>
      <c r="O889" s="187" t="str">
        <f t="shared" si="289"/>
        <v>---</v>
      </c>
      <c r="P889" s="40"/>
      <c r="Q889" s="39">
        <f t="shared" si="283"/>
        <v>0</v>
      </c>
      <c r="R889" s="45">
        <f t="shared" si="284"/>
        <v>397</v>
      </c>
      <c r="S889" s="164"/>
      <c r="T889" s="155"/>
      <c r="U889" s="39"/>
      <c r="V889" s="375"/>
      <c r="W889" s="45"/>
      <c r="X889" s="39"/>
      <c r="Y889" s="39"/>
      <c r="Z889" s="39"/>
      <c r="AA889" s="39"/>
      <c r="AB889" s="218"/>
    </row>
    <row r="890" spans="1:28" s="100" customFormat="1" x14ac:dyDescent="0.25">
      <c r="A890" s="100" t="str">
        <f t="shared" si="285"/>
        <v>Organization</v>
      </c>
      <c r="B890" s="130">
        <f t="shared" si="285"/>
        <v>301</v>
      </c>
      <c r="C890" s="154">
        <f t="shared" si="286"/>
        <v>0</v>
      </c>
      <c r="D890" s="154"/>
      <c r="E890" s="224"/>
      <c r="F890" s="154"/>
      <c r="G890" s="224"/>
      <c r="H890" s="154">
        <f t="shared" si="280"/>
        <v>0</v>
      </c>
      <c r="I890" s="225">
        <f t="shared" si="287"/>
        <v>0</v>
      </c>
      <c r="J890" s="154">
        <f t="shared" si="288"/>
        <v>0</v>
      </c>
      <c r="K890" s="154">
        <f t="shared" si="281"/>
        <v>0</v>
      </c>
      <c r="L890" s="154"/>
      <c r="M890" s="224"/>
      <c r="N890" s="154">
        <f t="shared" si="282"/>
        <v>0</v>
      </c>
      <c r="O890" s="293" t="str">
        <f t="shared" si="289"/>
        <v>---</v>
      </c>
      <c r="P890" s="224"/>
      <c r="Q890" s="154">
        <f t="shared" si="283"/>
        <v>0</v>
      </c>
      <c r="R890" s="130">
        <f t="shared" si="284"/>
        <v>301</v>
      </c>
      <c r="S890" s="129"/>
      <c r="T890" s="122"/>
      <c r="U890" s="154"/>
      <c r="V890" s="375"/>
      <c r="W890" s="130"/>
      <c r="X890" s="154"/>
      <c r="Y890" s="154"/>
      <c r="Z890" s="154"/>
      <c r="AA890" s="154"/>
      <c r="AB890" s="283"/>
    </row>
    <row r="891" spans="1:28" x14ac:dyDescent="0.25">
      <c r="A891" s="63" t="str">
        <f t="shared" si="285"/>
        <v xml:space="preserve"> </v>
      </c>
      <c r="B891" s="45">
        <f t="shared" si="285"/>
        <v>0</v>
      </c>
      <c r="C891" s="39">
        <f t="shared" si="286"/>
        <v>0</v>
      </c>
      <c r="D891" s="39"/>
      <c r="E891" s="40"/>
      <c r="F891" s="39"/>
      <c r="G891" s="40"/>
      <c r="H891" s="39">
        <f t="shared" si="280"/>
        <v>0</v>
      </c>
      <c r="I891" s="41">
        <f t="shared" si="287"/>
        <v>0</v>
      </c>
      <c r="J891" s="39">
        <f t="shared" si="288"/>
        <v>0</v>
      </c>
      <c r="K891" s="39">
        <f t="shared" si="281"/>
        <v>0</v>
      </c>
      <c r="L891" s="39"/>
      <c r="M891" s="40"/>
      <c r="N891" s="39">
        <f t="shared" si="282"/>
        <v>0</v>
      </c>
      <c r="O891" s="187" t="str">
        <f t="shared" si="289"/>
        <v>---</v>
      </c>
      <c r="P891" s="40"/>
      <c r="Q891" s="39">
        <f t="shared" si="283"/>
        <v>0</v>
      </c>
      <c r="R891" s="45">
        <f t="shared" si="284"/>
        <v>0</v>
      </c>
      <c r="S891" s="164"/>
      <c r="T891" s="160"/>
      <c r="U891" s="39"/>
      <c r="V891" s="375"/>
      <c r="W891" s="45"/>
      <c r="X891" s="39"/>
      <c r="Y891" s="39"/>
      <c r="Z891" s="39"/>
      <c r="AA891" s="39"/>
      <c r="AB891" s="216"/>
    </row>
    <row r="892" spans="1:28" x14ac:dyDescent="0.25">
      <c r="A892" s="100"/>
      <c r="B892" s="130"/>
      <c r="C892" s="154"/>
      <c r="D892" s="154"/>
      <c r="E892" s="224"/>
      <c r="F892" s="154"/>
      <c r="G892" s="224"/>
      <c r="H892" s="154"/>
      <c r="I892" s="225"/>
      <c r="J892" s="154"/>
      <c r="K892" s="154"/>
      <c r="L892" s="154"/>
      <c r="M892" s="224"/>
      <c r="N892" s="154"/>
      <c r="O892" s="154"/>
      <c r="P892" s="224"/>
      <c r="Q892" s="154"/>
      <c r="R892" s="130"/>
      <c r="S892" s="129"/>
      <c r="T892" s="122"/>
      <c r="U892" s="154"/>
      <c r="V892" s="228"/>
      <c r="W892" s="130"/>
      <c r="X892" s="154"/>
      <c r="Y892" s="154"/>
      <c r="Z892" s="154"/>
      <c r="AA892" s="154"/>
      <c r="AB892" s="229"/>
    </row>
    <row r="893" spans="1:28" x14ac:dyDescent="0.25">
      <c r="A893" s="244" t="s">
        <v>54</v>
      </c>
      <c r="B893" s="9" t="str">
        <f t="shared" ref="B893" si="290">$M$1</f>
        <v>A</v>
      </c>
      <c r="C893" s="32"/>
      <c r="D893" s="32"/>
      <c r="F893" s="32"/>
      <c r="H893" s="32"/>
      <c r="I893" s="32"/>
      <c r="J893" s="32"/>
      <c r="K893" s="32"/>
      <c r="L893" s="32"/>
      <c r="N893" s="32"/>
      <c r="O893" s="32"/>
      <c r="T893" s="160"/>
      <c r="U893" s="4"/>
      <c r="V893" s="4"/>
    </row>
    <row r="894" spans="1:28" x14ac:dyDescent="0.25">
      <c r="A894" s="4" t="s">
        <v>4</v>
      </c>
      <c r="C894" s="198">
        <f>SUM(C875:C893)</f>
        <v>789326</v>
      </c>
      <c r="D894" s="198">
        <f>SUM(D875:D893)</f>
        <v>1364005</v>
      </c>
      <c r="F894" s="11">
        <f>SUM(F875:F893)</f>
        <v>0</v>
      </c>
      <c r="H894" s="198">
        <f>SUM(H875:H893)</f>
        <v>2153331</v>
      </c>
      <c r="I894" s="32"/>
      <c r="J894" s="198">
        <f>SUM(J875:J893)</f>
        <v>35716.199999999997</v>
      </c>
      <c r="K894" s="198">
        <f>SUM(K875:K893)</f>
        <v>110483.49124999999</v>
      </c>
      <c r="L894" s="11">
        <f>SUM(L875:L893)</f>
        <v>0</v>
      </c>
      <c r="N894" s="198">
        <f>SUM(N875:N893)</f>
        <v>146199.69125</v>
      </c>
      <c r="O894" s="11"/>
      <c r="Q894" s="198">
        <f>SUM(Q875:Q893)</f>
        <v>2007131.3087500001</v>
      </c>
      <c r="T894" s="160"/>
      <c r="U894" s="198">
        <f>SUM(U875:U891)</f>
        <v>0</v>
      </c>
      <c r="V894" s="23"/>
      <c r="X894" s="198">
        <f>U894+V875</f>
        <v>0</v>
      </c>
      <c r="Y894" s="198">
        <f>X894/H894*J894</f>
        <v>0</v>
      </c>
      <c r="AA894" s="198">
        <f>Z875+Y894+SUM(AA875:AA891)</f>
        <v>0</v>
      </c>
      <c r="AB894" s="198">
        <f>X894-AA894</f>
        <v>0</v>
      </c>
    </row>
    <row r="895" spans="1:28" x14ac:dyDescent="0.25">
      <c r="C895" s="32"/>
      <c r="H895" s="32"/>
      <c r="I895" s="32"/>
      <c r="J895" s="32"/>
      <c r="K895" s="32"/>
      <c r="L895" s="32"/>
      <c r="N895" s="32"/>
      <c r="O895" s="32"/>
      <c r="Q895" s="32"/>
      <c r="T895" s="160"/>
    </row>
    <row r="896" spans="1:28" x14ac:dyDescent="0.25">
      <c r="A896" s="120" t="s">
        <v>85</v>
      </c>
      <c r="B896" s="90"/>
      <c r="C896" s="32"/>
      <c r="H896" s="32"/>
      <c r="I896" s="32"/>
      <c r="J896" s="32"/>
      <c r="K896" s="32"/>
      <c r="L896" s="32"/>
      <c r="N896" s="32"/>
      <c r="O896" s="32"/>
      <c r="Q896" s="32"/>
      <c r="T896" s="160"/>
      <c r="U896" s="56"/>
      <c r="V896" s="4"/>
      <c r="W896" s="9"/>
      <c r="Y896" s="32"/>
      <c r="AA896" s="32"/>
      <c r="AB896" s="206"/>
    </row>
    <row r="897" spans="1:28" ht="14.4" thickBot="1" x14ac:dyDescent="0.3">
      <c r="B897" s="4"/>
      <c r="E897" s="4"/>
      <c r="G897" s="4"/>
      <c r="T897" s="160"/>
      <c r="U897" s="56"/>
      <c r="V897" s="4"/>
      <c r="W897" s="9"/>
      <c r="Y897" s="32"/>
      <c r="AA897" s="32"/>
      <c r="AB897" s="206"/>
    </row>
    <row r="898" spans="1:28" ht="14.4" thickTop="1" x14ac:dyDescent="0.25">
      <c r="B898" s="4"/>
      <c r="E898" s="4"/>
      <c r="G898" s="4"/>
      <c r="K898" s="91"/>
      <c r="L898" s="92"/>
      <c r="M898" s="68"/>
      <c r="N898" s="92"/>
      <c r="O898" s="92"/>
      <c r="P898" s="68"/>
      <c r="Q898" s="93"/>
      <c r="T898" s="160"/>
      <c r="U898" s="125"/>
      <c r="V898" s="4"/>
      <c r="AA898" s="65"/>
      <c r="AB898" s="50"/>
    </row>
    <row r="899" spans="1:28" x14ac:dyDescent="0.25">
      <c r="B899" s="259"/>
      <c r="C899" s="9"/>
      <c r="H899" s="9"/>
      <c r="K899" s="78"/>
      <c r="L899" s="376">
        <f>L867</f>
        <v>2000</v>
      </c>
      <c r="M899" s="377"/>
      <c r="N899" s="377"/>
      <c r="O899" s="377"/>
      <c r="P899" s="378"/>
      <c r="Q899" s="94"/>
      <c r="T899" s="160"/>
      <c r="U899" s="56"/>
      <c r="V899" s="4" t="s">
        <v>5</v>
      </c>
      <c r="AB899" s="50"/>
    </row>
    <row r="900" spans="1:28" x14ac:dyDescent="0.25">
      <c r="B900" s="4"/>
      <c r="E900" s="4"/>
      <c r="G900" s="4"/>
      <c r="K900" s="78"/>
      <c r="L900" s="57"/>
      <c r="M900" s="73"/>
      <c r="N900" s="57"/>
      <c r="O900" s="57"/>
      <c r="P900" s="73"/>
      <c r="Q900" s="74"/>
      <c r="T900" s="160"/>
      <c r="U900" s="56"/>
      <c r="V900" s="10" t="s">
        <v>17</v>
      </c>
      <c r="W900" s="10" t="s">
        <v>18</v>
      </c>
      <c r="X900" s="10"/>
      <c r="AB900" s="50"/>
    </row>
    <row r="901" spans="1:28" x14ac:dyDescent="0.25">
      <c r="B901" s="4"/>
      <c r="E901" s="4"/>
      <c r="G901" s="4"/>
      <c r="K901" s="72"/>
      <c r="L901" s="56" t="s">
        <v>19</v>
      </c>
      <c r="M901" s="73"/>
      <c r="N901" s="56"/>
      <c r="O901" s="379">
        <f>H894</f>
        <v>2153331</v>
      </c>
      <c r="P901" s="379"/>
      <c r="Q901" s="71"/>
      <c r="T901" s="160"/>
      <c r="U901" s="125"/>
      <c r="V901" s="380" t="s">
        <v>76</v>
      </c>
      <c r="W901" s="382" t="s">
        <v>75</v>
      </c>
      <c r="X901" s="383"/>
      <c r="Y901" s="383"/>
      <c r="Z901" s="383"/>
      <c r="AA901" s="384"/>
      <c r="AB901" s="50"/>
    </row>
    <row r="902" spans="1:28" x14ac:dyDescent="0.25">
      <c r="A902" s="9"/>
      <c r="B902" s="259"/>
      <c r="K902" s="72"/>
      <c r="L902" s="43" t="s">
        <v>20</v>
      </c>
      <c r="M902" s="73"/>
      <c r="N902" s="56"/>
      <c r="O902" s="391">
        <f>X894</f>
        <v>0</v>
      </c>
      <c r="P902" s="391"/>
      <c r="Q902" s="71"/>
      <c r="T902" s="160"/>
      <c r="U902" s="56"/>
      <c r="V902" s="381"/>
      <c r="W902" s="385"/>
      <c r="X902" s="386"/>
      <c r="Y902" s="386"/>
      <c r="Z902" s="386"/>
      <c r="AA902" s="387"/>
      <c r="AB902" s="50"/>
    </row>
    <row r="903" spans="1:28" ht="14.4" thickBot="1" x14ac:dyDescent="0.3">
      <c r="K903" s="72"/>
      <c r="L903" s="43" t="s">
        <v>21</v>
      </c>
      <c r="M903" s="73"/>
      <c r="N903" s="56"/>
      <c r="O903" s="392">
        <f>N894</f>
        <v>146199.69125</v>
      </c>
      <c r="P903" s="392"/>
      <c r="Q903" s="71"/>
      <c r="T903" s="160"/>
      <c r="U903" s="56"/>
      <c r="V903" s="259"/>
      <c r="W903" s="385"/>
      <c r="X903" s="386"/>
      <c r="Y903" s="386"/>
      <c r="Z903" s="386"/>
      <c r="AA903" s="387"/>
      <c r="AB903" s="50"/>
    </row>
    <row r="904" spans="1:28" x14ac:dyDescent="0.25">
      <c r="A904" s="9"/>
      <c r="B904" s="259"/>
      <c r="K904" s="72"/>
      <c r="L904" s="75"/>
      <c r="M904" s="76"/>
      <c r="N904" s="77"/>
      <c r="O904" s="393">
        <f>O901-O902-O903</f>
        <v>2007131.3087500001</v>
      </c>
      <c r="P904" s="393"/>
      <c r="Q904" s="71"/>
      <c r="T904" s="160"/>
      <c r="W904" s="388"/>
      <c r="X904" s="389"/>
      <c r="Y904" s="389"/>
      <c r="Z904" s="389"/>
      <c r="AA904" s="390"/>
      <c r="AB904" s="50"/>
    </row>
    <row r="905" spans="1:28" x14ac:dyDescent="0.25">
      <c r="A905" s="9"/>
      <c r="B905" s="259"/>
      <c r="H905" s="9"/>
      <c r="K905" s="78"/>
      <c r="L905" s="43"/>
      <c r="M905" s="73"/>
      <c r="N905" s="56"/>
      <c r="O905" s="43"/>
      <c r="P905" s="56"/>
      <c r="Q905" s="74"/>
      <c r="T905" s="160"/>
    </row>
    <row r="906" spans="1:28" x14ac:dyDescent="0.25">
      <c r="A906" s="9" t="s">
        <v>22</v>
      </c>
      <c r="B906" s="62"/>
      <c r="C906" s="4" t="s">
        <v>23</v>
      </c>
      <c r="K906" s="78"/>
      <c r="L906" s="80" t="s">
        <v>24</v>
      </c>
      <c r="M906" s="73"/>
      <c r="N906" s="56"/>
      <c r="O906" s="394">
        <f>AA894</f>
        <v>0</v>
      </c>
      <c r="P906" s="394"/>
      <c r="Q906" s="71"/>
      <c r="T906" s="160"/>
    </row>
    <row r="907" spans="1:28" x14ac:dyDescent="0.25">
      <c r="A907" s="9" t="s">
        <v>28</v>
      </c>
      <c r="B907" s="62">
        <f>B860</f>
        <v>0</v>
      </c>
      <c r="C907" s="4">
        <f t="shared" ref="C907" si="291">B906-B907</f>
        <v>0</v>
      </c>
      <c r="D907" s="4" t="s">
        <v>26</v>
      </c>
      <c r="K907" s="72"/>
      <c r="L907" s="81" t="s">
        <v>27</v>
      </c>
      <c r="M907" s="19"/>
      <c r="N907" s="20"/>
      <c r="O907" s="374">
        <f>O904+O906</f>
        <v>2007131.3087500001</v>
      </c>
      <c r="P907" s="374"/>
      <c r="Q907" s="95"/>
      <c r="T907" s="160"/>
    </row>
    <row r="908" spans="1:28" ht="14.4" thickBot="1" x14ac:dyDescent="0.3">
      <c r="C908" s="32"/>
      <c r="D908" s="32"/>
      <c r="F908" s="32"/>
      <c r="H908" s="32"/>
      <c r="I908" s="96"/>
      <c r="J908" s="32"/>
      <c r="K908" s="97"/>
      <c r="L908" s="98"/>
      <c r="M908" s="84"/>
      <c r="N908" s="98"/>
      <c r="O908" s="98"/>
      <c r="P908" s="84"/>
      <c r="Q908" s="99"/>
      <c r="T908" s="160"/>
    </row>
    <row r="909" spans="1:28" ht="14.4" thickTop="1" x14ac:dyDescent="0.25"/>
    <row r="911" spans="1:28" x14ac:dyDescent="0.25">
      <c r="A911" s="87" t="s">
        <v>78</v>
      </c>
      <c r="D911" s="259" t="s">
        <v>39</v>
      </c>
      <c r="I911" s="395" t="s">
        <v>77</v>
      </c>
      <c r="J911" s="395"/>
      <c r="L911" s="259" t="s">
        <v>79</v>
      </c>
      <c r="O911" s="259" t="s">
        <v>80</v>
      </c>
      <c r="P911" s="259"/>
      <c r="Q911" s="259"/>
      <c r="T911" s="160"/>
    </row>
    <row r="912" spans="1:28" x14ac:dyDescent="0.25">
      <c r="A912" s="260" t="str">
        <f t="shared" ref="A912" si="292">$B$1</f>
        <v>Liberty-Bolivar</v>
      </c>
      <c r="B912" s="261"/>
      <c r="D912" s="396" t="str">
        <f t="shared" ref="D912" si="293">$I$1</f>
        <v>WA-2020-0397</v>
      </c>
      <c r="E912" s="397"/>
      <c r="F912" s="398"/>
      <c r="I912" s="12" t="str">
        <f t="shared" ref="I912" si="294">$M$1</f>
        <v>A</v>
      </c>
      <c r="L912" s="44">
        <f>L867+1</f>
        <v>2001</v>
      </c>
      <c r="O912" s="399">
        <v>12</v>
      </c>
      <c r="P912" s="400"/>
      <c r="T912" s="160"/>
    </row>
    <row r="913" spans="1:28" x14ac:dyDescent="0.25">
      <c r="A913" s="262"/>
      <c r="B913" s="259"/>
      <c r="T913" s="160"/>
    </row>
    <row r="914" spans="1:28" x14ac:dyDescent="0.3">
      <c r="B914" s="401" t="s">
        <v>63</v>
      </c>
      <c r="C914" s="366" t="s">
        <v>44</v>
      </c>
      <c r="D914" s="366" t="s">
        <v>45</v>
      </c>
      <c r="E914" s="101"/>
      <c r="F914" s="366" t="s">
        <v>46</v>
      </c>
      <c r="G914" s="101"/>
      <c r="H914" s="366" t="s">
        <v>47</v>
      </c>
      <c r="I914" s="366" t="s">
        <v>48</v>
      </c>
      <c r="J914" s="366" t="s">
        <v>50</v>
      </c>
      <c r="K914" s="366" t="s">
        <v>51</v>
      </c>
      <c r="L914" s="366" t="s">
        <v>52</v>
      </c>
      <c r="M914" s="101"/>
      <c r="N914" s="366" t="s">
        <v>53</v>
      </c>
      <c r="O914" s="366" t="s">
        <v>60</v>
      </c>
      <c r="P914" s="101"/>
      <c r="Q914" s="366" t="s">
        <v>55</v>
      </c>
      <c r="R914" s="368" t="s">
        <v>49</v>
      </c>
      <c r="T914" s="160"/>
      <c r="U914" s="366" t="s">
        <v>64</v>
      </c>
      <c r="V914" s="371" t="s">
        <v>65</v>
      </c>
      <c r="W914" s="366" t="s">
        <v>67</v>
      </c>
      <c r="X914" s="366" t="s">
        <v>66</v>
      </c>
      <c r="Y914" s="366" t="s">
        <v>68</v>
      </c>
      <c r="Z914" s="366" t="s">
        <v>69</v>
      </c>
      <c r="AA914" s="366" t="s">
        <v>70</v>
      </c>
      <c r="AB914" s="404" t="s">
        <v>71</v>
      </c>
    </row>
    <row r="915" spans="1:28" x14ac:dyDescent="0.3">
      <c r="B915" s="402"/>
      <c r="C915" s="367"/>
      <c r="D915" s="367"/>
      <c r="E915" s="102"/>
      <c r="F915" s="367"/>
      <c r="G915" s="102"/>
      <c r="H915" s="367"/>
      <c r="I915" s="367"/>
      <c r="J915" s="367"/>
      <c r="K915" s="367"/>
      <c r="L915" s="367"/>
      <c r="M915" s="102"/>
      <c r="N915" s="367"/>
      <c r="O915" s="367"/>
      <c r="P915" s="102"/>
      <c r="Q915" s="367"/>
      <c r="R915" s="369"/>
      <c r="T915" s="160"/>
      <c r="U915" s="367"/>
      <c r="V915" s="372"/>
      <c r="W915" s="367"/>
      <c r="X915" s="367"/>
      <c r="Y915" s="367"/>
      <c r="Z915" s="367"/>
      <c r="AA915" s="367"/>
      <c r="AB915" s="405"/>
    </row>
    <row r="916" spans="1:28" x14ac:dyDescent="0.3">
      <c r="B916" s="402"/>
      <c r="C916" s="367"/>
      <c r="D916" s="367"/>
      <c r="E916" s="102"/>
      <c r="F916" s="367"/>
      <c r="G916" s="102"/>
      <c r="H916" s="367"/>
      <c r="I916" s="367"/>
      <c r="J916" s="367"/>
      <c r="K916" s="367"/>
      <c r="L916" s="367"/>
      <c r="M916" s="102"/>
      <c r="N916" s="367"/>
      <c r="O916" s="367"/>
      <c r="P916" s="102"/>
      <c r="Q916" s="367"/>
      <c r="R916" s="369"/>
      <c r="T916" s="160"/>
      <c r="U916" s="367"/>
      <c r="V916" s="372"/>
      <c r="W916" s="367"/>
      <c r="X916" s="367"/>
      <c r="Y916" s="367"/>
      <c r="Z916" s="367"/>
      <c r="AA916" s="367"/>
      <c r="AB916" s="405"/>
    </row>
    <row r="917" spans="1:28" x14ac:dyDescent="0.3">
      <c r="A917" s="359" t="s">
        <v>0</v>
      </c>
      <c r="B917" s="402"/>
      <c r="C917" s="367"/>
      <c r="D917" s="367"/>
      <c r="E917" s="102"/>
      <c r="F917" s="367"/>
      <c r="G917" s="102"/>
      <c r="H917" s="367"/>
      <c r="I917" s="367"/>
      <c r="J917" s="367"/>
      <c r="K917" s="367"/>
      <c r="L917" s="367"/>
      <c r="M917" s="102"/>
      <c r="N917" s="367"/>
      <c r="O917" s="367"/>
      <c r="P917" s="102"/>
      <c r="Q917" s="367"/>
      <c r="R917" s="369"/>
      <c r="T917" s="160"/>
      <c r="U917" s="367"/>
      <c r="V917" s="372"/>
      <c r="W917" s="367"/>
      <c r="X917" s="367"/>
      <c r="Y917" s="367"/>
      <c r="Z917" s="367"/>
      <c r="AA917" s="367"/>
      <c r="AB917" s="405"/>
    </row>
    <row r="918" spans="1:28" x14ac:dyDescent="0.3">
      <c r="A918" s="359"/>
      <c r="B918" s="403"/>
      <c r="C918" s="46">
        <f>L912</f>
        <v>2001</v>
      </c>
      <c r="D918" s="46">
        <f>C918</f>
        <v>2001</v>
      </c>
      <c r="E918" s="7" t="s">
        <v>5</v>
      </c>
      <c r="F918" s="46">
        <f>C918</f>
        <v>2001</v>
      </c>
      <c r="G918" s="7" t="s">
        <v>5</v>
      </c>
      <c r="H918" s="46">
        <f>C918</f>
        <v>2001</v>
      </c>
      <c r="I918" s="373"/>
      <c r="J918" s="373"/>
      <c r="K918" s="46">
        <f>C918</f>
        <v>2001</v>
      </c>
      <c r="L918" s="46">
        <f>C918</f>
        <v>2001</v>
      </c>
      <c r="M918" s="7" t="s">
        <v>5</v>
      </c>
      <c r="N918" s="46">
        <f>C918</f>
        <v>2001</v>
      </c>
      <c r="O918" s="373"/>
      <c r="P918" s="7" t="s">
        <v>5</v>
      </c>
      <c r="Q918" s="46">
        <f>C918</f>
        <v>2001</v>
      </c>
      <c r="R918" s="370"/>
      <c r="T918" s="160"/>
      <c r="U918" s="46">
        <f>C918</f>
        <v>2001</v>
      </c>
      <c r="V918" s="220">
        <f>U918</f>
        <v>2001</v>
      </c>
      <c r="W918" s="373"/>
      <c r="X918" s="46">
        <f>U918</f>
        <v>2001</v>
      </c>
      <c r="Y918" s="46">
        <f>U918</f>
        <v>2001</v>
      </c>
      <c r="Z918" s="47">
        <f>U918</f>
        <v>2001</v>
      </c>
      <c r="AA918" s="373"/>
      <c r="AB918" s="406"/>
    </row>
    <row r="919" spans="1:28" x14ac:dyDescent="0.3">
      <c r="A919" s="262" t="s">
        <v>54</v>
      </c>
      <c r="B919" s="9" t="str">
        <f t="shared" ref="B919" si="295">$M$1</f>
        <v>A</v>
      </c>
      <c r="C919" s="106"/>
      <c r="D919" s="106"/>
      <c r="E919" s="107"/>
      <c r="F919" s="106"/>
      <c r="G919" s="107"/>
      <c r="H919" s="106"/>
      <c r="I919" s="108"/>
      <c r="J919" s="108"/>
      <c r="K919" s="106"/>
      <c r="L919" s="106"/>
      <c r="M919" s="107"/>
      <c r="N919" s="106"/>
      <c r="O919" s="108"/>
      <c r="P919" s="107"/>
      <c r="Q919" s="106"/>
      <c r="R919" s="113"/>
      <c r="T919" s="160"/>
      <c r="U919" s="109"/>
      <c r="V919" s="109"/>
      <c r="W919" s="110"/>
      <c r="X919" s="109"/>
      <c r="Y919" s="109"/>
      <c r="Z919" s="109"/>
      <c r="AA919" s="110"/>
      <c r="AB919" s="111"/>
    </row>
    <row r="920" spans="1:28" x14ac:dyDescent="0.25">
      <c r="A920" s="63" t="str">
        <f>A875</f>
        <v>Land and Land Rights</v>
      </c>
      <c r="B920" s="45">
        <f>B875</f>
        <v>389</v>
      </c>
      <c r="C920" s="39">
        <f>H875</f>
        <v>31116</v>
      </c>
      <c r="D920" s="39"/>
      <c r="E920" s="40"/>
      <c r="F920" s="39"/>
      <c r="G920" s="40"/>
      <c r="H920" s="39">
        <f t="shared" ref="H920:H936" si="296">C920+D920-F920</f>
        <v>31116</v>
      </c>
      <c r="I920" s="41">
        <f>I875</f>
        <v>0</v>
      </c>
      <c r="J920" s="39">
        <f>((C920+H920)/2)*I920/100*$O$912/12</f>
        <v>0</v>
      </c>
      <c r="K920" s="39">
        <f t="shared" ref="K920:K936" si="297">N875</f>
        <v>0</v>
      </c>
      <c r="L920" s="39"/>
      <c r="M920" s="40"/>
      <c r="N920" s="39">
        <f t="shared" ref="N920:N936" si="298">K920+J920+L920-F920</f>
        <v>0</v>
      </c>
      <c r="O920" s="187" t="str">
        <f>IF(N920&gt;0, N920/H920*100, "---")</f>
        <v>---</v>
      </c>
      <c r="P920" s="40"/>
      <c r="Q920" s="39">
        <f t="shared" ref="Q920:Q936" si="299">H920-N920</f>
        <v>31116</v>
      </c>
      <c r="R920" s="45">
        <f t="shared" ref="R920:R936" si="300">B920</f>
        <v>389</v>
      </c>
      <c r="S920" s="164"/>
      <c r="T920" s="155"/>
      <c r="U920" s="207"/>
      <c r="V920" s="221">
        <f>X894</f>
        <v>0</v>
      </c>
      <c r="W920" s="105"/>
      <c r="X920" s="176"/>
      <c r="Y920" s="176"/>
      <c r="Z920" s="176">
        <f>AA895</f>
        <v>0</v>
      </c>
      <c r="AA920" s="207"/>
      <c r="AB920" s="214"/>
    </row>
    <row r="921" spans="1:28" s="100" customFormat="1" x14ac:dyDescent="0.25">
      <c r="A921" s="100" t="str">
        <f t="shared" ref="A921:B936" si="301">A876</f>
        <v>Wells and Springs</v>
      </c>
      <c r="B921" s="130">
        <f t="shared" si="301"/>
        <v>314</v>
      </c>
      <c r="C921" s="154">
        <f t="shared" ref="C921:C936" si="302">H876</f>
        <v>66665</v>
      </c>
      <c r="D921" s="154"/>
      <c r="E921" s="224"/>
      <c r="F921" s="154"/>
      <c r="G921" s="224"/>
      <c r="H921" s="154">
        <f t="shared" si="296"/>
        <v>66665</v>
      </c>
      <c r="I921" s="225">
        <f t="shared" ref="I921:I936" si="303">I876</f>
        <v>2</v>
      </c>
      <c r="J921" s="154">
        <f t="shared" ref="J921:J936" si="304">((C921+H921)/2)*I921/100*$O$912/12</f>
        <v>1333.3</v>
      </c>
      <c r="K921" s="154">
        <f t="shared" si="297"/>
        <v>4807.79</v>
      </c>
      <c r="L921" s="154"/>
      <c r="M921" s="224"/>
      <c r="N921" s="154">
        <f t="shared" si="298"/>
        <v>6141.09</v>
      </c>
      <c r="O921" s="293">
        <f t="shared" ref="O921:O936" si="305">IF(N921&gt;0, N921/H921*100, "---")</f>
        <v>9.2118652966324159</v>
      </c>
      <c r="P921" s="224"/>
      <c r="Q921" s="154">
        <f t="shared" si="299"/>
        <v>60523.91</v>
      </c>
      <c r="R921" s="130">
        <f t="shared" si="300"/>
        <v>314</v>
      </c>
      <c r="S921" s="129"/>
      <c r="T921" s="122"/>
      <c r="U921" s="154"/>
      <c r="V921" s="360" t="s">
        <v>72</v>
      </c>
      <c r="W921" s="130"/>
      <c r="X921" s="154"/>
      <c r="Y921" s="281"/>
      <c r="Z921" s="363" t="s">
        <v>74</v>
      </c>
      <c r="AA921" s="154"/>
      <c r="AB921" s="282"/>
    </row>
    <row r="922" spans="1:28" x14ac:dyDescent="0.25">
      <c r="A922" s="63" t="str">
        <f t="shared" si="301"/>
        <v>Pumping Equip (Electric)</v>
      </c>
      <c r="B922" s="45">
        <f t="shared" si="301"/>
        <v>325</v>
      </c>
      <c r="C922" s="39">
        <f t="shared" si="302"/>
        <v>0</v>
      </c>
      <c r="D922" s="39"/>
      <c r="E922" s="40"/>
      <c r="F922" s="39"/>
      <c r="G922" s="40"/>
      <c r="H922" s="39">
        <f t="shared" si="296"/>
        <v>0</v>
      </c>
      <c r="I922" s="41">
        <f t="shared" si="303"/>
        <v>10</v>
      </c>
      <c r="J922" s="39">
        <f t="shared" si="304"/>
        <v>0</v>
      </c>
      <c r="K922" s="39">
        <f t="shared" si="297"/>
        <v>0</v>
      </c>
      <c r="L922" s="39"/>
      <c r="M922" s="40"/>
      <c r="N922" s="39">
        <f t="shared" si="298"/>
        <v>0</v>
      </c>
      <c r="O922" s="187" t="str">
        <f t="shared" si="305"/>
        <v>---</v>
      </c>
      <c r="P922" s="40"/>
      <c r="Q922" s="39">
        <f t="shared" si="299"/>
        <v>0</v>
      </c>
      <c r="R922" s="45">
        <f t="shared" si="300"/>
        <v>325</v>
      </c>
      <c r="S922" s="164"/>
      <c r="T922" s="155"/>
      <c r="U922" s="39"/>
      <c r="V922" s="361"/>
      <c r="W922" s="45"/>
      <c r="X922" s="39"/>
      <c r="Y922" s="210"/>
      <c r="Z922" s="364"/>
      <c r="AA922" s="39"/>
      <c r="AB922" s="216"/>
    </row>
    <row r="923" spans="1:28" s="100" customFormat="1" x14ac:dyDescent="0.25">
      <c r="A923" s="100" t="str">
        <f t="shared" si="301"/>
        <v>Structures and Improvements</v>
      </c>
      <c r="B923" s="130">
        <f t="shared" si="301"/>
        <v>390</v>
      </c>
      <c r="C923" s="154">
        <f t="shared" si="302"/>
        <v>18587</v>
      </c>
      <c r="D923" s="154">
        <v>0</v>
      </c>
      <c r="E923" s="224"/>
      <c r="F923" s="154"/>
      <c r="G923" s="224"/>
      <c r="H923" s="154">
        <f t="shared" si="296"/>
        <v>18587</v>
      </c>
      <c r="I923" s="225">
        <f t="shared" si="303"/>
        <v>2.5</v>
      </c>
      <c r="J923" s="154">
        <f t="shared" si="304"/>
        <v>464.67500000000001</v>
      </c>
      <c r="K923" s="154">
        <f t="shared" si="297"/>
        <v>362.33749999999998</v>
      </c>
      <c r="L923" s="154"/>
      <c r="M923" s="224"/>
      <c r="N923" s="154">
        <f t="shared" si="298"/>
        <v>827.01250000000005</v>
      </c>
      <c r="O923" s="293">
        <f t="shared" si="305"/>
        <v>4.4494135686232319</v>
      </c>
      <c r="P923" s="224"/>
      <c r="Q923" s="154">
        <f t="shared" si="299"/>
        <v>17759.987499999999</v>
      </c>
      <c r="R923" s="130">
        <f t="shared" si="300"/>
        <v>390</v>
      </c>
      <c r="S923" s="129"/>
      <c r="T923" s="122"/>
      <c r="U923" s="154"/>
      <c r="V923" s="361"/>
      <c r="W923" s="130"/>
      <c r="X923" s="154"/>
      <c r="Y923" s="251"/>
      <c r="Z923" s="364"/>
      <c r="AA923" s="154"/>
      <c r="AB923" s="283"/>
    </row>
    <row r="924" spans="1:28" x14ac:dyDescent="0.25">
      <c r="A924" s="63" t="str">
        <f t="shared" si="301"/>
        <v>Water Treatment Equipment</v>
      </c>
      <c r="B924" s="45">
        <f t="shared" si="301"/>
        <v>332</v>
      </c>
      <c r="C924" s="39">
        <f t="shared" si="302"/>
        <v>49020</v>
      </c>
      <c r="D924" s="39">
        <v>0</v>
      </c>
      <c r="E924" s="40"/>
      <c r="F924" s="39"/>
      <c r="G924" s="40"/>
      <c r="H924" s="39">
        <f t="shared" si="296"/>
        <v>49020</v>
      </c>
      <c r="I924" s="41">
        <f t="shared" si="303"/>
        <v>2.9</v>
      </c>
      <c r="J924" s="39">
        <f t="shared" si="304"/>
        <v>1421.58</v>
      </c>
      <c r="K924" s="39">
        <f t="shared" si="297"/>
        <v>7631.93</v>
      </c>
      <c r="L924" s="39"/>
      <c r="M924" s="40"/>
      <c r="N924" s="39">
        <f t="shared" si="298"/>
        <v>9053.51</v>
      </c>
      <c r="O924" s="187">
        <f t="shared" si="305"/>
        <v>18.469012647898815</v>
      </c>
      <c r="P924" s="40"/>
      <c r="Q924" s="39">
        <f t="shared" si="299"/>
        <v>39966.49</v>
      </c>
      <c r="R924" s="45">
        <f t="shared" si="300"/>
        <v>332</v>
      </c>
      <c r="S924" s="164"/>
      <c r="T924" s="155"/>
      <c r="U924" s="39"/>
      <c r="V924" s="361"/>
      <c r="W924" s="45"/>
      <c r="X924" s="39"/>
      <c r="Y924" s="210"/>
      <c r="Z924" s="364"/>
      <c r="AA924" s="39"/>
      <c r="AB924" s="218"/>
    </row>
    <row r="925" spans="1:28" s="100" customFormat="1" x14ac:dyDescent="0.25">
      <c r="A925" s="100" t="str">
        <f t="shared" si="301"/>
        <v>Dist Reservoirs and Standpipes</v>
      </c>
      <c r="B925" s="130">
        <f t="shared" si="301"/>
        <v>342</v>
      </c>
      <c r="C925" s="154">
        <f t="shared" si="302"/>
        <v>118140</v>
      </c>
      <c r="D925" s="154">
        <v>1629291</v>
      </c>
      <c r="E925" s="224"/>
      <c r="F925" s="154"/>
      <c r="G925" s="224"/>
      <c r="H925" s="154">
        <f t="shared" si="296"/>
        <v>1747431</v>
      </c>
      <c r="I925" s="225">
        <f t="shared" si="303"/>
        <v>2.5</v>
      </c>
      <c r="J925" s="154">
        <f t="shared" si="304"/>
        <v>23319.637500000001</v>
      </c>
      <c r="K925" s="154">
        <f t="shared" si="297"/>
        <v>30198.25</v>
      </c>
      <c r="L925" s="154"/>
      <c r="M925" s="224"/>
      <c r="N925" s="154">
        <f t="shared" si="298"/>
        <v>53517.887499999997</v>
      </c>
      <c r="O925" s="293">
        <f t="shared" si="305"/>
        <v>3.0626609863279293</v>
      </c>
      <c r="P925" s="224"/>
      <c r="Q925" s="154">
        <f t="shared" si="299"/>
        <v>1693913.1125</v>
      </c>
      <c r="R925" s="130">
        <f t="shared" si="300"/>
        <v>342</v>
      </c>
      <c r="S925" s="129"/>
      <c r="T925" s="122"/>
      <c r="U925" s="154"/>
      <c r="V925" s="361"/>
      <c r="W925" s="130"/>
      <c r="X925" s="154"/>
      <c r="Y925" s="251"/>
      <c r="Z925" s="364"/>
      <c r="AA925" s="154"/>
      <c r="AB925" s="282"/>
    </row>
    <row r="926" spans="1:28" x14ac:dyDescent="0.25">
      <c r="A926" s="63" t="str">
        <f t="shared" si="301"/>
        <v>Trans &amp; Dist Mains</v>
      </c>
      <c r="B926" s="45">
        <f t="shared" si="301"/>
        <v>343</v>
      </c>
      <c r="C926" s="39">
        <f t="shared" si="302"/>
        <v>0</v>
      </c>
      <c r="D926" s="39"/>
      <c r="E926" s="40"/>
      <c r="F926" s="39"/>
      <c r="G926" s="40"/>
      <c r="H926" s="39">
        <f t="shared" si="296"/>
        <v>0</v>
      </c>
      <c r="I926" s="41">
        <f t="shared" si="303"/>
        <v>2</v>
      </c>
      <c r="J926" s="39">
        <f t="shared" si="304"/>
        <v>0</v>
      </c>
      <c r="K926" s="39">
        <f t="shared" si="297"/>
        <v>0</v>
      </c>
      <c r="L926" s="39"/>
      <c r="M926" s="40"/>
      <c r="N926" s="39">
        <f t="shared" si="298"/>
        <v>0</v>
      </c>
      <c r="O926" s="187" t="str">
        <f t="shared" si="305"/>
        <v>---</v>
      </c>
      <c r="P926" s="40"/>
      <c r="Q926" s="39">
        <f t="shared" si="299"/>
        <v>0</v>
      </c>
      <c r="R926" s="45">
        <f t="shared" si="300"/>
        <v>343</v>
      </c>
      <c r="S926" s="164"/>
      <c r="T926" s="155"/>
      <c r="U926" s="39"/>
      <c r="V926" s="361"/>
      <c r="W926" s="45"/>
      <c r="X926" s="39"/>
      <c r="Y926" s="210"/>
      <c r="Z926" s="364"/>
      <c r="AA926" s="39"/>
      <c r="AB926" s="218"/>
    </row>
    <row r="927" spans="1:28" s="100" customFormat="1" x14ac:dyDescent="0.25">
      <c r="A927" s="100" t="str">
        <f t="shared" si="301"/>
        <v>Services</v>
      </c>
      <c r="B927" s="130">
        <f t="shared" si="301"/>
        <v>345</v>
      </c>
      <c r="C927" s="154">
        <f t="shared" si="302"/>
        <v>1815515</v>
      </c>
      <c r="D927" s="154">
        <v>102740</v>
      </c>
      <c r="E927" s="224"/>
      <c r="F927" s="154"/>
      <c r="G927" s="224"/>
      <c r="H927" s="154">
        <f t="shared" si="296"/>
        <v>1918255</v>
      </c>
      <c r="I927" s="225">
        <f t="shared" si="303"/>
        <v>2.5</v>
      </c>
      <c r="J927" s="154">
        <f t="shared" si="304"/>
        <v>46672.125</v>
      </c>
      <c r="K927" s="154">
        <f t="shared" si="297"/>
        <v>96093.481249999997</v>
      </c>
      <c r="L927" s="154"/>
      <c r="M927" s="224"/>
      <c r="N927" s="154">
        <f t="shared" si="298"/>
        <v>142765.60625000001</v>
      </c>
      <c r="O927" s="293">
        <f t="shared" si="305"/>
        <v>7.4424727812517109</v>
      </c>
      <c r="P927" s="224"/>
      <c r="Q927" s="154">
        <f t="shared" si="299"/>
        <v>1775489.39375</v>
      </c>
      <c r="R927" s="130">
        <f t="shared" si="300"/>
        <v>345</v>
      </c>
      <c r="S927" s="129"/>
      <c r="T927" s="122"/>
      <c r="U927" s="154"/>
      <c r="V927" s="361"/>
      <c r="W927" s="130"/>
      <c r="X927" s="154"/>
      <c r="Y927" s="251"/>
      <c r="Z927" s="364"/>
      <c r="AA927" s="154"/>
      <c r="AB927" s="282"/>
    </row>
    <row r="928" spans="1:28" x14ac:dyDescent="0.25">
      <c r="A928" s="63" t="str">
        <f t="shared" si="301"/>
        <v>Meters</v>
      </c>
      <c r="B928" s="45">
        <f t="shared" si="301"/>
        <v>346</v>
      </c>
      <c r="C928" s="39">
        <f t="shared" si="302"/>
        <v>0</v>
      </c>
      <c r="D928" s="39"/>
      <c r="E928" s="40"/>
      <c r="F928" s="39"/>
      <c r="G928" s="40"/>
      <c r="H928" s="39">
        <f>C928+D928-F928</f>
        <v>0</v>
      </c>
      <c r="I928" s="41">
        <f t="shared" si="303"/>
        <v>10</v>
      </c>
      <c r="J928" s="39">
        <f t="shared" si="304"/>
        <v>0</v>
      </c>
      <c r="K928" s="39">
        <f t="shared" si="297"/>
        <v>0</v>
      </c>
      <c r="L928" s="39"/>
      <c r="M928" s="40"/>
      <c r="N928" s="39">
        <f t="shared" si="298"/>
        <v>0</v>
      </c>
      <c r="O928" s="187" t="str">
        <f t="shared" si="305"/>
        <v>---</v>
      </c>
      <c r="P928" s="40"/>
      <c r="Q928" s="39">
        <f t="shared" si="299"/>
        <v>0</v>
      </c>
      <c r="R928" s="45">
        <f t="shared" si="300"/>
        <v>346</v>
      </c>
      <c r="S928" s="164"/>
      <c r="T928" s="155"/>
      <c r="U928" s="39"/>
      <c r="V928" s="362"/>
      <c r="W928" s="45"/>
      <c r="X928" s="39"/>
      <c r="Y928" s="210"/>
      <c r="Z928" s="365"/>
      <c r="AA928" s="39"/>
      <c r="AB928" s="218"/>
    </row>
    <row r="929" spans="1:28" s="100" customFormat="1" x14ac:dyDescent="0.25">
      <c r="A929" s="100" t="str">
        <f t="shared" si="301"/>
        <v>Meter Pits &amp; Installations</v>
      </c>
      <c r="B929" s="130">
        <f t="shared" si="301"/>
        <v>347</v>
      </c>
      <c r="C929" s="154">
        <f t="shared" si="302"/>
        <v>3663</v>
      </c>
      <c r="D929" s="154"/>
      <c r="E929" s="224"/>
      <c r="F929" s="154"/>
      <c r="G929" s="224"/>
      <c r="H929" s="154">
        <f t="shared" si="296"/>
        <v>3663</v>
      </c>
      <c r="I929" s="225">
        <f t="shared" si="303"/>
        <v>2.5</v>
      </c>
      <c r="J929" s="154">
        <f t="shared" si="304"/>
        <v>91.575000000000003</v>
      </c>
      <c r="K929" s="154">
        <f t="shared" si="297"/>
        <v>686.8125</v>
      </c>
      <c r="L929" s="154"/>
      <c r="M929" s="224"/>
      <c r="N929" s="154">
        <f t="shared" si="298"/>
        <v>778.38750000000005</v>
      </c>
      <c r="O929" s="293">
        <f t="shared" si="305"/>
        <v>21.250000000000004</v>
      </c>
      <c r="P929" s="224"/>
      <c r="Q929" s="154">
        <f t="shared" si="299"/>
        <v>2884.6125000000002</v>
      </c>
      <c r="R929" s="130">
        <f t="shared" si="300"/>
        <v>347</v>
      </c>
      <c r="S929" s="129"/>
      <c r="T929" s="122"/>
      <c r="U929" s="154"/>
      <c r="V929" s="284"/>
      <c r="W929" s="130"/>
      <c r="X929" s="154"/>
      <c r="Y929" s="154"/>
      <c r="Z929" s="251"/>
      <c r="AA929" s="154"/>
      <c r="AB929" s="282"/>
    </row>
    <row r="930" spans="1:28" x14ac:dyDescent="0.25">
      <c r="A930" s="63" t="str">
        <f t="shared" si="301"/>
        <v>Hydrants</v>
      </c>
      <c r="B930" s="45">
        <f t="shared" si="301"/>
        <v>348</v>
      </c>
      <c r="C930" s="39">
        <f t="shared" si="302"/>
        <v>50625</v>
      </c>
      <c r="D930" s="39"/>
      <c r="E930" s="40"/>
      <c r="F930" s="39"/>
      <c r="G930" s="40"/>
      <c r="H930" s="39">
        <f t="shared" si="296"/>
        <v>50625</v>
      </c>
      <c r="I930" s="41">
        <f t="shared" si="303"/>
        <v>2</v>
      </c>
      <c r="J930" s="39">
        <f t="shared" si="304"/>
        <v>1012.5</v>
      </c>
      <c r="K930" s="39">
        <f t="shared" si="297"/>
        <v>6419.09</v>
      </c>
      <c r="L930" s="39"/>
      <c r="M930" s="40"/>
      <c r="N930" s="39">
        <f t="shared" si="298"/>
        <v>7431.59</v>
      </c>
      <c r="O930" s="187">
        <f t="shared" si="305"/>
        <v>14.679683950617283</v>
      </c>
      <c r="P930" s="40"/>
      <c r="Q930" s="39">
        <f t="shared" si="299"/>
        <v>43193.41</v>
      </c>
      <c r="R930" s="45">
        <f t="shared" si="300"/>
        <v>348</v>
      </c>
      <c r="S930" s="164"/>
      <c r="T930" s="155"/>
      <c r="U930" s="39"/>
      <c r="V930" s="375" t="s">
        <v>73</v>
      </c>
      <c r="W930" s="45"/>
      <c r="X930" s="39"/>
      <c r="Y930" s="39"/>
      <c r="Z930" s="210"/>
      <c r="AA930" s="39"/>
      <c r="AB930" s="216"/>
    </row>
    <row r="931" spans="1:28" s="100" customFormat="1" x14ac:dyDescent="0.25">
      <c r="A931" s="100" t="str">
        <f t="shared" si="301"/>
        <v>Stores Equipment</v>
      </c>
      <c r="B931" s="130">
        <f t="shared" si="301"/>
        <v>393</v>
      </c>
      <c r="C931" s="154">
        <f t="shared" si="302"/>
        <v>0</v>
      </c>
      <c r="D931" s="154">
        <v>12656</v>
      </c>
      <c r="E931" s="224"/>
      <c r="F931" s="154"/>
      <c r="G931" s="224"/>
      <c r="H931" s="154">
        <f t="shared" si="296"/>
        <v>12656</v>
      </c>
      <c r="I931" s="225">
        <f t="shared" si="303"/>
        <v>4</v>
      </c>
      <c r="J931" s="154">
        <f t="shared" si="304"/>
        <v>253.12</v>
      </c>
      <c r="K931" s="154">
        <f t="shared" si="297"/>
        <v>0</v>
      </c>
      <c r="L931" s="154"/>
      <c r="M931" s="224"/>
      <c r="N931" s="154">
        <f>K931+J931+L931-F931</f>
        <v>253.12</v>
      </c>
      <c r="O931" s="293">
        <f t="shared" si="305"/>
        <v>2</v>
      </c>
      <c r="P931" s="224"/>
      <c r="Q931" s="154">
        <f t="shared" si="299"/>
        <v>12402.88</v>
      </c>
      <c r="R931" s="130">
        <f t="shared" si="300"/>
        <v>393</v>
      </c>
      <c r="S931" s="129"/>
      <c r="T931" s="122"/>
      <c r="U931" s="154"/>
      <c r="V931" s="375"/>
      <c r="W931" s="130"/>
      <c r="X931" s="154"/>
      <c r="Y931" s="154"/>
      <c r="Z931" s="154"/>
      <c r="AA931" s="154"/>
      <c r="AB931" s="283"/>
    </row>
    <row r="932" spans="1:28" x14ac:dyDescent="0.25">
      <c r="A932" s="63" t="str">
        <f t="shared" si="301"/>
        <v>Power Operated Equipment</v>
      </c>
      <c r="B932" s="45">
        <f t="shared" si="301"/>
        <v>396</v>
      </c>
      <c r="C932" s="39">
        <f t="shared" si="302"/>
        <v>0</v>
      </c>
      <c r="D932" s="39"/>
      <c r="E932" s="40"/>
      <c r="F932" s="39"/>
      <c r="G932" s="40"/>
      <c r="H932" s="39">
        <f t="shared" si="296"/>
        <v>0</v>
      </c>
      <c r="I932" s="41">
        <f t="shared" si="303"/>
        <v>6.7</v>
      </c>
      <c r="J932" s="39">
        <f t="shared" si="304"/>
        <v>0</v>
      </c>
      <c r="K932" s="39">
        <f t="shared" si="297"/>
        <v>0</v>
      </c>
      <c r="L932" s="39"/>
      <c r="M932" s="40"/>
      <c r="N932" s="39">
        <f t="shared" si="298"/>
        <v>0</v>
      </c>
      <c r="O932" s="187" t="str">
        <f t="shared" si="305"/>
        <v>---</v>
      </c>
      <c r="P932" s="40"/>
      <c r="Q932" s="39">
        <f t="shared" si="299"/>
        <v>0</v>
      </c>
      <c r="R932" s="45">
        <f t="shared" si="300"/>
        <v>396</v>
      </c>
      <c r="S932" s="164"/>
      <c r="T932" s="155"/>
      <c r="U932" s="39"/>
      <c r="V932" s="375"/>
      <c r="W932" s="45"/>
      <c r="X932" s="39"/>
      <c r="Y932" s="39"/>
      <c r="Z932" s="39"/>
      <c r="AA932" s="39"/>
      <c r="AB932" s="216"/>
    </row>
    <row r="933" spans="1:28" s="100" customFormat="1" x14ac:dyDescent="0.25">
      <c r="A933" s="100" t="str">
        <f t="shared" si="301"/>
        <v>Transportation Equipment</v>
      </c>
      <c r="B933" s="130">
        <f t="shared" si="301"/>
        <v>392</v>
      </c>
      <c r="C933" s="154">
        <f t="shared" si="302"/>
        <v>0</v>
      </c>
      <c r="D933" s="154"/>
      <c r="E933" s="224"/>
      <c r="F933" s="154"/>
      <c r="G933" s="224"/>
      <c r="H933" s="154">
        <f t="shared" si="296"/>
        <v>0</v>
      </c>
      <c r="I933" s="225">
        <f t="shared" si="303"/>
        <v>13</v>
      </c>
      <c r="J933" s="154">
        <f t="shared" si="304"/>
        <v>0</v>
      </c>
      <c r="K933" s="154">
        <f t="shared" si="297"/>
        <v>0</v>
      </c>
      <c r="L933" s="154"/>
      <c r="M933" s="224"/>
      <c r="N933" s="154">
        <f t="shared" si="298"/>
        <v>0</v>
      </c>
      <c r="O933" s="293" t="str">
        <f t="shared" si="305"/>
        <v>---</v>
      </c>
      <c r="P933" s="224"/>
      <c r="Q933" s="154">
        <f t="shared" si="299"/>
        <v>0</v>
      </c>
      <c r="R933" s="130">
        <f t="shared" si="300"/>
        <v>392</v>
      </c>
      <c r="S933" s="129"/>
      <c r="T933" s="122"/>
      <c r="U933" s="154"/>
      <c r="V933" s="375"/>
      <c r="W933" s="130"/>
      <c r="X933" s="154"/>
      <c r="Y933" s="154"/>
      <c r="Z933" s="154"/>
      <c r="AA933" s="154"/>
      <c r="AB933" s="282"/>
    </row>
    <row r="934" spans="1:28" x14ac:dyDescent="0.25">
      <c r="A934" s="63" t="str">
        <f t="shared" si="301"/>
        <v>Communication Equipment</v>
      </c>
      <c r="B934" s="45">
        <f t="shared" si="301"/>
        <v>397</v>
      </c>
      <c r="C934" s="39">
        <f t="shared" si="302"/>
        <v>0</v>
      </c>
      <c r="D934" s="39"/>
      <c r="E934" s="40"/>
      <c r="F934" s="39"/>
      <c r="G934" s="40"/>
      <c r="H934" s="39">
        <f t="shared" si="296"/>
        <v>0</v>
      </c>
      <c r="I934" s="41">
        <f t="shared" si="303"/>
        <v>6.7</v>
      </c>
      <c r="J934" s="39">
        <f t="shared" si="304"/>
        <v>0</v>
      </c>
      <c r="K934" s="39">
        <f t="shared" si="297"/>
        <v>0</v>
      </c>
      <c r="L934" s="39"/>
      <c r="M934" s="40"/>
      <c r="N934" s="39">
        <f t="shared" si="298"/>
        <v>0</v>
      </c>
      <c r="O934" s="187" t="str">
        <f t="shared" si="305"/>
        <v>---</v>
      </c>
      <c r="P934" s="40"/>
      <c r="Q934" s="39">
        <f t="shared" si="299"/>
        <v>0</v>
      </c>
      <c r="R934" s="45">
        <f t="shared" si="300"/>
        <v>397</v>
      </c>
      <c r="S934" s="164"/>
      <c r="T934" s="155"/>
      <c r="U934" s="39"/>
      <c r="V934" s="375"/>
      <c r="W934" s="45"/>
      <c r="X934" s="39"/>
      <c r="Y934" s="39"/>
      <c r="Z934" s="39"/>
      <c r="AA934" s="39"/>
      <c r="AB934" s="218"/>
    </row>
    <row r="935" spans="1:28" s="100" customFormat="1" x14ac:dyDescent="0.25">
      <c r="A935" s="100" t="str">
        <f t="shared" si="301"/>
        <v>Organization</v>
      </c>
      <c r="B935" s="130">
        <f t="shared" si="301"/>
        <v>301</v>
      </c>
      <c r="C935" s="154">
        <f t="shared" si="302"/>
        <v>0</v>
      </c>
      <c r="D935" s="154"/>
      <c r="E935" s="224"/>
      <c r="F935" s="154"/>
      <c r="G935" s="224"/>
      <c r="H935" s="154">
        <f t="shared" si="296"/>
        <v>0</v>
      </c>
      <c r="I935" s="225">
        <f t="shared" si="303"/>
        <v>0</v>
      </c>
      <c r="J935" s="154">
        <f t="shared" si="304"/>
        <v>0</v>
      </c>
      <c r="K935" s="154">
        <f t="shared" si="297"/>
        <v>0</v>
      </c>
      <c r="L935" s="154"/>
      <c r="M935" s="224"/>
      <c r="N935" s="154">
        <f t="shared" si="298"/>
        <v>0</v>
      </c>
      <c r="O935" s="293" t="str">
        <f t="shared" si="305"/>
        <v>---</v>
      </c>
      <c r="P935" s="224"/>
      <c r="Q935" s="154">
        <f t="shared" si="299"/>
        <v>0</v>
      </c>
      <c r="R935" s="130">
        <f t="shared" si="300"/>
        <v>301</v>
      </c>
      <c r="S935" s="129"/>
      <c r="T935" s="122"/>
      <c r="U935" s="154"/>
      <c r="V935" s="375"/>
      <c r="W935" s="130"/>
      <c r="X935" s="154"/>
      <c r="Y935" s="154"/>
      <c r="Z935" s="154"/>
      <c r="AA935" s="154"/>
      <c r="AB935" s="283"/>
    </row>
    <row r="936" spans="1:28" x14ac:dyDescent="0.25">
      <c r="A936" s="63" t="str">
        <f t="shared" si="301"/>
        <v xml:space="preserve"> </v>
      </c>
      <c r="B936" s="45">
        <f t="shared" si="301"/>
        <v>0</v>
      </c>
      <c r="C936" s="39">
        <f t="shared" si="302"/>
        <v>0</v>
      </c>
      <c r="D936" s="39"/>
      <c r="E936" s="40"/>
      <c r="F936" s="39"/>
      <c r="G936" s="40"/>
      <c r="H936" s="39">
        <f t="shared" si="296"/>
        <v>0</v>
      </c>
      <c r="I936" s="41">
        <f t="shared" si="303"/>
        <v>0</v>
      </c>
      <c r="J936" s="39">
        <f t="shared" si="304"/>
        <v>0</v>
      </c>
      <c r="K936" s="39">
        <f t="shared" si="297"/>
        <v>0</v>
      </c>
      <c r="L936" s="39"/>
      <c r="M936" s="40"/>
      <c r="N936" s="39">
        <f t="shared" si="298"/>
        <v>0</v>
      </c>
      <c r="O936" s="187" t="str">
        <f t="shared" si="305"/>
        <v>---</v>
      </c>
      <c r="P936" s="40"/>
      <c r="Q936" s="39">
        <f t="shared" si="299"/>
        <v>0</v>
      </c>
      <c r="R936" s="45">
        <f t="shared" si="300"/>
        <v>0</v>
      </c>
      <c r="S936" s="164"/>
      <c r="T936" s="160"/>
      <c r="U936" s="39"/>
      <c r="V936" s="375"/>
      <c r="W936" s="45"/>
      <c r="X936" s="39"/>
      <c r="Y936" s="39"/>
      <c r="Z936" s="39"/>
      <c r="AA936" s="39"/>
      <c r="AB936" s="216"/>
    </row>
    <row r="937" spans="1:28" x14ac:dyDescent="0.25">
      <c r="A937" s="100"/>
      <c r="B937" s="130"/>
      <c r="C937" s="154"/>
      <c r="D937" s="154"/>
      <c r="E937" s="224"/>
      <c r="F937" s="154"/>
      <c r="G937" s="224"/>
      <c r="H937" s="154"/>
      <c r="I937" s="225" t="s">
        <v>104</v>
      </c>
      <c r="J937" s="154"/>
      <c r="K937" s="154"/>
      <c r="L937" s="154"/>
      <c r="M937" s="224"/>
      <c r="N937" s="154"/>
      <c r="O937" s="154"/>
      <c r="P937" s="224"/>
      <c r="Q937" s="154"/>
      <c r="R937" s="130"/>
      <c r="S937" s="129"/>
      <c r="T937" s="122"/>
      <c r="U937" s="154"/>
      <c r="V937" s="228"/>
      <c r="W937" s="130"/>
      <c r="X937" s="154"/>
      <c r="Y937" s="154"/>
      <c r="Z937" s="154"/>
      <c r="AA937" s="154"/>
      <c r="AB937" s="229"/>
    </row>
    <row r="938" spans="1:28" x14ac:dyDescent="0.25">
      <c r="A938" s="244" t="s">
        <v>54</v>
      </c>
      <c r="B938" s="9" t="str">
        <f t="shared" ref="B938" si="306">$M$1</f>
        <v>A</v>
      </c>
      <c r="C938" s="32"/>
      <c r="D938" s="32"/>
      <c r="F938" s="32"/>
      <c r="H938" s="32"/>
      <c r="I938" s="274" t="s">
        <v>104</v>
      </c>
      <c r="J938" s="32"/>
      <c r="K938" s="32"/>
      <c r="L938" s="32"/>
      <c r="N938" s="32"/>
      <c r="O938" s="32"/>
      <c r="T938" s="160"/>
      <c r="U938" s="4"/>
      <c r="V938" s="4"/>
    </row>
    <row r="939" spans="1:28" x14ac:dyDescent="0.25">
      <c r="A939" s="4" t="s">
        <v>4</v>
      </c>
      <c r="C939" s="198">
        <f>SUM(C920:C938)</f>
        <v>2153331</v>
      </c>
      <c r="D939" s="198">
        <f>SUM(D920:D938)</f>
        <v>1744687</v>
      </c>
      <c r="F939" s="11">
        <f>SUM(F920:F938)</f>
        <v>0</v>
      </c>
      <c r="H939" s="198">
        <f>SUM(H920:H938)</f>
        <v>3898018</v>
      </c>
      <c r="I939" s="32"/>
      <c r="J939" s="198">
        <f>SUM(J920:J938)</f>
        <v>74568.512499999997</v>
      </c>
      <c r="K939" s="198">
        <f>SUM(K920:K938)</f>
        <v>146199.69125</v>
      </c>
      <c r="L939" s="11">
        <f>SUM(L920:L938)</f>
        <v>0</v>
      </c>
      <c r="N939" s="198">
        <f>SUM(N920:N938)</f>
        <v>220768.20375000002</v>
      </c>
      <c r="O939" s="11"/>
      <c r="Q939" s="198">
        <f>SUM(Q920:Q938)</f>
        <v>3677249.7962499997</v>
      </c>
      <c r="T939" s="160"/>
      <c r="U939" s="198">
        <f>SUM(U920:U936)</f>
        <v>0</v>
      </c>
      <c r="V939" s="23"/>
      <c r="X939" s="198">
        <f>U939+V920</f>
        <v>0</v>
      </c>
      <c r="Y939" s="198">
        <f>X939/H939*J939</f>
        <v>0</v>
      </c>
      <c r="AA939" s="198">
        <f>Z920+Y939+SUM(AA920:AA936)</f>
        <v>0</v>
      </c>
      <c r="AB939" s="198">
        <f>X939-AA939</f>
        <v>0</v>
      </c>
    </row>
    <row r="940" spans="1:28" x14ac:dyDescent="0.25">
      <c r="C940" s="32"/>
      <c r="H940" s="32"/>
      <c r="I940" s="32"/>
      <c r="J940" s="32"/>
      <c r="K940" s="32"/>
      <c r="L940" s="32"/>
      <c r="N940" s="32"/>
      <c r="O940" s="32"/>
      <c r="Q940" s="32"/>
      <c r="T940" s="160"/>
    </row>
    <row r="941" spans="1:28" x14ac:dyDescent="0.25">
      <c r="A941" s="120" t="s">
        <v>85</v>
      </c>
      <c r="B941" s="90"/>
      <c r="C941" s="32"/>
      <c r="H941" s="32"/>
      <c r="I941" s="32"/>
      <c r="J941" s="32"/>
      <c r="K941" s="32"/>
      <c r="L941" s="32"/>
      <c r="N941" s="32"/>
      <c r="O941" s="32"/>
      <c r="Q941" s="32"/>
      <c r="T941" s="160"/>
      <c r="U941" s="56"/>
      <c r="V941" s="4"/>
      <c r="W941" s="9"/>
      <c r="Y941" s="32"/>
      <c r="AA941" s="32"/>
      <c r="AB941" s="206"/>
    </row>
    <row r="942" spans="1:28" ht="14.4" thickBot="1" x14ac:dyDescent="0.3">
      <c r="B942" s="4"/>
      <c r="E942" s="4"/>
      <c r="G942" s="4"/>
      <c r="T942" s="160"/>
      <c r="U942" s="56"/>
      <c r="V942" s="4"/>
      <c r="W942" s="9"/>
      <c r="Y942" s="32"/>
      <c r="AA942" s="32"/>
      <c r="AB942" s="206"/>
    </row>
    <row r="943" spans="1:28" ht="14.4" thickTop="1" x14ac:dyDescent="0.25">
      <c r="B943" s="4"/>
      <c r="E943" s="4"/>
      <c r="G943" s="4"/>
      <c r="K943" s="91"/>
      <c r="L943" s="92"/>
      <c r="M943" s="68"/>
      <c r="N943" s="92"/>
      <c r="O943" s="92"/>
      <c r="P943" s="68"/>
      <c r="Q943" s="93"/>
      <c r="T943" s="160"/>
      <c r="U943" s="125"/>
      <c r="V943" s="4"/>
      <c r="AA943" s="65"/>
      <c r="AB943" s="50"/>
    </row>
    <row r="944" spans="1:28" x14ac:dyDescent="0.25">
      <c r="B944" s="259"/>
      <c r="C944" s="9"/>
      <c r="H944" s="9"/>
      <c r="K944" s="78"/>
      <c r="L944" s="376">
        <f>L912</f>
        <v>2001</v>
      </c>
      <c r="M944" s="377"/>
      <c r="N944" s="377"/>
      <c r="O944" s="377"/>
      <c r="P944" s="378"/>
      <c r="Q944" s="94"/>
      <c r="T944" s="160"/>
      <c r="U944" s="56"/>
      <c r="V944" s="4" t="s">
        <v>5</v>
      </c>
      <c r="AB944" s="50"/>
    </row>
    <row r="945" spans="1:28" x14ac:dyDescent="0.25">
      <c r="B945" s="4"/>
      <c r="E945" s="4"/>
      <c r="G945" s="4"/>
      <c r="K945" s="78"/>
      <c r="L945" s="57"/>
      <c r="M945" s="73"/>
      <c r="N945" s="57"/>
      <c r="O945" s="57"/>
      <c r="P945" s="73"/>
      <c r="Q945" s="74"/>
      <c r="T945" s="160"/>
      <c r="U945" s="56"/>
      <c r="V945" s="10" t="s">
        <v>17</v>
      </c>
      <c r="W945" s="10" t="s">
        <v>18</v>
      </c>
      <c r="X945" s="10"/>
      <c r="AB945" s="50"/>
    </row>
    <row r="946" spans="1:28" x14ac:dyDescent="0.25">
      <c r="B946" s="4"/>
      <c r="E946" s="4"/>
      <c r="G946" s="4"/>
      <c r="K946" s="72"/>
      <c r="L946" s="56" t="s">
        <v>19</v>
      </c>
      <c r="M946" s="73"/>
      <c r="N946" s="56"/>
      <c r="O946" s="379">
        <f>H939</f>
        <v>3898018</v>
      </c>
      <c r="P946" s="379"/>
      <c r="Q946" s="71"/>
      <c r="T946" s="160"/>
      <c r="U946" s="125"/>
      <c r="V946" s="380" t="s">
        <v>76</v>
      </c>
      <c r="W946" s="382" t="s">
        <v>75</v>
      </c>
      <c r="X946" s="383"/>
      <c r="Y946" s="383"/>
      <c r="Z946" s="383"/>
      <c r="AA946" s="384"/>
      <c r="AB946" s="50"/>
    </row>
    <row r="947" spans="1:28" x14ac:dyDescent="0.25">
      <c r="A947" s="9"/>
      <c r="B947" s="259"/>
      <c r="K947" s="72"/>
      <c r="L947" s="43" t="s">
        <v>20</v>
      </c>
      <c r="M947" s="73"/>
      <c r="N947" s="56"/>
      <c r="O947" s="391">
        <f>X939</f>
        <v>0</v>
      </c>
      <c r="P947" s="391"/>
      <c r="Q947" s="71"/>
      <c r="T947" s="160"/>
      <c r="U947" s="56"/>
      <c r="V947" s="381"/>
      <c r="W947" s="385"/>
      <c r="X947" s="386"/>
      <c r="Y947" s="386"/>
      <c r="Z947" s="386"/>
      <c r="AA947" s="387"/>
      <c r="AB947" s="50"/>
    </row>
    <row r="948" spans="1:28" ht="14.4" thickBot="1" x14ac:dyDescent="0.3">
      <c r="K948" s="72"/>
      <c r="L948" s="43" t="s">
        <v>21</v>
      </c>
      <c r="M948" s="73"/>
      <c r="N948" s="56"/>
      <c r="O948" s="392">
        <f>N939</f>
        <v>220768.20375000002</v>
      </c>
      <c r="P948" s="392"/>
      <c r="Q948" s="71"/>
      <c r="T948" s="160"/>
      <c r="U948" s="56"/>
      <c r="V948" s="259"/>
      <c r="W948" s="385"/>
      <c r="X948" s="386"/>
      <c r="Y948" s="386"/>
      <c r="Z948" s="386"/>
      <c r="AA948" s="387"/>
      <c r="AB948" s="50"/>
    </row>
    <row r="949" spans="1:28" x14ac:dyDescent="0.25">
      <c r="A949" s="9"/>
      <c r="B949" s="259"/>
      <c r="K949" s="72"/>
      <c r="L949" s="75"/>
      <c r="M949" s="76"/>
      <c r="N949" s="77"/>
      <c r="O949" s="393">
        <f>O946-O947-O948</f>
        <v>3677249.7962500001</v>
      </c>
      <c r="P949" s="393"/>
      <c r="Q949" s="71"/>
      <c r="T949" s="160"/>
      <c r="W949" s="388"/>
      <c r="X949" s="389"/>
      <c r="Y949" s="389"/>
      <c r="Z949" s="389"/>
      <c r="AA949" s="390"/>
      <c r="AB949" s="50"/>
    </row>
    <row r="950" spans="1:28" x14ac:dyDescent="0.25">
      <c r="A950" s="9"/>
      <c r="B950" s="259"/>
      <c r="H950" s="9"/>
      <c r="K950" s="78"/>
      <c r="L950" s="43"/>
      <c r="M950" s="73"/>
      <c r="N950" s="56"/>
      <c r="O950" s="43"/>
      <c r="P950" s="56"/>
      <c r="Q950" s="74"/>
      <c r="T950" s="160"/>
    </row>
    <row r="951" spans="1:28" x14ac:dyDescent="0.25">
      <c r="A951" s="9" t="s">
        <v>22</v>
      </c>
      <c r="B951" s="62"/>
      <c r="C951" s="4" t="s">
        <v>23</v>
      </c>
      <c r="K951" s="78"/>
      <c r="L951" s="80" t="s">
        <v>24</v>
      </c>
      <c r="M951" s="73"/>
      <c r="N951" s="56"/>
      <c r="O951" s="394">
        <f>AA939</f>
        <v>0</v>
      </c>
      <c r="P951" s="394"/>
      <c r="Q951" s="71"/>
      <c r="T951" s="160"/>
    </row>
    <row r="952" spans="1:28" x14ac:dyDescent="0.25">
      <c r="A952" s="9" t="s">
        <v>28</v>
      </c>
      <c r="B952" s="62">
        <f>B905</f>
        <v>0</v>
      </c>
      <c r="C952" s="4">
        <f t="shared" ref="C952" si="307">B951-B952</f>
        <v>0</v>
      </c>
      <c r="D952" s="4" t="s">
        <v>26</v>
      </c>
      <c r="K952" s="72"/>
      <c r="L952" s="81" t="s">
        <v>27</v>
      </c>
      <c r="M952" s="19"/>
      <c r="N952" s="20"/>
      <c r="O952" s="374">
        <f>O949+O951</f>
        <v>3677249.7962500001</v>
      </c>
      <c r="P952" s="374"/>
      <c r="Q952" s="95"/>
      <c r="T952" s="160"/>
    </row>
    <row r="953" spans="1:28" ht="14.4" thickBot="1" x14ac:dyDescent="0.3">
      <c r="C953" s="32"/>
      <c r="D953" s="32"/>
      <c r="F953" s="32"/>
      <c r="H953" s="32"/>
      <c r="I953" s="96"/>
      <c r="J953" s="32"/>
      <c r="K953" s="97"/>
      <c r="L953" s="98"/>
      <c r="M953" s="84"/>
      <c r="N953" s="98"/>
      <c r="O953" s="98"/>
      <c r="P953" s="84"/>
      <c r="Q953" s="99"/>
      <c r="T953" s="160"/>
    </row>
    <row r="954" spans="1:28" ht="14.4" thickTop="1" x14ac:dyDescent="0.25"/>
    <row r="956" spans="1:28" x14ac:dyDescent="0.25">
      <c r="A956" s="87" t="s">
        <v>78</v>
      </c>
      <c r="D956" s="259" t="s">
        <v>39</v>
      </c>
      <c r="I956" s="395" t="s">
        <v>77</v>
      </c>
      <c r="J956" s="395"/>
      <c r="L956" s="259" t="s">
        <v>79</v>
      </c>
      <c r="O956" s="259" t="s">
        <v>80</v>
      </c>
      <c r="P956" s="259"/>
      <c r="Q956" s="259"/>
      <c r="T956" s="160"/>
    </row>
    <row r="957" spans="1:28" x14ac:dyDescent="0.25">
      <c r="A957" s="260" t="str">
        <f t="shared" ref="A957" si="308">$B$1</f>
        <v>Liberty-Bolivar</v>
      </c>
      <c r="B957" s="261"/>
      <c r="D957" s="396" t="str">
        <f t="shared" ref="D957" si="309">$I$1</f>
        <v>WA-2020-0397</v>
      </c>
      <c r="E957" s="397"/>
      <c r="F957" s="398"/>
      <c r="I957" s="12" t="str">
        <f t="shared" ref="I957" si="310">$M$1</f>
        <v>A</v>
      </c>
      <c r="L957" s="44">
        <f>L912+1</f>
        <v>2002</v>
      </c>
      <c r="O957" s="399">
        <v>12</v>
      </c>
      <c r="P957" s="400"/>
      <c r="T957" s="160"/>
    </row>
    <row r="958" spans="1:28" x14ac:dyDescent="0.25">
      <c r="A958" s="262"/>
      <c r="B958" s="259"/>
      <c r="T958" s="160"/>
    </row>
    <row r="959" spans="1:28" x14ac:dyDescent="0.3">
      <c r="B959" s="401" t="s">
        <v>63</v>
      </c>
      <c r="C959" s="366" t="s">
        <v>44</v>
      </c>
      <c r="D959" s="366" t="s">
        <v>45</v>
      </c>
      <c r="E959" s="101"/>
      <c r="F959" s="366" t="s">
        <v>46</v>
      </c>
      <c r="G959" s="101"/>
      <c r="H959" s="366" t="s">
        <v>47</v>
      </c>
      <c r="I959" s="366" t="s">
        <v>48</v>
      </c>
      <c r="J959" s="366" t="s">
        <v>50</v>
      </c>
      <c r="K959" s="366" t="s">
        <v>51</v>
      </c>
      <c r="L959" s="366" t="s">
        <v>52</v>
      </c>
      <c r="M959" s="101"/>
      <c r="N959" s="366" t="s">
        <v>53</v>
      </c>
      <c r="O959" s="366" t="s">
        <v>60</v>
      </c>
      <c r="P959" s="101"/>
      <c r="Q959" s="366" t="s">
        <v>55</v>
      </c>
      <c r="R959" s="368" t="s">
        <v>49</v>
      </c>
      <c r="T959" s="160"/>
      <c r="U959" s="366" t="s">
        <v>64</v>
      </c>
      <c r="V959" s="371" t="s">
        <v>65</v>
      </c>
      <c r="W959" s="366" t="s">
        <v>67</v>
      </c>
      <c r="X959" s="366" t="s">
        <v>66</v>
      </c>
      <c r="Y959" s="366" t="s">
        <v>68</v>
      </c>
      <c r="Z959" s="366" t="s">
        <v>69</v>
      </c>
      <c r="AA959" s="366" t="s">
        <v>70</v>
      </c>
      <c r="AB959" s="404" t="s">
        <v>71</v>
      </c>
    </row>
    <row r="960" spans="1:28" x14ac:dyDescent="0.3">
      <c r="B960" s="402"/>
      <c r="C960" s="367"/>
      <c r="D960" s="367"/>
      <c r="E960" s="102"/>
      <c r="F960" s="367"/>
      <c r="G960" s="102"/>
      <c r="H960" s="367"/>
      <c r="I960" s="367"/>
      <c r="J960" s="367"/>
      <c r="K960" s="367"/>
      <c r="L960" s="367"/>
      <c r="M960" s="102"/>
      <c r="N960" s="367"/>
      <c r="O960" s="367"/>
      <c r="P960" s="102"/>
      <c r="Q960" s="367"/>
      <c r="R960" s="369"/>
      <c r="T960" s="160"/>
      <c r="U960" s="367"/>
      <c r="V960" s="372"/>
      <c r="W960" s="367"/>
      <c r="X960" s="367"/>
      <c r="Y960" s="367"/>
      <c r="Z960" s="367"/>
      <c r="AA960" s="367"/>
      <c r="AB960" s="405"/>
    </row>
    <row r="961" spans="1:28" x14ac:dyDescent="0.3">
      <c r="B961" s="402"/>
      <c r="C961" s="367"/>
      <c r="D961" s="367"/>
      <c r="E961" s="102"/>
      <c r="F961" s="367"/>
      <c r="G961" s="102"/>
      <c r="H961" s="367"/>
      <c r="I961" s="367"/>
      <c r="J961" s="367"/>
      <c r="K961" s="367"/>
      <c r="L961" s="367"/>
      <c r="M961" s="102"/>
      <c r="N961" s="367"/>
      <c r="O961" s="367"/>
      <c r="P961" s="102"/>
      <c r="Q961" s="367"/>
      <c r="R961" s="369"/>
      <c r="T961" s="160"/>
      <c r="U961" s="367"/>
      <c r="V961" s="372"/>
      <c r="W961" s="367"/>
      <c r="X961" s="367"/>
      <c r="Y961" s="367"/>
      <c r="Z961" s="367"/>
      <c r="AA961" s="367"/>
      <c r="AB961" s="405"/>
    </row>
    <row r="962" spans="1:28" x14ac:dyDescent="0.3">
      <c r="A962" s="359" t="s">
        <v>0</v>
      </c>
      <c r="B962" s="402"/>
      <c r="C962" s="367"/>
      <c r="D962" s="367"/>
      <c r="E962" s="102"/>
      <c r="F962" s="367"/>
      <c r="G962" s="102"/>
      <c r="H962" s="367"/>
      <c r="I962" s="367"/>
      <c r="J962" s="367"/>
      <c r="K962" s="367"/>
      <c r="L962" s="367"/>
      <c r="M962" s="102"/>
      <c r="N962" s="367"/>
      <c r="O962" s="367"/>
      <c r="P962" s="102"/>
      <c r="Q962" s="367"/>
      <c r="R962" s="369"/>
      <c r="T962" s="160"/>
      <c r="U962" s="367"/>
      <c r="V962" s="372"/>
      <c r="W962" s="367"/>
      <c r="X962" s="367"/>
      <c r="Y962" s="367"/>
      <c r="Z962" s="367"/>
      <c r="AA962" s="367"/>
      <c r="AB962" s="405"/>
    </row>
    <row r="963" spans="1:28" x14ac:dyDescent="0.3">
      <c r="A963" s="359"/>
      <c r="B963" s="403"/>
      <c r="C963" s="46">
        <f>L957</f>
        <v>2002</v>
      </c>
      <c r="D963" s="46">
        <f>C963</f>
        <v>2002</v>
      </c>
      <c r="E963" s="7" t="s">
        <v>5</v>
      </c>
      <c r="F963" s="46">
        <f>C963</f>
        <v>2002</v>
      </c>
      <c r="G963" s="7" t="s">
        <v>5</v>
      </c>
      <c r="H963" s="46">
        <f>C963</f>
        <v>2002</v>
      </c>
      <c r="I963" s="373"/>
      <c r="J963" s="373"/>
      <c r="K963" s="46">
        <f>C963</f>
        <v>2002</v>
      </c>
      <c r="L963" s="46">
        <f>C963</f>
        <v>2002</v>
      </c>
      <c r="M963" s="7" t="s">
        <v>5</v>
      </c>
      <c r="N963" s="46">
        <f>C963</f>
        <v>2002</v>
      </c>
      <c r="O963" s="373"/>
      <c r="P963" s="7" t="s">
        <v>5</v>
      </c>
      <c r="Q963" s="46">
        <f>C963</f>
        <v>2002</v>
      </c>
      <c r="R963" s="370"/>
      <c r="T963" s="160"/>
      <c r="U963" s="46">
        <f>C963</f>
        <v>2002</v>
      </c>
      <c r="V963" s="220">
        <f>U963</f>
        <v>2002</v>
      </c>
      <c r="W963" s="373"/>
      <c r="X963" s="46">
        <f>U963</f>
        <v>2002</v>
      </c>
      <c r="Y963" s="46">
        <f>U963</f>
        <v>2002</v>
      </c>
      <c r="Z963" s="47">
        <f>U963</f>
        <v>2002</v>
      </c>
      <c r="AA963" s="373"/>
      <c r="AB963" s="406"/>
    </row>
    <row r="964" spans="1:28" x14ac:dyDescent="0.3">
      <c r="A964" s="262" t="s">
        <v>54</v>
      </c>
      <c r="B964" s="9" t="str">
        <f t="shared" ref="B964" si="311">$M$1</f>
        <v>A</v>
      </c>
      <c r="C964" s="106"/>
      <c r="D964" s="106"/>
      <c r="E964" s="107"/>
      <c r="F964" s="106"/>
      <c r="G964" s="107"/>
      <c r="H964" s="106"/>
      <c r="I964" s="108"/>
      <c r="J964" s="108"/>
      <c r="K964" s="106"/>
      <c r="L964" s="106"/>
      <c r="M964" s="107"/>
      <c r="N964" s="106"/>
      <c r="O964" s="108"/>
      <c r="P964" s="107"/>
      <c r="Q964" s="106"/>
      <c r="R964" s="113"/>
      <c r="T964" s="160"/>
      <c r="U964" s="109"/>
      <c r="V964" s="109"/>
      <c r="W964" s="110"/>
      <c r="X964" s="109"/>
      <c r="Y964" s="109"/>
      <c r="Z964" s="109"/>
      <c r="AA964" s="110"/>
      <c r="AB964" s="111"/>
    </row>
    <row r="965" spans="1:28" x14ac:dyDescent="0.25">
      <c r="A965" s="63" t="str">
        <f>A920</f>
        <v>Land and Land Rights</v>
      </c>
      <c r="B965" s="45">
        <f>B920</f>
        <v>389</v>
      </c>
      <c r="C965" s="39">
        <f>H920</f>
        <v>31116</v>
      </c>
      <c r="D965" s="39"/>
      <c r="E965" s="40"/>
      <c r="F965" s="39"/>
      <c r="G965" s="40"/>
      <c r="H965" s="39">
        <f t="shared" ref="H965:H981" si="312">C965+D965-F965</f>
        <v>31116</v>
      </c>
      <c r="I965" s="41">
        <f>I920</f>
        <v>0</v>
      </c>
      <c r="J965" s="39">
        <f>((C965+H965)/2)*I965/100*$O$957/12</f>
        <v>0</v>
      </c>
      <c r="K965" s="39">
        <f t="shared" ref="K965:K981" si="313">N920</f>
        <v>0</v>
      </c>
      <c r="L965" s="39"/>
      <c r="M965" s="40"/>
      <c r="N965" s="39">
        <f t="shared" ref="N965:N981" si="314">K965+J965+L965-F965</f>
        <v>0</v>
      </c>
      <c r="O965" s="187" t="str">
        <f>IF(N965&gt;0, N965/H965*100, "---")</f>
        <v>---</v>
      </c>
      <c r="P965" s="40"/>
      <c r="Q965" s="39">
        <f t="shared" ref="Q965:Q981" si="315">H965-N965</f>
        <v>31116</v>
      </c>
      <c r="R965" s="45">
        <f t="shared" ref="R965:R981" si="316">B965</f>
        <v>389</v>
      </c>
      <c r="S965" s="164"/>
      <c r="T965" s="155"/>
      <c r="U965" s="207"/>
      <c r="V965" s="221">
        <f>X939</f>
        <v>0</v>
      </c>
      <c r="W965" s="105"/>
      <c r="X965" s="176"/>
      <c r="Y965" s="176"/>
      <c r="Z965" s="176">
        <f>AA940</f>
        <v>0</v>
      </c>
      <c r="AA965" s="207"/>
      <c r="AB965" s="214"/>
    </row>
    <row r="966" spans="1:28" s="100" customFormat="1" x14ac:dyDescent="0.25">
      <c r="A966" s="100" t="str">
        <f t="shared" ref="A966:B981" si="317">A921</f>
        <v>Wells and Springs</v>
      </c>
      <c r="B966" s="130">
        <f t="shared" si="317"/>
        <v>314</v>
      </c>
      <c r="C966" s="154">
        <f t="shared" ref="C966:C981" si="318">H921</f>
        <v>66665</v>
      </c>
      <c r="D966" s="154"/>
      <c r="E966" s="224"/>
      <c r="F966" s="154"/>
      <c r="G966" s="224"/>
      <c r="H966" s="154">
        <f t="shared" si="312"/>
        <v>66665</v>
      </c>
      <c r="I966" s="225">
        <f t="shared" ref="I966:I981" si="319">I921</f>
        <v>2</v>
      </c>
      <c r="J966" s="154">
        <f t="shared" ref="J966:J981" si="320">((C966+H966)/2)*I966/100*$O$957/12</f>
        <v>1333.3</v>
      </c>
      <c r="K966" s="154">
        <f t="shared" si="313"/>
        <v>6141.09</v>
      </c>
      <c r="L966" s="154"/>
      <c r="M966" s="224"/>
      <c r="N966" s="154">
        <f t="shared" si="314"/>
        <v>7474.39</v>
      </c>
      <c r="O966" s="293">
        <f t="shared" ref="O966:O981" si="321">IF(N966&gt;0, N966/H966*100, "---")</f>
        <v>11.211865296632416</v>
      </c>
      <c r="P966" s="224"/>
      <c r="Q966" s="154">
        <f t="shared" si="315"/>
        <v>59190.61</v>
      </c>
      <c r="R966" s="130">
        <f t="shared" si="316"/>
        <v>314</v>
      </c>
      <c r="S966" s="129"/>
      <c r="T966" s="122"/>
      <c r="U966" s="154"/>
      <c r="V966" s="360" t="s">
        <v>72</v>
      </c>
      <c r="W966" s="130"/>
      <c r="X966" s="154"/>
      <c r="Y966" s="281"/>
      <c r="Z966" s="363" t="s">
        <v>74</v>
      </c>
      <c r="AA966" s="154"/>
      <c r="AB966" s="282"/>
    </row>
    <row r="967" spans="1:28" x14ac:dyDescent="0.25">
      <c r="A967" s="63" t="str">
        <f t="shared" si="317"/>
        <v>Pumping Equip (Electric)</v>
      </c>
      <c r="B967" s="45">
        <f t="shared" si="317"/>
        <v>325</v>
      </c>
      <c r="C967" s="39">
        <f t="shared" si="318"/>
        <v>0</v>
      </c>
      <c r="D967" s="39"/>
      <c r="E967" s="40"/>
      <c r="F967" s="39"/>
      <c r="G967" s="40"/>
      <c r="H967" s="39">
        <f t="shared" si="312"/>
        <v>0</v>
      </c>
      <c r="I967" s="41">
        <f t="shared" si="319"/>
        <v>10</v>
      </c>
      <c r="J967" s="39">
        <f t="shared" si="320"/>
        <v>0</v>
      </c>
      <c r="K967" s="39">
        <f t="shared" si="313"/>
        <v>0</v>
      </c>
      <c r="L967" s="39"/>
      <c r="M967" s="40"/>
      <c r="N967" s="39">
        <f t="shared" si="314"/>
        <v>0</v>
      </c>
      <c r="O967" s="187" t="str">
        <f t="shared" si="321"/>
        <v>---</v>
      </c>
      <c r="P967" s="40"/>
      <c r="Q967" s="39">
        <f t="shared" si="315"/>
        <v>0</v>
      </c>
      <c r="R967" s="45">
        <f t="shared" si="316"/>
        <v>325</v>
      </c>
      <c r="S967" s="164"/>
      <c r="T967" s="155"/>
      <c r="U967" s="39"/>
      <c r="V967" s="361"/>
      <c r="W967" s="45"/>
      <c r="X967" s="39"/>
      <c r="Y967" s="210"/>
      <c r="Z967" s="364"/>
      <c r="AA967" s="39"/>
      <c r="AB967" s="216"/>
    </row>
    <row r="968" spans="1:28" s="100" customFormat="1" x14ac:dyDescent="0.25">
      <c r="A968" s="100" t="str">
        <f t="shared" si="317"/>
        <v>Structures and Improvements</v>
      </c>
      <c r="B968" s="130">
        <f t="shared" si="317"/>
        <v>390</v>
      </c>
      <c r="C968" s="154">
        <f t="shared" si="318"/>
        <v>18587</v>
      </c>
      <c r="D968" s="154"/>
      <c r="E968" s="224"/>
      <c r="F968" s="154"/>
      <c r="G968" s="224"/>
      <c r="H968" s="154">
        <f t="shared" si="312"/>
        <v>18587</v>
      </c>
      <c r="I968" s="225">
        <f t="shared" si="319"/>
        <v>2.5</v>
      </c>
      <c r="J968" s="154">
        <f t="shared" si="320"/>
        <v>464.67500000000001</v>
      </c>
      <c r="K968" s="154">
        <f t="shared" si="313"/>
        <v>827.01250000000005</v>
      </c>
      <c r="L968" s="154"/>
      <c r="M968" s="224"/>
      <c r="N968" s="154">
        <f t="shared" si="314"/>
        <v>1291.6875</v>
      </c>
      <c r="O968" s="293">
        <f t="shared" si="321"/>
        <v>6.9494135686232319</v>
      </c>
      <c r="P968" s="224"/>
      <c r="Q968" s="154">
        <f t="shared" si="315"/>
        <v>17295.3125</v>
      </c>
      <c r="R968" s="130">
        <f t="shared" si="316"/>
        <v>390</v>
      </c>
      <c r="S968" s="129"/>
      <c r="T968" s="122"/>
      <c r="U968" s="154"/>
      <c r="V968" s="361"/>
      <c r="W968" s="130"/>
      <c r="X968" s="154"/>
      <c r="Y968" s="251"/>
      <c r="Z968" s="364"/>
      <c r="AA968" s="154"/>
      <c r="AB968" s="283"/>
    </row>
    <row r="969" spans="1:28" x14ac:dyDescent="0.25">
      <c r="A969" s="63" t="str">
        <f t="shared" si="317"/>
        <v>Water Treatment Equipment</v>
      </c>
      <c r="B969" s="45">
        <f t="shared" si="317"/>
        <v>332</v>
      </c>
      <c r="C969" s="39">
        <f t="shared" si="318"/>
        <v>49020</v>
      </c>
      <c r="D969" s="39">
        <v>1523</v>
      </c>
      <c r="E969" s="40"/>
      <c r="F969" s="39"/>
      <c r="G969" s="40"/>
      <c r="H969" s="39">
        <f t="shared" si="312"/>
        <v>50543</v>
      </c>
      <c r="I969" s="41">
        <f t="shared" si="319"/>
        <v>2.9</v>
      </c>
      <c r="J969" s="39">
        <f t="shared" si="320"/>
        <v>1443.6634999999999</v>
      </c>
      <c r="K969" s="39">
        <f t="shared" si="313"/>
        <v>9053.51</v>
      </c>
      <c r="L969" s="39"/>
      <c r="M969" s="40"/>
      <c r="N969" s="39">
        <f t="shared" si="314"/>
        <v>10497.173500000001</v>
      </c>
      <c r="O969" s="187">
        <f t="shared" si="321"/>
        <v>20.768797855291535</v>
      </c>
      <c r="P969" s="40"/>
      <c r="Q969" s="39">
        <f t="shared" si="315"/>
        <v>40045.826499999996</v>
      </c>
      <c r="R969" s="45">
        <f t="shared" si="316"/>
        <v>332</v>
      </c>
      <c r="S969" s="164"/>
      <c r="T969" s="155"/>
      <c r="U969" s="39"/>
      <c r="V969" s="361"/>
      <c r="W969" s="45"/>
      <c r="X969" s="39"/>
      <c r="Y969" s="210"/>
      <c r="Z969" s="364"/>
      <c r="AA969" s="39"/>
      <c r="AB969" s="218"/>
    </row>
    <row r="970" spans="1:28" s="100" customFormat="1" x14ac:dyDescent="0.25">
      <c r="A970" s="100" t="str">
        <f t="shared" si="317"/>
        <v>Dist Reservoirs and Standpipes</v>
      </c>
      <c r="B970" s="130">
        <f t="shared" si="317"/>
        <v>342</v>
      </c>
      <c r="C970" s="154">
        <f t="shared" si="318"/>
        <v>1747431</v>
      </c>
      <c r="D970" s="154"/>
      <c r="E970" s="224"/>
      <c r="F970" s="154"/>
      <c r="G970" s="224"/>
      <c r="H970" s="154">
        <f t="shared" si="312"/>
        <v>1747431</v>
      </c>
      <c r="I970" s="225">
        <f t="shared" si="319"/>
        <v>2.5</v>
      </c>
      <c r="J970" s="154">
        <f t="shared" si="320"/>
        <v>43685.775000000001</v>
      </c>
      <c r="K970" s="154">
        <f t="shared" si="313"/>
        <v>53517.887499999997</v>
      </c>
      <c r="L970" s="154"/>
      <c r="M970" s="224"/>
      <c r="N970" s="154">
        <f t="shared" si="314"/>
        <v>97203.662500000006</v>
      </c>
      <c r="O970" s="293">
        <f t="shared" si="321"/>
        <v>5.5626609863279297</v>
      </c>
      <c r="P970" s="224"/>
      <c r="Q970" s="154">
        <f t="shared" si="315"/>
        <v>1650227.3374999999</v>
      </c>
      <c r="R970" s="130">
        <f t="shared" si="316"/>
        <v>342</v>
      </c>
      <c r="S970" s="129"/>
      <c r="T970" s="122"/>
      <c r="U970" s="154"/>
      <c r="V970" s="361"/>
      <c r="W970" s="130"/>
      <c r="X970" s="154"/>
      <c r="Y970" s="251"/>
      <c r="Z970" s="364"/>
      <c r="AA970" s="154"/>
      <c r="AB970" s="282"/>
    </row>
    <row r="971" spans="1:28" x14ac:dyDescent="0.25">
      <c r="A971" s="63" t="str">
        <f t="shared" si="317"/>
        <v>Trans &amp; Dist Mains</v>
      </c>
      <c r="B971" s="45">
        <f t="shared" si="317"/>
        <v>343</v>
      </c>
      <c r="C971" s="39">
        <f t="shared" si="318"/>
        <v>0</v>
      </c>
      <c r="D971" s="39"/>
      <c r="E971" s="40"/>
      <c r="F971" s="39"/>
      <c r="G971" s="40"/>
      <c r="H971" s="39">
        <f t="shared" si="312"/>
        <v>0</v>
      </c>
      <c r="I971" s="41">
        <f t="shared" si="319"/>
        <v>2</v>
      </c>
      <c r="J971" s="39">
        <f t="shared" si="320"/>
        <v>0</v>
      </c>
      <c r="K971" s="39">
        <f t="shared" si="313"/>
        <v>0</v>
      </c>
      <c r="L971" s="39"/>
      <c r="M971" s="40"/>
      <c r="N971" s="39">
        <f t="shared" si="314"/>
        <v>0</v>
      </c>
      <c r="O971" s="187" t="str">
        <f t="shared" si="321"/>
        <v>---</v>
      </c>
      <c r="P971" s="40"/>
      <c r="Q971" s="39">
        <f t="shared" si="315"/>
        <v>0</v>
      </c>
      <c r="R971" s="45">
        <f t="shared" si="316"/>
        <v>343</v>
      </c>
      <c r="S971" s="164"/>
      <c r="T971" s="155"/>
      <c r="U971" s="39"/>
      <c r="V971" s="361"/>
      <c r="W971" s="45"/>
      <c r="X971" s="39"/>
      <c r="Y971" s="210"/>
      <c r="Z971" s="364"/>
      <c r="AA971" s="39"/>
      <c r="AB971" s="218"/>
    </row>
    <row r="972" spans="1:28" s="100" customFormat="1" x14ac:dyDescent="0.25">
      <c r="A972" s="100" t="str">
        <f t="shared" si="317"/>
        <v>Services</v>
      </c>
      <c r="B972" s="130">
        <f t="shared" si="317"/>
        <v>345</v>
      </c>
      <c r="C972" s="154">
        <f t="shared" si="318"/>
        <v>1918255</v>
      </c>
      <c r="D972" s="154"/>
      <c r="E972" s="224"/>
      <c r="F972" s="154"/>
      <c r="G972" s="224"/>
      <c r="H972" s="154">
        <f t="shared" si="312"/>
        <v>1918255</v>
      </c>
      <c r="I972" s="225">
        <f t="shared" si="319"/>
        <v>2.5</v>
      </c>
      <c r="J972" s="154">
        <f t="shared" si="320"/>
        <v>47956.375</v>
      </c>
      <c r="K972" s="154">
        <f t="shared" si="313"/>
        <v>142765.60625000001</v>
      </c>
      <c r="L972" s="154"/>
      <c r="M972" s="224"/>
      <c r="N972" s="154">
        <f t="shared" si="314"/>
        <v>190721.98125000001</v>
      </c>
      <c r="O972" s="293">
        <f t="shared" si="321"/>
        <v>9.9424727812517109</v>
      </c>
      <c r="P972" s="224"/>
      <c r="Q972" s="154">
        <f t="shared" si="315"/>
        <v>1727533.01875</v>
      </c>
      <c r="R972" s="130">
        <f t="shared" si="316"/>
        <v>345</v>
      </c>
      <c r="S972" s="129"/>
      <c r="T972" s="122"/>
      <c r="U972" s="154"/>
      <c r="V972" s="361"/>
      <c r="W972" s="130"/>
      <c r="X972" s="154"/>
      <c r="Y972" s="251"/>
      <c r="Z972" s="364"/>
      <c r="AA972" s="154"/>
      <c r="AB972" s="282"/>
    </row>
    <row r="973" spans="1:28" x14ac:dyDescent="0.25">
      <c r="A973" s="63" t="str">
        <f t="shared" si="317"/>
        <v>Meters</v>
      </c>
      <c r="B973" s="45">
        <f t="shared" si="317"/>
        <v>346</v>
      </c>
      <c r="C973" s="39">
        <f t="shared" si="318"/>
        <v>0</v>
      </c>
      <c r="D973" s="39"/>
      <c r="E973" s="40"/>
      <c r="F973" s="39"/>
      <c r="G973" s="40"/>
      <c r="H973" s="39">
        <f t="shared" si="312"/>
        <v>0</v>
      </c>
      <c r="I973" s="41">
        <f t="shared" si="319"/>
        <v>10</v>
      </c>
      <c r="J973" s="39">
        <f t="shared" si="320"/>
        <v>0</v>
      </c>
      <c r="K973" s="39">
        <f t="shared" si="313"/>
        <v>0</v>
      </c>
      <c r="L973" s="39"/>
      <c r="M973" s="40"/>
      <c r="N973" s="39">
        <f t="shared" si="314"/>
        <v>0</v>
      </c>
      <c r="O973" s="187" t="str">
        <f t="shared" si="321"/>
        <v>---</v>
      </c>
      <c r="P973" s="40"/>
      <c r="Q973" s="39">
        <f t="shared" si="315"/>
        <v>0</v>
      </c>
      <c r="R973" s="45">
        <f t="shared" si="316"/>
        <v>346</v>
      </c>
      <c r="S973" s="164"/>
      <c r="T973" s="155"/>
      <c r="U973" s="39"/>
      <c r="V973" s="362"/>
      <c r="W973" s="45"/>
      <c r="X973" s="39"/>
      <c r="Y973" s="210"/>
      <c r="Z973" s="365"/>
      <c r="AA973" s="39"/>
      <c r="AB973" s="218"/>
    </row>
    <row r="974" spans="1:28" s="100" customFormat="1" x14ac:dyDescent="0.25">
      <c r="A974" s="100" t="str">
        <f t="shared" si="317"/>
        <v>Meter Pits &amp; Installations</v>
      </c>
      <c r="B974" s="130">
        <f t="shared" si="317"/>
        <v>347</v>
      </c>
      <c r="C974" s="154">
        <f t="shared" si="318"/>
        <v>3663</v>
      </c>
      <c r="D974" s="154"/>
      <c r="E974" s="224"/>
      <c r="F974" s="154"/>
      <c r="G974" s="224"/>
      <c r="H974" s="154">
        <f t="shared" si="312"/>
        <v>3663</v>
      </c>
      <c r="I974" s="225">
        <f t="shared" si="319"/>
        <v>2.5</v>
      </c>
      <c r="J974" s="154">
        <f t="shared" si="320"/>
        <v>91.575000000000003</v>
      </c>
      <c r="K974" s="154">
        <f t="shared" si="313"/>
        <v>778.38750000000005</v>
      </c>
      <c r="L974" s="154"/>
      <c r="M974" s="224"/>
      <c r="N974" s="154">
        <f t="shared" si="314"/>
        <v>869.96250000000009</v>
      </c>
      <c r="O974" s="293">
        <f t="shared" si="321"/>
        <v>23.75</v>
      </c>
      <c r="P974" s="224"/>
      <c r="Q974" s="154">
        <f t="shared" si="315"/>
        <v>2793.0374999999999</v>
      </c>
      <c r="R974" s="130">
        <f t="shared" si="316"/>
        <v>347</v>
      </c>
      <c r="S974" s="129"/>
      <c r="T974" s="122"/>
      <c r="U974" s="154"/>
      <c r="V974" s="284"/>
      <c r="W974" s="130"/>
      <c r="X974" s="154"/>
      <c r="Y974" s="154"/>
      <c r="Z974" s="251"/>
      <c r="AA974" s="154"/>
      <c r="AB974" s="282"/>
    </row>
    <row r="975" spans="1:28" x14ac:dyDescent="0.25">
      <c r="A975" s="63" t="str">
        <f t="shared" si="317"/>
        <v>Hydrants</v>
      </c>
      <c r="B975" s="45">
        <f t="shared" si="317"/>
        <v>348</v>
      </c>
      <c r="C975" s="39">
        <f t="shared" si="318"/>
        <v>50625</v>
      </c>
      <c r="D975" s="39"/>
      <c r="E975" s="40"/>
      <c r="F975" s="39"/>
      <c r="G975" s="40"/>
      <c r="H975" s="39">
        <f t="shared" si="312"/>
        <v>50625</v>
      </c>
      <c r="I975" s="41">
        <f t="shared" si="319"/>
        <v>2</v>
      </c>
      <c r="J975" s="39">
        <f t="shared" si="320"/>
        <v>1012.5</v>
      </c>
      <c r="K975" s="39">
        <f t="shared" si="313"/>
        <v>7431.59</v>
      </c>
      <c r="L975" s="39"/>
      <c r="M975" s="40"/>
      <c r="N975" s="39">
        <f t="shared" si="314"/>
        <v>8444.09</v>
      </c>
      <c r="O975" s="187">
        <f t="shared" si="321"/>
        <v>16.679683950617285</v>
      </c>
      <c r="P975" s="40"/>
      <c r="Q975" s="39">
        <f t="shared" si="315"/>
        <v>42180.91</v>
      </c>
      <c r="R975" s="45">
        <f t="shared" si="316"/>
        <v>348</v>
      </c>
      <c r="S975" s="164"/>
      <c r="T975" s="155"/>
      <c r="U975" s="39"/>
      <c r="V975" s="375" t="s">
        <v>73</v>
      </c>
      <c r="W975" s="45"/>
      <c r="X975" s="39"/>
      <c r="Y975" s="39"/>
      <c r="Z975" s="210"/>
      <c r="AA975" s="39"/>
      <c r="AB975" s="216"/>
    </row>
    <row r="976" spans="1:28" s="100" customFormat="1" x14ac:dyDescent="0.25">
      <c r="A976" s="100" t="str">
        <f t="shared" si="317"/>
        <v>Stores Equipment</v>
      </c>
      <c r="B976" s="130">
        <f t="shared" si="317"/>
        <v>393</v>
      </c>
      <c r="C976" s="154">
        <f t="shared" si="318"/>
        <v>12656</v>
      </c>
      <c r="D976" s="154"/>
      <c r="E976" s="224"/>
      <c r="F976" s="154"/>
      <c r="G976" s="224"/>
      <c r="H976" s="154">
        <f>C976+D976-F976</f>
        <v>12656</v>
      </c>
      <c r="I976" s="225">
        <f t="shared" si="319"/>
        <v>4</v>
      </c>
      <c r="J976" s="154">
        <f t="shared" si="320"/>
        <v>506.24</v>
      </c>
      <c r="K976" s="154">
        <f t="shared" si="313"/>
        <v>253.12</v>
      </c>
      <c r="L976" s="154"/>
      <c r="M976" s="224"/>
      <c r="N976" s="154">
        <f>K976+J976+L976-F976</f>
        <v>759.36</v>
      </c>
      <c r="O976" s="293">
        <f t="shared" si="321"/>
        <v>6</v>
      </c>
      <c r="P976" s="224"/>
      <c r="Q976" s="154">
        <f t="shared" si="315"/>
        <v>11896.64</v>
      </c>
      <c r="R976" s="130">
        <f t="shared" si="316"/>
        <v>393</v>
      </c>
      <c r="S976" s="129"/>
      <c r="T976" s="122"/>
      <c r="U976" s="154"/>
      <c r="V976" s="375"/>
      <c r="W976" s="130"/>
      <c r="X976" s="154"/>
      <c r="Y976" s="154"/>
      <c r="Z976" s="154"/>
      <c r="AA976" s="154"/>
      <c r="AB976" s="283"/>
    </row>
    <row r="977" spans="1:28" x14ac:dyDescent="0.25">
      <c r="A977" s="63" t="str">
        <f t="shared" si="317"/>
        <v>Power Operated Equipment</v>
      </c>
      <c r="B977" s="45">
        <f t="shared" si="317"/>
        <v>396</v>
      </c>
      <c r="C977" s="39">
        <f t="shared" si="318"/>
        <v>0</v>
      </c>
      <c r="D977" s="39">
        <v>0</v>
      </c>
      <c r="E977" s="40"/>
      <c r="F977" s="39"/>
      <c r="G977" s="40"/>
      <c r="H977" s="39">
        <f t="shared" si="312"/>
        <v>0</v>
      </c>
      <c r="I977" s="41">
        <f t="shared" si="319"/>
        <v>6.7</v>
      </c>
      <c r="J977" s="39">
        <f t="shared" si="320"/>
        <v>0</v>
      </c>
      <c r="K977" s="39">
        <f t="shared" si="313"/>
        <v>0</v>
      </c>
      <c r="L977" s="39"/>
      <c r="M977" s="40"/>
      <c r="N977" s="39">
        <f t="shared" si="314"/>
        <v>0</v>
      </c>
      <c r="O977" s="187" t="str">
        <f t="shared" si="321"/>
        <v>---</v>
      </c>
      <c r="P977" s="40"/>
      <c r="Q977" s="39">
        <f t="shared" si="315"/>
        <v>0</v>
      </c>
      <c r="R977" s="45">
        <f t="shared" si="316"/>
        <v>396</v>
      </c>
      <c r="S977" s="164"/>
      <c r="T977" s="155"/>
      <c r="U977" s="39"/>
      <c r="V977" s="375"/>
      <c r="W977" s="45"/>
      <c r="X977" s="39"/>
      <c r="Y977" s="39"/>
      <c r="Z977" s="39"/>
      <c r="AA977" s="39"/>
      <c r="AB977" s="216"/>
    </row>
    <row r="978" spans="1:28" s="100" customFormat="1" x14ac:dyDescent="0.25">
      <c r="A978" s="100" t="str">
        <f t="shared" si="317"/>
        <v>Transportation Equipment</v>
      </c>
      <c r="B978" s="130">
        <f t="shared" si="317"/>
        <v>392</v>
      </c>
      <c r="C978" s="154">
        <f t="shared" si="318"/>
        <v>0</v>
      </c>
      <c r="D978" s="154"/>
      <c r="E978" s="224"/>
      <c r="F978" s="154"/>
      <c r="G978" s="224"/>
      <c r="H978" s="154">
        <f t="shared" si="312"/>
        <v>0</v>
      </c>
      <c r="I978" s="225">
        <f t="shared" si="319"/>
        <v>13</v>
      </c>
      <c r="J978" s="154">
        <f t="shared" si="320"/>
        <v>0</v>
      </c>
      <c r="K978" s="154">
        <f t="shared" si="313"/>
        <v>0</v>
      </c>
      <c r="L978" s="154"/>
      <c r="M978" s="224"/>
      <c r="N978" s="154">
        <f t="shared" si="314"/>
        <v>0</v>
      </c>
      <c r="O978" s="293" t="str">
        <f t="shared" si="321"/>
        <v>---</v>
      </c>
      <c r="P978" s="224"/>
      <c r="Q978" s="154">
        <f t="shared" si="315"/>
        <v>0</v>
      </c>
      <c r="R978" s="130">
        <f t="shared" si="316"/>
        <v>392</v>
      </c>
      <c r="S978" s="129"/>
      <c r="T978" s="122"/>
      <c r="U978" s="154"/>
      <c r="V978" s="375"/>
      <c r="W978" s="130"/>
      <c r="X978" s="154"/>
      <c r="Y978" s="154"/>
      <c r="Z978" s="154"/>
      <c r="AA978" s="154"/>
      <c r="AB978" s="282"/>
    </row>
    <row r="979" spans="1:28" x14ac:dyDescent="0.25">
      <c r="A979" s="63" t="str">
        <f t="shared" si="317"/>
        <v>Communication Equipment</v>
      </c>
      <c r="B979" s="45">
        <f t="shared" si="317"/>
        <v>397</v>
      </c>
      <c r="C979" s="39">
        <f t="shared" si="318"/>
        <v>0</v>
      </c>
      <c r="D979" s="39"/>
      <c r="E979" s="40"/>
      <c r="F979" s="39"/>
      <c r="G979" s="40"/>
      <c r="H979" s="39">
        <f t="shared" si="312"/>
        <v>0</v>
      </c>
      <c r="I979" s="41">
        <f t="shared" si="319"/>
        <v>6.7</v>
      </c>
      <c r="J979" s="39">
        <f t="shared" si="320"/>
        <v>0</v>
      </c>
      <c r="K979" s="39">
        <f t="shared" si="313"/>
        <v>0</v>
      </c>
      <c r="L979" s="39"/>
      <c r="M979" s="40"/>
      <c r="N979" s="39">
        <f t="shared" si="314"/>
        <v>0</v>
      </c>
      <c r="O979" s="187" t="str">
        <f t="shared" si="321"/>
        <v>---</v>
      </c>
      <c r="P979" s="40"/>
      <c r="Q979" s="39">
        <f t="shared" si="315"/>
        <v>0</v>
      </c>
      <c r="R979" s="45">
        <f t="shared" si="316"/>
        <v>397</v>
      </c>
      <c r="S979" s="164"/>
      <c r="T979" s="155"/>
      <c r="U979" s="39"/>
      <c r="V979" s="375"/>
      <c r="W979" s="45"/>
      <c r="X979" s="39"/>
      <c r="Y979" s="39"/>
      <c r="Z979" s="39"/>
      <c r="AA979" s="39"/>
      <c r="AB979" s="218"/>
    </row>
    <row r="980" spans="1:28" s="100" customFormat="1" x14ac:dyDescent="0.25">
      <c r="A980" s="100" t="str">
        <f t="shared" si="317"/>
        <v>Organization</v>
      </c>
      <c r="B980" s="130">
        <f t="shared" si="317"/>
        <v>301</v>
      </c>
      <c r="C980" s="154">
        <f t="shared" si="318"/>
        <v>0</v>
      </c>
      <c r="D980" s="154"/>
      <c r="E980" s="224"/>
      <c r="F980" s="154"/>
      <c r="G980" s="224"/>
      <c r="H980" s="154">
        <f t="shared" si="312"/>
        <v>0</v>
      </c>
      <c r="I980" s="225">
        <f t="shared" si="319"/>
        <v>0</v>
      </c>
      <c r="J980" s="154">
        <f t="shared" si="320"/>
        <v>0</v>
      </c>
      <c r="K980" s="154">
        <f t="shared" si="313"/>
        <v>0</v>
      </c>
      <c r="L980" s="154"/>
      <c r="M980" s="224"/>
      <c r="N980" s="154">
        <f t="shared" si="314"/>
        <v>0</v>
      </c>
      <c r="O980" s="293" t="str">
        <f t="shared" si="321"/>
        <v>---</v>
      </c>
      <c r="P980" s="224"/>
      <c r="Q980" s="154">
        <f t="shared" si="315"/>
        <v>0</v>
      </c>
      <c r="R980" s="130">
        <f t="shared" si="316"/>
        <v>301</v>
      </c>
      <c r="S980" s="129"/>
      <c r="T980" s="122"/>
      <c r="U980" s="154"/>
      <c r="V980" s="375"/>
      <c r="W980" s="130"/>
      <c r="X980" s="154"/>
      <c r="Y980" s="154"/>
      <c r="Z980" s="154"/>
      <c r="AA980" s="154"/>
      <c r="AB980" s="283"/>
    </row>
    <row r="981" spans="1:28" x14ac:dyDescent="0.25">
      <c r="A981" s="63" t="str">
        <f t="shared" si="317"/>
        <v xml:space="preserve"> </v>
      </c>
      <c r="B981" s="45">
        <f t="shared" si="317"/>
        <v>0</v>
      </c>
      <c r="C981" s="39">
        <f t="shared" si="318"/>
        <v>0</v>
      </c>
      <c r="D981" s="39"/>
      <c r="E981" s="40"/>
      <c r="F981" s="39"/>
      <c r="G981" s="40"/>
      <c r="H981" s="39">
        <f t="shared" si="312"/>
        <v>0</v>
      </c>
      <c r="I981" s="41">
        <f t="shared" si="319"/>
        <v>0</v>
      </c>
      <c r="J981" s="39">
        <f t="shared" si="320"/>
        <v>0</v>
      </c>
      <c r="K981" s="39">
        <f t="shared" si="313"/>
        <v>0</v>
      </c>
      <c r="L981" s="39"/>
      <c r="M981" s="40"/>
      <c r="N981" s="39">
        <f t="shared" si="314"/>
        <v>0</v>
      </c>
      <c r="O981" s="187" t="str">
        <f t="shared" si="321"/>
        <v>---</v>
      </c>
      <c r="P981" s="40"/>
      <c r="Q981" s="39">
        <f t="shared" si="315"/>
        <v>0</v>
      </c>
      <c r="R981" s="45">
        <f t="shared" si="316"/>
        <v>0</v>
      </c>
      <c r="S981" s="164"/>
      <c r="T981" s="160"/>
      <c r="U981" s="39"/>
      <c r="V981" s="375"/>
      <c r="W981" s="45"/>
      <c r="X981" s="39"/>
      <c r="Y981" s="39"/>
      <c r="Z981" s="39"/>
      <c r="AA981" s="39"/>
      <c r="AB981" s="216"/>
    </row>
    <row r="982" spans="1:28" x14ac:dyDescent="0.25">
      <c r="A982" s="100"/>
      <c r="B982" s="130"/>
      <c r="C982" s="154"/>
      <c r="D982" s="154"/>
      <c r="E982" s="224"/>
      <c r="F982" s="154"/>
      <c r="G982" s="224"/>
      <c r="H982" s="154"/>
      <c r="I982" s="225"/>
      <c r="J982" s="154" t="s">
        <v>104</v>
      </c>
      <c r="K982" s="154"/>
      <c r="L982" s="154"/>
      <c r="M982" s="224"/>
      <c r="N982" s="154"/>
      <c r="O982" s="154"/>
      <c r="P982" s="224"/>
      <c r="Q982" s="154"/>
      <c r="R982" s="130"/>
      <c r="S982" s="129"/>
      <c r="T982" s="122"/>
      <c r="U982" s="154"/>
      <c r="V982" s="228"/>
      <c r="W982" s="130"/>
      <c r="X982" s="154"/>
      <c r="Y982" s="154"/>
      <c r="Z982" s="154"/>
      <c r="AA982" s="154"/>
      <c r="AB982" s="229"/>
    </row>
    <row r="983" spans="1:28" x14ac:dyDescent="0.25">
      <c r="A983" s="244" t="s">
        <v>54</v>
      </c>
      <c r="B983" s="9" t="str">
        <f t="shared" ref="B983" si="322">$M$1</f>
        <v>A</v>
      </c>
      <c r="C983" s="32"/>
      <c r="D983" s="32"/>
      <c r="F983" s="32"/>
      <c r="H983" s="32"/>
      <c r="I983" s="32"/>
      <c r="J983" s="32"/>
      <c r="K983" s="32"/>
      <c r="L983" s="32"/>
      <c r="N983" s="32"/>
      <c r="O983" s="32"/>
      <c r="T983" s="160"/>
      <c r="U983" s="4"/>
      <c r="V983" s="4"/>
    </row>
    <row r="984" spans="1:28" x14ac:dyDescent="0.25">
      <c r="A984" s="4" t="s">
        <v>4</v>
      </c>
      <c r="C984" s="198">
        <f>SUM(C965:C983)</f>
        <v>3898018</v>
      </c>
      <c r="D984" s="198">
        <f>SUM(D965:D983)</f>
        <v>1523</v>
      </c>
      <c r="F984" s="11">
        <f>SUM(F965:F983)</f>
        <v>0</v>
      </c>
      <c r="H984" s="198">
        <f>SUM(H965:H983)</f>
        <v>3899541</v>
      </c>
      <c r="I984" s="32"/>
      <c r="J984" s="198">
        <f>SUM(J965:J983)</f>
        <v>96494.103499999997</v>
      </c>
      <c r="K984" s="198">
        <f>SUM(K965:K983)</f>
        <v>220768.20375000002</v>
      </c>
      <c r="L984" s="11">
        <f>SUM(L965:L983)</f>
        <v>0</v>
      </c>
      <c r="N984" s="198">
        <f>SUM(N965:N983)</f>
        <v>317262.30725000007</v>
      </c>
      <c r="O984" s="11"/>
      <c r="Q984" s="198">
        <f>SUM(Q965:Q983)</f>
        <v>3582278.6927500004</v>
      </c>
      <c r="T984" s="160"/>
      <c r="U984" s="198">
        <f>SUM(U965:U981)</f>
        <v>0</v>
      </c>
      <c r="V984" s="23"/>
      <c r="X984" s="198">
        <f>U984+V965</f>
        <v>0</v>
      </c>
      <c r="Y984" s="198">
        <f>X984/H984*J984</f>
        <v>0</v>
      </c>
      <c r="AA984" s="198">
        <f>Z965+Y984+SUM(AA965:AA981)</f>
        <v>0</v>
      </c>
      <c r="AB984" s="198">
        <f>X984-AA984</f>
        <v>0</v>
      </c>
    </row>
    <row r="985" spans="1:28" x14ac:dyDescent="0.25">
      <c r="C985" s="32"/>
      <c r="H985" s="32"/>
      <c r="I985" s="32"/>
      <c r="J985" s="32"/>
      <c r="K985" s="32"/>
      <c r="L985" s="32"/>
      <c r="N985" s="32"/>
      <c r="O985" s="32"/>
      <c r="Q985" s="32"/>
      <c r="T985" s="160"/>
    </row>
    <row r="986" spans="1:28" x14ac:dyDescent="0.25">
      <c r="A986" s="120" t="s">
        <v>85</v>
      </c>
      <c r="B986" s="90"/>
      <c r="C986" s="32"/>
      <c r="H986" s="32"/>
      <c r="I986" s="32"/>
      <c r="J986" s="32"/>
      <c r="K986" s="32"/>
      <c r="L986" s="32"/>
      <c r="N986" s="32"/>
      <c r="O986" s="32"/>
      <c r="Q986" s="32"/>
      <c r="T986" s="160"/>
      <c r="U986" s="56"/>
      <c r="V986" s="4"/>
      <c r="W986" s="9"/>
      <c r="Y986" s="32"/>
      <c r="AA986" s="32"/>
      <c r="AB986" s="206"/>
    </row>
    <row r="987" spans="1:28" ht="14.4" thickBot="1" x14ac:dyDescent="0.3">
      <c r="B987" s="4"/>
      <c r="E987" s="4"/>
      <c r="G987" s="4"/>
      <c r="T987" s="160"/>
      <c r="U987" s="56"/>
      <c r="V987" s="4"/>
      <c r="W987" s="9"/>
      <c r="Y987" s="32"/>
      <c r="AA987" s="32"/>
      <c r="AB987" s="206"/>
    </row>
    <row r="988" spans="1:28" ht="14.4" thickTop="1" x14ac:dyDescent="0.25">
      <c r="B988" s="4"/>
      <c r="E988" s="4"/>
      <c r="G988" s="4"/>
      <c r="K988" s="91"/>
      <c r="L988" s="92"/>
      <c r="M988" s="68"/>
      <c r="N988" s="92"/>
      <c r="O988" s="92"/>
      <c r="P988" s="68"/>
      <c r="Q988" s="93"/>
      <c r="T988" s="160"/>
      <c r="U988" s="125"/>
      <c r="V988" s="4"/>
      <c r="AA988" s="65"/>
      <c r="AB988" s="50"/>
    </row>
    <row r="989" spans="1:28" x14ac:dyDescent="0.25">
      <c r="B989" s="259"/>
      <c r="C989" s="9"/>
      <c r="H989" s="9"/>
      <c r="K989" s="78"/>
      <c r="L989" s="376">
        <f>L957</f>
        <v>2002</v>
      </c>
      <c r="M989" s="377"/>
      <c r="N989" s="377"/>
      <c r="O989" s="377"/>
      <c r="P989" s="378"/>
      <c r="Q989" s="94"/>
      <c r="T989" s="160"/>
      <c r="U989" s="56"/>
      <c r="V989" s="4" t="s">
        <v>5</v>
      </c>
      <c r="AB989" s="50"/>
    </row>
    <row r="990" spans="1:28" x14ac:dyDescent="0.25">
      <c r="B990" s="4"/>
      <c r="E990" s="4"/>
      <c r="G990" s="4"/>
      <c r="K990" s="78"/>
      <c r="L990" s="57"/>
      <c r="M990" s="73"/>
      <c r="N990" s="57"/>
      <c r="O990" s="57"/>
      <c r="P990" s="73"/>
      <c r="Q990" s="74"/>
      <c r="T990" s="160"/>
      <c r="U990" s="56"/>
      <c r="V990" s="10" t="s">
        <v>17</v>
      </c>
      <c r="W990" s="10" t="s">
        <v>18</v>
      </c>
      <c r="X990" s="10"/>
      <c r="AB990" s="50"/>
    </row>
    <row r="991" spans="1:28" x14ac:dyDescent="0.25">
      <c r="B991" s="4"/>
      <c r="E991" s="4"/>
      <c r="G991" s="4"/>
      <c r="K991" s="72"/>
      <c r="L991" s="56" t="s">
        <v>19</v>
      </c>
      <c r="M991" s="73"/>
      <c r="N991" s="56"/>
      <c r="O991" s="379">
        <f>H984</f>
        <v>3899541</v>
      </c>
      <c r="P991" s="379"/>
      <c r="Q991" s="71"/>
      <c r="T991" s="160"/>
      <c r="U991" s="125"/>
      <c r="V991" s="380" t="s">
        <v>76</v>
      </c>
      <c r="W991" s="382" t="s">
        <v>75</v>
      </c>
      <c r="X991" s="383"/>
      <c r="Y991" s="383"/>
      <c r="Z991" s="383"/>
      <c r="AA991" s="384"/>
      <c r="AB991" s="50"/>
    </row>
    <row r="992" spans="1:28" x14ac:dyDescent="0.25">
      <c r="A992" s="9"/>
      <c r="B992" s="259"/>
      <c r="K992" s="72"/>
      <c r="L992" s="43" t="s">
        <v>20</v>
      </c>
      <c r="M992" s="73"/>
      <c r="N992" s="56"/>
      <c r="O992" s="391">
        <f>X984</f>
        <v>0</v>
      </c>
      <c r="P992" s="391"/>
      <c r="Q992" s="71"/>
      <c r="T992" s="160"/>
      <c r="U992" s="56"/>
      <c r="V992" s="381"/>
      <c r="W992" s="385"/>
      <c r="X992" s="386"/>
      <c r="Y992" s="386"/>
      <c r="Z992" s="386"/>
      <c r="AA992" s="387"/>
      <c r="AB992" s="50"/>
    </row>
    <row r="993" spans="1:28" ht="14.4" thickBot="1" x14ac:dyDescent="0.3">
      <c r="K993" s="72"/>
      <c r="L993" s="43" t="s">
        <v>21</v>
      </c>
      <c r="M993" s="73"/>
      <c r="N993" s="56"/>
      <c r="O993" s="392">
        <f>N984</f>
        <v>317262.30725000007</v>
      </c>
      <c r="P993" s="392"/>
      <c r="Q993" s="71"/>
      <c r="T993" s="160"/>
      <c r="U993" s="56"/>
      <c r="V993" s="259"/>
      <c r="W993" s="385"/>
      <c r="X993" s="386"/>
      <c r="Y993" s="386"/>
      <c r="Z993" s="386"/>
      <c r="AA993" s="387"/>
      <c r="AB993" s="50"/>
    </row>
    <row r="994" spans="1:28" x14ac:dyDescent="0.25">
      <c r="A994" s="9"/>
      <c r="B994" s="259"/>
      <c r="K994" s="72"/>
      <c r="L994" s="75"/>
      <c r="M994" s="76"/>
      <c r="N994" s="77"/>
      <c r="O994" s="393">
        <f>O991-O992-O993</f>
        <v>3582278.6927499999</v>
      </c>
      <c r="P994" s="393"/>
      <c r="Q994" s="71"/>
      <c r="T994" s="160"/>
      <c r="W994" s="388"/>
      <c r="X994" s="389"/>
      <c r="Y994" s="389"/>
      <c r="Z994" s="389"/>
      <c r="AA994" s="390"/>
      <c r="AB994" s="50"/>
    </row>
    <row r="995" spans="1:28" x14ac:dyDescent="0.25">
      <c r="A995" s="9"/>
      <c r="B995" s="259"/>
      <c r="H995" s="9"/>
      <c r="K995" s="78"/>
      <c r="L995" s="43"/>
      <c r="M995" s="73"/>
      <c r="N995" s="56"/>
      <c r="O995" s="43"/>
      <c r="P995" s="56"/>
      <c r="Q995" s="74"/>
      <c r="T995" s="160"/>
    </row>
    <row r="996" spans="1:28" x14ac:dyDescent="0.25">
      <c r="A996" s="9" t="s">
        <v>22</v>
      </c>
      <c r="B996" s="62"/>
      <c r="C996" s="4" t="s">
        <v>23</v>
      </c>
      <c r="K996" s="78"/>
      <c r="L996" s="80" t="s">
        <v>24</v>
      </c>
      <c r="M996" s="73"/>
      <c r="N996" s="56"/>
      <c r="O996" s="394">
        <f>AA984</f>
        <v>0</v>
      </c>
      <c r="P996" s="394"/>
      <c r="Q996" s="71"/>
      <c r="T996" s="160"/>
    </row>
    <row r="997" spans="1:28" x14ac:dyDescent="0.25">
      <c r="A997" s="9" t="s">
        <v>28</v>
      </c>
      <c r="B997" s="62">
        <f>B950</f>
        <v>0</v>
      </c>
      <c r="C997" s="4">
        <f t="shared" ref="C997" si="323">B996-B997</f>
        <v>0</v>
      </c>
      <c r="D997" s="4" t="s">
        <v>26</v>
      </c>
      <c r="K997" s="72"/>
      <c r="L997" s="81" t="s">
        <v>27</v>
      </c>
      <c r="M997" s="19"/>
      <c r="N997" s="20"/>
      <c r="O997" s="374">
        <f>O994+O996</f>
        <v>3582278.6927499999</v>
      </c>
      <c r="P997" s="374"/>
      <c r="Q997" s="95"/>
      <c r="T997" s="160"/>
    </row>
    <row r="998" spans="1:28" ht="14.4" thickBot="1" x14ac:dyDescent="0.3">
      <c r="C998" s="32"/>
      <c r="D998" s="32"/>
      <c r="F998" s="32"/>
      <c r="H998" s="32"/>
      <c r="I998" s="96"/>
      <c r="J998" s="32"/>
      <c r="K998" s="97"/>
      <c r="L998" s="98"/>
      <c r="M998" s="84"/>
      <c r="N998" s="98"/>
      <c r="O998" s="98"/>
      <c r="P998" s="84"/>
      <c r="Q998" s="99"/>
      <c r="T998" s="160"/>
    </row>
    <row r="999" spans="1:28" ht="14.4" thickTop="1" x14ac:dyDescent="0.25"/>
    <row r="1001" spans="1:28" x14ac:dyDescent="0.25">
      <c r="A1001" s="87" t="s">
        <v>78</v>
      </c>
      <c r="D1001" s="259" t="s">
        <v>39</v>
      </c>
      <c r="I1001" s="395" t="s">
        <v>77</v>
      </c>
      <c r="J1001" s="395"/>
      <c r="L1001" s="259" t="s">
        <v>79</v>
      </c>
      <c r="O1001" s="259" t="s">
        <v>80</v>
      </c>
      <c r="P1001" s="259"/>
      <c r="Q1001" s="259"/>
      <c r="T1001" s="160"/>
    </row>
    <row r="1002" spans="1:28" x14ac:dyDescent="0.25">
      <c r="A1002" s="260" t="str">
        <f t="shared" ref="A1002" si="324">$B$1</f>
        <v>Liberty-Bolivar</v>
      </c>
      <c r="B1002" s="261"/>
      <c r="D1002" s="396" t="str">
        <f t="shared" ref="D1002" si="325">$I$1</f>
        <v>WA-2020-0397</v>
      </c>
      <c r="E1002" s="397"/>
      <c r="F1002" s="398"/>
      <c r="I1002" s="12" t="str">
        <f t="shared" ref="I1002" si="326">$M$1</f>
        <v>A</v>
      </c>
      <c r="L1002" s="44">
        <f>L957+1</f>
        <v>2003</v>
      </c>
      <c r="O1002" s="399">
        <v>12</v>
      </c>
      <c r="P1002" s="400"/>
      <c r="T1002" s="160"/>
    </row>
    <row r="1003" spans="1:28" x14ac:dyDescent="0.25">
      <c r="A1003" s="262"/>
      <c r="B1003" s="259"/>
      <c r="T1003" s="160"/>
    </row>
    <row r="1004" spans="1:28" x14ac:dyDescent="0.3">
      <c r="B1004" s="401" t="s">
        <v>63</v>
      </c>
      <c r="C1004" s="366" t="s">
        <v>44</v>
      </c>
      <c r="D1004" s="366" t="s">
        <v>45</v>
      </c>
      <c r="E1004" s="101"/>
      <c r="F1004" s="366" t="s">
        <v>46</v>
      </c>
      <c r="G1004" s="101"/>
      <c r="H1004" s="366" t="s">
        <v>47</v>
      </c>
      <c r="I1004" s="366" t="s">
        <v>48</v>
      </c>
      <c r="J1004" s="366" t="s">
        <v>50</v>
      </c>
      <c r="K1004" s="366" t="s">
        <v>51</v>
      </c>
      <c r="L1004" s="366" t="s">
        <v>52</v>
      </c>
      <c r="M1004" s="101"/>
      <c r="N1004" s="366" t="s">
        <v>53</v>
      </c>
      <c r="O1004" s="366" t="s">
        <v>60</v>
      </c>
      <c r="P1004" s="101"/>
      <c r="Q1004" s="366" t="s">
        <v>55</v>
      </c>
      <c r="R1004" s="368" t="s">
        <v>49</v>
      </c>
      <c r="T1004" s="160"/>
      <c r="U1004" s="366" t="s">
        <v>64</v>
      </c>
      <c r="V1004" s="371" t="s">
        <v>65</v>
      </c>
      <c r="W1004" s="366" t="s">
        <v>67</v>
      </c>
      <c r="X1004" s="366" t="s">
        <v>66</v>
      </c>
      <c r="Y1004" s="366" t="s">
        <v>68</v>
      </c>
      <c r="Z1004" s="366" t="s">
        <v>69</v>
      </c>
      <c r="AA1004" s="366" t="s">
        <v>70</v>
      </c>
      <c r="AB1004" s="404" t="s">
        <v>71</v>
      </c>
    </row>
    <row r="1005" spans="1:28" x14ac:dyDescent="0.3">
      <c r="B1005" s="402"/>
      <c r="C1005" s="367"/>
      <c r="D1005" s="367"/>
      <c r="E1005" s="102"/>
      <c r="F1005" s="367"/>
      <c r="G1005" s="102"/>
      <c r="H1005" s="367"/>
      <c r="I1005" s="367"/>
      <c r="J1005" s="367"/>
      <c r="K1005" s="367"/>
      <c r="L1005" s="367"/>
      <c r="M1005" s="102"/>
      <c r="N1005" s="367"/>
      <c r="O1005" s="367"/>
      <c r="P1005" s="102"/>
      <c r="Q1005" s="367"/>
      <c r="R1005" s="369"/>
      <c r="T1005" s="160"/>
      <c r="U1005" s="367"/>
      <c r="V1005" s="372"/>
      <c r="W1005" s="367"/>
      <c r="X1005" s="367"/>
      <c r="Y1005" s="367"/>
      <c r="Z1005" s="367"/>
      <c r="AA1005" s="367"/>
      <c r="AB1005" s="405"/>
    </row>
    <row r="1006" spans="1:28" x14ac:dyDescent="0.3">
      <c r="B1006" s="402"/>
      <c r="C1006" s="367"/>
      <c r="D1006" s="367"/>
      <c r="E1006" s="102"/>
      <c r="F1006" s="367"/>
      <c r="G1006" s="102"/>
      <c r="H1006" s="367"/>
      <c r="I1006" s="367"/>
      <c r="J1006" s="367"/>
      <c r="K1006" s="367"/>
      <c r="L1006" s="367"/>
      <c r="M1006" s="102"/>
      <c r="N1006" s="367"/>
      <c r="O1006" s="367"/>
      <c r="P1006" s="102"/>
      <c r="Q1006" s="367"/>
      <c r="R1006" s="369"/>
      <c r="T1006" s="160"/>
      <c r="U1006" s="367"/>
      <c r="V1006" s="372"/>
      <c r="W1006" s="367"/>
      <c r="X1006" s="367"/>
      <c r="Y1006" s="367"/>
      <c r="Z1006" s="367"/>
      <c r="AA1006" s="367"/>
      <c r="AB1006" s="405"/>
    </row>
    <row r="1007" spans="1:28" x14ac:dyDescent="0.3">
      <c r="A1007" s="359" t="s">
        <v>0</v>
      </c>
      <c r="B1007" s="402"/>
      <c r="C1007" s="367"/>
      <c r="D1007" s="367"/>
      <c r="E1007" s="102"/>
      <c r="F1007" s="367"/>
      <c r="G1007" s="102"/>
      <c r="H1007" s="367"/>
      <c r="I1007" s="367"/>
      <c r="J1007" s="367"/>
      <c r="K1007" s="367"/>
      <c r="L1007" s="367"/>
      <c r="M1007" s="102"/>
      <c r="N1007" s="367"/>
      <c r="O1007" s="367"/>
      <c r="P1007" s="102"/>
      <c r="Q1007" s="367"/>
      <c r="R1007" s="369"/>
      <c r="T1007" s="160"/>
      <c r="U1007" s="367"/>
      <c r="V1007" s="372"/>
      <c r="W1007" s="367"/>
      <c r="X1007" s="367"/>
      <c r="Y1007" s="367"/>
      <c r="Z1007" s="367"/>
      <c r="AA1007" s="367"/>
      <c r="AB1007" s="405"/>
    </row>
    <row r="1008" spans="1:28" x14ac:dyDescent="0.3">
      <c r="A1008" s="359"/>
      <c r="B1008" s="403"/>
      <c r="C1008" s="46">
        <f>L1002</f>
        <v>2003</v>
      </c>
      <c r="D1008" s="46">
        <f>C1008</f>
        <v>2003</v>
      </c>
      <c r="E1008" s="7" t="s">
        <v>5</v>
      </c>
      <c r="F1008" s="46">
        <f>C1008</f>
        <v>2003</v>
      </c>
      <c r="G1008" s="7" t="s">
        <v>5</v>
      </c>
      <c r="H1008" s="46">
        <f>C1008</f>
        <v>2003</v>
      </c>
      <c r="I1008" s="373"/>
      <c r="J1008" s="373"/>
      <c r="K1008" s="46">
        <f>C1008</f>
        <v>2003</v>
      </c>
      <c r="L1008" s="46">
        <f>C1008</f>
        <v>2003</v>
      </c>
      <c r="M1008" s="7" t="s">
        <v>5</v>
      </c>
      <c r="N1008" s="46">
        <f>C1008</f>
        <v>2003</v>
      </c>
      <c r="O1008" s="373"/>
      <c r="P1008" s="7" t="s">
        <v>5</v>
      </c>
      <c r="Q1008" s="46">
        <f>C1008</f>
        <v>2003</v>
      </c>
      <c r="R1008" s="370"/>
      <c r="T1008" s="160"/>
      <c r="U1008" s="46">
        <f>C1008</f>
        <v>2003</v>
      </c>
      <c r="V1008" s="220">
        <f>U1008</f>
        <v>2003</v>
      </c>
      <c r="W1008" s="373"/>
      <c r="X1008" s="46">
        <f>U1008</f>
        <v>2003</v>
      </c>
      <c r="Y1008" s="46">
        <f>U1008</f>
        <v>2003</v>
      </c>
      <c r="Z1008" s="47">
        <f>U1008</f>
        <v>2003</v>
      </c>
      <c r="AA1008" s="373"/>
      <c r="AB1008" s="406"/>
    </row>
    <row r="1009" spans="1:28" x14ac:dyDescent="0.3">
      <c r="A1009" s="262" t="s">
        <v>54</v>
      </c>
      <c r="B1009" s="9" t="str">
        <f t="shared" ref="B1009" si="327">$M$1</f>
        <v>A</v>
      </c>
      <c r="C1009" s="106"/>
      <c r="D1009" s="106"/>
      <c r="E1009" s="107"/>
      <c r="F1009" s="106"/>
      <c r="G1009" s="107"/>
      <c r="H1009" s="106"/>
      <c r="I1009" s="108"/>
      <c r="J1009" s="108"/>
      <c r="K1009" s="106"/>
      <c r="L1009" s="106"/>
      <c r="M1009" s="107"/>
      <c r="N1009" s="106"/>
      <c r="O1009" s="108"/>
      <c r="P1009" s="107"/>
      <c r="Q1009" s="106"/>
      <c r="R1009" s="113"/>
      <c r="T1009" s="160"/>
      <c r="U1009" s="109"/>
      <c r="V1009" s="109"/>
      <c r="W1009" s="110"/>
      <c r="X1009" s="109"/>
      <c r="Y1009" s="109"/>
      <c r="Z1009" s="109"/>
      <c r="AA1009" s="110"/>
      <c r="AB1009" s="111"/>
    </row>
    <row r="1010" spans="1:28" x14ac:dyDescent="0.25">
      <c r="A1010" s="63" t="str">
        <f>A965</f>
        <v>Land and Land Rights</v>
      </c>
      <c r="B1010" s="45">
        <f>B965</f>
        <v>389</v>
      </c>
      <c r="C1010" s="39">
        <f>H965</f>
        <v>31116</v>
      </c>
      <c r="D1010" s="39"/>
      <c r="E1010" s="40"/>
      <c r="F1010" s="39"/>
      <c r="G1010" s="40"/>
      <c r="H1010" s="39">
        <f t="shared" ref="H1010:H1026" si="328">C1010+D1010-F1010</f>
        <v>31116</v>
      </c>
      <c r="I1010" s="41">
        <f>I965</f>
        <v>0</v>
      </c>
      <c r="J1010" s="39">
        <f>((C1010+H1010)/2)*I1010/100*$O$1002/12</f>
        <v>0</v>
      </c>
      <c r="K1010" s="39">
        <f t="shared" ref="K1010:K1026" si="329">N965</f>
        <v>0</v>
      </c>
      <c r="L1010" s="39"/>
      <c r="M1010" s="40"/>
      <c r="N1010" s="39">
        <f t="shared" ref="N1010:N1026" si="330">K1010+J1010+L1010-F1010</f>
        <v>0</v>
      </c>
      <c r="O1010" s="187" t="str">
        <f>IF(N1010&gt;0, N1010/H1010*100, "---")</f>
        <v>---</v>
      </c>
      <c r="P1010" s="40"/>
      <c r="Q1010" s="39">
        <f t="shared" ref="Q1010:Q1026" si="331">H1010-N1010</f>
        <v>31116</v>
      </c>
      <c r="R1010" s="45">
        <f t="shared" ref="R1010:R1026" si="332">B1010</f>
        <v>389</v>
      </c>
      <c r="S1010" s="164"/>
      <c r="T1010" s="155"/>
      <c r="U1010" s="207"/>
      <c r="V1010" s="221">
        <f>X984</f>
        <v>0</v>
      </c>
      <c r="W1010" s="105"/>
      <c r="X1010" s="176"/>
      <c r="Y1010" s="176"/>
      <c r="Z1010" s="176">
        <f>AA985</f>
        <v>0</v>
      </c>
      <c r="AA1010" s="207"/>
      <c r="AB1010" s="214"/>
    </row>
    <row r="1011" spans="1:28" s="100" customFormat="1" x14ac:dyDescent="0.25">
      <c r="A1011" s="100" t="str">
        <f t="shared" ref="A1011:B1025" si="333">A966</f>
        <v>Wells and Springs</v>
      </c>
      <c r="B1011" s="130">
        <f t="shared" si="333"/>
        <v>314</v>
      </c>
      <c r="C1011" s="154">
        <f t="shared" ref="C1011:C1026" si="334">H966</f>
        <v>66665</v>
      </c>
      <c r="D1011" s="154"/>
      <c r="E1011" s="224"/>
      <c r="F1011" s="154"/>
      <c r="G1011" s="224"/>
      <c r="H1011" s="154">
        <f t="shared" si="328"/>
        <v>66665</v>
      </c>
      <c r="I1011" s="225">
        <f t="shared" ref="I1011:I1025" si="335">I966</f>
        <v>2</v>
      </c>
      <c r="J1011" s="154">
        <f t="shared" ref="J1011:J1026" si="336">((C1011+H1011)/2)*I1011/100*$O$1002/12</f>
        <v>1333.3</v>
      </c>
      <c r="K1011" s="154">
        <f t="shared" si="329"/>
        <v>7474.39</v>
      </c>
      <c r="L1011" s="154"/>
      <c r="M1011" s="224"/>
      <c r="N1011" s="154">
        <f t="shared" si="330"/>
        <v>8807.69</v>
      </c>
      <c r="O1011" s="293">
        <f t="shared" ref="O1011:O1026" si="337">IF(N1011&gt;0, N1011/H1011*100, "---")</f>
        <v>13.211865296632416</v>
      </c>
      <c r="P1011" s="224"/>
      <c r="Q1011" s="154">
        <f t="shared" si="331"/>
        <v>57857.31</v>
      </c>
      <c r="R1011" s="130">
        <f t="shared" si="332"/>
        <v>314</v>
      </c>
      <c r="S1011" s="129"/>
      <c r="T1011" s="122"/>
      <c r="U1011" s="154"/>
      <c r="V1011" s="360" t="s">
        <v>72</v>
      </c>
      <c r="W1011" s="130"/>
      <c r="X1011" s="154"/>
      <c r="Y1011" s="281"/>
      <c r="Z1011" s="363" t="s">
        <v>74</v>
      </c>
      <c r="AA1011" s="154"/>
      <c r="AB1011" s="282"/>
    </row>
    <row r="1012" spans="1:28" x14ac:dyDescent="0.25">
      <c r="A1012" s="63" t="str">
        <f t="shared" si="333"/>
        <v>Pumping Equip (Electric)</v>
      </c>
      <c r="B1012" s="45">
        <f t="shared" si="333"/>
        <v>325</v>
      </c>
      <c r="C1012" s="39">
        <f t="shared" si="334"/>
        <v>0</v>
      </c>
      <c r="D1012" s="39"/>
      <c r="E1012" s="40"/>
      <c r="F1012" s="39"/>
      <c r="G1012" s="40"/>
      <c r="H1012" s="39">
        <f t="shared" si="328"/>
        <v>0</v>
      </c>
      <c r="I1012" s="41">
        <f t="shared" si="335"/>
        <v>10</v>
      </c>
      <c r="J1012" s="39">
        <f t="shared" si="336"/>
        <v>0</v>
      </c>
      <c r="K1012" s="39">
        <f t="shared" si="329"/>
        <v>0</v>
      </c>
      <c r="L1012" s="39"/>
      <c r="M1012" s="40"/>
      <c r="N1012" s="39">
        <f t="shared" si="330"/>
        <v>0</v>
      </c>
      <c r="O1012" s="187" t="str">
        <f t="shared" si="337"/>
        <v>---</v>
      </c>
      <c r="P1012" s="40"/>
      <c r="Q1012" s="39">
        <f t="shared" si="331"/>
        <v>0</v>
      </c>
      <c r="R1012" s="45">
        <f t="shared" si="332"/>
        <v>325</v>
      </c>
      <c r="S1012" s="164"/>
      <c r="T1012" s="155"/>
      <c r="U1012" s="39"/>
      <c r="V1012" s="361"/>
      <c r="W1012" s="45"/>
      <c r="X1012" s="39"/>
      <c r="Y1012" s="210"/>
      <c r="Z1012" s="364"/>
      <c r="AA1012" s="39"/>
      <c r="AB1012" s="216"/>
    </row>
    <row r="1013" spans="1:28" s="100" customFormat="1" x14ac:dyDescent="0.25">
      <c r="A1013" s="100" t="str">
        <f t="shared" si="333"/>
        <v>Structures and Improvements</v>
      </c>
      <c r="B1013" s="130">
        <f t="shared" si="333"/>
        <v>390</v>
      </c>
      <c r="C1013" s="154">
        <f t="shared" si="334"/>
        <v>18587</v>
      </c>
      <c r="D1013" s="154">
        <v>4853</v>
      </c>
      <c r="E1013" s="224"/>
      <c r="F1013" s="154"/>
      <c r="G1013" s="224"/>
      <c r="H1013" s="154">
        <f>C1013+D1013-F1013</f>
        <v>23440</v>
      </c>
      <c r="I1013" s="225">
        <f t="shared" si="335"/>
        <v>2.5</v>
      </c>
      <c r="J1013" s="154">
        <f t="shared" si="336"/>
        <v>525.33749999999998</v>
      </c>
      <c r="K1013" s="154">
        <f t="shared" si="329"/>
        <v>1291.6875</v>
      </c>
      <c r="L1013" s="154"/>
      <c r="M1013" s="224"/>
      <c r="N1013" s="154">
        <f t="shared" si="330"/>
        <v>1817.0250000000001</v>
      </c>
      <c r="O1013" s="293">
        <f t="shared" si="337"/>
        <v>7.751813139931742</v>
      </c>
      <c r="P1013" s="224"/>
      <c r="Q1013" s="154">
        <f t="shared" si="331"/>
        <v>21622.974999999999</v>
      </c>
      <c r="R1013" s="130">
        <f t="shared" si="332"/>
        <v>390</v>
      </c>
      <c r="S1013" s="129"/>
      <c r="T1013" s="122"/>
      <c r="U1013" s="154"/>
      <c r="V1013" s="361"/>
      <c r="W1013" s="130"/>
      <c r="X1013" s="154"/>
      <c r="Y1013" s="251"/>
      <c r="Z1013" s="364"/>
      <c r="AA1013" s="154"/>
      <c r="AB1013" s="283"/>
    </row>
    <row r="1014" spans="1:28" x14ac:dyDescent="0.25">
      <c r="A1014" s="63" t="str">
        <f t="shared" si="333"/>
        <v>Water Treatment Equipment</v>
      </c>
      <c r="B1014" s="45">
        <f t="shared" si="333"/>
        <v>332</v>
      </c>
      <c r="C1014" s="39">
        <f t="shared" si="334"/>
        <v>50543</v>
      </c>
      <c r="D1014" s="39"/>
      <c r="E1014" s="40"/>
      <c r="F1014" s="39"/>
      <c r="G1014" s="40"/>
      <c r="H1014" s="39">
        <f t="shared" si="328"/>
        <v>50543</v>
      </c>
      <c r="I1014" s="41">
        <f t="shared" si="335"/>
        <v>2.9</v>
      </c>
      <c r="J1014" s="39">
        <f t="shared" si="336"/>
        <v>1465.7470000000001</v>
      </c>
      <c r="K1014" s="39">
        <f t="shared" si="329"/>
        <v>10497.173500000001</v>
      </c>
      <c r="L1014" s="39"/>
      <c r="M1014" s="40"/>
      <c r="N1014" s="39">
        <f t="shared" si="330"/>
        <v>11962.9205</v>
      </c>
      <c r="O1014" s="187">
        <f t="shared" si="337"/>
        <v>23.668797855291533</v>
      </c>
      <c r="P1014" s="40"/>
      <c r="Q1014" s="39">
        <f t="shared" si="331"/>
        <v>38580.0795</v>
      </c>
      <c r="R1014" s="45">
        <f t="shared" si="332"/>
        <v>332</v>
      </c>
      <c r="S1014" s="164"/>
      <c r="T1014" s="155"/>
      <c r="U1014" s="39"/>
      <c r="V1014" s="361"/>
      <c r="W1014" s="45"/>
      <c r="X1014" s="39"/>
      <c r="Y1014" s="210"/>
      <c r="Z1014" s="364"/>
      <c r="AA1014" s="39"/>
      <c r="AB1014" s="218"/>
    </row>
    <row r="1015" spans="1:28" s="100" customFormat="1" x14ac:dyDescent="0.25">
      <c r="A1015" s="100" t="str">
        <f t="shared" si="333"/>
        <v>Dist Reservoirs and Standpipes</v>
      </c>
      <c r="B1015" s="130">
        <f t="shared" si="333"/>
        <v>342</v>
      </c>
      <c r="C1015" s="154">
        <f t="shared" si="334"/>
        <v>1747431</v>
      </c>
      <c r="D1015" s="154"/>
      <c r="E1015" s="224"/>
      <c r="F1015" s="154"/>
      <c r="G1015" s="224"/>
      <c r="H1015" s="154">
        <f t="shared" si="328"/>
        <v>1747431</v>
      </c>
      <c r="I1015" s="225">
        <f t="shared" si="335"/>
        <v>2.5</v>
      </c>
      <c r="J1015" s="154">
        <f t="shared" si="336"/>
        <v>43685.775000000001</v>
      </c>
      <c r="K1015" s="154">
        <f t="shared" si="329"/>
        <v>97203.662500000006</v>
      </c>
      <c r="L1015" s="154"/>
      <c r="M1015" s="224"/>
      <c r="N1015" s="154">
        <f>K1015+J1015+L1015-F1015</f>
        <v>140889.4375</v>
      </c>
      <c r="O1015" s="293">
        <f t="shared" si="337"/>
        <v>8.0626609863279306</v>
      </c>
      <c r="P1015" s="224"/>
      <c r="Q1015" s="154">
        <f t="shared" si="331"/>
        <v>1606541.5625</v>
      </c>
      <c r="R1015" s="130">
        <f t="shared" si="332"/>
        <v>342</v>
      </c>
      <c r="S1015" s="129"/>
      <c r="T1015" s="122"/>
      <c r="U1015" s="154"/>
      <c r="V1015" s="361"/>
      <c r="W1015" s="130"/>
      <c r="X1015" s="154"/>
      <c r="Y1015" s="251"/>
      <c r="Z1015" s="364"/>
      <c r="AA1015" s="154"/>
      <c r="AB1015" s="282"/>
    </row>
    <row r="1016" spans="1:28" x14ac:dyDescent="0.25">
      <c r="A1016" s="63" t="str">
        <f t="shared" si="333"/>
        <v>Trans &amp; Dist Mains</v>
      </c>
      <c r="B1016" s="45">
        <f t="shared" si="333"/>
        <v>343</v>
      </c>
      <c r="C1016" s="39">
        <f t="shared" si="334"/>
        <v>0</v>
      </c>
      <c r="D1016" s="39">
        <v>25000</v>
      </c>
      <c r="E1016" s="40"/>
      <c r="F1016" s="39"/>
      <c r="G1016" s="40"/>
      <c r="H1016" s="39">
        <f t="shared" si="328"/>
        <v>25000</v>
      </c>
      <c r="I1016" s="41">
        <f t="shared" si="335"/>
        <v>2</v>
      </c>
      <c r="J1016" s="39">
        <f t="shared" si="336"/>
        <v>250</v>
      </c>
      <c r="K1016" s="39">
        <f t="shared" si="329"/>
        <v>0</v>
      </c>
      <c r="L1016" s="39"/>
      <c r="M1016" s="40"/>
      <c r="N1016" s="39">
        <f t="shared" si="330"/>
        <v>250</v>
      </c>
      <c r="O1016" s="187">
        <f t="shared" si="337"/>
        <v>1</v>
      </c>
      <c r="P1016" s="40"/>
      <c r="Q1016" s="39">
        <f t="shared" si="331"/>
        <v>24750</v>
      </c>
      <c r="R1016" s="45">
        <f t="shared" si="332"/>
        <v>343</v>
      </c>
      <c r="S1016" s="164"/>
      <c r="T1016" s="155"/>
      <c r="U1016" s="39"/>
      <c r="V1016" s="361"/>
      <c r="W1016" s="45"/>
      <c r="X1016" s="39"/>
      <c r="Y1016" s="210"/>
      <c r="Z1016" s="364"/>
      <c r="AA1016" s="39"/>
      <c r="AB1016" s="218"/>
    </row>
    <row r="1017" spans="1:28" s="100" customFormat="1" x14ac:dyDescent="0.25">
      <c r="A1017" s="100" t="str">
        <f t="shared" si="333"/>
        <v>Services</v>
      </c>
      <c r="B1017" s="130">
        <f t="shared" si="333"/>
        <v>345</v>
      </c>
      <c r="C1017" s="154">
        <f t="shared" si="334"/>
        <v>1918255</v>
      </c>
      <c r="D1017" s="154">
        <v>8150</v>
      </c>
      <c r="E1017" s="224"/>
      <c r="F1017" s="154"/>
      <c r="G1017" s="224"/>
      <c r="H1017" s="154">
        <f t="shared" si="328"/>
        <v>1926405</v>
      </c>
      <c r="I1017" s="225">
        <f t="shared" si="335"/>
        <v>2.5</v>
      </c>
      <c r="J1017" s="154">
        <f t="shared" si="336"/>
        <v>48058.25</v>
      </c>
      <c r="K1017" s="154">
        <f t="shared" si="329"/>
        <v>190721.98125000001</v>
      </c>
      <c r="L1017" s="154"/>
      <c r="M1017" s="224"/>
      <c r="N1017" s="154">
        <f t="shared" si="330"/>
        <v>238780.23125000001</v>
      </c>
      <c r="O1017" s="293">
        <f t="shared" si="337"/>
        <v>12.395121028547996</v>
      </c>
      <c r="P1017" s="224"/>
      <c r="Q1017" s="154">
        <f t="shared" si="331"/>
        <v>1687624.76875</v>
      </c>
      <c r="R1017" s="130">
        <f t="shared" si="332"/>
        <v>345</v>
      </c>
      <c r="S1017" s="129"/>
      <c r="T1017" s="122"/>
      <c r="U1017" s="154"/>
      <c r="V1017" s="361"/>
      <c r="W1017" s="130"/>
      <c r="X1017" s="154"/>
      <c r="Y1017" s="251"/>
      <c r="Z1017" s="364"/>
      <c r="AA1017" s="154"/>
      <c r="AB1017" s="282"/>
    </row>
    <row r="1018" spans="1:28" x14ac:dyDescent="0.25">
      <c r="A1018" s="63" t="str">
        <f t="shared" si="333"/>
        <v>Meters</v>
      </c>
      <c r="B1018" s="45">
        <f t="shared" si="333"/>
        <v>346</v>
      </c>
      <c r="C1018" s="39">
        <f t="shared" si="334"/>
        <v>0</v>
      </c>
      <c r="D1018" s="39"/>
      <c r="E1018" s="40"/>
      <c r="F1018" s="39"/>
      <c r="G1018" s="40"/>
      <c r="H1018" s="39">
        <f t="shared" si="328"/>
        <v>0</v>
      </c>
      <c r="I1018" s="41">
        <f t="shared" si="335"/>
        <v>10</v>
      </c>
      <c r="J1018" s="39">
        <f t="shared" si="336"/>
        <v>0</v>
      </c>
      <c r="K1018" s="39">
        <f t="shared" si="329"/>
        <v>0</v>
      </c>
      <c r="L1018" s="39"/>
      <c r="M1018" s="40"/>
      <c r="N1018" s="39">
        <f t="shared" si="330"/>
        <v>0</v>
      </c>
      <c r="O1018" s="187" t="str">
        <f t="shared" si="337"/>
        <v>---</v>
      </c>
      <c r="P1018" s="40"/>
      <c r="Q1018" s="39">
        <f t="shared" si="331"/>
        <v>0</v>
      </c>
      <c r="R1018" s="45">
        <f t="shared" si="332"/>
        <v>346</v>
      </c>
      <c r="S1018" s="164"/>
      <c r="T1018" s="155"/>
      <c r="U1018" s="39"/>
      <c r="V1018" s="362"/>
      <c r="W1018" s="45"/>
      <c r="X1018" s="39"/>
      <c r="Y1018" s="210"/>
      <c r="Z1018" s="365"/>
      <c r="AA1018" s="39"/>
      <c r="AB1018" s="218"/>
    </row>
    <row r="1019" spans="1:28" s="100" customFormat="1" x14ac:dyDescent="0.25">
      <c r="A1019" s="100" t="str">
        <f t="shared" si="333"/>
        <v>Meter Pits &amp; Installations</v>
      </c>
      <c r="B1019" s="130">
        <f t="shared" si="333"/>
        <v>347</v>
      </c>
      <c r="C1019" s="154">
        <f t="shared" si="334"/>
        <v>3663</v>
      </c>
      <c r="D1019" s="154"/>
      <c r="E1019" s="224"/>
      <c r="F1019" s="154"/>
      <c r="G1019" s="224"/>
      <c r="H1019" s="154">
        <f t="shared" si="328"/>
        <v>3663</v>
      </c>
      <c r="I1019" s="225">
        <f t="shared" si="335"/>
        <v>2.5</v>
      </c>
      <c r="J1019" s="154">
        <f t="shared" si="336"/>
        <v>91.575000000000003</v>
      </c>
      <c r="K1019" s="154">
        <f t="shared" si="329"/>
        <v>869.96250000000009</v>
      </c>
      <c r="L1019" s="154"/>
      <c r="M1019" s="224"/>
      <c r="N1019" s="154">
        <f t="shared" si="330"/>
        <v>961.53750000000014</v>
      </c>
      <c r="O1019" s="293">
        <f t="shared" si="337"/>
        <v>26.25</v>
      </c>
      <c r="P1019" s="224"/>
      <c r="Q1019" s="154">
        <f t="shared" si="331"/>
        <v>2701.4624999999996</v>
      </c>
      <c r="R1019" s="130">
        <f t="shared" si="332"/>
        <v>347</v>
      </c>
      <c r="S1019" s="129"/>
      <c r="T1019" s="122"/>
      <c r="U1019" s="154"/>
      <c r="V1019" s="284"/>
      <c r="W1019" s="130"/>
      <c r="X1019" s="154"/>
      <c r="Y1019" s="154"/>
      <c r="Z1019" s="251"/>
      <c r="AA1019" s="154"/>
      <c r="AB1019" s="282"/>
    </row>
    <row r="1020" spans="1:28" x14ac:dyDescent="0.25">
      <c r="A1020" s="63" t="str">
        <f t="shared" si="333"/>
        <v>Hydrants</v>
      </c>
      <c r="B1020" s="45">
        <f t="shared" si="333"/>
        <v>348</v>
      </c>
      <c r="C1020" s="39">
        <f t="shared" si="334"/>
        <v>50625</v>
      </c>
      <c r="D1020" s="39">
        <v>0</v>
      </c>
      <c r="E1020" s="40"/>
      <c r="F1020" s="39"/>
      <c r="G1020" s="40"/>
      <c r="H1020" s="39">
        <f t="shared" si="328"/>
        <v>50625</v>
      </c>
      <c r="I1020" s="41">
        <f t="shared" si="335"/>
        <v>2</v>
      </c>
      <c r="J1020" s="39">
        <f t="shared" si="336"/>
        <v>1012.5</v>
      </c>
      <c r="K1020" s="39">
        <f t="shared" si="329"/>
        <v>8444.09</v>
      </c>
      <c r="L1020" s="39"/>
      <c r="M1020" s="40"/>
      <c r="N1020" s="39">
        <f t="shared" si="330"/>
        <v>9456.59</v>
      </c>
      <c r="O1020" s="187">
        <f t="shared" si="337"/>
        <v>18.679683950617285</v>
      </c>
      <c r="P1020" s="40"/>
      <c r="Q1020" s="39">
        <f t="shared" si="331"/>
        <v>41168.410000000003</v>
      </c>
      <c r="R1020" s="45">
        <f t="shared" si="332"/>
        <v>348</v>
      </c>
      <c r="S1020" s="164"/>
      <c r="T1020" s="155"/>
      <c r="U1020" s="39"/>
      <c r="V1020" s="375" t="s">
        <v>73</v>
      </c>
      <c r="W1020" s="45"/>
      <c r="X1020" s="39"/>
      <c r="Y1020" s="39"/>
      <c r="Z1020" s="210"/>
      <c r="AA1020" s="39"/>
      <c r="AB1020" s="216"/>
    </row>
    <row r="1021" spans="1:28" s="100" customFormat="1" x14ac:dyDescent="0.25">
      <c r="A1021" s="100" t="str">
        <f t="shared" si="333"/>
        <v>Stores Equipment</v>
      </c>
      <c r="B1021" s="130">
        <f t="shared" si="333"/>
        <v>393</v>
      </c>
      <c r="C1021" s="154">
        <f t="shared" si="334"/>
        <v>12656</v>
      </c>
      <c r="D1021" s="154"/>
      <c r="E1021" s="224"/>
      <c r="F1021" s="154"/>
      <c r="G1021" s="224"/>
      <c r="H1021" s="154">
        <f t="shared" si="328"/>
        <v>12656</v>
      </c>
      <c r="I1021" s="225">
        <f t="shared" si="335"/>
        <v>4</v>
      </c>
      <c r="J1021" s="154">
        <f t="shared" si="336"/>
        <v>506.24</v>
      </c>
      <c r="K1021" s="154">
        <f t="shared" si="329"/>
        <v>759.36</v>
      </c>
      <c r="L1021" s="154"/>
      <c r="M1021" s="224"/>
      <c r="N1021" s="154">
        <f t="shared" si="330"/>
        <v>1265.5999999999999</v>
      </c>
      <c r="O1021" s="293">
        <f t="shared" si="337"/>
        <v>10</v>
      </c>
      <c r="P1021" s="224"/>
      <c r="Q1021" s="154">
        <f t="shared" si="331"/>
        <v>11390.4</v>
      </c>
      <c r="R1021" s="130">
        <f t="shared" si="332"/>
        <v>393</v>
      </c>
      <c r="S1021" s="129"/>
      <c r="T1021" s="122"/>
      <c r="U1021" s="154"/>
      <c r="V1021" s="375"/>
      <c r="W1021" s="130"/>
      <c r="X1021" s="154"/>
      <c r="Y1021" s="154"/>
      <c r="Z1021" s="154"/>
      <c r="AA1021" s="154"/>
      <c r="AB1021" s="283"/>
    </row>
    <row r="1022" spans="1:28" x14ac:dyDescent="0.25">
      <c r="A1022" s="100" t="str">
        <f t="shared" si="333"/>
        <v>Power Operated Equipment</v>
      </c>
      <c r="B1022" s="45">
        <v>396</v>
      </c>
      <c r="C1022" s="39">
        <f t="shared" si="334"/>
        <v>0</v>
      </c>
      <c r="D1022" s="39">
        <v>0</v>
      </c>
      <c r="E1022" s="40"/>
      <c r="F1022" s="39"/>
      <c r="G1022" s="40"/>
      <c r="H1022" s="39">
        <f t="shared" si="328"/>
        <v>0</v>
      </c>
      <c r="I1022" s="225">
        <f t="shared" si="335"/>
        <v>6.7</v>
      </c>
      <c r="J1022" s="39">
        <f t="shared" si="336"/>
        <v>0</v>
      </c>
      <c r="K1022" s="39">
        <f t="shared" si="329"/>
        <v>0</v>
      </c>
      <c r="L1022" s="39"/>
      <c r="M1022" s="40"/>
      <c r="N1022" s="39">
        <f t="shared" si="330"/>
        <v>0</v>
      </c>
      <c r="O1022" s="187" t="str">
        <f t="shared" si="337"/>
        <v>---</v>
      </c>
      <c r="P1022" s="40"/>
      <c r="Q1022" s="39">
        <f t="shared" si="331"/>
        <v>0</v>
      </c>
      <c r="R1022" s="45">
        <f t="shared" si="332"/>
        <v>396</v>
      </c>
      <c r="S1022" s="164"/>
      <c r="T1022" s="155"/>
      <c r="U1022" s="39"/>
      <c r="V1022" s="375"/>
      <c r="W1022" s="45"/>
      <c r="X1022" s="39"/>
      <c r="Y1022" s="39"/>
      <c r="Z1022" s="39"/>
      <c r="AA1022" s="39"/>
      <c r="AB1022" s="216"/>
    </row>
    <row r="1023" spans="1:28" s="100" customFormat="1" x14ac:dyDescent="0.25">
      <c r="A1023" s="100" t="str">
        <f t="shared" si="333"/>
        <v>Transportation Equipment</v>
      </c>
      <c r="B1023" s="130">
        <f t="shared" si="333"/>
        <v>392</v>
      </c>
      <c r="C1023" s="154">
        <f t="shared" si="334"/>
        <v>0</v>
      </c>
      <c r="D1023" s="154"/>
      <c r="E1023" s="224"/>
      <c r="F1023" s="154"/>
      <c r="G1023" s="224"/>
      <c r="H1023" s="154">
        <f t="shared" si="328"/>
        <v>0</v>
      </c>
      <c r="I1023" s="225">
        <f t="shared" si="335"/>
        <v>13</v>
      </c>
      <c r="J1023" s="154">
        <f t="shared" si="336"/>
        <v>0</v>
      </c>
      <c r="K1023" s="154">
        <f t="shared" si="329"/>
        <v>0</v>
      </c>
      <c r="L1023" s="154"/>
      <c r="M1023" s="224"/>
      <c r="N1023" s="154">
        <f t="shared" si="330"/>
        <v>0</v>
      </c>
      <c r="O1023" s="293" t="str">
        <f t="shared" si="337"/>
        <v>---</v>
      </c>
      <c r="P1023" s="224"/>
      <c r="Q1023" s="154">
        <f t="shared" si="331"/>
        <v>0</v>
      </c>
      <c r="R1023" s="130">
        <f t="shared" si="332"/>
        <v>392</v>
      </c>
      <c r="S1023" s="129"/>
      <c r="T1023" s="122"/>
      <c r="U1023" s="154"/>
      <c r="V1023" s="375"/>
      <c r="W1023" s="130"/>
      <c r="X1023" s="154"/>
      <c r="Y1023" s="154"/>
      <c r="Z1023" s="154"/>
      <c r="AA1023" s="154"/>
      <c r="AB1023" s="282"/>
    </row>
    <row r="1024" spans="1:28" x14ac:dyDescent="0.25">
      <c r="A1024" s="63" t="str">
        <f t="shared" si="333"/>
        <v>Communication Equipment</v>
      </c>
      <c r="B1024" s="45">
        <f t="shared" si="333"/>
        <v>397</v>
      </c>
      <c r="C1024" s="39">
        <f t="shared" si="334"/>
        <v>0</v>
      </c>
      <c r="D1024" s="39"/>
      <c r="E1024" s="40"/>
      <c r="F1024" s="39"/>
      <c r="G1024" s="40"/>
      <c r="H1024" s="39">
        <f t="shared" si="328"/>
        <v>0</v>
      </c>
      <c r="I1024" s="41">
        <f t="shared" si="335"/>
        <v>6.7</v>
      </c>
      <c r="J1024" s="39">
        <f t="shared" si="336"/>
        <v>0</v>
      </c>
      <c r="K1024" s="39">
        <f t="shared" si="329"/>
        <v>0</v>
      </c>
      <c r="L1024" s="39"/>
      <c r="M1024" s="40"/>
      <c r="N1024" s="39">
        <f t="shared" si="330"/>
        <v>0</v>
      </c>
      <c r="O1024" s="187" t="str">
        <f t="shared" si="337"/>
        <v>---</v>
      </c>
      <c r="P1024" s="40"/>
      <c r="Q1024" s="39">
        <f t="shared" si="331"/>
        <v>0</v>
      </c>
      <c r="R1024" s="45">
        <f t="shared" si="332"/>
        <v>397</v>
      </c>
      <c r="S1024" s="164"/>
      <c r="T1024" s="155"/>
      <c r="U1024" s="39"/>
      <c r="V1024" s="375"/>
      <c r="W1024" s="45"/>
      <c r="X1024" s="39"/>
      <c r="Y1024" s="39"/>
      <c r="Z1024" s="39"/>
      <c r="AA1024" s="39"/>
      <c r="AB1024" s="218"/>
    </row>
    <row r="1025" spans="1:28" s="100" customFormat="1" x14ac:dyDescent="0.25">
      <c r="A1025" s="100" t="str">
        <f t="shared" si="333"/>
        <v>Organization</v>
      </c>
      <c r="B1025" s="130">
        <f t="shared" si="333"/>
        <v>301</v>
      </c>
      <c r="C1025" s="154">
        <f t="shared" si="334"/>
        <v>0</v>
      </c>
      <c r="D1025" s="154"/>
      <c r="E1025" s="224"/>
      <c r="F1025" s="154"/>
      <c r="G1025" s="224"/>
      <c r="H1025" s="154">
        <f t="shared" si="328"/>
        <v>0</v>
      </c>
      <c r="I1025" s="225">
        <f t="shared" si="335"/>
        <v>0</v>
      </c>
      <c r="J1025" s="154">
        <f t="shared" si="336"/>
        <v>0</v>
      </c>
      <c r="K1025" s="154">
        <f t="shared" si="329"/>
        <v>0</v>
      </c>
      <c r="L1025" s="154"/>
      <c r="M1025" s="224"/>
      <c r="N1025" s="154">
        <f t="shared" si="330"/>
        <v>0</v>
      </c>
      <c r="O1025" s="293" t="str">
        <f t="shared" si="337"/>
        <v>---</v>
      </c>
      <c r="P1025" s="224"/>
      <c r="Q1025" s="154">
        <f t="shared" si="331"/>
        <v>0</v>
      </c>
      <c r="R1025" s="130">
        <f t="shared" si="332"/>
        <v>301</v>
      </c>
      <c r="S1025" s="129"/>
      <c r="T1025" s="122"/>
      <c r="U1025" s="154"/>
      <c r="V1025" s="375"/>
      <c r="W1025" s="130"/>
      <c r="X1025" s="154"/>
      <c r="Y1025" s="154"/>
      <c r="Z1025" s="154"/>
      <c r="AA1025" s="154"/>
      <c r="AB1025" s="283"/>
    </row>
    <row r="1026" spans="1:28" x14ac:dyDescent="0.25">
      <c r="A1026" s="63">
        <v>0</v>
      </c>
      <c r="B1026" s="45">
        <v>396</v>
      </c>
      <c r="C1026" s="39">
        <f t="shared" si="334"/>
        <v>0</v>
      </c>
      <c r="D1026" s="39">
        <v>0</v>
      </c>
      <c r="E1026" s="40"/>
      <c r="F1026" s="39"/>
      <c r="G1026" s="40"/>
      <c r="H1026" s="39">
        <f t="shared" si="328"/>
        <v>0</v>
      </c>
      <c r="I1026" s="41">
        <v>2.5</v>
      </c>
      <c r="J1026" s="39">
        <f t="shared" si="336"/>
        <v>0</v>
      </c>
      <c r="K1026" s="39">
        <f t="shared" si="329"/>
        <v>0</v>
      </c>
      <c r="L1026" s="39"/>
      <c r="M1026" s="40"/>
      <c r="N1026" s="39">
        <f t="shared" si="330"/>
        <v>0</v>
      </c>
      <c r="O1026" s="187" t="str">
        <f t="shared" si="337"/>
        <v>---</v>
      </c>
      <c r="P1026" s="40"/>
      <c r="Q1026" s="39">
        <f t="shared" si="331"/>
        <v>0</v>
      </c>
      <c r="R1026" s="45">
        <f t="shared" si="332"/>
        <v>396</v>
      </c>
      <c r="S1026" s="164"/>
      <c r="T1026" s="160"/>
      <c r="U1026" s="39"/>
      <c r="V1026" s="375"/>
      <c r="W1026" s="45"/>
      <c r="X1026" s="39"/>
      <c r="Y1026" s="39"/>
      <c r="Z1026" s="39"/>
      <c r="AA1026" s="39"/>
      <c r="AB1026" s="216"/>
    </row>
    <row r="1027" spans="1:28" x14ac:dyDescent="0.25">
      <c r="A1027" s="100"/>
      <c r="B1027" s="130"/>
      <c r="C1027" s="154"/>
      <c r="D1027" s="154"/>
      <c r="E1027" s="224"/>
      <c r="F1027" s="154"/>
      <c r="G1027" s="224"/>
      <c r="H1027" s="154"/>
      <c r="I1027" s="225"/>
      <c r="J1027" s="154"/>
      <c r="K1027" s="154"/>
      <c r="L1027" s="154"/>
      <c r="M1027" s="224"/>
      <c r="N1027" s="154"/>
      <c r="O1027" s="154"/>
      <c r="P1027" s="224"/>
      <c r="Q1027" s="154"/>
      <c r="R1027" s="130"/>
      <c r="S1027" s="129"/>
      <c r="T1027" s="122"/>
      <c r="U1027" s="154"/>
      <c r="V1027" s="228"/>
      <c r="W1027" s="130"/>
      <c r="X1027" s="154"/>
      <c r="Y1027" s="154"/>
      <c r="Z1027" s="154"/>
      <c r="AA1027" s="154"/>
      <c r="AB1027" s="229"/>
    </row>
    <row r="1028" spans="1:28" x14ac:dyDescent="0.25">
      <c r="A1028" s="244" t="s">
        <v>54</v>
      </c>
      <c r="B1028" s="9" t="str">
        <f t="shared" ref="B1028" si="338">$M$1</f>
        <v>A</v>
      </c>
      <c r="C1028" s="32"/>
      <c r="D1028" s="32"/>
      <c r="F1028" s="32"/>
      <c r="H1028" s="32"/>
      <c r="I1028" s="32"/>
      <c r="J1028" s="32"/>
      <c r="K1028" s="32"/>
      <c r="L1028" s="32"/>
      <c r="N1028" s="32"/>
      <c r="O1028" s="32"/>
      <c r="T1028" s="160"/>
      <c r="U1028" s="4"/>
      <c r="V1028" s="4"/>
    </row>
    <row r="1029" spans="1:28" x14ac:dyDescent="0.25">
      <c r="A1029" s="4" t="s">
        <v>4</v>
      </c>
      <c r="C1029" s="198">
        <f>SUM(C1010:C1028)</f>
        <v>3899541</v>
      </c>
      <c r="D1029" s="198">
        <f>SUM(D1010:D1028)</f>
        <v>38003</v>
      </c>
      <c r="F1029" s="11">
        <f>SUM(F1010:F1028)</f>
        <v>0</v>
      </c>
      <c r="H1029" s="198">
        <f>SUM(H1010:H1028)</f>
        <v>3937544</v>
      </c>
      <c r="I1029" s="32"/>
      <c r="J1029" s="198">
        <f>SUM(J1010:J1028)</f>
        <v>96928.724500000011</v>
      </c>
      <c r="K1029" s="198">
        <f>SUM(K1010:K1028)</f>
        <v>317262.30725000007</v>
      </c>
      <c r="L1029" s="11">
        <f>SUM(L1010:L1028)</f>
        <v>0</v>
      </c>
      <c r="N1029" s="198">
        <f>SUM(N1010:N1028)</f>
        <v>414191.03175000002</v>
      </c>
      <c r="O1029" s="11"/>
      <c r="Q1029" s="198">
        <f>SUM(Q1010:Q1028)</f>
        <v>3523352.9682499999</v>
      </c>
      <c r="T1029" s="160"/>
      <c r="U1029" s="198">
        <f>SUM(U1010:U1026)</f>
        <v>0</v>
      </c>
      <c r="V1029" s="23"/>
      <c r="X1029" s="198">
        <f>U1029+V1010</f>
        <v>0</v>
      </c>
      <c r="Y1029" s="198">
        <f>X1029/H1029*J1029</f>
        <v>0</v>
      </c>
      <c r="AA1029" s="198">
        <f>Z1010+Y1029+SUM(AA1010:AA1026)</f>
        <v>0</v>
      </c>
      <c r="AB1029" s="198">
        <f>X1029-AA1029</f>
        <v>0</v>
      </c>
    </row>
    <row r="1030" spans="1:28" x14ac:dyDescent="0.25">
      <c r="C1030" s="32"/>
      <c r="H1030" s="32"/>
      <c r="I1030" s="32"/>
      <c r="J1030" s="32"/>
      <c r="K1030" s="32"/>
      <c r="L1030" s="32"/>
      <c r="N1030" s="32"/>
      <c r="O1030" s="32"/>
      <c r="Q1030" s="32"/>
      <c r="T1030" s="160"/>
    </row>
    <row r="1031" spans="1:28" x14ac:dyDescent="0.25">
      <c r="A1031" s="120" t="s">
        <v>85</v>
      </c>
      <c r="B1031" s="90"/>
      <c r="C1031" s="32"/>
      <c r="H1031" s="32"/>
      <c r="I1031" s="32"/>
      <c r="J1031" s="32"/>
      <c r="K1031" s="32"/>
      <c r="L1031" s="32"/>
      <c r="N1031" s="32"/>
      <c r="O1031" s="32"/>
      <c r="Q1031" s="32"/>
      <c r="T1031" s="160"/>
      <c r="U1031" s="56"/>
      <c r="V1031" s="4"/>
      <c r="W1031" s="9"/>
      <c r="Y1031" s="32"/>
      <c r="AA1031" s="32"/>
      <c r="AB1031" s="206"/>
    </row>
    <row r="1032" spans="1:28" ht="14.4" thickBot="1" x14ac:dyDescent="0.3">
      <c r="B1032" s="4"/>
      <c r="E1032" s="4"/>
      <c r="G1032" s="4"/>
      <c r="T1032" s="160"/>
      <c r="U1032" s="56"/>
      <c r="V1032" s="4"/>
      <c r="W1032" s="9"/>
      <c r="Y1032" s="32"/>
      <c r="AA1032" s="32"/>
      <c r="AB1032" s="206"/>
    </row>
    <row r="1033" spans="1:28" ht="14.4" thickTop="1" x14ac:dyDescent="0.25">
      <c r="B1033" s="4"/>
      <c r="E1033" s="4"/>
      <c r="G1033" s="4"/>
      <c r="K1033" s="91"/>
      <c r="L1033" s="92"/>
      <c r="M1033" s="68"/>
      <c r="N1033" s="92"/>
      <c r="O1033" s="92"/>
      <c r="P1033" s="68"/>
      <c r="Q1033" s="93"/>
      <c r="T1033" s="160"/>
      <c r="U1033" s="125"/>
      <c r="V1033" s="4"/>
      <c r="AA1033" s="65"/>
      <c r="AB1033" s="50"/>
    </row>
    <row r="1034" spans="1:28" x14ac:dyDescent="0.25">
      <c r="B1034" s="259"/>
      <c r="C1034" s="9"/>
      <c r="H1034" s="9"/>
      <c r="K1034" s="78"/>
      <c r="L1034" s="376">
        <f>L1002</f>
        <v>2003</v>
      </c>
      <c r="M1034" s="377"/>
      <c r="N1034" s="377"/>
      <c r="O1034" s="377"/>
      <c r="P1034" s="378"/>
      <c r="Q1034" s="94"/>
      <c r="T1034" s="160"/>
      <c r="U1034" s="56"/>
      <c r="V1034" s="4" t="s">
        <v>5</v>
      </c>
      <c r="AB1034" s="50"/>
    </row>
    <row r="1035" spans="1:28" x14ac:dyDescent="0.25">
      <c r="B1035" s="4"/>
      <c r="E1035" s="4"/>
      <c r="G1035" s="4"/>
      <c r="K1035" s="78"/>
      <c r="L1035" s="57"/>
      <c r="M1035" s="73"/>
      <c r="N1035" s="57"/>
      <c r="O1035" s="57"/>
      <c r="P1035" s="73"/>
      <c r="Q1035" s="74"/>
      <c r="T1035" s="160"/>
      <c r="U1035" s="56"/>
      <c r="V1035" s="10" t="s">
        <v>17</v>
      </c>
      <c r="W1035" s="10" t="s">
        <v>18</v>
      </c>
      <c r="X1035" s="10"/>
      <c r="AB1035" s="50"/>
    </row>
    <row r="1036" spans="1:28" x14ac:dyDescent="0.25">
      <c r="B1036" s="4"/>
      <c r="E1036" s="4"/>
      <c r="G1036" s="4"/>
      <c r="K1036" s="72"/>
      <c r="L1036" s="56" t="s">
        <v>19</v>
      </c>
      <c r="M1036" s="73"/>
      <c r="N1036" s="56"/>
      <c r="O1036" s="379">
        <f>H1029</f>
        <v>3937544</v>
      </c>
      <c r="P1036" s="379"/>
      <c r="Q1036" s="71"/>
      <c r="T1036" s="160"/>
      <c r="U1036" s="125"/>
      <c r="V1036" s="380" t="s">
        <v>76</v>
      </c>
      <c r="W1036" s="382" t="s">
        <v>75</v>
      </c>
      <c r="X1036" s="383"/>
      <c r="Y1036" s="383"/>
      <c r="Z1036" s="383"/>
      <c r="AA1036" s="384"/>
      <c r="AB1036" s="50"/>
    </row>
    <row r="1037" spans="1:28" x14ac:dyDescent="0.25">
      <c r="A1037" s="9"/>
      <c r="B1037" s="259"/>
      <c r="K1037" s="72"/>
      <c r="L1037" s="43" t="s">
        <v>20</v>
      </c>
      <c r="M1037" s="73"/>
      <c r="N1037" s="56"/>
      <c r="O1037" s="391">
        <f>X1029</f>
        <v>0</v>
      </c>
      <c r="P1037" s="391"/>
      <c r="Q1037" s="71"/>
      <c r="T1037" s="160"/>
      <c r="U1037" s="56"/>
      <c r="V1037" s="381"/>
      <c r="W1037" s="385"/>
      <c r="X1037" s="386"/>
      <c r="Y1037" s="386"/>
      <c r="Z1037" s="386"/>
      <c r="AA1037" s="387"/>
      <c r="AB1037" s="50"/>
    </row>
    <row r="1038" spans="1:28" ht="14.4" thickBot="1" x14ac:dyDescent="0.3">
      <c r="K1038" s="72"/>
      <c r="L1038" s="43" t="s">
        <v>21</v>
      </c>
      <c r="M1038" s="73"/>
      <c r="N1038" s="56"/>
      <c r="O1038" s="392">
        <f>N1029</f>
        <v>414191.03175000002</v>
      </c>
      <c r="P1038" s="392"/>
      <c r="Q1038" s="71"/>
      <c r="T1038" s="160"/>
      <c r="U1038" s="56"/>
      <c r="V1038" s="259"/>
      <c r="W1038" s="385"/>
      <c r="X1038" s="386"/>
      <c r="Y1038" s="386"/>
      <c r="Z1038" s="386"/>
      <c r="AA1038" s="387"/>
      <c r="AB1038" s="50"/>
    </row>
    <row r="1039" spans="1:28" x14ac:dyDescent="0.25">
      <c r="A1039" s="9"/>
      <c r="B1039" s="259"/>
      <c r="K1039" s="72"/>
      <c r="L1039" s="75"/>
      <c r="M1039" s="76"/>
      <c r="N1039" s="77"/>
      <c r="O1039" s="393">
        <f>O1036-O1037-O1038</f>
        <v>3523352.9682499999</v>
      </c>
      <c r="P1039" s="393"/>
      <c r="Q1039" s="71"/>
      <c r="T1039" s="160"/>
      <c r="W1039" s="388"/>
      <c r="X1039" s="389"/>
      <c r="Y1039" s="389"/>
      <c r="Z1039" s="389"/>
      <c r="AA1039" s="390"/>
      <c r="AB1039" s="50"/>
    </row>
    <row r="1040" spans="1:28" x14ac:dyDescent="0.25">
      <c r="A1040" s="9"/>
      <c r="B1040" s="259"/>
      <c r="H1040" s="9"/>
      <c r="K1040" s="78"/>
      <c r="L1040" s="43"/>
      <c r="M1040" s="73"/>
      <c r="N1040" s="56"/>
      <c r="O1040" s="43"/>
      <c r="P1040" s="56"/>
      <c r="Q1040" s="74"/>
      <c r="T1040" s="160"/>
    </row>
    <row r="1041" spans="1:28" x14ac:dyDescent="0.25">
      <c r="A1041" s="9" t="s">
        <v>22</v>
      </c>
      <c r="B1041" s="62"/>
      <c r="C1041" s="4" t="s">
        <v>23</v>
      </c>
      <c r="K1041" s="78"/>
      <c r="L1041" s="80" t="s">
        <v>24</v>
      </c>
      <c r="M1041" s="73"/>
      <c r="N1041" s="56"/>
      <c r="O1041" s="394">
        <f>AA1029</f>
        <v>0</v>
      </c>
      <c r="P1041" s="394"/>
      <c r="Q1041" s="71"/>
      <c r="T1041" s="160"/>
    </row>
    <row r="1042" spans="1:28" x14ac:dyDescent="0.25">
      <c r="A1042" s="9" t="s">
        <v>28</v>
      </c>
      <c r="B1042" s="62">
        <f>B995</f>
        <v>0</v>
      </c>
      <c r="C1042" s="4">
        <f t="shared" ref="C1042" si="339">B1041-B1042</f>
        <v>0</v>
      </c>
      <c r="D1042" s="4" t="s">
        <v>26</v>
      </c>
      <c r="K1042" s="72"/>
      <c r="L1042" s="81" t="s">
        <v>27</v>
      </c>
      <c r="M1042" s="19"/>
      <c r="N1042" s="20"/>
      <c r="O1042" s="374">
        <f>O1039+O1041</f>
        <v>3523352.9682499999</v>
      </c>
      <c r="P1042" s="374"/>
      <c r="Q1042" s="95"/>
      <c r="T1042" s="160"/>
    </row>
    <row r="1043" spans="1:28" ht="14.4" thickBot="1" x14ac:dyDescent="0.3">
      <c r="C1043" s="32"/>
      <c r="D1043" s="32"/>
      <c r="F1043" s="32"/>
      <c r="H1043" s="32"/>
      <c r="I1043" s="96"/>
      <c r="J1043" s="32"/>
      <c r="K1043" s="97"/>
      <c r="L1043" s="98"/>
      <c r="M1043" s="84"/>
      <c r="N1043" s="98"/>
      <c r="O1043" s="98"/>
      <c r="P1043" s="84"/>
      <c r="Q1043" s="99"/>
      <c r="T1043" s="160"/>
    </row>
    <row r="1044" spans="1:28" ht="14.4" thickTop="1" x14ac:dyDescent="0.25"/>
    <row r="1046" spans="1:28" x14ac:dyDescent="0.25">
      <c r="A1046" s="87" t="s">
        <v>78</v>
      </c>
      <c r="D1046" s="259">
        <v>0</v>
      </c>
      <c r="I1046" s="395" t="s">
        <v>77</v>
      </c>
      <c r="J1046" s="395"/>
      <c r="L1046" s="259" t="s">
        <v>79</v>
      </c>
      <c r="O1046" s="259" t="s">
        <v>80</v>
      </c>
      <c r="P1046" s="259"/>
      <c r="Q1046" s="259"/>
      <c r="T1046" s="160"/>
    </row>
    <row r="1047" spans="1:28" x14ac:dyDescent="0.25">
      <c r="A1047" s="260" t="str">
        <f t="shared" ref="A1047" si="340">$B$1</f>
        <v>Liberty-Bolivar</v>
      </c>
      <c r="B1047" s="261"/>
      <c r="D1047" s="396" t="str">
        <f t="shared" ref="D1047" si="341">$I$1</f>
        <v>WA-2020-0397</v>
      </c>
      <c r="E1047" s="397"/>
      <c r="F1047" s="398"/>
      <c r="I1047" s="12" t="str">
        <f t="shared" ref="I1047" si="342">$M$1</f>
        <v>A</v>
      </c>
      <c r="L1047" s="44">
        <f>L1002+1</f>
        <v>2004</v>
      </c>
      <c r="O1047" s="399">
        <v>12</v>
      </c>
      <c r="P1047" s="400"/>
      <c r="T1047" s="160"/>
    </row>
    <row r="1048" spans="1:28" x14ac:dyDescent="0.25">
      <c r="A1048" s="262"/>
      <c r="B1048" s="259"/>
      <c r="T1048" s="160"/>
    </row>
    <row r="1049" spans="1:28" x14ac:dyDescent="0.3">
      <c r="B1049" s="401" t="s">
        <v>63</v>
      </c>
      <c r="C1049" s="366" t="s">
        <v>44</v>
      </c>
      <c r="D1049" s="366" t="s">
        <v>45</v>
      </c>
      <c r="E1049" s="101"/>
      <c r="F1049" s="366" t="s">
        <v>46</v>
      </c>
      <c r="G1049" s="101"/>
      <c r="H1049" s="366" t="s">
        <v>47</v>
      </c>
      <c r="I1049" s="366" t="s">
        <v>48</v>
      </c>
      <c r="J1049" s="366" t="s">
        <v>50</v>
      </c>
      <c r="K1049" s="366" t="s">
        <v>51</v>
      </c>
      <c r="L1049" s="366" t="s">
        <v>52</v>
      </c>
      <c r="M1049" s="101"/>
      <c r="N1049" s="366" t="s">
        <v>53</v>
      </c>
      <c r="O1049" s="366" t="s">
        <v>60</v>
      </c>
      <c r="P1049" s="101"/>
      <c r="Q1049" s="366" t="s">
        <v>55</v>
      </c>
      <c r="R1049" s="368" t="s">
        <v>49</v>
      </c>
      <c r="T1049" s="160"/>
      <c r="U1049" s="366" t="s">
        <v>64</v>
      </c>
      <c r="V1049" s="371" t="s">
        <v>65</v>
      </c>
      <c r="W1049" s="366" t="s">
        <v>67</v>
      </c>
      <c r="X1049" s="366" t="s">
        <v>66</v>
      </c>
      <c r="Y1049" s="366" t="s">
        <v>68</v>
      </c>
      <c r="Z1049" s="366" t="s">
        <v>69</v>
      </c>
      <c r="AA1049" s="366" t="s">
        <v>70</v>
      </c>
      <c r="AB1049" s="404" t="s">
        <v>71</v>
      </c>
    </row>
    <row r="1050" spans="1:28" x14ac:dyDescent="0.3">
      <c r="B1050" s="402"/>
      <c r="C1050" s="367"/>
      <c r="D1050" s="367"/>
      <c r="E1050" s="102"/>
      <c r="F1050" s="367"/>
      <c r="G1050" s="102"/>
      <c r="H1050" s="367"/>
      <c r="I1050" s="367"/>
      <c r="J1050" s="367"/>
      <c r="K1050" s="367"/>
      <c r="L1050" s="367"/>
      <c r="M1050" s="102"/>
      <c r="N1050" s="367"/>
      <c r="O1050" s="367"/>
      <c r="P1050" s="102"/>
      <c r="Q1050" s="367"/>
      <c r="R1050" s="369"/>
      <c r="T1050" s="160"/>
      <c r="U1050" s="367"/>
      <c r="V1050" s="372"/>
      <c r="W1050" s="367"/>
      <c r="X1050" s="367"/>
      <c r="Y1050" s="367"/>
      <c r="Z1050" s="367"/>
      <c r="AA1050" s="367"/>
      <c r="AB1050" s="405"/>
    </row>
    <row r="1051" spans="1:28" x14ac:dyDescent="0.3">
      <c r="B1051" s="402"/>
      <c r="C1051" s="367"/>
      <c r="D1051" s="367"/>
      <c r="E1051" s="102"/>
      <c r="F1051" s="367"/>
      <c r="G1051" s="102"/>
      <c r="H1051" s="367"/>
      <c r="I1051" s="367"/>
      <c r="J1051" s="367"/>
      <c r="K1051" s="367"/>
      <c r="L1051" s="367"/>
      <c r="M1051" s="102"/>
      <c r="N1051" s="367"/>
      <c r="O1051" s="367"/>
      <c r="P1051" s="102"/>
      <c r="Q1051" s="367"/>
      <c r="R1051" s="369"/>
      <c r="T1051" s="160"/>
      <c r="U1051" s="367"/>
      <c r="V1051" s="372"/>
      <c r="W1051" s="367"/>
      <c r="X1051" s="367"/>
      <c r="Y1051" s="367"/>
      <c r="Z1051" s="367"/>
      <c r="AA1051" s="367"/>
      <c r="AB1051" s="405"/>
    </row>
    <row r="1052" spans="1:28" x14ac:dyDescent="0.3">
      <c r="A1052" s="359" t="s">
        <v>0</v>
      </c>
      <c r="B1052" s="402"/>
      <c r="C1052" s="367"/>
      <c r="D1052" s="367"/>
      <c r="E1052" s="102"/>
      <c r="F1052" s="367"/>
      <c r="G1052" s="102"/>
      <c r="H1052" s="367"/>
      <c r="I1052" s="367"/>
      <c r="J1052" s="367"/>
      <c r="K1052" s="367"/>
      <c r="L1052" s="367"/>
      <c r="M1052" s="102"/>
      <c r="N1052" s="367"/>
      <c r="O1052" s="367"/>
      <c r="P1052" s="102"/>
      <c r="Q1052" s="367"/>
      <c r="R1052" s="369"/>
      <c r="T1052" s="160"/>
      <c r="U1052" s="367"/>
      <c r="V1052" s="372"/>
      <c r="W1052" s="367"/>
      <c r="X1052" s="367"/>
      <c r="Y1052" s="367"/>
      <c r="Z1052" s="367"/>
      <c r="AA1052" s="367"/>
      <c r="AB1052" s="405"/>
    </row>
    <row r="1053" spans="1:28" x14ac:dyDescent="0.3">
      <c r="A1053" s="359"/>
      <c r="B1053" s="403"/>
      <c r="C1053" s="46">
        <f>L1047</f>
        <v>2004</v>
      </c>
      <c r="D1053" s="46">
        <f>C1053</f>
        <v>2004</v>
      </c>
      <c r="E1053" s="7" t="s">
        <v>5</v>
      </c>
      <c r="F1053" s="46">
        <f>C1053</f>
        <v>2004</v>
      </c>
      <c r="G1053" s="7" t="s">
        <v>5</v>
      </c>
      <c r="H1053" s="46">
        <f>C1053</f>
        <v>2004</v>
      </c>
      <c r="I1053" s="373"/>
      <c r="J1053" s="373"/>
      <c r="K1053" s="46">
        <f>C1053</f>
        <v>2004</v>
      </c>
      <c r="L1053" s="46">
        <f>C1053</f>
        <v>2004</v>
      </c>
      <c r="M1053" s="7" t="s">
        <v>5</v>
      </c>
      <c r="N1053" s="46">
        <f>C1053</f>
        <v>2004</v>
      </c>
      <c r="O1053" s="373"/>
      <c r="P1053" s="7" t="s">
        <v>5</v>
      </c>
      <c r="Q1053" s="46">
        <f>C1053</f>
        <v>2004</v>
      </c>
      <c r="R1053" s="370"/>
      <c r="T1053" s="160"/>
      <c r="U1053" s="46">
        <f>C1053</f>
        <v>2004</v>
      </c>
      <c r="V1053" s="220">
        <f>U1053</f>
        <v>2004</v>
      </c>
      <c r="W1053" s="373"/>
      <c r="X1053" s="46">
        <f>U1053</f>
        <v>2004</v>
      </c>
      <c r="Y1053" s="46">
        <f>U1053</f>
        <v>2004</v>
      </c>
      <c r="Z1053" s="47">
        <f>U1053</f>
        <v>2004</v>
      </c>
      <c r="AA1053" s="373"/>
      <c r="AB1053" s="406"/>
    </row>
    <row r="1054" spans="1:28" x14ac:dyDescent="0.3">
      <c r="A1054" s="262" t="s">
        <v>54</v>
      </c>
      <c r="B1054" s="9" t="str">
        <f t="shared" ref="B1054" si="343">$M$1</f>
        <v>A</v>
      </c>
      <c r="C1054" s="106"/>
      <c r="D1054" s="106"/>
      <c r="E1054" s="107"/>
      <c r="F1054" s="106"/>
      <c r="G1054" s="107"/>
      <c r="H1054" s="106"/>
      <c r="I1054" s="108"/>
      <c r="J1054" s="108"/>
      <c r="K1054" s="106"/>
      <c r="L1054" s="106"/>
      <c r="M1054" s="107"/>
      <c r="N1054" s="106"/>
      <c r="O1054" s="108"/>
      <c r="P1054" s="107"/>
      <c r="Q1054" s="106"/>
      <c r="R1054" s="113"/>
      <c r="T1054" s="160"/>
      <c r="U1054" s="109"/>
      <c r="V1054" s="109"/>
      <c r="W1054" s="110"/>
      <c r="X1054" s="109"/>
      <c r="Y1054" s="109"/>
      <c r="Z1054" s="109"/>
      <c r="AA1054" s="110"/>
      <c r="AB1054" s="111"/>
    </row>
    <row r="1055" spans="1:28" x14ac:dyDescent="0.25">
      <c r="A1055" s="63" t="str">
        <f>A1010</f>
        <v>Land and Land Rights</v>
      </c>
      <c r="B1055" s="45">
        <f>B1010</f>
        <v>389</v>
      </c>
      <c r="C1055" s="39">
        <f>H1010</f>
        <v>31116</v>
      </c>
      <c r="D1055" s="39"/>
      <c r="E1055" s="40"/>
      <c r="F1055" s="39"/>
      <c r="G1055" s="40"/>
      <c r="H1055" s="39">
        <f t="shared" ref="H1055:H1071" si="344">C1055+D1055-F1055</f>
        <v>31116</v>
      </c>
      <c r="I1055" s="41">
        <f>I1010</f>
        <v>0</v>
      </c>
      <c r="J1055" s="39">
        <f>((C1055+H1055)/2)*I1055/100*$O$1047/12</f>
        <v>0</v>
      </c>
      <c r="K1055" s="39">
        <f t="shared" ref="K1055:K1071" si="345">N1010</f>
        <v>0</v>
      </c>
      <c r="L1055" s="39"/>
      <c r="M1055" s="40"/>
      <c r="N1055" s="39">
        <f t="shared" ref="N1055:N1071" si="346">K1055+J1055+L1055-F1055</f>
        <v>0</v>
      </c>
      <c r="O1055" s="187" t="str">
        <f>IF(N1055&gt;0, N1055/H1055*100, "---")</f>
        <v>---</v>
      </c>
      <c r="P1055" s="40"/>
      <c r="Q1055" s="39">
        <f t="shared" ref="Q1055:Q1071" si="347">H1055-N1055</f>
        <v>31116</v>
      </c>
      <c r="R1055" s="45">
        <f t="shared" ref="R1055:R1071" si="348">B1055</f>
        <v>389</v>
      </c>
      <c r="S1055" s="164"/>
      <c r="T1055" s="155"/>
      <c r="U1055" s="207"/>
      <c r="V1055" s="221">
        <f>X1029</f>
        <v>0</v>
      </c>
      <c r="W1055" s="105"/>
      <c r="X1055" s="176"/>
      <c r="Y1055" s="176"/>
      <c r="Z1055" s="176">
        <f>AA1030</f>
        <v>0</v>
      </c>
      <c r="AA1055" s="207"/>
      <c r="AB1055" s="214"/>
    </row>
    <row r="1056" spans="1:28" s="100" customFormat="1" x14ac:dyDescent="0.25">
      <c r="A1056" s="100" t="str">
        <f t="shared" ref="A1056:B1071" si="349">A1011</f>
        <v>Wells and Springs</v>
      </c>
      <c r="B1056" s="130">
        <f t="shared" si="349"/>
        <v>314</v>
      </c>
      <c r="C1056" s="154">
        <f t="shared" ref="C1056:C1071" si="350">H1011</f>
        <v>66665</v>
      </c>
      <c r="D1056" s="154"/>
      <c r="E1056" s="224"/>
      <c r="F1056" s="154"/>
      <c r="G1056" s="224"/>
      <c r="H1056" s="154">
        <f t="shared" si="344"/>
        <v>66665</v>
      </c>
      <c r="I1056" s="225">
        <f t="shared" ref="I1056:I1071" si="351">I1011</f>
        <v>2</v>
      </c>
      <c r="J1056" s="154">
        <f t="shared" ref="J1056:J1071" si="352">((C1056+H1056)/2)*I1056/100*$O$1047/12</f>
        <v>1333.3</v>
      </c>
      <c r="K1056" s="154">
        <f t="shared" si="345"/>
        <v>8807.69</v>
      </c>
      <c r="L1056" s="154"/>
      <c r="M1056" s="224"/>
      <c r="N1056" s="154">
        <f t="shared" si="346"/>
        <v>10140.99</v>
      </c>
      <c r="O1056" s="293">
        <f t="shared" ref="O1056:O1071" si="353">IF(N1056&gt;0, N1056/H1056*100, "---")</f>
        <v>15.211865296632416</v>
      </c>
      <c r="P1056" s="224"/>
      <c r="Q1056" s="154">
        <f t="shared" si="347"/>
        <v>56524.01</v>
      </c>
      <c r="R1056" s="130">
        <f t="shared" si="348"/>
        <v>314</v>
      </c>
      <c r="S1056" s="129"/>
      <c r="T1056" s="122"/>
      <c r="U1056" s="154"/>
      <c r="V1056" s="360" t="s">
        <v>72</v>
      </c>
      <c r="W1056" s="130"/>
      <c r="X1056" s="154"/>
      <c r="Y1056" s="281"/>
      <c r="Z1056" s="363" t="s">
        <v>74</v>
      </c>
      <c r="AA1056" s="154"/>
      <c r="AB1056" s="282"/>
    </row>
    <row r="1057" spans="1:28" x14ac:dyDescent="0.25">
      <c r="A1057" s="63" t="str">
        <f t="shared" si="349"/>
        <v>Pumping Equip (Electric)</v>
      </c>
      <c r="B1057" s="45">
        <f t="shared" si="349"/>
        <v>325</v>
      </c>
      <c r="C1057" s="39">
        <f t="shared" si="350"/>
        <v>0</v>
      </c>
      <c r="D1057" s="39"/>
      <c r="E1057" s="40"/>
      <c r="F1057" s="39"/>
      <c r="G1057" s="40"/>
      <c r="H1057" s="39">
        <f t="shared" si="344"/>
        <v>0</v>
      </c>
      <c r="I1057" s="41">
        <f t="shared" si="351"/>
        <v>10</v>
      </c>
      <c r="J1057" s="39">
        <f t="shared" si="352"/>
        <v>0</v>
      </c>
      <c r="K1057" s="39">
        <f t="shared" si="345"/>
        <v>0</v>
      </c>
      <c r="L1057" s="39"/>
      <c r="M1057" s="40"/>
      <c r="N1057" s="39">
        <f t="shared" si="346"/>
        <v>0</v>
      </c>
      <c r="O1057" s="187" t="str">
        <f t="shared" si="353"/>
        <v>---</v>
      </c>
      <c r="P1057" s="40"/>
      <c r="Q1057" s="39">
        <f t="shared" si="347"/>
        <v>0</v>
      </c>
      <c r="R1057" s="45">
        <f t="shared" si="348"/>
        <v>325</v>
      </c>
      <c r="S1057" s="164"/>
      <c r="T1057" s="155"/>
      <c r="U1057" s="39"/>
      <c r="V1057" s="361"/>
      <c r="W1057" s="45"/>
      <c r="X1057" s="39"/>
      <c r="Y1057" s="210"/>
      <c r="Z1057" s="364"/>
      <c r="AA1057" s="39"/>
      <c r="AB1057" s="216"/>
    </row>
    <row r="1058" spans="1:28" s="100" customFormat="1" x14ac:dyDescent="0.25">
      <c r="A1058" s="100" t="str">
        <f t="shared" si="349"/>
        <v>Structures and Improvements</v>
      </c>
      <c r="B1058" s="130">
        <f t="shared" si="349"/>
        <v>390</v>
      </c>
      <c r="C1058" s="154">
        <f t="shared" si="350"/>
        <v>23440</v>
      </c>
      <c r="D1058" s="154"/>
      <c r="E1058" s="224"/>
      <c r="F1058" s="154"/>
      <c r="G1058" s="224"/>
      <c r="H1058" s="154">
        <f t="shared" si="344"/>
        <v>23440</v>
      </c>
      <c r="I1058" s="225">
        <f t="shared" si="351"/>
        <v>2.5</v>
      </c>
      <c r="J1058" s="154">
        <f t="shared" si="352"/>
        <v>586</v>
      </c>
      <c r="K1058" s="154">
        <f t="shared" si="345"/>
        <v>1817.0250000000001</v>
      </c>
      <c r="L1058" s="154"/>
      <c r="M1058" s="224"/>
      <c r="N1058" s="154">
        <f t="shared" si="346"/>
        <v>2403.0250000000001</v>
      </c>
      <c r="O1058" s="293">
        <f t="shared" si="353"/>
        <v>10.251813139931741</v>
      </c>
      <c r="P1058" s="224"/>
      <c r="Q1058" s="154">
        <f t="shared" si="347"/>
        <v>21036.974999999999</v>
      </c>
      <c r="R1058" s="130">
        <f t="shared" si="348"/>
        <v>390</v>
      </c>
      <c r="S1058" s="129"/>
      <c r="T1058" s="122"/>
      <c r="U1058" s="154"/>
      <c r="V1058" s="361"/>
      <c r="W1058" s="130"/>
      <c r="X1058" s="154"/>
      <c r="Y1058" s="251"/>
      <c r="Z1058" s="364"/>
      <c r="AA1058" s="154"/>
      <c r="AB1058" s="283"/>
    </row>
    <row r="1059" spans="1:28" x14ac:dyDescent="0.25">
      <c r="A1059" s="63" t="str">
        <f t="shared" si="349"/>
        <v>Water Treatment Equipment</v>
      </c>
      <c r="B1059" s="45">
        <f t="shared" si="349"/>
        <v>332</v>
      </c>
      <c r="C1059" s="39">
        <f t="shared" si="350"/>
        <v>50543</v>
      </c>
      <c r="D1059" s="39"/>
      <c r="E1059" s="40"/>
      <c r="F1059" s="39"/>
      <c r="G1059" s="40"/>
      <c r="H1059" s="39">
        <f t="shared" si="344"/>
        <v>50543</v>
      </c>
      <c r="I1059" s="41">
        <f t="shared" si="351"/>
        <v>2.9</v>
      </c>
      <c r="J1059" s="39">
        <f t="shared" si="352"/>
        <v>1465.7470000000001</v>
      </c>
      <c r="K1059" s="39">
        <f t="shared" si="345"/>
        <v>11962.9205</v>
      </c>
      <c r="L1059" s="39"/>
      <c r="M1059" s="40"/>
      <c r="N1059" s="39">
        <f t="shared" si="346"/>
        <v>13428.6675</v>
      </c>
      <c r="O1059" s="187">
        <f t="shared" si="353"/>
        <v>26.568797855291532</v>
      </c>
      <c r="P1059" s="40"/>
      <c r="Q1059" s="39">
        <f t="shared" si="347"/>
        <v>37114.332500000004</v>
      </c>
      <c r="R1059" s="45">
        <f t="shared" si="348"/>
        <v>332</v>
      </c>
      <c r="S1059" s="164"/>
      <c r="T1059" s="155"/>
      <c r="U1059" s="39"/>
      <c r="V1059" s="361"/>
      <c r="W1059" s="45"/>
      <c r="X1059" s="39"/>
      <c r="Y1059" s="210"/>
      <c r="Z1059" s="364"/>
      <c r="AA1059" s="39"/>
      <c r="AB1059" s="218"/>
    </row>
    <row r="1060" spans="1:28" s="100" customFormat="1" x14ac:dyDescent="0.25">
      <c r="A1060" s="100" t="str">
        <f t="shared" si="349"/>
        <v>Dist Reservoirs and Standpipes</v>
      </c>
      <c r="B1060" s="130">
        <f t="shared" si="349"/>
        <v>342</v>
      </c>
      <c r="C1060" s="154">
        <f t="shared" si="350"/>
        <v>1747431</v>
      </c>
      <c r="D1060" s="154"/>
      <c r="E1060" s="224"/>
      <c r="F1060" s="154"/>
      <c r="G1060" s="224"/>
      <c r="H1060" s="154">
        <f t="shared" si="344"/>
        <v>1747431</v>
      </c>
      <c r="I1060" s="225">
        <f t="shared" si="351"/>
        <v>2.5</v>
      </c>
      <c r="J1060" s="154">
        <f t="shared" si="352"/>
        <v>43685.775000000001</v>
      </c>
      <c r="K1060" s="154">
        <f t="shared" si="345"/>
        <v>140889.4375</v>
      </c>
      <c r="L1060" s="154"/>
      <c r="M1060" s="224"/>
      <c r="N1060" s="154">
        <f>K1060+J1060+L1060-F1060</f>
        <v>184575.21249999999</v>
      </c>
      <c r="O1060" s="293">
        <f t="shared" si="353"/>
        <v>10.562660986327929</v>
      </c>
      <c r="P1060" s="224"/>
      <c r="Q1060" s="154">
        <f t="shared" si="347"/>
        <v>1562855.7875000001</v>
      </c>
      <c r="R1060" s="130">
        <f t="shared" si="348"/>
        <v>342</v>
      </c>
      <c r="S1060" s="129"/>
      <c r="T1060" s="122"/>
      <c r="U1060" s="154"/>
      <c r="V1060" s="361"/>
      <c r="W1060" s="130"/>
      <c r="X1060" s="154"/>
      <c r="Y1060" s="251"/>
      <c r="Z1060" s="364"/>
      <c r="AA1060" s="154"/>
      <c r="AB1060" s="282"/>
    </row>
    <row r="1061" spans="1:28" x14ac:dyDescent="0.25">
      <c r="A1061" s="63" t="str">
        <f t="shared" si="349"/>
        <v>Trans &amp; Dist Mains</v>
      </c>
      <c r="B1061" s="45">
        <f t="shared" si="349"/>
        <v>343</v>
      </c>
      <c r="C1061" s="39">
        <f t="shared" si="350"/>
        <v>25000</v>
      </c>
      <c r="D1061" s="39"/>
      <c r="E1061" s="40"/>
      <c r="F1061" s="39"/>
      <c r="G1061" s="40"/>
      <c r="H1061" s="39">
        <f t="shared" si="344"/>
        <v>25000</v>
      </c>
      <c r="I1061" s="41">
        <f t="shared" si="351"/>
        <v>2</v>
      </c>
      <c r="J1061" s="39">
        <f t="shared" si="352"/>
        <v>500</v>
      </c>
      <c r="K1061" s="39">
        <f t="shared" si="345"/>
        <v>250</v>
      </c>
      <c r="L1061" s="39"/>
      <c r="M1061" s="40"/>
      <c r="N1061" s="39">
        <f t="shared" si="346"/>
        <v>750</v>
      </c>
      <c r="O1061" s="187">
        <f t="shared" si="353"/>
        <v>3</v>
      </c>
      <c r="P1061" s="40"/>
      <c r="Q1061" s="39">
        <f t="shared" si="347"/>
        <v>24250</v>
      </c>
      <c r="R1061" s="45">
        <f t="shared" si="348"/>
        <v>343</v>
      </c>
      <c r="S1061" s="164"/>
      <c r="T1061" s="155"/>
      <c r="U1061" s="39"/>
      <c r="V1061" s="361"/>
      <c r="W1061" s="45"/>
      <c r="X1061" s="39"/>
      <c r="Y1061" s="210"/>
      <c r="Z1061" s="364"/>
      <c r="AA1061" s="39"/>
      <c r="AB1061" s="218"/>
    </row>
    <row r="1062" spans="1:28" s="100" customFormat="1" x14ac:dyDescent="0.25">
      <c r="A1062" s="100" t="str">
        <f t="shared" si="349"/>
        <v>Services</v>
      </c>
      <c r="B1062" s="130">
        <f t="shared" si="349"/>
        <v>345</v>
      </c>
      <c r="C1062" s="154">
        <f t="shared" si="350"/>
        <v>1926405</v>
      </c>
      <c r="D1062" s="154">
        <v>46718</v>
      </c>
      <c r="E1062" s="224"/>
      <c r="F1062" s="154"/>
      <c r="G1062" s="224"/>
      <c r="H1062" s="154">
        <f t="shared" si="344"/>
        <v>1973123</v>
      </c>
      <c r="I1062" s="225">
        <f t="shared" si="351"/>
        <v>2.5</v>
      </c>
      <c r="J1062" s="154">
        <f t="shared" si="352"/>
        <v>48744.1</v>
      </c>
      <c r="K1062" s="154">
        <f t="shared" si="345"/>
        <v>238780.23125000001</v>
      </c>
      <c r="L1062" s="154"/>
      <c r="M1062" s="224"/>
      <c r="N1062" s="154">
        <f t="shared" si="346"/>
        <v>287524.33124999999</v>
      </c>
      <c r="O1062" s="293">
        <f t="shared" si="353"/>
        <v>14.572042961842724</v>
      </c>
      <c r="P1062" s="224"/>
      <c r="Q1062" s="154">
        <f t="shared" si="347"/>
        <v>1685598.66875</v>
      </c>
      <c r="R1062" s="130">
        <f t="shared" si="348"/>
        <v>345</v>
      </c>
      <c r="S1062" s="129"/>
      <c r="T1062" s="122"/>
      <c r="U1062" s="154"/>
      <c r="V1062" s="361"/>
      <c r="W1062" s="130"/>
      <c r="X1062" s="154"/>
      <c r="Y1062" s="251"/>
      <c r="Z1062" s="364"/>
      <c r="AA1062" s="154"/>
      <c r="AB1062" s="282"/>
    </row>
    <row r="1063" spans="1:28" x14ac:dyDescent="0.25">
      <c r="A1063" s="63" t="str">
        <f t="shared" si="349"/>
        <v>Meters</v>
      </c>
      <c r="B1063" s="45">
        <f t="shared" si="349"/>
        <v>346</v>
      </c>
      <c r="C1063" s="39">
        <f t="shared" si="350"/>
        <v>0</v>
      </c>
      <c r="D1063" s="39"/>
      <c r="E1063" s="40"/>
      <c r="F1063" s="39"/>
      <c r="G1063" s="40"/>
      <c r="H1063" s="39">
        <f>C1063+D1063-F1063</f>
        <v>0</v>
      </c>
      <c r="I1063" s="41">
        <f t="shared" si="351"/>
        <v>10</v>
      </c>
      <c r="J1063" s="39">
        <f t="shared" si="352"/>
        <v>0</v>
      </c>
      <c r="K1063" s="39">
        <f t="shared" si="345"/>
        <v>0</v>
      </c>
      <c r="L1063" s="39"/>
      <c r="M1063" s="40"/>
      <c r="N1063" s="39">
        <f t="shared" si="346"/>
        <v>0</v>
      </c>
      <c r="O1063" s="187" t="str">
        <f t="shared" si="353"/>
        <v>---</v>
      </c>
      <c r="P1063" s="40"/>
      <c r="Q1063" s="39">
        <f t="shared" si="347"/>
        <v>0</v>
      </c>
      <c r="R1063" s="45">
        <f t="shared" si="348"/>
        <v>346</v>
      </c>
      <c r="S1063" s="164"/>
      <c r="T1063" s="155"/>
      <c r="U1063" s="39"/>
      <c r="V1063" s="362"/>
      <c r="W1063" s="45"/>
      <c r="X1063" s="39"/>
      <c r="Y1063" s="210"/>
      <c r="Z1063" s="365"/>
      <c r="AA1063" s="39"/>
      <c r="AB1063" s="218"/>
    </row>
    <row r="1064" spans="1:28" s="100" customFormat="1" x14ac:dyDescent="0.25">
      <c r="A1064" s="100" t="str">
        <f t="shared" si="349"/>
        <v>Meter Pits &amp; Installations</v>
      </c>
      <c r="B1064" s="130">
        <f t="shared" si="349"/>
        <v>347</v>
      </c>
      <c r="C1064" s="154">
        <f t="shared" si="350"/>
        <v>3663</v>
      </c>
      <c r="D1064" s="154"/>
      <c r="E1064" s="224"/>
      <c r="F1064" s="154"/>
      <c r="G1064" s="224"/>
      <c r="H1064" s="154">
        <f t="shared" si="344"/>
        <v>3663</v>
      </c>
      <c r="I1064" s="225">
        <f t="shared" si="351"/>
        <v>2.5</v>
      </c>
      <c r="J1064" s="154">
        <f t="shared" si="352"/>
        <v>91.575000000000003</v>
      </c>
      <c r="K1064" s="154">
        <f t="shared" si="345"/>
        <v>961.53750000000014</v>
      </c>
      <c r="L1064" s="154"/>
      <c r="M1064" s="224"/>
      <c r="N1064" s="154">
        <f t="shared" si="346"/>
        <v>1053.1125000000002</v>
      </c>
      <c r="O1064" s="293">
        <f t="shared" si="353"/>
        <v>28.750000000000004</v>
      </c>
      <c r="P1064" s="224"/>
      <c r="Q1064" s="154">
        <f t="shared" si="347"/>
        <v>2609.8874999999998</v>
      </c>
      <c r="R1064" s="130">
        <f t="shared" si="348"/>
        <v>347</v>
      </c>
      <c r="S1064" s="129"/>
      <c r="T1064" s="122"/>
      <c r="U1064" s="154"/>
      <c r="V1064" s="284"/>
      <c r="W1064" s="130"/>
      <c r="X1064" s="154"/>
      <c r="Y1064" s="154"/>
      <c r="Z1064" s="251"/>
      <c r="AA1064" s="154"/>
      <c r="AB1064" s="282"/>
    </row>
    <row r="1065" spans="1:28" x14ac:dyDescent="0.25">
      <c r="A1065" s="63" t="str">
        <f t="shared" si="349"/>
        <v>Hydrants</v>
      </c>
      <c r="B1065" s="45">
        <f t="shared" si="349"/>
        <v>348</v>
      </c>
      <c r="C1065" s="39">
        <f t="shared" si="350"/>
        <v>50625</v>
      </c>
      <c r="D1065" s="39"/>
      <c r="E1065" s="40"/>
      <c r="F1065" s="39"/>
      <c r="G1065" s="40"/>
      <c r="H1065" s="39">
        <f t="shared" si="344"/>
        <v>50625</v>
      </c>
      <c r="I1065" s="41">
        <f t="shared" si="351"/>
        <v>2</v>
      </c>
      <c r="J1065" s="39">
        <f t="shared" si="352"/>
        <v>1012.5</v>
      </c>
      <c r="K1065" s="39">
        <f t="shared" si="345"/>
        <v>9456.59</v>
      </c>
      <c r="L1065" s="39"/>
      <c r="M1065" s="40"/>
      <c r="N1065" s="39">
        <f t="shared" si="346"/>
        <v>10469.09</v>
      </c>
      <c r="O1065" s="187">
        <f t="shared" si="353"/>
        <v>20.679683950617285</v>
      </c>
      <c r="P1065" s="40"/>
      <c r="Q1065" s="39">
        <f t="shared" si="347"/>
        <v>40155.910000000003</v>
      </c>
      <c r="R1065" s="45">
        <f t="shared" si="348"/>
        <v>348</v>
      </c>
      <c r="S1065" s="164"/>
      <c r="T1065" s="155"/>
      <c r="U1065" s="39"/>
      <c r="V1065" s="375" t="s">
        <v>73</v>
      </c>
      <c r="W1065" s="45"/>
      <c r="X1065" s="39"/>
      <c r="Y1065" s="39"/>
      <c r="Z1065" s="210"/>
      <c r="AA1065" s="39"/>
      <c r="AB1065" s="216"/>
    </row>
    <row r="1066" spans="1:28" s="100" customFormat="1" x14ac:dyDescent="0.25">
      <c r="A1066" s="100" t="str">
        <f t="shared" si="349"/>
        <v>Stores Equipment</v>
      </c>
      <c r="B1066" s="130">
        <f t="shared" si="349"/>
        <v>393</v>
      </c>
      <c r="C1066" s="154">
        <f t="shared" si="350"/>
        <v>12656</v>
      </c>
      <c r="D1066" s="154"/>
      <c r="E1066" s="224"/>
      <c r="F1066" s="154"/>
      <c r="G1066" s="224"/>
      <c r="H1066" s="154">
        <f t="shared" si="344"/>
        <v>12656</v>
      </c>
      <c r="I1066" s="225">
        <f t="shared" si="351"/>
        <v>4</v>
      </c>
      <c r="J1066" s="154">
        <f t="shared" si="352"/>
        <v>506.24</v>
      </c>
      <c r="K1066" s="154">
        <f t="shared" si="345"/>
        <v>1265.5999999999999</v>
      </c>
      <c r="L1066" s="154"/>
      <c r="M1066" s="224"/>
      <c r="N1066" s="154">
        <f t="shared" si="346"/>
        <v>1771.84</v>
      </c>
      <c r="O1066" s="293">
        <f t="shared" si="353"/>
        <v>13.999999999999998</v>
      </c>
      <c r="P1066" s="224"/>
      <c r="Q1066" s="154">
        <f t="shared" si="347"/>
        <v>10884.16</v>
      </c>
      <c r="R1066" s="130">
        <f t="shared" si="348"/>
        <v>393</v>
      </c>
      <c r="S1066" s="129"/>
      <c r="T1066" s="122"/>
      <c r="U1066" s="154"/>
      <c r="V1066" s="375"/>
      <c r="W1066" s="130"/>
      <c r="X1066" s="154"/>
      <c r="Y1066" s="154"/>
      <c r="Z1066" s="154"/>
      <c r="AA1066" s="154"/>
      <c r="AB1066" s="283"/>
    </row>
    <row r="1067" spans="1:28" x14ac:dyDescent="0.25">
      <c r="A1067" s="63" t="str">
        <f t="shared" si="349"/>
        <v>Power Operated Equipment</v>
      </c>
      <c r="B1067" s="45">
        <f t="shared" si="349"/>
        <v>396</v>
      </c>
      <c r="C1067" s="39">
        <f t="shared" si="350"/>
        <v>0</v>
      </c>
      <c r="D1067" s="39">
        <v>0</v>
      </c>
      <c r="E1067" s="40"/>
      <c r="F1067" s="39"/>
      <c r="G1067" s="40"/>
      <c r="H1067" s="39">
        <f t="shared" si="344"/>
        <v>0</v>
      </c>
      <c r="I1067" s="41">
        <f t="shared" si="351"/>
        <v>6.7</v>
      </c>
      <c r="J1067" s="39">
        <f t="shared" si="352"/>
        <v>0</v>
      </c>
      <c r="K1067" s="39">
        <f t="shared" si="345"/>
        <v>0</v>
      </c>
      <c r="L1067" s="39"/>
      <c r="M1067" s="40"/>
      <c r="N1067" s="39">
        <f t="shared" si="346"/>
        <v>0</v>
      </c>
      <c r="O1067" s="187" t="str">
        <f t="shared" si="353"/>
        <v>---</v>
      </c>
      <c r="P1067" s="40"/>
      <c r="Q1067" s="39">
        <f t="shared" si="347"/>
        <v>0</v>
      </c>
      <c r="R1067" s="45">
        <f t="shared" si="348"/>
        <v>396</v>
      </c>
      <c r="S1067" s="164"/>
      <c r="T1067" s="155"/>
      <c r="U1067" s="39"/>
      <c r="V1067" s="375"/>
      <c r="W1067" s="45"/>
      <c r="X1067" s="39"/>
      <c r="Y1067" s="39"/>
      <c r="Z1067" s="39"/>
      <c r="AA1067" s="39"/>
      <c r="AB1067" s="216"/>
    </row>
    <row r="1068" spans="1:28" s="100" customFormat="1" x14ac:dyDescent="0.25">
      <c r="A1068" s="100" t="str">
        <f t="shared" si="349"/>
        <v>Transportation Equipment</v>
      </c>
      <c r="B1068" s="130">
        <f t="shared" si="349"/>
        <v>392</v>
      </c>
      <c r="C1068" s="154">
        <f t="shared" si="350"/>
        <v>0</v>
      </c>
      <c r="D1068" s="154"/>
      <c r="E1068" s="224"/>
      <c r="F1068" s="154"/>
      <c r="G1068" s="224"/>
      <c r="H1068" s="154">
        <f t="shared" si="344"/>
        <v>0</v>
      </c>
      <c r="I1068" s="225">
        <f t="shared" si="351"/>
        <v>13</v>
      </c>
      <c r="J1068" s="154">
        <f t="shared" si="352"/>
        <v>0</v>
      </c>
      <c r="K1068" s="154">
        <f t="shared" si="345"/>
        <v>0</v>
      </c>
      <c r="L1068" s="154"/>
      <c r="M1068" s="224"/>
      <c r="N1068" s="154">
        <f t="shared" si="346"/>
        <v>0</v>
      </c>
      <c r="O1068" s="293" t="str">
        <f t="shared" si="353"/>
        <v>---</v>
      </c>
      <c r="P1068" s="224"/>
      <c r="Q1068" s="154">
        <f t="shared" si="347"/>
        <v>0</v>
      </c>
      <c r="R1068" s="130">
        <f t="shared" si="348"/>
        <v>392</v>
      </c>
      <c r="S1068" s="129"/>
      <c r="T1068" s="122"/>
      <c r="U1068" s="154"/>
      <c r="V1068" s="375"/>
      <c r="W1068" s="130"/>
      <c r="X1068" s="154"/>
      <c r="Y1068" s="154"/>
      <c r="Z1068" s="154"/>
      <c r="AA1068" s="154"/>
      <c r="AB1068" s="282"/>
    </row>
    <row r="1069" spans="1:28" x14ac:dyDescent="0.25">
      <c r="A1069" s="63" t="str">
        <f t="shared" si="349"/>
        <v>Communication Equipment</v>
      </c>
      <c r="B1069" s="45">
        <f t="shared" si="349"/>
        <v>397</v>
      </c>
      <c r="C1069" s="39">
        <f t="shared" si="350"/>
        <v>0</v>
      </c>
      <c r="D1069" s="39">
        <v>0</v>
      </c>
      <c r="E1069" s="40"/>
      <c r="F1069" s="39"/>
      <c r="G1069" s="40"/>
      <c r="H1069" s="39">
        <f t="shared" si="344"/>
        <v>0</v>
      </c>
      <c r="I1069" s="41">
        <f t="shared" si="351"/>
        <v>6.7</v>
      </c>
      <c r="J1069" s="39">
        <f t="shared" si="352"/>
        <v>0</v>
      </c>
      <c r="K1069" s="39">
        <f t="shared" si="345"/>
        <v>0</v>
      </c>
      <c r="L1069" s="39"/>
      <c r="M1069" s="40"/>
      <c r="N1069" s="39">
        <f t="shared" si="346"/>
        <v>0</v>
      </c>
      <c r="O1069" s="187" t="str">
        <f t="shared" si="353"/>
        <v>---</v>
      </c>
      <c r="P1069" s="40"/>
      <c r="Q1069" s="39">
        <f t="shared" si="347"/>
        <v>0</v>
      </c>
      <c r="R1069" s="45">
        <f t="shared" si="348"/>
        <v>397</v>
      </c>
      <c r="S1069" s="164"/>
      <c r="T1069" s="155"/>
      <c r="U1069" s="39"/>
      <c r="V1069" s="375"/>
      <c r="W1069" s="45"/>
      <c r="X1069" s="39"/>
      <c r="Y1069" s="39"/>
      <c r="Z1069" s="39"/>
      <c r="AA1069" s="39"/>
      <c r="AB1069" s="218"/>
    </row>
    <row r="1070" spans="1:28" s="100" customFormat="1" x14ac:dyDescent="0.25">
      <c r="A1070" s="100" t="str">
        <f t="shared" si="349"/>
        <v>Organization</v>
      </c>
      <c r="B1070" s="130">
        <f t="shared" si="349"/>
        <v>301</v>
      </c>
      <c r="C1070" s="154">
        <f t="shared" si="350"/>
        <v>0</v>
      </c>
      <c r="D1070" s="154"/>
      <c r="E1070" s="224"/>
      <c r="F1070" s="154"/>
      <c r="G1070" s="224"/>
      <c r="H1070" s="154">
        <f t="shared" si="344"/>
        <v>0</v>
      </c>
      <c r="I1070" s="225">
        <f t="shared" si="351"/>
        <v>0</v>
      </c>
      <c r="J1070" s="154">
        <f t="shared" si="352"/>
        <v>0</v>
      </c>
      <c r="K1070" s="154">
        <f t="shared" si="345"/>
        <v>0</v>
      </c>
      <c r="L1070" s="154"/>
      <c r="M1070" s="224"/>
      <c r="N1070" s="154">
        <f t="shared" si="346"/>
        <v>0</v>
      </c>
      <c r="O1070" s="293" t="str">
        <f t="shared" si="353"/>
        <v>---</v>
      </c>
      <c r="P1070" s="224"/>
      <c r="Q1070" s="154">
        <f t="shared" si="347"/>
        <v>0</v>
      </c>
      <c r="R1070" s="130">
        <f t="shared" si="348"/>
        <v>301</v>
      </c>
      <c r="S1070" s="129"/>
      <c r="T1070" s="122"/>
      <c r="U1070" s="154"/>
      <c r="V1070" s="375"/>
      <c r="W1070" s="130"/>
      <c r="X1070" s="154"/>
      <c r="Y1070" s="154"/>
      <c r="Z1070" s="154"/>
      <c r="AA1070" s="154"/>
      <c r="AB1070" s="283"/>
    </row>
    <row r="1071" spans="1:28" x14ac:dyDescent="0.25">
      <c r="A1071" s="63">
        <f t="shared" si="349"/>
        <v>0</v>
      </c>
      <c r="B1071" s="45">
        <f t="shared" si="349"/>
        <v>396</v>
      </c>
      <c r="C1071" s="39">
        <f t="shared" si="350"/>
        <v>0</v>
      </c>
      <c r="D1071" s="39"/>
      <c r="E1071" s="40"/>
      <c r="F1071" s="39"/>
      <c r="G1071" s="40"/>
      <c r="H1071" s="39">
        <f t="shared" si="344"/>
        <v>0</v>
      </c>
      <c r="I1071" s="41">
        <f t="shared" si="351"/>
        <v>2.5</v>
      </c>
      <c r="J1071" s="39">
        <f t="shared" si="352"/>
        <v>0</v>
      </c>
      <c r="K1071" s="39">
        <f t="shared" si="345"/>
        <v>0</v>
      </c>
      <c r="L1071" s="39"/>
      <c r="M1071" s="40"/>
      <c r="N1071" s="39">
        <f t="shared" si="346"/>
        <v>0</v>
      </c>
      <c r="O1071" s="187" t="str">
        <f t="shared" si="353"/>
        <v>---</v>
      </c>
      <c r="P1071" s="40"/>
      <c r="Q1071" s="39">
        <f t="shared" si="347"/>
        <v>0</v>
      </c>
      <c r="R1071" s="45">
        <f t="shared" si="348"/>
        <v>396</v>
      </c>
      <c r="S1071" s="164"/>
      <c r="T1071" s="160"/>
      <c r="U1071" s="39"/>
      <c r="V1071" s="375"/>
      <c r="W1071" s="45"/>
      <c r="X1071" s="39"/>
      <c r="Y1071" s="39"/>
      <c r="Z1071" s="39"/>
      <c r="AA1071" s="39"/>
      <c r="AB1071" s="216"/>
    </row>
    <row r="1072" spans="1:28" x14ac:dyDescent="0.25">
      <c r="A1072" s="100"/>
      <c r="B1072" s="130"/>
      <c r="C1072" s="154"/>
      <c r="D1072" s="154"/>
      <c r="E1072" s="224"/>
      <c r="F1072" s="154"/>
      <c r="G1072" s="224"/>
      <c r="H1072" s="154"/>
      <c r="I1072" s="225"/>
      <c r="J1072" s="154"/>
      <c r="K1072" s="154"/>
      <c r="L1072" s="154"/>
      <c r="M1072" s="224"/>
      <c r="N1072" s="154"/>
      <c r="O1072" s="154"/>
      <c r="P1072" s="224"/>
      <c r="Q1072" s="154"/>
      <c r="R1072" s="130"/>
      <c r="S1072" s="129"/>
      <c r="T1072" s="122"/>
      <c r="U1072" s="154"/>
      <c r="V1072" s="228"/>
      <c r="W1072" s="130"/>
      <c r="X1072" s="154"/>
      <c r="Y1072" s="154"/>
      <c r="Z1072" s="154"/>
      <c r="AA1072" s="154"/>
      <c r="AB1072" s="229"/>
    </row>
    <row r="1073" spans="1:28" x14ac:dyDescent="0.25">
      <c r="A1073" s="244" t="s">
        <v>54</v>
      </c>
      <c r="B1073" s="9" t="str">
        <f t="shared" ref="B1073" si="354">$M$1</f>
        <v>A</v>
      </c>
      <c r="C1073" s="32"/>
      <c r="D1073" s="32"/>
      <c r="F1073" s="32"/>
      <c r="H1073" s="32"/>
      <c r="I1073" s="32"/>
      <c r="J1073" s="32"/>
      <c r="K1073" s="32"/>
      <c r="L1073" s="32"/>
      <c r="N1073" s="32"/>
      <c r="O1073" s="32"/>
      <c r="T1073" s="160"/>
      <c r="U1073" s="4"/>
      <c r="V1073" s="4"/>
    </row>
    <row r="1074" spans="1:28" x14ac:dyDescent="0.25">
      <c r="A1074" s="4" t="s">
        <v>4</v>
      </c>
      <c r="C1074" s="198">
        <f>SUM(C1055:C1073)</f>
        <v>3937544</v>
      </c>
      <c r="D1074" s="198">
        <f>SUM(D1055:D1073)</f>
        <v>46718</v>
      </c>
      <c r="F1074" s="11">
        <f>SUM(F1055:F1073)</f>
        <v>0</v>
      </c>
      <c r="H1074" s="198">
        <f>SUM(H1055:H1073)</f>
        <v>3984262</v>
      </c>
      <c r="I1074" s="32"/>
      <c r="J1074" s="198">
        <f>SUM(J1055:J1073)</f>
        <v>97925.236999999994</v>
      </c>
      <c r="K1074" s="198">
        <f>SUM(K1055:K1073)</f>
        <v>414191.03175000002</v>
      </c>
      <c r="L1074" s="11">
        <f>SUM(L1055:L1073)</f>
        <v>0</v>
      </c>
      <c r="N1074" s="198">
        <f>SUM(N1055:N1073)</f>
        <v>512116.26874999999</v>
      </c>
      <c r="O1074" s="11"/>
      <c r="Q1074" s="198">
        <f>SUM(Q1055:Q1073)</f>
        <v>3472145.7312500002</v>
      </c>
      <c r="T1074" s="160"/>
      <c r="U1074" s="198">
        <f>SUM(U1055:U1071)</f>
        <v>0</v>
      </c>
      <c r="V1074" s="23"/>
      <c r="X1074" s="198">
        <f>U1074+V1055</f>
        <v>0</v>
      </c>
      <c r="Y1074" s="198">
        <f>X1074/H1074*J1074</f>
        <v>0</v>
      </c>
      <c r="AA1074" s="198">
        <f>Z1055+Y1074+SUM(AA1055:AA1071)</f>
        <v>0</v>
      </c>
      <c r="AB1074" s="198">
        <f>X1074-AA1074</f>
        <v>0</v>
      </c>
    </row>
    <row r="1075" spans="1:28" x14ac:dyDescent="0.25">
      <c r="C1075" s="32"/>
      <c r="H1075" s="32"/>
      <c r="I1075" s="32"/>
      <c r="J1075" s="32"/>
      <c r="K1075" s="32"/>
      <c r="L1075" s="32"/>
      <c r="N1075" s="32"/>
      <c r="O1075" s="32"/>
      <c r="Q1075" s="32"/>
      <c r="T1075" s="160"/>
    </row>
    <row r="1076" spans="1:28" x14ac:dyDescent="0.25">
      <c r="A1076" s="120" t="s">
        <v>85</v>
      </c>
      <c r="B1076" s="90"/>
      <c r="C1076" s="32"/>
      <c r="H1076" s="32"/>
      <c r="I1076" s="32"/>
      <c r="J1076" s="32"/>
      <c r="K1076" s="32"/>
      <c r="L1076" s="32"/>
      <c r="N1076" s="32"/>
      <c r="O1076" s="32"/>
      <c r="Q1076" s="32"/>
      <c r="T1076" s="160"/>
      <c r="U1076" s="56"/>
      <c r="V1076" s="4"/>
      <c r="W1076" s="9"/>
      <c r="Y1076" s="32"/>
      <c r="AA1076" s="32"/>
      <c r="AB1076" s="206"/>
    </row>
    <row r="1077" spans="1:28" ht="14.4" thickBot="1" x14ac:dyDescent="0.3">
      <c r="B1077" s="4"/>
      <c r="E1077" s="4"/>
      <c r="G1077" s="4"/>
      <c r="T1077" s="160"/>
      <c r="U1077" s="56"/>
      <c r="V1077" s="4"/>
      <c r="W1077" s="9"/>
      <c r="Y1077" s="32"/>
      <c r="AA1077" s="32"/>
      <c r="AB1077" s="206"/>
    </row>
    <row r="1078" spans="1:28" ht="14.4" thickTop="1" x14ac:dyDescent="0.25">
      <c r="B1078" s="4"/>
      <c r="E1078" s="4"/>
      <c r="G1078" s="4"/>
      <c r="K1078" s="91"/>
      <c r="L1078" s="92"/>
      <c r="M1078" s="68"/>
      <c r="N1078" s="92"/>
      <c r="O1078" s="92"/>
      <c r="P1078" s="68"/>
      <c r="Q1078" s="93"/>
      <c r="T1078" s="160"/>
      <c r="U1078" s="125"/>
      <c r="V1078" s="4"/>
      <c r="AA1078" s="65"/>
      <c r="AB1078" s="50"/>
    </row>
    <row r="1079" spans="1:28" x14ac:dyDescent="0.25">
      <c r="B1079" s="259"/>
      <c r="C1079" s="9"/>
      <c r="H1079" s="9"/>
      <c r="K1079" s="78"/>
      <c r="L1079" s="376">
        <f>L1047</f>
        <v>2004</v>
      </c>
      <c r="M1079" s="377"/>
      <c r="N1079" s="377"/>
      <c r="O1079" s="377"/>
      <c r="P1079" s="378"/>
      <c r="Q1079" s="94"/>
      <c r="T1079" s="160"/>
      <c r="U1079" s="56"/>
      <c r="V1079" s="4" t="s">
        <v>5</v>
      </c>
      <c r="AB1079" s="50"/>
    </row>
    <row r="1080" spans="1:28" x14ac:dyDescent="0.25">
      <c r="B1080" s="4"/>
      <c r="E1080" s="4"/>
      <c r="G1080" s="4"/>
      <c r="K1080" s="78"/>
      <c r="L1080" s="57"/>
      <c r="M1080" s="73"/>
      <c r="N1080" s="57"/>
      <c r="O1080" s="57"/>
      <c r="P1080" s="73"/>
      <c r="Q1080" s="74"/>
      <c r="T1080" s="160"/>
      <c r="U1080" s="56"/>
      <c r="V1080" s="10" t="s">
        <v>17</v>
      </c>
      <c r="W1080" s="10" t="s">
        <v>18</v>
      </c>
      <c r="X1080" s="10"/>
      <c r="AB1080" s="50"/>
    </row>
    <row r="1081" spans="1:28" x14ac:dyDescent="0.25">
      <c r="B1081" s="4"/>
      <c r="E1081" s="4"/>
      <c r="G1081" s="4"/>
      <c r="K1081" s="72"/>
      <c r="L1081" s="56" t="s">
        <v>19</v>
      </c>
      <c r="M1081" s="73"/>
      <c r="N1081" s="56"/>
      <c r="O1081" s="379">
        <f>H1074</f>
        <v>3984262</v>
      </c>
      <c r="P1081" s="379"/>
      <c r="Q1081" s="71"/>
      <c r="T1081" s="160"/>
      <c r="U1081" s="125"/>
      <c r="V1081" s="380" t="s">
        <v>76</v>
      </c>
      <c r="W1081" s="382" t="s">
        <v>75</v>
      </c>
      <c r="X1081" s="383"/>
      <c r="Y1081" s="383"/>
      <c r="Z1081" s="383"/>
      <c r="AA1081" s="384"/>
      <c r="AB1081" s="50"/>
    </row>
    <row r="1082" spans="1:28" x14ac:dyDescent="0.25">
      <c r="A1082" s="9"/>
      <c r="B1082" s="259"/>
      <c r="K1082" s="72"/>
      <c r="L1082" s="43" t="s">
        <v>20</v>
      </c>
      <c r="M1082" s="73"/>
      <c r="N1082" s="56"/>
      <c r="O1082" s="391">
        <f>X1074</f>
        <v>0</v>
      </c>
      <c r="P1082" s="391"/>
      <c r="Q1082" s="71"/>
      <c r="T1082" s="160"/>
      <c r="U1082" s="56"/>
      <c r="V1082" s="381"/>
      <c r="W1082" s="385"/>
      <c r="X1082" s="386"/>
      <c r="Y1082" s="386"/>
      <c r="Z1082" s="386"/>
      <c r="AA1082" s="387"/>
      <c r="AB1082" s="50"/>
    </row>
    <row r="1083" spans="1:28" ht="14.4" thickBot="1" x14ac:dyDescent="0.3">
      <c r="K1083" s="72"/>
      <c r="L1083" s="43" t="s">
        <v>21</v>
      </c>
      <c r="M1083" s="73"/>
      <c r="N1083" s="56"/>
      <c r="O1083" s="392">
        <f>N1074</f>
        <v>512116.26874999999</v>
      </c>
      <c r="P1083" s="392"/>
      <c r="Q1083" s="71"/>
      <c r="T1083" s="160"/>
      <c r="U1083" s="56"/>
      <c r="V1083" s="259"/>
      <c r="W1083" s="385"/>
      <c r="X1083" s="386"/>
      <c r="Y1083" s="386"/>
      <c r="Z1083" s="386"/>
      <c r="AA1083" s="387"/>
      <c r="AB1083" s="50"/>
    </row>
    <row r="1084" spans="1:28" x14ac:dyDescent="0.25">
      <c r="A1084" s="9"/>
      <c r="B1084" s="259"/>
      <c r="K1084" s="72"/>
      <c r="L1084" s="75"/>
      <c r="M1084" s="76"/>
      <c r="N1084" s="77"/>
      <c r="O1084" s="393">
        <f>O1081-O1082-O1083</f>
        <v>3472145.7312500002</v>
      </c>
      <c r="P1084" s="393"/>
      <c r="Q1084" s="71"/>
      <c r="T1084" s="160"/>
      <c r="W1084" s="388"/>
      <c r="X1084" s="389"/>
      <c r="Y1084" s="389"/>
      <c r="Z1084" s="389"/>
      <c r="AA1084" s="390"/>
      <c r="AB1084" s="50"/>
    </row>
    <row r="1085" spans="1:28" x14ac:dyDescent="0.25">
      <c r="A1085" s="9"/>
      <c r="B1085" s="259"/>
      <c r="H1085" s="9"/>
      <c r="K1085" s="78"/>
      <c r="L1085" s="43"/>
      <c r="M1085" s="73"/>
      <c r="N1085" s="56"/>
      <c r="O1085" s="43"/>
      <c r="P1085" s="56"/>
      <c r="Q1085" s="74"/>
      <c r="T1085" s="160"/>
    </row>
    <row r="1086" spans="1:28" x14ac:dyDescent="0.25">
      <c r="A1086" s="9" t="s">
        <v>22</v>
      </c>
      <c r="B1086" s="62"/>
      <c r="C1086" s="4" t="s">
        <v>23</v>
      </c>
      <c r="K1086" s="78"/>
      <c r="L1086" s="80" t="s">
        <v>24</v>
      </c>
      <c r="M1086" s="73"/>
      <c r="N1086" s="56"/>
      <c r="O1086" s="394">
        <f>AA1074</f>
        <v>0</v>
      </c>
      <c r="P1086" s="394"/>
      <c r="Q1086" s="71"/>
      <c r="T1086" s="160"/>
    </row>
    <row r="1087" spans="1:28" x14ac:dyDescent="0.25">
      <c r="A1087" s="9" t="s">
        <v>28</v>
      </c>
      <c r="B1087" s="62">
        <f>B1040</f>
        <v>0</v>
      </c>
      <c r="C1087" s="4">
        <f t="shared" ref="C1087" si="355">B1086-B1087</f>
        <v>0</v>
      </c>
      <c r="D1087" s="4" t="s">
        <v>26</v>
      </c>
      <c r="K1087" s="72"/>
      <c r="L1087" s="81" t="s">
        <v>27</v>
      </c>
      <c r="M1087" s="19"/>
      <c r="N1087" s="20"/>
      <c r="O1087" s="374">
        <f>O1084+O1086</f>
        <v>3472145.7312500002</v>
      </c>
      <c r="P1087" s="374"/>
      <c r="Q1087" s="95"/>
      <c r="T1087" s="160"/>
    </row>
    <row r="1088" spans="1:28" ht="14.4" thickBot="1" x14ac:dyDescent="0.3">
      <c r="C1088" s="32"/>
      <c r="D1088" s="32"/>
      <c r="F1088" s="32"/>
      <c r="H1088" s="32"/>
      <c r="I1088" s="96"/>
      <c r="J1088" s="32"/>
      <c r="K1088" s="97"/>
      <c r="L1088" s="98"/>
      <c r="M1088" s="84"/>
      <c r="N1088" s="98"/>
      <c r="O1088" s="98"/>
      <c r="P1088" s="84"/>
      <c r="Q1088" s="99"/>
      <c r="T1088" s="160"/>
    </row>
    <row r="1089" spans="1:28" ht="14.4" thickTop="1" x14ac:dyDescent="0.25"/>
    <row r="1091" spans="1:28" x14ac:dyDescent="0.25">
      <c r="A1091" s="87" t="s">
        <v>78</v>
      </c>
      <c r="D1091" s="259" t="s">
        <v>39</v>
      </c>
      <c r="I1091" s="395" t="s">
        <v>77</v>
      </c>
      <c r="J1091" s="395"/>
      <c r="L1091" s="259" t="s">
        <v>79</v>
      </c>
      <c r="O1091" s="259" t="s">
        <v>80</v>
      </c>
      <c r="P1091" s="259"/>
      <c r="Q1091" s="259"/>
      <c r="T1091" s="160"/>
    </row>
    <row r="1092" spans="1:28" x14ac:dyDescent="0.25">
      <c r="A1092" s="260" t="str">
        <f t="shared" ref="A1092" si="356">$B$1</f>
        <v>Liberty-Bolivar</v>
      </c>
      <c r="B1092" s="261"/>
      <c r="D1092" s="396" t="str">
        <f t="shared" ref="D1092" si="357">$I$1</f>
        <v>WA-2020-0397</v>
      </c>
      <c r="E1092" s="397"/>
      <c r="F1092" s="398"/>
      <c r="I1092" s="12" t="str">
        <f t="shared" ref="I1092" si="358">$M$1</f>
        <v>A</v>
      </c>
      <c r="L1092" s="44">
        <f>L1047+1</f>
        <v>2005</v>
      </c>
      <c r="O1092" s="399">
        <v>12</v>
      </c>
      <c r="P1092" s="400"/>
      <c r="T1092" s="160"/>
    </row>
    <row r="1093" spans="1:28" x14ac:dyDescent="0.25">
      <c r="A1093" s="262"/>
      <c r="B1093" s="259"/>
      <c r="T1093" s="160"/>
    </row>
    <row r="1094" spans="1:28" x14ac:dyDescent="0.3">
      <c r="B1094" s="401" t="s">
        <v>63</v>
      </c>
      <c r="C1094" s="366" t="s">
        <v>44</v>
      </c>
      <c r="D1094" s="366" t="s">
        <v>45</v>
      </c>
      <c r="E1094" s="101"/>
      <c r="F1094" s="366" t="s">
        <v>46</v>
      </c>
      <c r="G1094" s="101"/>
      <c r="H1094" s="366" t="s">
        <v>47</v>
      </c>
      <c r="I1094" s="366" t="s">
        <v>48</v>
      </c>
      <c r="J1094" s="366" t="s">
        <v>50</v>
      </c>
      <c r="K1094" s="366" t="s">
        <v>51</v>
      </c>
      <c r="L1094" s="366" t="s">
        <v>52</v>
      </c>
      <c r="M1094" s="101"/>
      <c r="N1094" s="366" t="s">
        <v>53</v>
      </c>
      <c r="O1094" s="366" t="s">
        <v>60</v>
      </c>
      <c r="P1094" s="101"/>
      <c r="Q1094" s="366" t="s">
        <v>55</v>
      </c>
      <c r="R1094" s="368" t="s">
        <v>49</v>
      </c>
      <c r="T1094" s="160"/>
      <c r="U1094" s="366" t="s">
        <v>64</v>
      </c>
      <c r="V1094" s="371" t="s">
        <v>65</v>
      </c>
      <c r="W1094" s="366" t="s">
        <v>67</v>
      </c>
      <c r="X1094" s="366" t="s">
        <v>66</v>
      </c>
      <c r="Y1094" s="366" t="s">
        <v>68</v>
      </c>
      <c r="Z1094" s="366" t="s">
        <v>69</v>
      </c>
      <c r="AA1094" s="366" t="s">
        <v>70</v>
      </c>
      <c r="AB1094" s="404" t="s">
        <v>71</v>
      </c>
    </row>
    <row r="1095" spans="1:28" x14ac:dyDescent="0.3">
      <c r="B1095" s="402"/>
      <c r="C1095" s="367"/>
      <c r="D1095" s="367"/>
      <c r="E1095" s="102"/>
      <c r="F1095" s="367"/>
      <c r="G1095" s="102"/>
      <c r="H1095" s="367"/>
      <c r="I1095" s="367"/>
      <c r="J1095" s="367"/>
      <c r="K1095" s="367"/>
      <c r="L1095" s="367"/>
      <c r="M1095" s="102"/>
      <c r="N1095" s="367"/>
      <c r="O1095" s="367"/>
      <c r="P1095" s="102"/>
      <c r="Q1095" s="367"/>
      <c r="R1095" s="369"/>
      <c r="T1095" s="160"/>
      <c r="U1095" s="367"/>
      <c r="V1095" s="372"/>
      <c r="W1095" s="367"/>
      <c r="X1095" s="367"/>
      <c r="Y1095" s="367"/>
      <c r="Z1095" s="367"/>
      <c r="AA1095" s="367"/>
      <c r="AB1095" s="405"/>
    </row>
    <row r="1096" spans="1:28" x14ac:dyDescent="0.3">
      <c r="B1096" s="402"/>
      <c r="C1096" s="367"/>
      <c r="D1096" s="367"/>
      <c r="E1096" s="102"/>
      <c r="F1096" s="367"/>
      <c r="G1096" s="102"/>
      <c r="H1096" s="367"/>
      <c r="I1096" s="367"/>
      <c r="J1096" s="367"/>
      <c r="K1096" s="367"/>
      <c r="L1096" s="367"/>
      <c r="M1096" s="102"/>
      <c r="N1096" s="367"/>
      <c r="O1096" s="367"/>
      <c r="P1096" s="102"/>
      <c r="Q1096" s="367"/>
      <c r="R1096" s="369"/>
      <c r="T1096" s="160"/>
      <c r="U1096" s="367"/>
      <c r="V1096" s="372"/>
      <c r="W1096" s="367"/>
      <c r="X1096" s="367"/>
      <c r="Y1096" s="367"/>
      <c r="Z1096" s="367"/>
      <c r="AA1096" s="367"/>
      <c r="AB1096" s="405"/>
    </row>
    <row r="1097" spans="1:28" x14ac:dyDescent="0.3">
      <c r="A1097" s="359" t="s">
        <v>0</v>
      </c>
      <c r="B1097" s="402"/>
      <c r="C1097" s="367"/>
      <c r="D1097" s="367"/>
      <c r="E1097" s="102"/>
      <c r="F1097" s="367"/>
      <c r="G1097" s="102"/>
      <c r="H1097" s="367"/>
      <c r="I1097" s="367"/>
      <c r="J1097" s="367"/>
      <c r="K1097" s="367"/>
      <c r="L1097" s="367"/>
      <c r="M1097" s="102"/>
      <c r="N1097" s="367"/>
      <c r="O1097" s="367"/>
      <c r="P1097" s="102"/>
      <c r="Q1097" s="367"/>
      <c r="R1097" s="369"/>
      <c r="T1097" s="160"/>
      <c r="U1097" s="367"/>
      <c r="V1097" s="372"/>
      <c r="W1097" s="367"/>
      <c r="X1097" s="367"/>
      <c r="Y1097" s="367"/>
      <c r="Z1097" s="367"/>
      <c r="AA1097" s="367"/>
      <c r="AB1097" s="405"/>
    </row>
    <row r="1098" spans="1:28" x14ac:dyDescent="0.3">
      <c r="A1098" s="359"/>
      <c r="B1098" s="403"/>
      <c r="C1098" s="46">
        <f>L1092</f>
        <v>2005</v>
      </c>
      <c r="D1098" s="46">
        <f>C1098</f>
        <v>2005</v>
      </c>
      <c r="E1098" s="7" t="s">
        <v>5</v>
      </c>
      <c r="F1098" s="46">
        <f>C1098</f>
        <v>2005</v>
      </c>
      <c r="G1098" s="7" t="s">
        <v>5</v>
      </c>
      <c r="H1098" s="46">
        <f>C1098</f>
        <v>2005</v>
      </c>
      <c r="I1098" s="373"/>
      <c r="J1098" s="373"/>
      <c r="K1098" s="46">
        <f>C1098</f>
        <v>2005</v>
      </c>
      <c r="L1098" s="46">
        <f>C1098</f>
        <v>2005</v>
      </c>
      <c r="M1098" s="7" t="s">
        <v>5</v>
      </c>
      <c r="N1098" s="46">
        <f>C1098</f>
        <v>2005</v>
      </c>
      <c r="O1098" s="373"/>
      <c r="P1098" s="7" t="s">
        <v>5</v>
      </c>
      <c r="Q1098" s="46">
        <f>C1098</f>
        <v>2005</v>
      </c>
      <c r="R1098" s="370"/>
      <c r="T1098" s="160"/>
      <c r="U1098" s="46">
        <f>C1098</f>
        <v>2005</v>
      </c>
      <c r="V1098" s="220">
        <f>U1098</f>
        <v>2005</v>
      </c>
      <c r="W1098" s="373"/>
      <c r="X1098" s="46">
        <f>U1098</f>
        <v>2005</v>
      </c>
      <c r="Y1098" s="46">
        <f>U1098</f>
        <v>2005</v>
      </c>
      <c r="Z1098" s="47">
        <f>U1098</f>
        <v>2005</v>
      </c>
      <c r="AA1098" s="373"/>
      <c r="AB1098" s="406"/>
    </row>
    <row r="1099" spans="1:28" x14ac:dyDescent="0.3">
      <c r="A1099" s="262" t="s">
        <v>54</v>
      </c>
      <c r="B1099" s="9" t="str">
        <f t="shared" ref="B1099" si="359">$M$1</f>
        <v>A</v>
      </c>
      <c r="C1099" s="106"/>
      <c r="D1099" s="106"/>
      <c r="E1099" s="107"/>
      <c r="F1099" s="106"/>
      <c r="G1099" s="107"/>
      <c r="H1099" s="106"/>
      <c r="I1099" s="108"/>
      <c r="J1099" s="108"/>
      <c r="K1099" s="106"/>
      <c r="L1099" s="106"/>
      <c r="M1099" s="107"/>
      <c r="N1099" s="106"/>
      <c r="O1099" s="108"/>
      <c r="P1099" s="107"/>
      <c r="Q1099" s="106"/>
      <c r="R1099" s="113"/>
      <c r="T1099" s="160"/>
      <c r="U1099" s="109"/>
      <c r="V1099" s="109"/>
      <c r="W1099" s="110"/>
      <c r="X1099" s="109"/>
      <c r="Y1099" s="109"/>
      <c r="Z1099" s="109"/>
      <c r="AA1099" s="110"/>
      <c r="AB1099" s="111"/>
    </row>
    <row r="1100" spans="1:28" x14ac:dyDescent="0.25">
      <c r="A1100" s="63" t="str">
        <f>A1055</f>
        <v>Land and Land Rights</v>
      </c>
      <c r="B1100" s="45">
        <f>B1055</f>
        <v>389</v>
      </c>
      <c r="C1100" s="39">
        <f>H1055</f>
        <v>31116</v>
      </c>
      <c r="D1100" s="39"/>
      <c r="E1100" s="40"/>
      <c r="F1100" s="39"/>
      <c r="G1100" s="40"/>
      <c r="H1100" s="39">
        <f t="shared" ref="H1100:H1116" si="360">C1100+D1100-F1100</f>
        <v>31116</v>
      </c>
      <c r="I1100" s="41">
        <f>I1055</f>
        <v>0</v>
      </c>
      <c r="J1100" s="39">
        <f>((C1100+H1100)/2)*I1100/100*$O$1092/12</f>
        <v>0</v>
      </c>
      <c r="K1100" s="39">
        <f t="shared" ref="K1100:K1116" si="361">N1055</f>
        <v>0</v>
      </c>
      <c r="L1100" s="39"/>
      <c r="M1100" s="40"/>
      <c r="N1100" s="39">
        <f t="shared" ref="N1100:N1116" si="362">K1100+J1100+L1100-F1100</f>
        <v>0</v>
      </c>
      <c r="O1100" s="187" t="str">
        <f>IF(N1100&gt;0, N1100/H1100*100, "---")</f>
        <v>---</v>
      </c>
      <c r="P1100" s="40"/>
      <c r="Q1100" s="39">
        <f t="shared" ref="Q1100:Q1116" si="363">H1100-N1100</f>
        <v>31116</v>
      </c>
      <c r="R1100" s="45">
        <f t="shared" ref="R1100:R1116" si="364">B1100</f>
        <v>389</v>
      </c>
      <c r="S1100" s="164"/>
      <c r="T1100" s="155"/>
      <c r="U1100" s="207"/>
      <c r="V1100" s="221">
        <f>X1074</f>
        <v>0</v>
      </c>
      <c r="W1100" s="105"/>
      <c r="X1100" s="176"/>
      <c r="Y1100" s="176"/>
      <c r="Z1100" s="176">
        <f>AA1075</f>
        <v>0</v>
      </c>
      <c r="AA1100" s="207"/>
      <c r="AB1100" s="214"/>
    </row>
    <row r="1101" spans="1:28" s="100" customFormat="1" x14ac:dyDescent="0.25">
      <c r="A1101" s="100" t="str">
        <f t="shared" ref="A1101:B1116" si="365">A1056</f>
        <v>Wells and Springs</v>
      </c>
      <c r="B1101" s="130">
        <f t="shared" si="365"/>
        <v>314</v>
      </c>
      <c r="C1101" s="154">
        <f t="shared" ref="C1101:C1116" si="366">H1056</f>
        <v>66665</v>
      </c>
      <c r="D1101" s="154"/>
      <c r="E1101" s="224"/>
      <c r="F1101" s="154"/>
      <c r="G1101" s="224"/>
      <c r="H1101" s="154">
        <f t="shared" si="360"/>
        <v>66665</v>
      </c>
      <c r="I1101" s="225">
        <f t="shared" ref="I1101:I1116" si="367">I1056</f>
        <v>2</v>
      </c>
      <c r="J1101" s="154">
        <f t="shared" ref="J1101:J1116" si="368">((C1101+H1101)/2)*I1101/100*$O$1092/12</f>
        <v>1333.3</v>
      </c>
      <c r="K1101" s="154">
        <f t="shared" si="361"/>
        <v>10140.99</v>
      </c>
      <c r="L1101" s="154"/>
      <c r="M1101" s="224"/>
      <c r="N1101" s="154">
        <f t="shared" si="362"/>
        <v>11474.289999999999</v>
      </c>
      <c r="O1101" s="293">
        <f t="shared" ref="O1101:O1116" si="369">IF(N1101&gt;0, N1101/H1101*100, "---")</f>
        <v>17.211865296632414</v>
      </c>
      <c r="P1101" s="224"/>
      <c r="Q1101" s="154">
        <f t="shared" si="363"/>
        <v>55190.71</v>
      </c>
      <c r="R1101" s="130">
        <f t="shared" si="364"/>
        <v>314</v>
      </c>
      <c r="S1101" s="129"/>
      <c r="T1101" s="122"/>
      <c r="U1101" s="154"/>
      <c r="V1101" s="360" t="s">
        <v>72</v>
      </c>
      <c r="W1101" s="130"/>
      <c r="X1101" s="154"/>
      <c r="Y1101" s="281"/>
      <c r="Z1101" s="363" t="s">
        <v>74</v>
      </c>
      <c r="AA1101" s="154"/>
      <c r="AB1101" s="282"/>
    </row>
    <row r="1102" spans="1:28" x14ac:dyDescent="0.25">
      <c r="A1102" s="63" t="str">
        <f t="shared" si="365"/>
        <v>Pumping Equip (Electric)</v>
      </c>
      <c r="B1102" s="45">
        <f t="shared" si="365"/>
        <v>325</v>
      </c>
      <c r="C1102" s="39">
        <f t="shared" si="366"/>
        <v>0</v>
      </c>
      <c r="D1102" s="39"/>
      <c r="E1102" s="40"/>
      <c r="F1102" s="39"/>
      <c r="G1102" s="40"/>
      <c r="H1102" s="39">
        <f t="shared" si="360"/>
        <v>0</v>
      </c>
      <c r="I1102" s="41">
        <f t="shared" si="367"/>
        <v>10</v>
      </c>
      <c r="J1102" s="39">
        <f t="shared" si="368"/>
        <v>0</v>
      </c>
      <c r="K1102" s="39">
        <f t="shared" si="361"/>
        <v>0</v>
      </c>
      <c r="L1102" s="39"/>
      <c r="M1102" s="40"/>
      <c r="N1102" s="39">
        <f t="shared" si="362"/>
        <v>0</v>
      </c>
      <c r="O1102" s="187" t="str">
        <f t="shared" si="369"/>
        <v>---</v>
      </c>
      <c r="P1102" s="40"/>
      <c r="Q1102" s="39">
        <f t="shared" si="363"/>
        <v>0</v>
      </c>
      <c r="R1102" s="45">
        <f t="shared" si="364"/>
        <v>325</v>
      </c>
      <c r="S1102" s="164"/>
      <c r="T1102" s="155"/>
      <c r="U1102" s="39"/>
      <c r="V1102" s="361"/>
      <c r="W1102" s="45"/>
      <c r="X1102" s="39"/>
      <c r="Y1102" s="210"/>
      <c r="Z1102" s="364"/>
      <c r="AA1102" s="39"/>
      <c r="AB1102" s="216"/>
    </row>
    <row r="1103" spans="1:28" s="100" customFormat="1" x14ac:dyDescent="0.25">
      <c r="A1103" s="100" t="str">
        <f t="shared" si="365"/>
        <v>Structures and Improvements</v>
      </c>
      <c r="B1103" s="130">
        <f t="shared" si="365"/>
        <v>390</v>
      </c>
      <c r="C1103" s="154">
        <f t="shared" si="366"/>
        <v>23440</v>
      </c>
      <c r="D1103" s="154"/>
      <c r="E1103" s="224"/>
      <c r="F1103" s="154"/>
      <c r="G1103" s="224"/>
      <c r="H1103" s="154">
        <f>C1103+D1103-F1103</f>
        <v>23440</v>
      </c>
      <c r="I1103" s="225">
        <f t="shared" si="367"/>
        <v>2.5</v>
      </c>
      <c r="J1103" s="154">
        <f t="shared" si="368"/>
        <v>586</v>
      </c>
      <c r="K1103" s="154">
        <f t="shared" si="361"/>
        <v>2403.0250000000001</v>
      </c>
      <c r="L1103" s="154"/>
      <c r="M1103" s="224"/>
      <c r="N1103" s="154">
        <f t="shared" si="362"/>
        <v>2989.0250000000001</v>
      </c>
      <c r="O1103" s="293">
        <f t="shared" si="369"/>
        <v>12.751813139931741</v>
      </c>
      <c r="P1103" s="224"/>
      <c r="Q1103" s="154">
        <f t="shared" si="363"/>
        <v>20450.974999999999</v>
      </c>
      <c r="R1103" s="130">
        <f t="shared" si="364"/>
        <v>390</v>
      </c>
      <c r="S1103" s="129"/>
      <c r="T1103" s="122"/>
      <c r="U1103" s="154"/>
      <c r="V1103" s="361"/>
      <c r="W1103" s="130"/>
      <c r="X1103" s="154"/>
      <c r="Y1103" s="251"/>
      <c r="Z1103" s="364"/>
      <c r="AA1103" s="154"/>
      <c r="AB1103" s="283"/>
    </row>
    <row r="1104" spans="1:28" x14ac:dyDescent="0.25">
      <c r="A1104" s="63" t="str">
        <f t="shared" si="365"/>
        <v>Water Treatment Equipment</v>
      </c>
      <c r="B1104" s="45">
        <f t="shared" si="365"/>
        <v>332</v>
      </c>
      <c r="C1104" s="39">
        <f t="shared" si="366"/>
        <v>50543</v>
      </c>
      <c r="D1104" s="39"/>
      <c r="E1104" s="40"/>
      <c r="F1104" s="39"/>
      <c r="G1104" s="40"/>
      <c r="H1104" s="39">
        <f t="shared" si="360"/>
        <v>50543</v>
      </c>
      <c r="I1104" s="41">
        <f t="shared" si="367"/>
        <v>2.9</v>
      </c>
      <c r="J1104" s="39">
        <f t="shared" si="368"/>
        <v>1465.7470000000001</v>
      </c>
      <c r="K1104" s="39">
        <f t="shared" si="361"/>
        <v>13428.6675</v>
      </c>
      <c r="L1104" s="39"/>
      <c r="M1104" s="40"/>
      <c r="N1104" s="39">
        <f t="shared" si="362"/>
        <v>14894.414499999999</v>
      </c>
      <c r="O1104" s="187">
        <f t="shared" si="369"/>
        <v>29.468797855291534</v>
      </c>
      <c r="P1104" s="40"/>
      <c r="Q1104" s="39">
        <f t="shared" si="363"/>
        <v>35648.585500000001</v>
      </c>
      <c r="R1104" s="45">
        <f t="shared" si="364"/>
        <v>332</v>
      </c>
      <c r="S1104" s="164"/>
      <c r="T1104" s="155"/>
      <c r="U1104" s="39"/>
      <c r="V1104" s="361"/>
      <c r="W1104" s="45"/>
      <c r="X1104" s="39"/>
      <c r="Y1104" s="210"/>
      <c r="Z1104" s="364"/>
      <c r="AA1104" s="39"/>
      <c r="AB1104" s="218"/>
    </row>
    <row r="1105" spans="1:28" s="100" customFormat="1" x14ac:dyDescent="0.25">
      <c r="A1105" s="100" t="str">
        <f t="shared" si="365"/>
        <v>Dist Reservoirs and Standpipes</v>
      </c>
      <c r="B1105" s="130">
        <f t="shared" si="365"/>
        <v>342</v>
      </c>
      <c r="C1105" s="154">
        <f t="shared" si="366"/>
        <v>1747431</v>
      </c>
      <c r="D1105" s="154"/>
      <c r="E1105" s="224"/>
      <c r="F1105" s="154"/>
      <c r="G1105" s="224"/>
      <c r="H1105" s="154">
        <f t="shared" si="360"/>
        <v>1747431</v>
      </c>
      <c r="I1105" s="225">
        <f t="shared" si="367"/>
        <v>2.5</v>
      </c>
      <c r="J1105" s="154">
        <f t="shared" si="368"/>
        <v>43685.775000000001</v>
      </c>
      <c r="K1105" s="154">
        <f t="shared" si="361"/>
        <v>184575.21249999999</v>
      </c>
      <c r="L1105" s="154"/>
      <c r="M1105" s="224"/>
      <c r="N1105" s="154">
        <f t="shared" si="362"/>
        <v>228260.98749999999</v>
      </c>
      <c r="O1105" s="293">
        <f t="shared" si="369"/>
        <v>13.062660986327929</v>
      </c>
      <c r="P1105" s="224"/>
      <c r="Q1105" s="154">
        <f t="shared" si="363"/>
        <v>1519170.0125</v>
      </c>
      <c r="R1105" s="130">
        <f t="shared" si="364"/>
        <v>342</v>
      </c>
      <c r="S1105" s="129"/>
      <c r="T1105" s="122"/>
      <c r="U1105" s="154"/>
      <c r="V1105" s="361"/>
      <c r="W1105" s="130"/>
      <c r="X1105" s="154"/>
      <c r="Y1105" s="251"/>
      <c r="Z1105" s="364"/>
      <c r="AA1105" s="154"/>
      <c r="AB1105" s="282"/>
    </row>
    <row r="1106" spans="1:28" x14ac:dyDescent="0.25">
      <c r="A1106" s="63" t="str">
        <f t="shared" si="365"/>
        <v>Trans &amp; Dist Mains</v>
      </c>
      <c r="B1106" s="45">
        <f t="shared" si="365"/>
        <v>343</v>
      </c>
      <c r="C1106" s="39">
        <f t="shared" si="366"/>
        <v>25000</v>
      </c>
      <c r="D1106" s="39"/>
      <c r="E1106" s="40"/>
      <c r="F1106" s="39"/>
      <c r="G1106" s="40"/>
      <c r="H1106" s="39">
        <f t="shared" si="360"/>
        <v>25000</v>
      </c>
      <c r="I1106" s="41">
        <f t="shared" si="367"/>
        <v>2</v>
      </c>
      <c r="J1106" s="39">
        <f t="shared" si="368"/>
        <v>500</v>
      </c>
      <c r="K1106" s="39">
        <f t="shared" si="361"/>
        <v>750</v>
      </c>
      <c r="L1106" s="39"/>
      <c r="M1106" s="40"/>
      <c r="N1106" s="39">
        <f t="shared" si="362"/>
        <v>1250</v>
      </c>
      <c r="O1106" s="187">
        <f t="shared" si="369"/>
        <v>5</v>
      </c>
      <c r="P1106" s="40"/>
      <c r="Q1106" s="39">
        <f t="shared" si="363"/>
        <v>23750</v>
      </c>
      <c r="R1106" s="45">
        <f t="shared" si="364"/>
        <v>343</v>
      </c>
      <c r="S1106" s="164"/>
      <c r="T1106" s="155"/>
      <c r="U1106" s="39"/>
      <c r="V1106" s="361"/>
      <c r="W1106" s="45"/>
      <c r="X1106" s="39"/>
      <c r="Y1106" s="210"/>
      <c r="Z1106" s="364"/>
      <c r="AA1106" s="39"/>
      <c r="AB1106" s="218"/>
    </row>
    <row r="1107" spans="1:28" s="100" customFormat="1" x14ac:dyDescent="0.25">
      <c r="A1107" s="100" t="str">
        <f t="shared" si="365"/>
        <v>Services</v>
      </c>
      <c r="B1107" s="130">
        <f t="shared" si="365"/>
        <v>345</v>
      </c>
      <c r="C1107" s="154">
        <f t="shared" si="366"/>
        <v>1973123</v>
      </c>
      <c r="D1107" s="154">
        <v>606361</v>
      </c>
      <c r="E1107" s="224"/>
      <c r="F1107" s="154"/>
      <c r="G1107" s="224"/>
      <c r="H1107" s="154">
        <f t="shared" si="360"/>
        <v>2579484</v>
      </c>
      <c r="I1107" s="225">
        <f t="shared" si="367"/>
        <v>2.5</v>
      </c>
      <c r="J1107" s="154">
        <f t="shared" si="368"/>
        <v>56907.587500000001</v>
      </c>
      <c r="K1107" s="154">
        <f t="shared" si="361"/>
        <v>287524.33124999999</v>
      </c>
      <c r="L1107" s="154"/>
      <c r="M1107" s="224"/>
      <c r="N1107" s="154">
        <f t="shared" si="362"/>
        <v>344431.91875000001</v>
      </c>
      <c r="O1107" s="293">
        <f t="shared" si="369"/>
        <v>13.352744919138868</v>
      </c>
      <c r="P1107" s="224"/>
      <c r="Q1107" s="154">
        <f t="shared" si="363"/>
        <v>2235052.0812499998</v>
      </c>
      <c r="R1107" s="130">
        <f t="shared" si="364"/>
        <v>345</v>
      </c>
      <c r="S1107" s="129"/>
      <c r="T1107" s="122"/>
      <c r="U1107" s="154"/>
      <c r="V1107" s="361"/>
      <c r="W1107" s="130"/>
      <c r="X1107" s="154"/>
      <c r="Y1107" s="251"/>
      <c r="Z1107" s="364"/>
      <c r="AA1107" s="154"/>
      <c r="AB1107" s="282"/>
    </row>
    <row r="1108" spans="1:28" x14ac:dyDescent="0.25">
      <c r="A1108" s="63" t="str">
        <f t="shared" si="365"/>
        <v>Meters</v>
      </c>
      <c r="B1108" s="45">
        <f t="shared" si="365"/>
        <v>346</v>
      </c>
      <c r="C1108" s="39">
        <f t="shared" si="366"/>
        <v>0</v>
      </c>
      <c r="D1108" s="39">
        <v>0</v>
      </c>
      <c r="E1108" s="40"/>
      <c r="F1108" s="39"/>
      <c r="G1108" s="40"/>
      <c r="H1108" s="39">
        <f t="shared" si="360"/>
        <v>0</v>
      </c>
      <c r="I1108" s="41">
        <f t="shared" si="367"/>
        <v>10</v>
      </c>
      <c r="J1108" s="39">
        <f t="shared" si="368"/>
        <v>0</v>
      </c>
      <c r="K1108" s="39">
        <f t="shared" si="361"/>
        <v>0</v>
      </c>
      <c r="L1108" s="39"/>
      <c r="M1108" s="40"/>
      <c r="N1108" s="39">
        <f t="shared" si="362"/>
        <v>0</v>
      </c>
      <c r="O1108" s="187" t="str">
        <f t="shared" si="369"/>
        <v>---</v>
      </c>
      <c r="P1108" s="40"/>
      <c r="Q1108" s="39">
        <f t="shared" si="363"/>
        <v>0</v>
      </c>
      <c r="R1108" s="45">
        <f t="shared" si="364"/>
        <v>346</v>
      </c>
      <c r="S1108" s="164"/>
      <c r="T1108" s="155"/>
      <c r="U1108" s="39"/>
      <c r="V1108" s="362"/>
      <c r="W1108" s="45"/>
      <c r="X1108" s="39"/>
      <c r="Y1108" s="210"/>
      <c r="Z1108" s="365"/>
      <c r="AA1108" s="39"/>
      <c r="AB1108" s="218"/>
    </row>
    <row r="1109" spans="1:28" s="100" customFormat="1" x14ac:dyDescent="0.25">
      <c r="A1109" s="100" t="str">
        <f t="shared" si="365"/>
        <v>Meter Pits &amp; Installations</v>
      </c>
      <c r="B1109" s="130">
        <f t="shared" si="365"/>
        <v>347</v>
      </c>
      <c r="C1109" s="154">
        <f t="shared" si="366"/>
        <v>3663</v>
      </c>
      <c r="D1109" s="154"/>
      <c r="E1109" s="224"/>
      <c r="F1109" s="154"/>
      <c r="G1109" s="224"/>
      <c r="H1109" s="154">
        <f t="shared" si="360"/>
        <v>3663</v>
      </c>
      <c r="I1109" s="225">
        <f t="shared" si="367"/>
        <v>2.5</v>
      </c>
      <c r="J1109" s="154">
        <f t="shared" si="368"/>
        <v>91.575000000000003</v>
      </c>
      <c r="K1109" s="154">
        <f t="shared" si="361"/>
        <v>1053.1125000000002</v>
      </c>
      <c r="L1109" s="154"/>
      <c r="M1109" s="224"/>
      <c r="N1109" s="154">
        <f t="shared" si="362"/>
        <v>1144.6875000000002</v>
      </c>
      <c r="O1109" s="293">
        <f t="shared" si="369"/>
        <v>31.250000000000007</v>
      </c>
      <c r="P1109" s="224"/>
      <c r="Q1109" s="154">
        <f t="shared" si="363"/>
        <v>2518.3125</v>
      </c>
      <c r="R1109" s="130">
        <f t="shared" si="364"/>
        <v>347</v>
      </c>
      <c r="S1109" s="129"/>
      <c r="T1109" s="122"/>
      <c r="U1109" s="154"/>
      <c r="V1109" s="284"/>
      <c r="W1109" s="130"/>
      <c r="X1109" s="154"/>
      <c r="Y1109" s="154"/>
      <c r="Z1109" s="251"/>
      <c r="AA1109" s="154"/>
      <c r="AB1109" s="282"/>
    </row>
    <row r="1110" spans="1:28" x14ac:dyDescent="0.25">
      <c r="A1110" s="63" t="str">
        <f t="shared" si="365"/>
        <v>Hydrants</v>
      </c>
      <c r="B1110" s="45">
        <f t="shared" si="365"/>
        <v>348</v>
      </c>
      <c r="C1110" s="39">
        <f t="shared" si="366"/>
        <v>50625</v>
      </c>
      <c r="D1110" s="39"/>
      <c r="E1110" s="40"/>
      <c r="F1110" s="39"/>
      <c r="G1110" s="40"/>
      <c r="H1110" s="39">
        <f t="shared" si="360"/>
        <v>50625</v>
      </c>
      <c r="I1110" s="41">
        <f t="shared" si="367"/>
        <v>2</v>
      </c>
      <c r="J1110" s="39">
        <f t="shared" si="368"/>
        <v>1012.5</v>
      </c>
      <c r="K1110" s="39">
        <f t="shared" si="361"/>
        <v>10469.09</v>
      </c>
      <c r="L1110" s="39"/>
      <c r="M1110" s="40"/>
      <c r="N1110" s="39">
        <f t="shared" si="362"/>
        <v>11481.59</v>
      </c>
      <c r="O1110" s="187">
        <f t="shared" si="369"/>
        <v>22.679683950617285</v>
      </c>
      <c r="P1110" s="40"/>
      <c r="Q1110" s="39">
        <f t="shared" si="363"/>
        <v>39143.410000000003</v>
      </c>
      <c r="R1110" s="45">
        <f t="shared" si="364"/>
        <v>348</v>
      </c>
      <c r="S1110" s="164"/>
      <c r="T1110" s="155"/>
      <c r="U1110" s="39"/>
      <c r="V1110" s="375" t="s">
        <v>73</v>
      </c>
      <c r="W1110" s="45"/>
      <c r="X1110" s="39"/>
      <c r="Y1110" s="39"/>
      <c r="Z1110" s="210"/>
      <c r="AA1110" s="39"/>
      <c r="AB1110" s="216"/>
    </row>
    <row r="1111" spans="1:28" s="100" customFormat="1" x14ac:dyDescent="0.25">
      <c r="A1111" s="100" t="str">
        <f t="shared" si="365"/>
        <v>Stores Equipment</v>
      </c>
      <c r="B1111" s="130">
        <f t="shared" si="365"/>
        <v>393</v>
      </c>
      <c r="C1111" s="154">
        <f t="shared" si="366"/>
        <v>12656</v>
      </c>
      <c r="D1111" s="154"/>
      <c r="E1111" s="224"/>
      <c r="F1111" s="154"/>
      <c r="G1111" s="224"/>
      <c r="H1111" s="154">
        <f t="shared" si="360"/>
        <v>12656</v>
      </c>
      <c r="I1111" s="225">
        <f t="shared" si="367"/>
        <v>4</v>
      </c>
      <c r="J1111" s="154">
        <f t="shared" si="368"/>
        <v>506.24</v>
      </c>
      <c r="K1111" s="154">
        <f t="shared" si="361"/>
        <v>1771.84</v>
      </c>
      <c r="L1111" s="154"/>
      <c r="M1111" s="224"/>
      <c r="N1111" s="154">
        <f>K1111+J1111+L1111-F1111</f>
        <v>2278.08</v>
      </c>
      <c r="O1111" s="293">
        <f t="shared" si="369"/>
        <v>18</v>
      </c>
      <c r="P1111" s="224"/>
      <c r="Q1111" s="154">
        <f t="shared" si="363"/>
        <v>10377.92</v>
      </c>
      <c r="R1111" s="130">
        <f t="shared" si="364"/>
        <v>393</v>
      </c>
      <c r="S1111" s="129"/>
      <c r="T1111" s="122"/>
      <c r="U1111" s="154"/>
      <c r="V1111" s="375"/>
      <c r="W1111" s="130"/>
      <c r="X1111" s="154"/>
      <c r="Y1111" s="154"/>
      <c r="Z1111" s="154"/>
      <c r="AA1111" s="154"/>
      <c r="AB1111" s="283"/>
    </row>
    <row r="1112" spans="1:28" x14ac:dyDescent="0.25">
      <c r="A1112" s="63" t="str">
        <f t="shared" si="365"/>
        <v>Power Operated Equipment</v>
      </c>
      <c r="B1112" s="45">
        <f t="shared" si="365"/>
        <v>396</v>
      </c>
      <c r="C1112" s="39">
        <f t="shared" si="366"/>
        <v>0</v>
      </c>
      <c r="D1112" s="39"/>
      <c r="E1112" s="40"/>
      <c r="F1112" s="39"/>
      <c r="G1112" s="40"/>
      <c r="H1112" s="39">
        <f t="shared" si="360"/>
        <v>0</v>
      </c>
      <c r="I1112" s="41">
        <f t="shared" si="367"/>
        <v>6.7</v>
      </c>
      <c r="J1112" s="39">
        <f t="shared" si="368"/>
        <v>0</v>
      </c>
      <c r="K1112" s="39">
        <f t="shared" si="361"/>
        <v>0</v>
      </c>
      <c r="L1112" s="39"/>
      <c r="M1112" s="40"/>
      <c r="N1112" s="39">
        <f t="shared" si="362"/>
        <v>0</v>
      </c>
      <c r="O1112" s="187" t="str">
        <f t="shared" si="369"/>
        <v>---</v>
      </c>
      <c r="P1112" s="40"/>
      <c r="Q1112" s="39">
        <f t="shared" si="363"/>
        <v>0</v>
      </c>
      <c r="R1112" s="45">
        <f t="shared" si="364"/>
        <v>396</v>
      </c>
      <c r="S1112" s="164"/>
      <c r="T1112" s="155"/>
      <c r="U1112" s="39"/>
      <c r="V1112" s="375"/>
      <c r="W1112" s="45"/>
      <c r="X1112" s="39"/>
      <c r="Y1112" s="39"/>
      <c r="Z1112" s="39"/>
      <c r="AA1112" s="39"/>
      <c r="AB1112" s="216"/>
    </row>
    <row r="1113" spans="1:28" s="100" customFormat="1" x14ac:dyDescent="0.25">
      <c r="A1113" s="100" t="str">
        <f t="shared" si="365"/>
        <v>Transportation Equipment</v>
      </c>
      <c r="B1113" s="130">
        <f t="shared" si="365"/>
        <v>392</v>
      </c>
      <c r="C1113" s="154">
        <f t="shared" si="366"/>
        <v>0</v>
      </c>
      <c r="D1113" s="154"/>
      <c r="E1113" s="224"/>
      <c r="F1113" s="154"/>
      <c r="G1113" s="224"/>
      <c r="H1113" s="154">
        <f t="shared" si="360"/>
        <v>0</v>
      </c>
      <c r="I1113" s="225">
        <f t="shared" si="367"/>
        <v>13</v>
      </c>
      <c r="J1113" s="154">
        <f t="shared" si="368"/>
        <v>0</v>
      </c>
      <c r="K1113" s="154">
        <f t="shared" si="361"/>
        <v>0</v>
      </c>
      <c r="L1113" s="154"/>
      <c r="M1113" s="224"/>
      <c r="N1113" s="154">
        <f t="shared" si="362"/>
        <v>0</v>
      </c>
      <c r="O1113" s="293" t="str">
        <f t="shared" si="369"/>
        <v>---</v>
      </c>
      <c r="P1113" s="224"/>
      <c r="Q1113" s="154">
        <f t="shared" si="363"/>
        <v>0</v>
      </c>
      <c r="R1113" s="130">
        <f t="shared" si="364"/>
        <v>392</v>
      </c>
      <c r="S1113" s="129"/>
      <c r="T1113" s="122"/>
      <c r="U1113" s="154"/>
      <c r="V1113" s="375"/>
      <c r="W1113" s="130"/>
      <c r="X1113" s="154"/>
      <c r="Y1113" s="154"/>
      <c r="Z1113" s="154"/>
      <c r="AA1113" s="154"/>
      <c r="AB1113" s="282"/>
    </row>
    <row r="1114" spans="1:28" x14ac:dyDescent="0.25">
      <c r="A1114" s="63" t="str">
        <f t="shared" si="365"/>
        <v>Communication Equipment</v>
      </c>
      <c r="B1114" s="45">
        <f t="shared" si="365"/>
        <v>397</v>
      </c>
      <c r="C1114" s="39">
        <f t="shared" si="366"/>
        <v>0</v>
      </c>
      <c r="D1114" s="39"/>
      <c r="E1114" s="40"/>
      <c r="F1114" s="39"/>
      <c r="G1114" s="40"/>
      <c r="H1114" s="39">
        <f t="shared" si="360"/>
        <v>0</v>
      </c>
      <c r="I1114" s="41">
        <f t="shared" si="367"/>
        <v>6.7</v>
      </c>
      <c r="J1114" s="39">
        <f t="shared" si="368"/>
        <v>0</v>
      </c>
      <c r="K1114" s="39">
        <f t="shared" si="361"/>
        <v>0</v>
      </c>
      <c r="L1114" s="39"/>
      <c r="M1114" s="40"/>
      <c r="N1114" s="39">
        <f t="shared" si="362"/>
        <v>0</v>
      </c>
      <c r="O1114" s="187" t="str">
        <f t="shared" si="369"/>
        <v>---</v>
      </c>
      <c r="P1114" s="40"/>
      <c r="Q1114" s="39">
        <f t="shared" si="363"/>
        <v>0</v>
      </c>
      <c r="R1114" s="45">
        <f t="shared" si="364"/>
        <v>397</v>
      </c>
      <c r="S1114" s="164"/>
      <c r="T1114" s="155"/>
      <c r="U1114" s="39"/>
      <c r="V1114" s="375"/>
      <c r="W1114" s="45"/>
      <c r="X1114" s="39"/>
      <c r="Y1114" s="39"/>
      <c r="Z1114" s="39"/>
      <c r="AA1114" s="39"/>
      <c r="AB1114" s="218"/>
    </row>
    <row r="1115" spans="1:28" s="100" customFormat="1" x14ac:dyDescent="0.25">
      <c r="A1115" s="100" t="str">
        <f t="shared" si="365"/>
        <v>Organization</v>
      </c>
      <c r="B1115" s="130">
        <f t="shared" si="365"/>
        <v>301</v>
      </c>
      <c r="C1115" s="154">
        <f t="shared" si="366"/>
        <v>0</v>
      </c>
      <c r="D1115" s="154"/>
      <c r="E1115" s="224"/>
      <c r="F1115" s="154"/>
      <c r="G1115" s="224"/>
      <c r="H1115" s="154">
        <f t="shared" si="360"/>
        <v>0</v>
      </c>
      <c r="I1115" s="225">
        <f t="shared" si="367"/>
        <v>0</v>
      </c>
      <c r="J1115" s="154">
        <f t="shared" si="368"/>
        <v>0</v>
      </c>
      <c r="K1115" s="154">
        <f t="shared" si="361"/>
        <v>0</v>
      </c>
      <c r="L1115" s="154"/>
      <c r="M1115" s="224"/>
      <c r="N1115" s="154">
        <f t="shared" si="362"/>
        <v>0</v>
      </c>
      <c r="O1115" s="293" t="str">
        <f t="shared" si="369"/>
        <v>---</v>
      </c>
      <c r="P1115" s="224"/>
      <c r="Q1115" s="154">
        <f t="shared" si="363"/>
        <v>0</v>
      </c>
      <c r="R1115" s="130">
        <f t="shared" si="364"/>
        <v>301</v>
      </c>
      <c r="S1115" s="129"/>
      <c r="T1115" s="122"/>
      <c r="U1115" s="154"/>
      <c r="V1115" s="375"/>
      <c r="W1115" s="130"/>
      <c r="X1115" s="154"/>
      <c r="Y1115" s="154"/>
      <c r="Z1115" s="154"/>
      <c r="AA1115" s="154"/>
      <c r="AB1115" s="283"/>
    </row>
    <row r="1116" spans="1:28" x14ac:dyDescent="0.25">
      <c r="A1116" s="63">
        <f t="shared" si="365"/>
        <v>0</v>
      </c>
      <c r="B1116" s="45">
        <f t="shared" si="365"/>
        <v>396</v>
      </c>
      <c r="C1116" s="39">
        <f t="shared" si="366"/>
        <v>0</v>
      </c>
      <c r="D1116" s="39"/>
      <c r="E1116" s="40"/>
      <c r="F1116" s="39"/>
      <c r="G1116" s="40"/>
      <c r="H1116" s="39">
        <f t="shared" si="360"/>
        <v>0</v>
      </c>
      <c r="I1116" s="41">
        <f t="shared" si="367"/>
        <v>2.5</v>
      </c>
      <c r="J1116" s="39">
        <f t="shared" si="368"/>
        <v>0</v>
      </c>
      <c r="K1116" s="39">
        <f t="shared" si="361"/>
        <v>0</v>
      </c>
      <c r="L1116" s="39"/>
      <c r="M1116" s="40"/>
      <c r="N1116" s="39">
        <f t="shared" si="362"/>
        <v>0</v>
      </c>
      <c r="O1116" s="187" t="str">
        <f t="shared" si="369"/>
        <v>---</v>
      </c>
      <c r="P1116" s="40"/>
      <c r="Q1116" s="39">
        <f t="shared" si="363"/>
        <v>0</v>
      </c>
      <c r="R1116" s="45">
        <f t="shared" si="364"/>
        <v>396</v>
      </c>
      <c r="S1116" s="164"/>
      <c r="T1116" s="160"/>
      <c r="U1116" s="39"/>
      <c r="V1116" s="375"/>
      <c r="W1116" s="45"/>
      <c r="X1116" s="39"/>
      <c r="Y1116" s="39"/>
      <c r="Z1116" s="39"/>
      <c r="AA1116" s="39"/>
      <c r="AB1116" s="216"/>
    </row>
    <row r="1117" spans="1:28" x14ac:dyDescent="0.25">
      <c r="A1117" s="100"/>
      <c r="B1117" s="130"/>
      <c r="C1117" s="154"/>
      <c r="D1117" s="154"/>
      <c r="E1117" s="224"/>
      <c r="F1117" s="154"/>
      <c r="G1117" s="224"/>
      <c r="H1117" s="154"/>
      <c r="I1117" s="225"/>
      <c r="J1117" s="154"/>
      <c r="K1117" s="154"/>
      <c r="L1117" s="154"/>
      <c r="M1117" s="224"/>
      <c r="N1117" s="154"/>
      <c r="O1117" s="154"/>
      <c r="P1117" s="224"/>
      <c r="Q1117" s="154"/>
      <c r="R1117" s="130"/>
      <c r="S1117" s="129"/>
      <c r="T1117" s="122"/>
      <c r="U1117" s="154"/>
      <c r="V1117" s="228"/>
      <c r="W1117" s="130"/>
      <c r="X1117" s="154"/>
      <c r="Y1117" s="154"/>
      <c r="Z1117" s="154"/>
      <c r="AA1117" s="154"/>
      <c r="AB1117" s="229"/>
    </row>
    <row r="1118" spans="1:28" x14ac:dyDescent="0.25">
      <c r="A1118" s="244" t="s">
        <v>54</v>
      </c>
      <c r="B1118" s="9" t="str">
        <f t="shared" ref="B1118" si="370">$M$1</f>
        <v>A</v>
      </c>
      <c r="C1118" s="32"/>
      <c r="D1118" s="32"/>
      <c r="F1118" s="32"/>
      <c r="H1118" s="32"/>
      <c r="I1118" s="32"/>
      <c r="J1118" s="32"/>
      <c r="K1118" s="32"/>
      <c r="L1118" s="32"/>
      <c r="N1118" s="32"/>
      <c r="O1118" s="32"/>
      <c r="T1118" s="160"/>
      <c r="U1118" s="4"/>
      <c r="V1118" s="4"/>
    </row>
    <row r="1119" spans="1:28" x14ac:dyDescent="0.25">
      <c r="A1119" s="4" t="s">
        <v>4</v>
      </c>
      <c r="C1119" s="198">
        <f>SUM(C1100:C1118)</f>
        <v>3984262</v>
      </c>
      <c r="D1119" s="198">
        <f>SUM(D1100:D1118)</f>
        <v>606361</v>
      </c>
      <c r="F1119" s="11">
        <f>SUM(F1100:F1118)</f>
        <v>0</v>
      </c>
      <c r="H1119" s="198">
        <f>SUM(H1100:H1118)</f>
        <v>4590623</v>
      </c>
      <c r="I1119" s="32"/>
      <c r="J1119" s="198">
        <f>SUM(J1100:J1118)</f>
        <v>106088.72450000001</v>
      </c>
      <c r="K1119" s="198">
        <f>SUM(K1100:K1118)</f>
        <v>512116.26874999999</v>
      </c>
      <c r="L1119" s="11">
        <f>SUM(L1100:L1118)</f>
        <v>0</v>
      </c>
      <c r="N1119" s="198">
        <f>SUM(N1100:N1118)</f>
        <v>618204.99324999994</v>
      </c>
      <c r="O1119" s="11"/>
      <c r="Q1119" s="198">
        <f>SUM(Q1100:Q1118)</f>
        <v>3972418.0067499997</v>
      </c>
      <c r="T1119" s="160"/>
      <c r="U1119" s="198">
        <f>SUM(U1100:U1116)</f>
        <v>0</v>
      </c>
      <c r="V1119" s="23"/>
      <c r="X1119" s="198">
        <f>U1119+V1100</f>
        <v>0</v>
      </c>
      <c r="Y1119" s="198">
        <f>X1119/H1119*J1119</f>
        <v>0</v>
      </c>
      <c r="AA1119" s="198">
        <f>Z1100+Y1119+SUM(AA1100:AA1116)</f>
        <v>0</v>
      </c>
      <c r="AB1119" s="198">
        <f>X1119-AA1119</f>
        <v>0</v>
      </c>
    </row>
    <row r="1120" spans="1:28" x14ac:dyDescent="0.25">
      <c r="C1120" s="32"/>
      <c r="H1120" s="32"/>
      <c r="I1120" s="32"/>
      <c r="J1120" s="32"/>
      <c r="K1120" s="32"/>
      <c r="L1120" s="32"/>
      <c r="N1120" s="32"/>
      <c r="O1120" s="32"/>
      <c r="Q1120" s="32"/>
      <c r="T1120" s="160"/>
    </row>
    <row r="1121" spans="1:28" x14ac:dyDescent="0.25">
      <c r="A1121" s="120" t="s">
        <v>85</v>
      </c>
      <c r="B1121" s="90"/>
      <c r="C1121" s="32"/>
      <c r="H1121" s="32"/>
      <c r="I1121" s="32"/>
      <c r="J1121" s="32"/>
      <c r="K1121" s="32"/>
      <c r="L1121" s="32"/>
      <c r="N1121" s="32"/>
      <c r="O1121" s="32"/>
      <c r="Q1121" s="32"/>
      <c r="T1121" s="160"/>
      <c r="U1121" s="56"/>
      <c r="V1121" s="4"/>
      <c r="W1121" s="9"/>
      <c r="Y1121" s="32"/>
      <c r="AA1121" s="32"/>
      <c r="AB1121" s="206"/>
    </row>
    <row r="1122" spans="1:28" ht="14.4" thickBot="1" x14ac:dyDescent="0.3">
      <c r="B1122" s="4"/>
      <c r="E1122" s="4"/>
      <c r="G1122" s="4"/>
      <c r="T1122" s="160"/>
      <c r="U1122" s="56"/>
      <c r="V1122" s="4"/>
      <c r="W1122" s="9"/>
      <c r="Y1122" s="32"/>
      <c r="AA1122" s="32"/>
      <c r="AB1122" s="206"/>
    </row>
    <row r="1123" spans="1:28" ht="14.4" thickTop="1" x14ac:dyDescent="0.25">
      <c r="B1123" s="4"/>
      <c r="E1123" s="4"/>
      <c r="G1123" s="4"/>
      <c r="K1123" s="91"/>
      <c r="L1123" s="92"/>
      <c r="M1123" s="68"/>
      <c r="N1123" s="92"/>
      <c r="O1123" s="92"/>
      <c r="P1123" s="68"/>
      <c r="Q1123" s="93"/>
      <c r="T1123" s="160"/>
      <c r="U1123" s="125"/>
      <c r="V1123" s="4"/>
      <c r="AA1123" s="65"/>
      <c r="AB1123" s="50"/>
    </row>
    <row r="1124" spans="1:28" x14ac:dyDescent="0.25">
      <c r="B1124" s="259"/>
      <c r="C1124" s="9"/>
      <c r="H1124" s="9"/>
      <c r="K1124" s="78"/>
      <c r="L1124" s="376">
        <f>L1092</f>
        <v>2005</v>
      </c>
      <c r="M1124" s="377"/>
      <c r="N1124" s="377"/>
      <c r="O1124" s="377"/>
      <c r="P1124" s="378"/>
      <c r="Q1124" s="94"/>
      <c r="T1124" s="160"/>
      <c r="U1124" s="56"/>
      <c r="V1124" s="4" t="s">
        <v>5</v>
      </c>
      <c r="AB1124" s="50"/>
    </row>
    <row r="1125" spans="1:28" x14ac:dyDescent="0.25">
      <c r="B1125" s="4"/>
      <c r="E1125" s="4"/>
      <c r="G1125" s="4"/>
      <c r="K1125" s="78"/>
      <c r="L1125" s="57"/>
      <c r="M1125" s="73"/>
      <c r="N1125" s="57"/>
      <c r="O1125" s="57"/>
      <c r="P1125" s="73"/>
      <c r="Q1125" s="74"/>
      <c r="T1125" s="160"/>
      <c r="U1125" s="56"/>
      <c r="V1125" s="10" t="s">
        <v>17</v>
      </c>
      <c r="W1125" s="10" t="s">
        <v>18</v>
      </c>
      <c r="X1125" s="10"/>
      <c r="AB1125" s="50"/>
    </row>
    <row r="1126" spans="1:28" x14ac:dyDescent="0.25">
      <c r="B1126" s="4"/>
      <c r="E1126" s="4"/>
      <c r="G1126" s="4"/>
      <c r="K1126" s="72"/>
      <c r="L1126" s="56" t="s">
        <v>19</v>
      </c>
      <c r="M1126" s="73"/>
      <c r="N1126" s="56"/>
      <c r="O1126" s="379">
        <f>H1119</f>
        <v>4590623</v>
      </c>
      <c r="P1126" s="379"/>
      <c r="Q1126" s="71"/>
      <c r="T1126" s="160"/>
      <c r="U1126" s="125"/>
      <c r="V1126" s="380" t="s">
        <v>76</v>
      </c>
      <c r="W1126" s="382" t="s">
        <v>75</v>
      </c>
      <c r="X1126" s="383"/>
      <c r="Y1126" s="383"/>
      <c r="Z1126" s="383"/>
      <c r="AA1126" s="384"/>
      <c r="AB1126" s="50"/>
    </row>
    <row r="1127" spans="1:28" x14ac:dyDescent="0.25">
      <c r="A1127" s="9"/>
      <c r="B1127" s="259"/>
      <c r="K1127" s="72"/>
      <c r="L1127" s="43" t="s">
        <v>20</v>
      </c>
      <c r="M1127" s="73"/>
      <c r="N1127" s="56"/>
      <c r="O1127" s="391">
        <f>X1119</f>
        <v>0</v>
      </c>
      <c r="P1127" s="391"/>
      <c r="Q1127" s="71"/>
      <c r="T1127" s="160"/>
      <c r="U1127" s="56"/>
      <c r="V1127" s="381"/>
      <c r="W1127" s="385"/>
      <c r="X1127" s="386"/>
      <c r="Y1127" s="386"/>
      <c r="Z1127" s="386"/>
      <c r="AA1127" s="387"/>
      <c r="AB1127" s="50"/>
    </row>
    <row r="1128" spans="1:28" ht="14.4" thickBot="1" x14ac:dyDescent="0.3">
      <c r="K1128" s="72"/>
      <c r="L1128" s="43" t="s">
        <v>21</v>
      </c>
      <c r="M1128" s="73"/>
      <c r="N1128" s="56"/>
      <c r="O1128" s="392">
        <f>N1119</f>
        <v>618204.99324999994</v>
      </c>
      <c r="P1128" s="392"/>
      <c r="Q1128" s="71"/>
      <c r="T1128" s="160"/>
      <c r="U1128" s="56"/>
      <c r="V1128" s="259"/>
      <c r="W1128" s="385"/>
      <c r="X1128" s="386"/>
      <c r="Y1128" s="386"/>
      <c r="Z1128" s="386"/>
      <c r="AA1128" s="387"/>
      <c r="AB1128" s="50"/>
    </row>
    <row r="1129" spans="1:28" x14ac:dyDescent="0.25">
      <c r="A1129" s="9"/>
      <c r="B1129" s="259"/>
      <c r="K1129" s="72"/>
      <c r="L1129" s="75"/>
      <c r="M1129" s="76"/>
      <c r="N1129" s="77"/>
      <c r="O1129" s="393">
        <f>O1126-O1127-O1128</f>
        <v>3972418.0067500002</v>
      </c>
      <c r="P1129" s="393"/>
      <c r="Q1129" s="71"/>
      <c r="T1129" s="160"/>
      <c r="W1129" s="388"/>
      <c r="X1129" s="389"/>
      <c r="Y1129" s="389"/>
      <c r="Z1129" s="389"/>
      <c r="AA1129" s="390"/>
      <c r="AB1129" s="50"/>
    </row>
    <row r="1130" spans="1:28" x14ac:dyDescent="0.25">
      <c r="A1130" s="9"/>
      <c r="B1130" s="259"/>
      <c r="H1130" s="9"/>
      <c r="K1130" s="78"/>
      <c r="L1130" s="43"/>
      <c r="M1130" s="73"/>
      <c r="N1130" s="56"/>
      <c r="O1130" s="43"/>
      <c r="P1130" s="56"/>
      <c r="Q1130" s="74"/>
      <c r="T1130" s="160"/>
    </row>
    <row r="1131" spans="1:28" x14ac:dyDescent="0.25">
      <c r="A1131" s="9" t="s">
        <v>22</v>
      </c>
      <c r="B1131" s="62"/>
      <c r="C1131" s="4" t="s">
        <v>23</v>
      </c>
      <c r="K1131" s="78"/>
      <c r="L1131" s="80" t="s">
        <v>24</v>
      </c>
      <c r="M1131" s="73"/>
      <c r="N1131" s="56"/>
      <c r="O1131" s="394">
        <f>AA1119</f>
        <v>0</v>
      </c>
      <c r="P1131" s="394"/>
      <c r="Q1131" s="71"/>
      <c r="T1131" s="160"/>
    </row>
    <row r="1132" spans="1:28" x14ac:dyDescent="0.25">
      <c r="A1132" s="9" t="s">
        <v>28</v>
      </c>
      <c r="B1132" s="62">
        <f>B1085</f>
        <v>0</v>
      </c>
      <c r="C1132" s="4">
        <f t="shared" ref="C1132" si="371">B1131-B1132</f>
        <v>0</v>
      </c>
      <c r="D1132" s="4" t="s">
        <v>26</v>
      </c>
      <c r="K1132" s="72"/>
      <c r="L1132" s="81" t="s">
        <v>27</v>
      </c>
      <c r="M1132" s="19"/>
      <c r="N1132" s="20"/>
      <c r="O1132" s="374">
        <f>O1129+O1131</f>
        <v>3972418.0067500002</v>
      </c>
      <c r="P1132" s="374"/>
      <c r="Q1132" s="95"/>
      <c r="T1132" s="160"/>
    </row>
    <row r="1133" spans="1:28" ht="14.4" thickBot="1" x14ac:dyDescent="0.3">
      <c r="C1133" s="32"/>
      <c r="D1133" s="32"/>
      <c r="F1133" s="32"/>
      <c r="H1133" s="32"/>
      <c r="I1133" s="96"/>
      <c r="J1133" s="32"/>
      <c r="K1133" s="97"/>
      <c r="L1133" s="98"/>
      <c r="M1133" s="84"/>
      <c r="N1133" s="98"/>
      <c r="O1133" s="98"/>
      <c r="P1133" s="84"/>
      <c r="Q1133" s="99"/>
      <c r="T1133" s="160"/>
    </row>
    <row r="1134" spans="1:28" ht="14.4" thickTop="1" x14ac:dyDescent="0.25"/>
    <row r="1136" spans="1:28" x14ac:dyDescent="0.25">
      <c r="A1136" s="87" t="s">
        <v>78</v>
      </c>
      <c r="D1136" s="259" t="s">
        <v>39</v>
      </c>
      <c r="I1136" s="395" t="s">
        <v>77</v>
      </c>
      <c r="J1136" s="395"/>
      <c r="L1136" s="259" t="s">
        <v>79</v>
      </c>
      <c r="O1136" s="259" t="s">
        <v>80</v>
      </c>
      <c r="P1136" s="259"/>
      <c r="Q1136" s="259"/>
      <c r="T1136" s="160"/>
    </row>
    <row r="1137" spans="1:28" x14ac:dyDescent="0.25">
      <c r="A1137" s="260" t="str">
        <f t="shared" ref="A1137" si="372">$B$1</f>
        <v>Liberty-Bolivar</v>
      </c>
      <c r="B1137" s="261"/>
      <c r="D1137" s="396" t="str">
        <f t="shared" ref="D1137" si="373">$I$1</f>
        <v>WA-2020-0397</v>
      </c>
      <c r="E1137" s="397"/>
      <c r="F1137" s="398"/>
      <c r="I1137" s="12" t="str">
        <f t="shared" ref="I1137" si="374">$M$1</f>
        <v>A</v>
      </c>
      <c r="L1137" s="44">
        <f>L1092+1</f>
        <v>2006</v>
      </c>
      <c r="O1137" s="399">
        <v>12</v>
      </c>
      <c r="P1137" s="400"/>
      <c r="T1137" s="160"/>
    </row>
    <row r="1138" spans="1:28" x14ac:dyDescent="0.25">
      <c r="A1138" s="262"/>
      <c r="B1138" s="259"/>
      <c r="T1138" s="160"/>
    </row>
    <row r="1139" spans="1:28" x14ac:dyDescent="0.3">
      <c r="B1139" s="401" t="s">
        <v>63</v>
      </c>
      <c r="C1139" s="366" t="s">
        <v>44</v>
      </c>
      <c r="D1139" s="366" t="s">
        <v>45</v>
      </c>
      <c r="E1139" s="101"/>
      <c r="F1139" s="366" t="s">
        <v>46</v>
      </c>
      <c r="G1139" s="101"/>
      <c r="H1139" s="366" t="s">
        <v>47</v>
      </c>
      <c r="I1139" s="366" t="s">
        <v>48</v>
      </c>
      <c r="J1139" s="366" t="s">
        <v>50</v>
      </c>
      <c r="K1139" s="366" t="s">
        <v>51</v>
      </c>
      <c r="L1139" s="366" t="s">
        <v>52</v>
      </c>
      <c r="M1139" s="101"/>
      <c r="N1139" s="366" t="s">
        <v>53</v>
      </c>
      <c r="O1139" s="366" t="s">
        <v>60</v>
      </c>
      <c r="P1139" s="101"/>
      <c r="Q1139" s="366" t="s">
        <v>55</v>
      </c>
      <c r="R1139" s="368" t="s">
        <v>49</v>
      </c>
      <c r="T1139" s="160"/>
      <c r="U1139" s="366" t="s">
        <v>64</v>
      </c>
      <c r="V1139" s="371" t="s">
        <v>65</v>
      </c>
      <c r="W1139" s="366" t="s">
        <v>67</v>
      </c>
      <c r="X1139" s="366" t="s">
        <v>66</v>
      </c>
      <c r="Y1139" s="366" t="s">
        <v>68</v>
      </c>
      <c r="Z1139" s="366" t="s">
        <v>69</v>
      </c>
      <c r="AA1139" s="366" t="s">
        <v>70</v>
      </c>
      <c r="AB1139" s="404" t="s">
        <v>71</v>
      </c>
    </row>
    <row r="1140" spans="1:28" x14ac:dyDescent="0.3">
      <c r="B1140" s="402"/>
      <c r="C1140" s="367"/>
      <c r="D1140" s="367"/>
      <c r="E1140" s="102"/>
      <c r="F1140" s="367"/>
      <c r="G1140" s="102"/>
      <c r="H1140" s="367"/>
      <c r="I1140" s="367"/>
      <c r="J1140" s="367"/>
      <c r="K1140" s="367"/>
      <c r="L1140" s="367"/>
      <c r="M1140" s="102"/>
      <c r="N1140" s="367"/>
      <c r="O1140" s="367"/>
      <c r="P1140" s="102"/>
      <c r="Q1140" s="367"/>
      <c r="R1140" s="369"/>
      <c r="T1140" s="160"/>
      <c r="U1140" s="367"/>
      <c r="V1140" s="372"/>
      <c r="W1140" s="367"/>
      <c r="X1140" s="367"/>
      <c r="Y1140" s="367"/>
      <c r="Z1140" s="367"/>
      <c r="AA1140" s="367"/>
      <c r="AB1140" s="405"/>
    </row>
    <row r="1141" spans="1:28" x14ac:dyDescent="0.3">
      <c r="B1141" s="402"/>
      <c r="C1141" s="367"/>
      <c r="D1141" s="367"/>
      <c r="E1141" s="102"/>
      <c r="F1141" s="367"/>
      <c r="G1141" s="102"/>
      <c r="H1141" s="367"/>
      <c r="I1141" s="367"/>
      <c r="J1141" s="367"/>
      <c r="K1141" s="367"/>
      <c r="L1141" s="367"/>
      <c r="M1141" s="102"/>
      <c r="N1141" s="367"/>
      <c r="O1141" s="367"/>
      <c r="P1141" s="102"/>
      <c r="Q1141" s="367"/>
      <c r="R1141" s="369"/>
      <c r="T1141" s="160"/>
      <c r="U1141" s="367"/>
      <c r="V1141" s="372"/>
      <c r="W1141" s="367"/>
      <c r="X1141" s="367"/>
      <c r="Y1141" s="367"/>
      <c r="Z1141" s="367"/>
      <c r="AA1141" s="367"/>
      <c r="AB1141" s="405"/>
    </row>
    <row r="1142" spans="1:28" x14ac:dyDescent="0.3">
      <c r="A1142" s="359" t="s">
        <v>0</v>
      </c>
      <c r="B1142" s="402"/>
      <c r="C1142" s="367"/>
      <c r="D1142" s="367"/>
      <c r="E1142" s="102"/>
      <c r="F1142" s="367"/>
      <c r="G1142" s="102"/>
      <c r="H1142" s="367"/>
      <c r="I1142" s="367"/>
      <c r="J1142" s="367"/>
      <c r="K1142" s="367"/>
      <c r="L1142" s="367"/>
      <c r="M1142" s="102"/>
      <c r="N1142" s="367"/>
      <c r="O1142" s="367"/>
      <c r="P1142" s="102"/>
      <c r="Q1142" s="367"/>
      <c r="R1142" s="369"/>
      <c r="T1142" s="160"/>
      <c r="U1142" s="367"/>
      <c r="V1142" s="372"/>
      <c r="W1142" s="367"/>
      <c r="X1142" s="367"/>
      <c r="Y1142" s="367"/>
      <c r="Z1142" s="367"/>
      <c r="AA1142" s="367"/>
      <c r="AB1142" s="405"/>
    </row>
    <row r="1143" spans="1:28" x14ac:dyDescent="0.3">
      <c r="A1143" s="359"/>
      <c r="B1143" s="403"/>
      <c r="C1143" s="46">
        <f>L1137</f>
        <v>2006</v>
      </c>
      <c r="D1143" s="46">
        <f>C1143</f>
        <v>2006</v>
      </c>
      <c r="E1143" s="7" t="s">
        <v>5</v>
      </c>
      <c r="F1143" s="46">
        <f>C1143</f>
        <v>2006</v>
      </c>
      <c r="G1143" s="7" t="s">
        <v>5</v>
      </c>
      <c r="H1143" s="46">
        <f>C1143</f>
        <v>2006</v>
      </c>
      <c r="I1143" s="373"/>
      <c r="J1143" s="373"/>
      <c r="K1143" s="46">
        <f>C1143</f>
        <v>2006</v>
      </c>
      <c r="L1143" s="46">
        <f>C1143</f>
        <v>2006</v>
      </c>
      <c r="M1143" s="7" t="s">
        <v>5</v>
      </c>
      <c r="N1143" s="46">
        <f>C1143</f>
        <v>2006</v>
      </c>
      <c r="O1143" s="373"/>
      <c r="P1143" s="7" t="s">
        <v>5</v>
      </c>
      <c r="Q1143" s="46">
        <f>C1143</f>
        <v>2006</v>
      </c>
      <c r="R1143" s="370"/>
      <c r="T1143" s="160"/>
      <c r="U1143" s="46">
        <f>C1143</f>
        <v>2006</v>
      </c>
      <c r="V1143" s="220">
        <f>U1143</f>
        <v>2006</v>
      </c>
      <c r="W1143" s="373"/>
      <c r="X1143" s="46">
        <f>U1143</f>
        <v>2006</v>
      </c>
      <c r="Y1143" s="46">
        <f>U1143</f>
        <v>2006</v>
      </c>
      <c r="Z1143" s="47">
        <f>U1143</f>
        <v>2006</v>
      </c>
      <c r="AA1143" s="373"/>
      <c r="AB1143" s="406"/>
    </row>
    <row r="1144" spans="1:28" x14ac:dyDescent="0.3">
      <c r="A1144" s="262" t="s">
        <v>54</v>
      </c>
      <c r="B1144" s="9" t="str">
        <f t="shared" ref="B1144" si="375">$M$1</f>
        <v>A</v>
      </c>
      <c r="C1144" s="106"/>
      <c r="D1144" s="106"/>
      <c r="E1144" s="107"/>
      <c r="F1144" s="106"/>
      <c r="G1144" s="107"/>
      <c r="H1144" s="106"/>
      <c r="I1144" s="108"/>
      <c r="J1144" s="108"/>
      <c r="K1144" s="106"/>
      <c r="L1144" s="106"/>
      <c r="M1144" s="107"/>
      <c r="N1144" s="106"/>
      <c r="O1144" s="108"/>
      <c r="P1144" s="107"/>
      <c r="Q1144" s="106"/>
      <c r="R1144" s="113"/>
      <c r="T1144" s="160"/>
      <c r="U1144" s="109"/>
      <c r="V1144" s="109"/>
      <c r="W1144" s="110"/>
      <c r="X1144" s="109"/>
      <c r="Y1144" s="109"/>
      <c r="Z1144" s="109"/>
      <c r="AA1144" s="110"/>
      <c r="AB1144" s="111"/>
    </row>
    <row r="1145" spans="1:28" x14ac:dyDescent="0.25">
      <c r="A1145" s="63" t="str">
        <f>A1100</f>
        <v>Land and Land Rights</v>
      </c>
      <c r="B1145" s="45">
        <f>B1100</f>
        <v>389</v>
      </c>
      <c r="C1145" s="39">
        <f>H1100</f>
        <v>31116</v>
      </c>
      <c r="D1145" s="39"/>
      <c r="E1145" s="40"/>
      <c r="F1145" s="39"/>
      <c r="G1145" s="40"/>
      <c r="H1145" s="39">
        <f t="shared" ref="H1145:H1161" si="376">C1145+D1145-F1145</f>
        <v>31116</v>
      </c>
      <c r="I1145" s="41">
        <f>I1100</f>
        <v>0</v>
      </c>
      <c r="J1145" s="39">
        <f>((C1145+H1145)/2)*I1145/100*$O$1137/12</f>
        <v>0</v>
      </c>
      <c r="K1145" s="39">
        <f t="shared" ref="K1145:K1161" si="377">N1100</f>
        <v>0</v>
      </c>
      <c r="L1145" s="39"/>
      <c r="M1145" s="40"/>
      <c r="N1145" s="39">
        <f t="shared" ref="N1145:N1161" si="378">K1145+J1145+L1145-F1145</f>
        <v>0</v>
      </c>
      <c r="O1145" s="187" t="str">
        <f>IF(N1145&gt;0, N1145/H1145*100, "---")</f>
        <v>---</v>
      </c>
      <c r="P1145" s="40"/>
      <c r="Q1145" s="39">
        <f t="shared" ref="Q1145:Q1161" si="379">H1145-N1145</f>
        <v>31116</v>
      </c>
      <c r="R1145" s="45">
        <f t="shared" ref="R1145:R1161" si="380">B1145</f>
        <v>389</v>
      </c>
      <c r="S1145" s="164"/>
      <c r="T1145" s="155"/>
      <c r="U1145" s="207"/>
      <c r="V1145" s="221">
        <f>X1119</f>
        <v>0</v>
      </c>
      <c r="W1145" s="105"/>
      <c r="X1145" s="176"/>
      <c r="Y1145" s="176"/>
      <c r="Z1145" s="176">
        <f>AA1120</f>
        <v>0</v>
      </c>
      <c r="AA1145" s="207"/>
      <c r="AB1145" s="214"/>
    </row>
    <row r="1146" spans="1:28" s="100" customFormat="1" x14ac:dyDescent="0.25">
      <c r="A1146" s="100" t="str">
        <f t="shared" ref="A1146:B1161" si="381">A1101</f>
        <v>Wells and Springs</v>
      </c>
      <c r="B1146" s="130">
        <f t="shared" si="381"/>
        <v>314</v>
      </c>
      <c r="C1146" s="154">
        <f t="shared" ref="C1146:C1161" si="382">H1101</f>
        <v>66665</v>
      </c>
      <c r="D1146" s="154"/>
      <c r="E1146" s="224"/>
      <c r="F1146" s="154"/>
      <c r="G1146" s="224"/>
      <c r="H1146" s="154">
        <f t="shared" si="376"/>
        <v>66665</v>
      </c>
      <c r="I1146" s="225">
        <f t="shared" ref="I1146:I1161" si="383">I1101</f>
        <v>2</v>
      </c>
      <c r="J1146" s="154">
        <f t="shared" ref="J1146:J1161" si="384">((C1146+H1146)/2)*I1146/100*$O$1137/12</f>
        <v>1333.3</v>
      </c>
      <c r="K1146" s="154">
        <f t="shared" si="377"/>
        <v>11474.289999999999</v>
      </c>
      <c r="L1146" s="154"/>
      <c r="M1146" s="224"/>
      <c r="N1146" s="154">
        <f t="shared" si="378"/>
        <v>12807.589999999998</v>
      </c>
      <c r="O1146" s="293">
        <f t="shared" ref="O1146:O1161" si="385">IF(N1146&gt;0, N1146/H1146*100, "---")</f>
        <v>19.211865296632414</v>
      </c>
      <c r="P1146" s="224"/>
      <c r="Q1146" s="154">
        <f t="shared" si="379"/>
        <v>53857.41</v>
      </c>
      <c r="R1146" s="130">
        <f t="shared" si="380"/>
        <v>314</v>
      </c>
      <c r="S1146" s="129"/>
      <c r="T1146" s="122"/>
      <c r="U1146" s="154"/>
      <c r="V1146" s="360" t="s">
        <v>72</v>
      </c>
      <c r="W1146" s="130"/>
      <c r="X1146" s="154"/>
      <c r="Y1146" s="281"/>
      <c r="Z1146" s="363" t="s">
        <v>74</v>
      </c>
      <c r="AA1146" s="154"/>
      <c r="AB1146" s="282"/>
    </row>
    <row r="1147" spans="1:28" x14ac:dyDescent="0.25">
      <c r="A1147" s="63" t="str">
        <f t="shared" si="381"/>
        <v>Pumping Equip (Electric)</v>
      </c>
      <c r="B1147" s="45">
        <f t="shared" si="381"/>
        <v>325</v>
      </c>
      <c r="C1147" s="39">
        <f t="shared" si="382"/>
        <v>0</v>
      </c>
      <c r="D1147" s="39"/>
      <c r="E1147" s="40"/>
      <c r="F1147" s="39"/>
      <c r="G1147" s="40"/>
      <c r="H1147" s="39">
        <f t="shared" si="376"/>
        <v>0</v>
      </c>
      <c r="I1147" s="41">
        <f t="shared" si="383"/>
        <v>10</v>
      </c>
      <c r="J1147" s="39">
        <f t="shared" si="384"/>
        <v>0</v>
      </c>
      <c r="K1147" s="39">
        <f t="shared" si="377"/>
        <v>0</v>
      </c>
      <c r="L1147" s="39"/>
      <c r="M1147" s="40"/>
      <c r="N1147" s="39">
        <f t="shared" si="378"/>
        <v>0</v>
      </c>
      <c r="O1147" s="187" t="str">
        <f t="shared" si="385"/>
        <v>---</v>
      </c>
      <c r="P1147" s="40"/>
      <c r="Q1147" s="39">
        <f t="shared" si="379"/>
        <v>0</v>
      </c>
      <c r="R1147" s="45">
        <f t="shared" si="380"/>
        <v>325</v>
      </c>
      <c r="S1147" s="164"/>
      <c r="T1147" s="155"/>
      <c r="U1147" s="39"/>
      <c r="V1147" s="361"/>
      <c r="W1147" s="45"/>
      <c r="X1147" s="39"/>
      <c r="Y1147" s="210"/>
      <c r="Z1147" s="364"/>
      <c r="AA1147" s="39"/>
      <c r="AB1147" s="216"/>
    </row>
    <row r="1148" spans="1:28" s="100" customFormat="1" x14ac:dyDescent="0.25">
      <c r="A1148" s="100" t="str">
        <f t="shared" si="381"/>
        <v>Structures and Improvements</v>
      </c>
      <c r="B1148" s="130">
        <f t="shared" si="381"/>
        <v>390</v>
      </c>
      <c r="C1148" s="154">
        <f t="shared" si="382"/>
        <v>23440</v>
      </c>
      <c r="D1148" s="154"/>
      <c r="E1148" s="224"/>
      <c r="F1148" s="154"/>
      <c r="G1148" s="224"/>
      <c r="H1148" s="154">
        <f t="shared" si="376"/>
        <v>23440</v>
      </c>
      <c r="I1148" s="225">
        <f t="shared" si="383"/>
        <v>2.5</v>
      </c>
      <c r="J1148" s="154">
        <f t="shared" si="384"/>
        <v>586</v>
      </c>
      <c r="K1148" s="154">
        <f t="shared" si="377"/>
        <v>2989.0250000000001</v>
      </c>
      <c r="L1148" s="154"/>
      <c r="M1148" s="224"/>
      <c r="N1148" s="154">
        <f t="shared" si="378"/>
        <v>3575.0250000000001</v>
      </c>
      <c r="O1148" s="293">
        <f t="shared" si="385"/>
        <v>15.251813139931741</v>
      </c>
      <c r="P1148" s="224"/>
      <c r="Q1148" s="154">
        <f t="shared" si="379"/>
        <v>19864.974999999999</v>
      </c>
      <c r="R1148" s="130">
        <f t="shared" si="380"/>
        <v>390</v>
      </c>
      <c r="S1148" s="129"/>
      <c r="T1148" s="122"/>
      <c r="U1148" s="154"/>
      <c r="V1148" s="361"/>
      <c r="W1148" s="130"/>
      <c r="X1148" s="154"/>
      <c r="Y1148" s="251"/>
      <c r="Z1148" s="364"/>
      <c r="AA1148" s="154"/>
      <c r="AB1148" s="283"/>
    </row>
    <row r="1149" spans="1:28" x14ac:dyDescent="0.25">
      <c r="A1149" s="63" t="str">
        <f t="shared" si="381"/>
        <v>Water Treatment Equipment</v>
      </c>
      <c r="B1149" s="45">
        <f t="shared" si="381"/>
        <v>332</v>
      </c>
      <c r="C1149" s="39">
        <f t="shared" si="382"/>
        <v>50543</v>
      </c>
      <c r="D1149" s="39">
        <v>0</v>
      </c>
      <c r="E1149" s="40"/>
      <c r="F1149" s="39"/>
      <c r="G1149" s="40"/>
      <c r="H1149" s="39">
        <f t="shared" si="376"/>
        <v>50543</v>
      </c>
      <c r="I1149" s="41">
        <f t="shared" si="383"/>
        <v>2.9</v>
      </c>
      <c r="J1149" s="39">
        <f t="shared" si="384"/>
        <v>1465.7470000000001</v>
      </c>
      <c r="K1149" s="39">
        <f t="shared" si="377"/>
        <v>14894.414499999999</v>
      </c>
      <c r="L1149" s="39"/>
      <c r="M1149" s="40"/>
      <c r="N1149" s="39">
        <f t="shared" si="378"/>
        <v>16360.161499999998</v>
      </c>
      <c r="O1149" s="187">
        <f t="shared" si="385"/>
        <v>32.368797855291533</v>
      </c>
      <c r="P1149" s="40"/>
      <c r="Q1149" s="39">
        <f t="shared" si="379"/>
        <v>34182.838499999998</v>
      </c>
      <c r="R1149" s="45">
        <f t="shared" si="380"/>
        <v>332</v>
      </c>
      <c r="S1149" s="164"/>
      <c r="T1149" s="155"/>
      <c r="U1149" s="39"/>
      <c r="V1149" s="361"/>
      <c r="W1149" s="45"/>
      <c r="X1149" s="39"/>
      <c r="Y1149" s="210"/>
      <c r="Z1149" s="364"/>
      <c r="AA1149" s="39"/>
      <c r="AB1149" s="218"/>
    </row>
    <row r="1150" spans="1:28" s="100" customFormat="1" x14ac:dyDescent="0.25">
      <c r="A1150" s="100" t="str">
        <f t="shared" si="381"/>
        <v>Dist Reservoirs and Standpipes</v>
      </c>
      <c r="B1150" s="130">
        <f t="shared" si="381"/>
        <v>342</v>
      </c>
      <c r="C1150" s="154">
        <f t="shared" si="382"/>
        <v>1747431</v>
      </c>
      <c r="D1150" s="154"/>
      <c r="E1150" s="224"/>
      <c r="F1150" s="154"/>
      <c r="G1150" s="224"/>
      <c r="H1150" s="154">
        <f>C1150+D1150-F1150</f>
        <v>1747431</v>
      </c>
      <c r="I1150" s="225">
        <f t="shared" si="383"/>
        <v>2.5</v>
      </c>
      <c r="J1150" s="154">
        <f t="shared" si="384"/>
        <v>43685.775000000001</v>
      </c>
      <c r="K1150" s="154">
        <f t="shared" si="377"/>
        <v>228260.98749999999</v>
      </c>
      <c r="L1150" s="154"/>
      <c r="M1150" s="224"/>
      <c r="N1150" s="154">
        <f>K1150+J1150+L1150-F1150</f>
        <v>271946.76250000001</v>
      </c>
      <c r="O1150" s="293">
        <f t="shared" si="385"/>
        <v>15.562660986327931</v>
      </c>
      <c r="P1150" s="224"/>
      <c r="Q1150" s="154">
        <f t="shared" si="379"/>
        <v>1475484.2375</v>
      </c>
      <c r="R1150" s="130">
        <f t="shared" si="380"/>
        <v>342</v>
      </c>
      <c r="S1150" s="129"/>
      <c r="T1150" s="122"/>
      <c r="U1150" s="154"/>
      <c r="V1150" s="361"/>
      <c r="W1150" s="130"/>
      <c r="X1150" s="154"/>
      <c r="Y1150" s="251"/>
      <c r="Z1150" s="364"/>
      <c r="AA1150" s="154"/>
      <c r="AB1150" s="282"/>
    </row>
    <row r="1151" spans="1:28" x14ac:dyDescent="0.25">
      <c r="A1151" s="63" t="str">
        <f t="shared" si="381"/>
        <v>Trans &amp; Dist Mains</v>
      </c>
      <c r="B1151" s="45">
        <f t="shared" si="381"/>
        <v>343</v>
      </c>
      <c r="C1151" s="39">
        <f t="shared" si="382"/>
        <v>25000</v>
      </c>
      <c r="D1151" s="39"/>
      <c r="E1151" s="40"/>
      <c r="F1151" s="39"/>
      <c r="G1151" s="40"/>
      <c r="H1151" s="39">
        <f t="shared" si="376"/>
        <v>25000</v>
      </c>
      <c r="I1151" s="41">
        <f t="shared" si="383"/>
        <v>2</v>
      </c>
      <c r="J1151" s="39">
        <f t="shared" si="384"/>
        <v>500</v>
      </c>
      <c r="K1151" s="39">
        <f t="shared" si="377"/>
        <v>1250</v>
      </c>
      <c r="L1151" s="39"/>
      <c r="M1151" s="40"/>
      <c r="N1151" s="39">
        <f t="shared" si="378"/>
        <v>1750</v>
      </c>
      <c r="O1151" s="187">
        <f t="shared" si="385"/>
        <v>7.0000000000000009</v>
      </c>
      <c r="P1151" s="40"/>
      <c r="Q1151" s="39">
        <f t="shared" si="379"/>
        <v>23250</v>
      </c>
      <c r="R1151" s="45">
        <f t="shared" si="380"/>
        <v>343</v>
      </c>
      <c r="S1151" s="164"/>
      <c r="T1151" s="155"/>
      <c r="U1151" s="39"/>
      <c r="V1151" s="361"/>
      <c r="W1151" s="45"/>
      <c r="X1151" s="39"/>
      <c r="Y1151" s="210"/>
      <c r="Z1151" s="364"/>
      <c r="AA1151" s="39"/>
      <c r="AB1151" s="218"/>
    </row>
    <row r="1152" spans="1:28" s="100" customFormat="1" x14ac:dyDescent="0.25">
      <c r="A1152" s="100" t="str">
        <f t="shared" si="381"/>
        <v>Services</v>
      </c>
      <c r="B1152" s="130">
        <f t="shared" si="381"/>
        <v>345</v>
      </c>
      <c r="C1152" s="154">
        <f t="shared" si="382"/>
        <v>2579484</v>
      </c>
      <c r="D1152" s="154">
        <v>213958</v>
      </c>
      <c r="E1152" s="224"/>
      <c r="F1152" s="154"/>
      <c r="G1152" s="224"/>
      <c r="H1152" s="154">
        <f t="shared" si="376"/>
        <v>2793442</v>
      </c>
      <c r="I1152" s="225">
        <f t="shared" si="383"/>
        <v>2.5</v>
      </c>
      <c r="J1152" s="154">
        <f t="shared" si="384"/>
        <v>67161.574999999997</v>
      </c>
      <c r="K1152" s="154">
        <f t="shared" si="377"/>
        <v>344431.91875000001</v>
      </c>
      <c r="L1152" s="154"/>
      <c r="M1152" s="224"/>
      <c r="N1152" s="154">
        <f t="shared" si="378"/>
        <v>411593.49375000002</v>
      </c>
      <c r="O1152" s="293">
        <f t="shared" si="385"/>
        <v>14.734277416534871</v>
      </c>
      <c r="P1152" s="224"/>
      <c r="Q1152" s="154">
        <f t="shared" si="379"/>
        <v>2381848.5062500001</v>
      </c>
      <c r="R1152" s="130">
        <f t="shared" si="380"/>
        <v>345</v>
      </c>
      <c r="S1152" s="129"/>
      <c r="T1152" s="122"/>
      <c r="U1152" s="154"/>
      <c r="V1152" s="361"/>
      <c r="W1152" s="130"/>
      <c r="X1152" s="154"/>
      <c r="Y1152" s="251"/>
      <c r="Z1152" s="364"/>
      <c r="AA1152" s="154"/>
      <c r="AB1152" s="282"/>
    </row>
    <row r="1153" spans="1:28" x14ac:dyDescent="0.25">
      <c r="A1153" s="63" t="str">
        <f t="shared" si="381"/>
        <v>Meters</v>
      </c>
      <c r="B1153" s="45">
        <f t="shared" si="381"/>
        <v>346</v>
      </c>
      <c r="C1153" s="39">
        <f t="shared" si="382"/>
        <v>0</v>
      </c>
      <c r="D1153" s="39"/>
      <c r="E1153" s="40"/>
      <c r="F1153" s="39"/>
      <c r="G1153" s="40"/>
      <c r="H1153" s="39">
        <f t="shared" si="376"/>
        <v>0</v>
      </c>
      <c r="I1153" s="41">
        <f t="shared" si="383"/>
        <v>10</v>
      </c>
      <c r="J1153" s="39">
        <f t="shared" si="384"/>
        <v>0</v>
      </c>
      <c r="K1153" s="39">
        <f t="shared" si="377"/>
        <v>0</v>
      </c>
      <c r="L1153" s="39"/>
      <c r="M1153" s="40"/>
      <c r="N1153" s="39">
        <f t="shared" si="378"/>
        <v>0</v>
      </c>
      <c r="O1153" s="187" t="str">
        <f t="shared" si="385"/>
        <v>---</v>
      </c>
      <c r="P1153" s="40"/>
      <c r="Q1153" s="39">
        <f t="shared" si="379"/>
        <v>0</v>
      </c>
      <c r="R1153" s="45">
        <f t="shared" si="380"/>
        <v>346</v>
      </c>
      <c r="S1153" s="164"/>
      <c r="T1153" s="155"/>
      <c r="U1153" s="39"/>
      <c r="V1153" s="362"/>
      <c r="W1153" s="45"/>
      <c r="X1153" s="39"/>
      <c r="Y1153" s="210"/>
      <c r="Z1153" s="365"/>
      <c r="AA1153" s="39"/>
      <c r="AB1153" s="218"/>
    </row>
    <row r="1154" spans="1:28" s="100" customFormat="1" x14ac:dyDescent="0.25">
      <c r="A1154" s="100" t="str">
        <f t="shared" si="381"/>
        <v>Meter Pits &amp; Installations</v>
      </c>
      <c r="B1154" s="130">
        <f t="shared" si="381"/>
        <v>347</v>
      </c>
      <c r="C1154" s="154">
        <f t="shared" si="382"/>
        <v>3663</v>
      </c>
      <c r="D1154" s="154"/>
      <c r="E1154" s="224"/>
      <c r="F1154" s="154"/>
      <c r="G1154" s="224"/>
      <c r="H1154" s="154">
        <f t="shared" si="376"/>
        <v>3663</v>
      </c>
      <c r="I1154" s="225">
        <f t="shared" si="383"/>
        <v>2.5</v>
      </c>
      <c r="J1154" s="154">
        <f t="shared" si="384"/>
        <v>91.575000000000003</v>
      </c>
      <c r="K1154" s="154">
        <f t="shared" si="377"/>
        <v>1144.6875000000002</v>
      </c>
      <c r="L1154" s="154"/>
      <c r="M1154" s="224"/>
      <c r="N1154" s="154">
        <f t="shared" si="378"/>
        <v>1236.2625000000003</v>
      </c>
      <c r="O1154" s="293">
        <f t="shared" si="385"/>
        <v>33.750000000000007</v>
      </c>
      <c r="P1154" s="224"/>
      <c r="Q1154" s="154">
        <f t="shared" si="379"/>
        <v>2426.7374999999997</v>
      </c>
      <c r="R1154" s="130">
        <f t="shared" si="380"/>
        <v>347</v>
      </c>
      <c r="S1154" s="129"/>
      <c r="T1154" s="122"/>
      <c r="U1154" s="154"/>
      <c r="V1154" s="284"/>
      <c r="W1154" s="130"/>
      <c r="X1154" s="154"/>
      <c r="Y1154" s="154"/>
      <c r="Z1154" s="251"/>
      <c r="AA1154" s="154"/>
      <c r="AB1154" s="282"/>
    </row>
    <row r="1155" spans="1:28" x14ac:dyDescent="0.25">
      <c r="A1155" s="63" t="str">
        <f t="shared" si="381"/>
        <v>Hydrants</v>
      </c>
      <c r="B1155" s="45">
        <f t="shared" si="381"/>
        <v>348</v>
      </c>
      <c r="C1155" s="39">
        <f t="shared" si="382"/>
        <v>50625</v>
      </c>
      <c r="D1155" s="39">
        <v>0</v>
      </c>
      <c r="E1155" s="40"/>
      <c r="F1155" s="39"/>
      <c r="G1155" s="40"/>
      <c r="H1155" s="39">
        <f t="shared" si="376"/>
        <v>50625</v>
      </c>
      <c r="I1155" s="41">
        <f t="shared" si="383"/>
        <v>2</v>
      </c>
      <c r="J1155" s="39">
        <f t="shared" si="384"/>
        <v>1012.5</v>
      </c>
      <c r="K1155" s="39">
        <f t="shared" si="377"/>
        <v>11481.59</v>
      </c>
      <c r="L1155" s="39"/>
      <c r="M1155" s="40"/>
      <c r="N1155" s="39">
        <f t="shared" si="378"/>
        <v>12494.09</v>
      </c>
      <c r="O1155" s="187">
        <f t="shared" si="385"/>
        <v>24.679683950617285</v>
      </c>
      <c r="P1155" s="40"/>
      <c r="Q1155" s="39">
        <f t="shared" si="379"/>
        <v>38130.910000000003</v>
      </c>
      <c r="R1155" s="45">
        <f t="shared" si="380"/>
        <v>348</v>
      </c>
      <c r="S1155" s="164"/>
      <c r="T1155" s="155"/>
      <c r="U1155" s="39"/>
      <c r="V1155" s="375" t="s">
        <v>73</v>
      </c>
      <c r="W1155" s="45"/>
      <c r="X1155" s="39"/>
      <c r="Y1155" s="39"/>
      <c r="Z1155" s="210"/>
      <c r="AA1155" s="39"/>
      <c r="AB1155" s="216"/>
    </row>
    <row r="1156" spans="1:28" s="100" customFormat="1" x14ac:dyDescent="0.25">
      <c r="A1156" s="100" t="str">
        <f t="shared" si="381"/>
        <v>Stores Equipment</v>
      </c>
      <c r="B1156" s="130">
        <f t="shared" si="381"/>
        <v>393</v>
      </c>
      <c r="C1156" s="154">
        <f t="shared" si="382"/>
        <v>12656</v>
      </c>
      <c r="D1156" s="154"/>
      <c r="E1156" s="224"/>
      <c r="F1156" s="154"/>
      <c r="G1156" s="224"/>
      <c r="H1156" s="154">
        <f t="shared" si="376"/>
        <v>12656</v>
      </c>
      <c r="I1156" s="225">
        <f t="shared" si="383"/>
        <v>4</v>
      </c>
      <c r="J1156" s="154">
        <f t="shared" si="384"/>
        <v>506.24</v>
      </c>
      <c r="K1156" s="154">
        <f t="shared" si="377"/>
        <v>2278.08</v>
      </c>
      <c r="L1156" s="154"/>
      <c r="M1156" s="224"/>
      <c r="N1156" s="154">
        <f t="shared" si="378"/>
        <v>2784.3199999999997</v>
      </c>
      <c r="O1156" s="293">
        <f t="shared" si="385"/>
        <v>21.999999999999996</v>
      </c>
      <c r="P1156" s="224"/>
      <c r="Q1156" s="154">
        <f t="shared" si="379"/>
        <v>9871.68</v>
      </c>
      <c r="R1156" s="130">
        <f t="shared" si="380"/>
        <v>393</v>
      </c>
      <c r="S1156" s="129"/>
      <c r="T1156" s="122"/>
      <c r="U1156" s="154"/>
      <c r="V1156" s="375"/>
      <c r="W1156" s="130"/>
      <c r="X1156" s="154"/>
      <c r="Y1156" s="154"/>
      <c r="Z1156" s="154"/>
      <c r="AA1156" s="154"/>
      <c r="AB1156" s="283"/>
    </row>
    <row r="1157" spans="1:28" x14ac:dyDescent="0.25">
      <c r="A1157" s="63" t="str">
        <f t="shared" si="381"/>
        <v>Power Operated Equipment</v>
      </c>
      <c r="B1157" s="45">
        <f t="shared" si="381"/>
        <v>396</v>
      </c>
      <c r="C1157" s="39">
        <f t="shared" si="382"/>
        <v>0</v>
      </c>
      <c r="D1157" s="39">
        <v>13603</v>
      </c>
      <c r="E1157" s="40"/>
      <c r="F1157" s="39"/>
      <c r="G1157" s="40"/>
      <c r="H1157" s="39">
        <f t="shared" si="376"/>
        <v>13603</v>
      </c>
      <c r="I1157" s="41">
        <f t="shared" si="383"/>
        <v>6.7</v>
      </c>
      <c r="J1157" s="39">
        <f t="shared" si="384"/>
        <v>455.70050000000009</v>
      </c>
      <c r="K1157" s="39">
        <f t="shared" si="377"/>
        <v>0</v>
      </c>
      <c r="L1157" s="39"/>
      <c r="M1157" s="40"/>
      <c r="N1157" s="39">
        <f t="shared" si="378"/>
        <v>455.70050000000009</v>
      </c>
      <c r="O1157" s="187">
        <f t="shared" si="385"/>
        <v>3.350000000000001</v>
      </c>
      <c r="P1157" s="40"/>
      <c r="Q1157" s="39">
        <f t="shared" si="379"/>
        <v>13147.299499999999</v>
      </c>
      <c r="R1157" s="45">
        <f t="shared" si="380"/>
        <v>396</v>
      </c>
      <c r="S1157" s="164"/>
      <c r="T1157" s="155"/>
      <c r="U1157" s="39"/>
      <c r="V1157" s="375"/>
      <c r="W1157" s="45"/>
      <c r="X1157" s="39"/>
      <c r="Y1157" s="39"/>
      <c r="Z1157" s="39"/>
      <c r="AA1157" s="39"/>
      <c r="AB1157" s="216"/>
    </row>
    <row r="1158" spans="1:28" s="100" customFormat="1" x14ac:dyDescent="0.25">
      <c r="A1158" s="100" t="str">
        <f t="shared" si="381"/>
        <v>Transportation Equipment</v>
      </c>
      <c r="B1158" s="130">
        <f t="shared" si="381"/>
        <v>392</v>
      </c>
      <c r="C1158" s="154">
        <f t="shared" si="382"/>
        <v>0</v>
      </c>
      <c r="D1158" s="154"/>
      <c r="E1158" s="224"/>
      <c r="F1158" s="154"/>
      <c r="G1158" s="224"/>
      <c r="H1158" s="154">
        <f t="shared" si="376"/>
        <v>0</v>
      </c>
      <c r="I1158" s="225">
        <f t="shared" si="383"/>
        <v>13</v>
      </c>
      <c r="J1158" s="154">
        <f t="shared" si="384"/>
        <v>0</v>
      </c>
      <c r="K1158" s="154">
        <f t="shared" si="377"/>
        <v>0</v>
      </c>
      <c r="L1158" s="154"/>
      <c r="M1158" s="224"/>
      <c r="N1158" s="154">
        <f t="shared" si="378"/>
        <v>0</v>
      </c>
      <c r="O1158" s="293" t="str">
        <f t="shared" si="385"/>
        <v>---</v>
      </c>
      <c r="P1158" s="224"/>
      <c r="Q1158" s="154">
        <f t="shared" si="379"/>
        <v>0</v>
      </c>
      <c r="R1158" s="130">
        <f t="shared" si="380"/>
        <v>392</v>
      </c>
      <c r="S1158" s="129"/>
      <c r="T1158" s="122"/>
      <c r="U1158" s="154"/>
      <c r="V1158" s="375"/>
      <c r="W1158" s="130"/>
      <c r="X1158" s="154"/>
      <c r="Y1158" s="154"/>
      <c r="Z1158" s="154"/>
      <c r="AA1158" s="154"/>
      <c r="AB1158" s="282"/>
    </row>
    <row r="1159" spans="1:28" x14ac:dyDescent="0.25">
      <c r="A1159" s="63" t="str">
        <f t="shared" si="381"/>
        <v>Communication Equipment</v>
      </c>
      <c r="B1159" s="45">
        <f t="shared" si="381"/>
        <v>397</v>
      </c>
      <c r="C1159" s="39">
        <f t="shared" si="382"/>
        <v>0</v>
      </c>
      <c r="D1159" s="39"/>
      <c r="E1159" s="40"/>
      <c r="F1159" s="39"/>
      <c r="G1159" s="40"/>
      <c r="H1159" s="39">
        <f t="shared" si="376"/>
        <v>0</v>
      </c>
      <c r="I1159" s="41">
        <f t="shared" si="383"/>
        <v>6.7</v>
      </c>
      <c r="J1159" s="39">
        <f t="shared" si="384"/>
        <v>0</v>
      </c>
      <c r="K1159" s="39">
        <f t="shared" si="377"/>
        <v>0</v>
      </c>
      <c r="L1159" s="39"/>
      <c r="M1159" s="40"/>
      <c r="N1159" s="39">
        <f t="shared" si="378"/>
        <v>0</v>
      </c>
      <c r="O1159" s="187" t="str">
        <f t="shared" si="385"/>
        <v>---</v>
      </c>
      <c r="P1159" s="40"/>
      <c r="Q1159" s="39">
        <f t="shared" si="379"/>
        <v>0</v>
      </c>
      <c r="R1159" s="45">
        <f t="shared" si="380"/>
        <v>397</v>
      </c>
      <c r="S1159" s="164"/>
      <c r="T1159" s="155"/>
      <c r="U1159" s="39"/>
      <c r="V1159" s="375"/>
      <c r="W1159" s="45"/>
      <c r="X1159" s="39"/>
      <c r="Y1159" s="39"/>
      <c r="Z1159" s="39"/>
      <c r="AA1159" s="39"/>
      <c r="AB1159" s="218"/>
    </row>
    <row r="1160" spans="1:28" s="100" customFormat="1" x14ac:dyDescent="0.25">
      <c r="A1160" s="100" t="str">
        <f t="shared" si="381"/>
        <v>Organization</v>
      </c>
      <c r="B1160" s="130">
        <f t="shared" si="381"/>
        <v>301</v>
      </c>
      <c r="C1160" s="154">
        <f t="shared" si="382"/>
        <v>0</v>
      </c>
      <c r="D1160" s="154"/>
      <c r="E1160" s="224"/>
      <c r="F1160" s="154"/>
      <c r="G1160" s="224"/>
      <c r="H1160" s="154">
        <f t="shared" si="376"/>
        <v>0</v>
      </c>
      <c r="I1160" s="225">
        <f t="shared" si="383"/>
        <v>0</v>
      </c>
      <c r="J1160" s="154">
        <f t="shared" si="384"/>
        <v>0</v>
      </c>
      <c r="K1160" s="154">
        <f t="shared" si="377"/>
        <v>0</v>
      </c>
      <c r="L1160" s="154"/>
      <c r="M1160" s="224"/>
      <c r="N1160" s="154">
        <f t="shared" si="378"/>
        <v>0</v>
      </c>
      <c r="O1160" s="293" t="str">
        <f t="shared" si="385"/>
        <v>---</v>
      </c>
      <c r="P1160" s="224"/>
      <c r="Q1160" s="154">
        <f t="shared" si="379"/>
        <v>0</v>
      </c>
      <c r="R1160" s="130">
        <f t="shared" si="380"/>
        <v>301</v>
      </c>
      <c r="S1160" s="129"/>
      <c r="T1160" s="122"/>
      <c r="U1160" s="154"/>
      <c r="V1160" s="375"/>
      <c r="W1160" s="130"/>
      <c r="X1160" s="154"/>
      <c r="Y1160" s="154"/>
      <c r="Z1160" s="154"/>
      <c r="AA1160" s="154"/>
      <c r="AB1160" s="283"/>
    </row>
    <row r="1161" spans="1:28" x14ac:dyDescent="0.25">
      <c r="A1161" s="63">
        <f t="shared" si="381"/>
        <v>0</v>
      </c>
      <c r="B1161" s="45">
        <f t="shared" si="381"/>
        <v>396</v>
      </c>
      <c r="C1161" s="39">
        <f t="shared" si="382"/>
        <v>0</v>
      </c>
      <c r="D1161" s="39"/>
      <c r="E1161" s="40"/>
      <c r="F1161" s="39"/>
      <c r="G1161" s="40"/>
      <c r="H1161" s="39">
        <f t="shared" si="376"/>
        <v>0</v>
      </c>
      <c r="I1161" s="41">
        <f t="shared" si="383"/>
        <v>2.5</v>
      </c>
      <c r="J1161" s="39">
        <f t="shared" si="384"/>
        <v>0</v>
      </c>
      <c r="K1161" s="39">
        <f t="shared" si="377"/>
        <v>0</v>
      </c>
      <c r="L1161" s="39"/>
      <c r="M1161" s="40"/>
      <c r="N1161" s="39">
        <f t="shared" si="378"/>
        <v>0</v>
      </c>
      <c r="O1161" s="187" t="str">
        <f t="shared" si="385"/>
        <v>---</v>
      </c>
      <c r="P1161" s="40"/>
      <c r="Q1161" s="39">
        <f t="shared" si="379"/>
        <v>0</v>
      </c>
      <c r="R1161" s="45">
        <f t="shared" si="380"/>
        <v>396</v>
      </c>
      <c r="S1161" s="164"/>
      <c r="T1161" s="160"/>
      <c r="U1161" s="39"/>
      <c r="V1161" s="375"/>
      <c r="W1161" s="45"/>
      <c r="X1161" s="39"/>
      <c r="Y1161" s="39"/>
      <c r="Z1161" s="39"/>
      <c r="AA1161" s="39"/>
      <c r="AB1161" s="216"/>
    </row>
    <row r="1162" spans="1:28" x14ac:dyDescent="0.25">
      <c r="A1162" s="100"/>
      <c r="B1162" s="130" t="s">
        <v>104</v>
      </c>
      <c r="C1162" s="154"/>
      <c r="D1162" s="154"/>
      <c r="E1162" s="224"/>
      <c r="F1162" s="154"/>
      <c r="G1162" s="224"/>
      <c r="H1162" s="154"/>
      <c r="I1162" s="225"/>
      <c r="J1162" s="154"/>
      <c r="K1162" s="154"/>
      <c r="L1162" s="154"/>
      <c r="M1162" s="224"/>
      <c r="N1162" s="154"/>
      <c r="O1162" s="154"/>
      <c r="P1162" s="224"/>
      <c r="Q1162" s="154"/>
      <c r="R1162" s="130"/>
      <c r="S1162" s="129"/>
      <c r="T1162" s="122"/>
      <c r="U1162" s="154"/>
      <c r="V1162" s="228"/>
      <c r="W1162" s="130"/>
      <c r="X1162" s="154"/>
      <c r="Y1162" s="154"/>
      <c r="Z1162" s="154"/>
      <c r="AA1162" s="154"/>
      <c r="AB1162" s="229"/>
    </row>
    <row r="1163" spans="1:28" x14ac:dyDescent="0.25">
      <c r="A1163" s="244" t="s">
        <v>54</v>
      </c>
      <c r="B1163" s="9" t="str">
        <f t="shared" ref="B1163" si="386">$M$1</f>
        <v>A</v>
      </c>
      <c r="C1163" s="32"/>
      <c r="D1163" s="32"/>
      <c r="F1163" s="32"/>
      <c r="H1163" s="32"/>
      <c r="I1163" s="32"/>
      <c r="J1163" s="32"/>
      <c r="K1163" s="32"/>
      <c r="L1163" s="32"/>
      <c r="N1163" s="32"/>
      <c r="O1163" s="32"/>
      <c r="T1163" s="160"/>
      <c r="U1163" s="4"/>
      <c r="V1163" s="4"/>
    </row>
    <row r="1164" spans="1:28" x14ac:dyDescent="0.25">
      <c r="A1164" s="4" t="s">
        <v>4</v>
      </c>
      <c r="C1164" s="198">
        <f>SUM(C1145:C1163)</f>
        <v>4590623</v>
      </c>
      <c r="D1164" s="198">
        <f>SUM(D1145:D1163)</f>
        <v>227561</v>
      </c>
      <c r="F1164" s="11">
        <f>SUM(F1145:F1163)</f>
        <v>0</v>
      </c>
      <c r="H1164" s="198">
        <f>SUM(H1145:H1163)</f>
        <v>4818184</v>
      </c>
      <c r="I1164" s="32"/>
      <c r="J1164" s="198">
        <f>SUM(J1145:J1163)</f>
        <v>116798.41250000001</v>
      </c>
      <c r="K1164" s="198">
        <f>SUM(K1145:K1163)</f>
        <v>618204.99324999994</v>
      </c>
      <c r="L1164" s="11">
        <f>SUM(L1145:L1163)</f>
        <v>0</v>
      </c>
      <c r="N1164" s="198">
        <f>SUM(N1145:N1163)</f>
        <v>735003.40574999992</v>
      </c>
      <c r="O1164" s="11"/>
      <c r="Q1164" s="198">
        <f>SUM(Q1145:Q1163)</f>
        <v>4083180.5942500005</v>
      </c>
      <c r="T1164" s="160"/>
      <c r="U1164" s="198">
        <f>SUM(U1145:U1161)</f>
        <v>0</v>
      </c>
      <c r="V1164" s="23"/>
      <c r="X1164" s="198">
        <f>U1164+V1145</f>
        <v>0</v>
      </c>
      <c r="Y1164" s="198">
        <f>X1164/H1164*J1164</f>
        <v>0</v>
      </c>
      <c r="AA1164" s="198">
        <f>Z1145+Y1164+SUM(AA1145:AA1161)</f>
        <v>0</v>
      </c>
      <c r="AB1164" s="198">
        <f>X1164-AA1164</f>
        <v>0</v>
      </c>
    </row>
    <row r="1165" spans="1:28" x14ac:dyDescent="0.25">
      <c r="C1165" s="32"/>
      <c r="H1165" s="32"/>
      <c r="I1165" s="32"/>
      <c r="J1165" s="32"/>
      <c r="K1165" s="32"/>
      <c r="L1165" s="32"/>
      <c r="N1165" s="32"/>
      <c r="O1165" s="32"/>
      <c r="Q1165" s="32"/>
      <c r="T1165" s="160"/>
    </row>
    <row r="1166" spans="1:28" x14ac:dyDescent="0.25">
      <c r="A1166" s="120" t="s">
        <v>85</v>
      </c>
      <c r="B1166" s="90"/>
      <c r="C1166" s="32"/>
      <c r="H1166" s="32"/>
      <c r="I1166" s="32"/>
      <c r="J1166" s="32"/>
      <c r="K1166" s="32"/>
      <c r="L1166" s="32"/>
      <c r="N1166" s="32"/>
      <c r="O1166" s="32"/>
      <c r="Q1166" s="32"/>
      <c r="T1166" s="160"/>
      <c r="U1166" s="56"/>
      <c r="V1166" s="4"/>
      <c r="W1166" s="9"/>
      <c r="Y1166" s="32"/>
      <c r="AA1166" s="32"/>
      <c r="AB1166" s="206"/>
    </row>
    <row r="1167" spans="1:28" ht="14.4" thickBot="1" x14ac:dyDescent="0.3">
      <c r="B1167" s="4"/>
      <c r="E1167" s="4"/>
      <c r="G1167" s="4"/>
      <c r="T1167" s="160"/>
      <c r="U1167" s="56"/>
      <c r="V1167" s="4"/>
      <c r="W1167" s="9"/>
      <c r="Y1167" s="32"/>
      <c r="AA1167" s="32"/>
      <c r="AB1167" s="206"/>
    </row>
    <row r="1168" spans="1:28" ht="14.4" thickTop="1" x14ac:dyDescent="0.25">
      <c r="B1168" s="4"/>
      <c r="E1168" s="4"/>
      <c r="G1168" s="4"/>
      <c r="K1168" s="91"/>
      <c r="L1168" s="92"/>
      <c r="M1168" s="68"/>
      <c r="N1168" s="92"/>
      <c r="O1168" s="92"/>
      <c r="P1168" s="68"/>
      <c r="Q1168" s="93"/>
      <c r="T1168" s="160"/>
      <c r="U1168" s="125"/>
      <c r="V1168" s="4"/>
      <c r="AA1168" s="65"/>
      <c r="AB1168" s="50"/>
    </row>
    <row r="1169" spans="1:28" x14ac:dyDescent="0.25">
      <c r="B1169" s="259"/>
      <c r="C1169" s="9"/>
      <c r="H1169" s="9"/>
      <c r="K1169" s="78"/>
      <c r="L1169" s="376">
        <f>L1137</f>
        <v>2006</v>
      </c>
      <c r="M1169" s="377"/>
      <c r="N1169" s="377"/>
      <c r="O1169" s="377"/>
      <c r="P1169" s="378"/>
      <c r="Q1169" s="94"/>
      <c r="T1169" s="160"/>
      <c r="U1169" s="56"/>
      <c r="V1169" s="4" t="s">
        <v>5</v>
      </c>
      <c r="AB1169" s="50"/>
    </row>
    <row r="1170" spans="1:28" x14ac:dyDescent="0.25">
      <c r="B1170" s="4"/>
      <c r="E1170" s="4"/>
      <c r="G1170" s="4"/>
      <c r="K1170" s="78"/>
      <c r="L1170" s="57"/>
      <c r="M1170" s="73"/>
      <c r="N1170" s="57"/>
      <c r="O1170" s="57"/>
      <c r="P1170" s="73"/>
      <c r="Q1170" s="74"/>
      <c r="T1170" s="160"/>
      <c r="U1170" s="56"/>
      <c r="V1170" s="10" t="s">
        <v>17</v>
      </c>
      <c r="W1170" s="10" t="s">
        <v>18</v>
      </c>
      <c r="X1170" s="10"/>
      <c r="AB1170" s="50"/>
    </row>
    <row r="1171" spans="1:28" x14ac:dyDescent="0.25">
      <c r="B1171" s="4"/>
      <c r="E1171" s="4"/>
      <c r="G1171" s="4"/>
      <c r="K1171" s="72"/>
      <c r="L1171" s="56" t="s">
        <v>19</v>
      </c>
      <c r="M1171" s="73"/>
      <c r="N1171" s="56"/>
      <c r="O1171" s="379">
        <f>H1164</f>
        <v>4818184</v>
      </c>
      <c r="P1171" s="379"/>
      <c r="Q1171" s="71"/>
      <c r="T1171" s="160"/>
      <c r="U1171" s="125"/>
      <c r="V1171" s="380" t="s">
        <v>76</v>
      </c>
      <c r="W1171" s="382" t="s">
        <v>75</v>
      </c>
      <c r="X1171" s="383"/>
      <c r="Y1171" s="383"/>
      <c r="Z1171" s="383"/>
      <c r="AA1171" s="384"/>
      <c r="AB1171" s="50"/>
    </row>
    <row r="1172" spans="1:28" x14ac:dyDescent="0.25">
      <c r="A1172" s="9"/>
      <c r="B1172" s="259"/>
      <c r="K1172" s="72"/>
      <c r="L1172" s="43" t="s">
        <v>20</v>
      </c>
      <c r="M1172" s="73"/>
      <c r="N1172" s="56"/>
      <c r="O1172" s="391">
        <f>X1164</f>
        <v>0</v>
      </c>
      <c r="P1172" s="391"/>
      <c r="Q1172" s="71"/>
      <c r="T1172" s="160"/>
      <c r="U1172" s="56"/>
      <c r="V1172" s="381"/>
      <c r="W1172" s="385"/>
      <c r="X1172" s="386"/>
      <c r="Y1172" s="386"/>
      <c r="Z1172" s="386"/>
      <c r="AA1172" s="387"/>
      <c r="AB1172" s="50"/>
    </row>
    <row r="1173" spans="1:28" ht="14.4" thickBot="1" x14ac:dyDescent="0.3">
      <c r="K1173" s="72"/>
      <c r="L1173" s="43" t="s">
        <v>21</v>
      </c>
      <c r="M1173" s="73"/>
      <c r="N1173" s="56"/>
      <c r="O1173" s="392">
        <f>N1164</f>
        <v>735003.40574999992</v>
      </c>
      <c r="P1173" s="392"/>
      <c r="Q1173" s="71"/>
      <c r="T1173" s="160"/>
      <c r="U1173" s="56"/>
      <c r="V1173" s="259"/>
      <c r="W1173" s="385"/>
      <c r="X1173" s="386"/>
      <c r="Y1173" s="386"/>
      <c r="Z1173" s="386"/>
      <c r="AA1173" s="387"/>
      <c r="AB1173" s="50"/>
    </row>
    <row r="1174" spans="1:28" x14ac:dyDescent="0.25">
      <c r="A1174" s="9"/>
      <c r="B1174" s="259"/>
      <c r="K1174" s="72"/>
      <c r="L1174" s="75"/>
      <c r="M1174" s="76"/>
      <c r="N1174" s="77"/>
      <c r="O1174" s="393">
        <f>O1171-O1172-O1173</f>
        <v>4083180.5942500001</v>
      </c>
      <c r="P1174" s="393"/>
      <c r="Q1174" s="71"/>
      <c r="T1174" s="160"/>
      <c r="W1174" s="388"/>
      <c r="X1174" s="389"/>
      <c r="Y1174" s="389"/>
      <c r="Z1174" s="389"/>
      <c r="AA1174" s="390"/>
      <c r="AB1174" s="50"/>
    </row>
    <row r="1175" spans="1:28" x14ac:dyDescent="0.25">
      <c r="A1175" s="9"/>
      <c r="B1175" s="259"/>
      <c r="H1175" s="9"/>
      <c r="K1175" s="78"/>
      <c r="L1175" s="43"/>
      <c r="M1175" s="73"/>
      <c r="N1175" s="56"/>
      <c r="O1175" s="43"/>
      <c r="P1175" s="56"/>
      <c r="Q1175" s="74"/>
      <c r="T1175" s="160"/>
    </row>
    <row r="1176" spans="1:28" x14ac:dyDescent="0.25">
      <c r="A1176" s="9" t="s">
        <v>22</v>
      </c>
      <c r="B1176" s="62"/>
      <c r="C1176" s="4" t="s">
        <v>23</v>
      </c>
      <c r="K1176" s="78"/>
      <c r="L1176" s="80" t="s">
        <v>24</v>
      </c>
      <c r="M1176" s="73"/>
      <c r="N1176" s="56"/>
      <c r="O1176" s="394">
        <f>AA1164</f>
        <v>0</v>
      </c>
      <c r="P1176" s="394"/>
      <c r="Q1176" s="71"/>
      <c r="T1176" s="160"/>
    </row>
    <row r="1177" spans="1:28" x14ac:dyDescent="0.25">
      <c r="A1177" s="9" t="s">
        <v>28</v>
      </c>
      <c r="B1177" s="62">
        <f>B1130</f>
        <v>0</v>
      </c>
      <c r="C1177" s="4">
        <f t="shared" ref="C1177" si="387">B1176-B1177</f>
        <v>0</v>
      </c>
      <c r="D1177" s="4" t="s">
        <v>26</v>
      </c>
      <c r="K1177" s="72"/>
      <c r="L1177" s="81" t="s">
        <v>27</v>
      </c>
      <c r="M1177" s="19"/>
      <c r="N1177" s="20"/>
      <c r="O1177" s="374">
        <f>O1174+O1176</f>
        <v>4083180.5942500001</v>
      </c>
      <c r="P1177" s="374"/>
      <c r="Q1177" s="95"/>
      <c r="T1177" s="160"/>
    </row>
    <row r="1178" spans="1:28" ht="14.4" thickBot="1" x14ac:dyDescent="0.3">
      <c r="C1178" s="32"/>
      <c r="D1178" s="32"/>
      <c r="F1178" s="32"/>
      <c r="H1178" s="32"/>
      <c r="I1178" s="96"/>
      <c r="J1178" s="32"/>
      <c r="K1178" s="97"/>
      <c r="L1178" s="98"/>
      <c r="M1178" s="84"/>
      <c r="N1178" s="98"/>
      <c r="O1178" s="98"/>
      <c r="P1178" s="84"/>
      <c r="Q1178" s="99"/>
      <c r="T1178" s="160"/>
    </row>
    <row r="1179" spans="1:28" ht="14.4" thickTop="1" x14ac:dyDescent="0.25"/>
    <row r="1181" spans="1:28" x14ac:dyDescent="0.25">
      <c r="A1181" s="87" t="s">
        <v>78</v>
      </c>
      <c r="D1181" s="259" t="s">
        <v>39</v>
      </c>
      <c r="I1181" s="395" t="s">
        <v>77</v>
      </c>
      <c r="J1181" s="395"/>
      <c r="L1181" s="259" t="s">
        <v>79</v>
      </c>
      <c r="O1181" s="259" t="s">
        <v>80</v>
      </c>
      <c r="P1181" s="259"/>
      <c r="Q1181" s="259"/>
      <c r="T1181" s="160"/>
    </row>
    <row r="1182" spans="1:28" x14ac:dyDescent="0.25">
      <c r="A1182" s="260" t="str">
        <f t="shared" ref="A1182" si="388">$B$1</f>
        <v>Liberty-Bolivar</v>
      </c>
      <c r="B1182" s="261"/>
      <c r="D1182" s="396" t="str">
        <f t="shared" ref="D1182" si="389">$I$1</f>
        <v>WA-2020-0397</v>
      </c>
      <c r="E1182" s="397"/>
      <c r="F1182" s="398"/>
      <c r="I1182" s="12" t="str">
        <f t="shared" ref="I1182" si="390">$M$1</f>
        <v>A</v>
      </c>
      <c r="L1182" s="44">
        <f>L1137+1</f>
        <v>2007</v>
      </c>
      <c r="O1182" s="399">
        <v>12</v>
      </c>
      <c r="P1182" s="400"/>
      <c r="T1182" s="160"/>
    </row>
    <row r="1183" spans="1:28" x14ac:dyDescent="0.25">
      <c r="A1183" s="262"/>
      <c r="B1183" s="259"/>
      <c r="T1183" s="160"/>
    </row>
    <row r="1184" spans="1:28" x14ac:dyDescent="0.3">
      <c r="B1184" s="401" t="s">
        <v>63</v>
      </c>
      <c r="C1184" s="366" t="s">
        <v>44</v>
      </c>
      <c r="D1184" s="366" t="s">
        <v>45</v>
      </c>
      <c r="E1184" s="101"/>
      <c r="F1184" s="366" t="s">
        <v>46</v>
      </c>
      <c r="G1184" s="101"/>
      <c r="H1184" s="366" t="s">
        <v>47</v>
      </c>
      <c r="I1184" s="366" t="s">
        <v>48</v>
      </c>
      <c r="J1184" s="366" t="s">
        <v>50</v>
      </c>
      <c r="K1184" s="366" t="s">
        <v>51</v>
      </c>
      <c r="L1184" s="366" t="s">
        <v>52</v>
      </c>
      <c r="M1184" s="101"/>
      <c r="N1184" s="366" t="s">
        <v>53</v>
      </c>
      <c r="O1184" s="366" t="s">
        <v>60</v>
      </c>
      <c r="P1184" s="101"/>
      <c r="Q1184" s="366" t="s">
        <v>55</v>
      </c>
      <c r="R1184" s="368" t="s">
        <v>49</v>
      </c>
      <c r="T1184" s="160"/>
      <c r="U1184" s="366" t="s">
        <v>64</v>
      </c>
      <c r="V1184" s="371" t="s">
        <v>65</v>
      </c>
      <c r="W1184" s="366" t="s">
        <v>67</v>
      </c>
      <c r="X1184" s="366" t="s">
        <v>66</v>
      </c>
      <c r="Y1184" s="366" t="s">
        <v>68</v>
      </c>
      <c r="Z1184" s="366" t="s">
        <v>69</v>
      </c>
      <c r="AA1184" s="366" t="s">
        <v>70</v>
      </c>
      <c r="AB1184" s="404" t="s">
        <v>71</v>
      </c>
    </row>
    <row r="1185" spans="1:28" x14ac:dyDescent="0.3">
      <c r="B1185" s="402"/>
      <c r="C1185" s="367"/>
      <c r="D1185" s="367"/>
      <c r="E1185" s="102"/>
      <c r="F1185" s="367"/>
      <c r="G1185" s="102"/>
      <c r="H1185" s="367"/>
      <c r="I1185" s="367"/>
      <c r="J1185" s="367"/>
      <c r="K1185" s="367"/>
      <c r="L1185" s="367"/>
      <c r="M1185" s="102"/>
      <c r="N1185" s="367"/>
      <c r="O1185" s="367"/>
      <c r="P1185" s="102"/>
      <c r="Q1185" s="367"/>
      <c r="R1185" s="369"/>
      <c r="T1185" s="160"/>
      <c r="U1185" s="367"/>
      <c r="V1185" s="372"/>
      <c r="W1185" s="367"/>
      <c r="X1185" s="367"/>
      <c r="Y1185" s="367"/>
      <c r="Z1185" s="367"/>
      <c r="AA1185" s="367"/>
      <c r="AB1185" s="405"/>
    </row>
    <row r="1186" spans="1:28" x14ac:dyDescent="0.3">
      <c r="B1186" s="402"/>
      <c r="C1186" s="367"/>
      <c r="D1186" s="367"/>
      <c r="E1186" s="102"/>
      <c r="F1186" s="367"/>
      <c r="G1186" s="102"/>
      <c r="H1186" s="367"/>
      <c r="I1186" s="367"/>
      <c r="J1186" s="367"/>
      <c r="K1186" s="367"/>
      <c r="L1186" s="367"/>
      <c r="M1186" s="102"/>
      <c r="N1186" s="367"/>
      <c r="O1186" s="367"/>
      <c r="P1186" s="102"/>
      <c r="Q1186" s="367"/>
      <c r="R1186" s="369"/>
      <c r="T1186" s="160"/>
      <c r="U1186" s="367"/>
      <c r="V1186" s="372"/>
      <c r="W1186" s="367"/>
      <c r="X1186" s="367"/>
      <c r="Y1186" s="367"/>
      <c r="Z1186" s="367"/>
      <c r="AA1186" s="367"/>
      <c r="AB1186" s="405"/>
    </row>
    <row r="1187" spans="1:28" x14ac:dyDescent="0.3">
      <c r="A1187" s="359" t="s">
        <v>0</v>
      </c>
      <c r="B1187" s="402"/>
      <c r="C1187" s="367"/>
      <c r="D1187" s="367"/>
      <c r="E1187" s="102"/>
      <c r="F1187" s="367"/>
      <c r="G1187" s="102"/>
      <c r="H1187" s="367"/>
      <c r="I1187" s="367"/>
      <c r="J1187" s="367"/>
      <c r="K1187" s="367"/>
      <c r="L1187" s="367"/>
      <c r="M1187" s="102"/>
      <c r="N1187" s="367"/>
      <c r="O1187" s="367"/>
      <c r="P1187" s="102"/>
      <c r="Q1187" s="367"/>
      <c r="R1187" s="369"/>
      <c r="T1187" s="160"/>
      <c r="U1187" s="367"/>
      <c r="V1187" s="372"/>
      <c r="W1187" s="367"/>
      <c r="X1187" s="367"/>
      <c r="Y1187" s="367"/>
      <c r="Z1187" s="367"/>
      <c r="AA1187" s="367"/>
      <c r="AB1187" s="405"/>
    </row>
    <row r="1188" spans="1:28" x14ac:dyDescent="0.3">
      <c r="A1188" s="359"/>
      <c r="B1188" s="403"/>
      <c r="C1188" s="46">
        <f>L1182</f>
        <v>2007</v>
      </c>
      <c r="D1188" s="46">
        <f>C1188</f>
        <v>2007</v>
      </c>
      <c r="E1188" s="7" t="s">
        <v>5</v>
      </c>
      <c r="F1188" s="46">
        <f>C1188</f>
        <v>2007</v>
      </c>
      <c r="G1188" s="7" t="s">
        <v>5</v>
      </c>
      <c r="H1188" s="46">
        <f>C1188</f>
        <v>2007</v>
      </c>
      <c r="I1188" s="373"/>
      <c r="J1188" s="373"/>
      <c r="K1188" s="46">
        <f>C1188</f>
        <v>2007</v>
      </c>
      <c r="L1188" s="46">
        <f>C1188</f>
        <v>2007</v>
      </c>
      <c r="M1188" s="7" t="s">
        <v>5</v>
      </c>
      <c r="N1188" s="46">
        <f>C1188</f>
        <v>2007</v>
      </c>
      <c r="O1188" s="373"/>
      <c r="P1188" s="7" t="s">
        <v>5</v>
      </c>
      <c r="Q1188" s="46">
        <f>C1188</f>
        <v>2007</v>
      </c>
      <c r="R1188" s="370"/>
      <c r="T1188" s="160"/>
      <c r="U1188" s="46">
        <f>C1188</f>
        <v>2007</v>
      </c>
      <c r="V1188" s="220">
        <f>U1188</f>
        <v>2007</v>
      </c>
      <c r="W1188" s="373"/>
      <c r="X1188" s="46">
        <f>U1188</f>
        <v>2007</v>
      </c>
      <c r="Y1188" s="46">
        <f>U1188</f>
        <v>2007</v>
      </c>
      <c r="Z1188" s="47">
        <f>U1188</f>
        <v>2007</v>
      </c>
      <c r="AA1188" s="373"/>
      <c r="AB1188" s="406"/>
    </row>
    <row r="1189" spans="1:28" x14ac:dyDescent="0.3">
      <c r="A1189" s="262" t="s">
        <v>54</v>
      </c>
      <c r="B1189" s="9" t="str">
        <f t="shared" ref="B1189" si="391">$M$1</f>
        <v>A</v>
      </c>
      <c r="C1189" s="106"/>
      <c r="D1189" s="106"/>
      <c r="E1189" s="107"/>
      <c r="F1189" s="106"/>
      <c r="G1189" s="107"/>
      <c r="H1189" s="106"/>
      <c r="I1189" s="108"/>
      <c r="J1189" s="108"/>
      <c r="K1189" s="106"/>
      <c r="L1189" s="106"/>
      <c r="M1189" s="107"/>
      <c r="N1189" s="106"/>
      <c r="O1189" s="108"/>
      <c r="P1189" s="107"/>
      <c r="Q1189" s="106"/>
      <c r="R1189" s="113"/>
      <c r="T1189" s="160"/>
      <c r="U1189" s="109"/>
      <c r="V1189" s="109"/>
      <c r="W1189" s="110"/>
      <c r="X1189" s="109"/>
      <c r="Y1189" s="109"/>
      <c r="Z1189" s="109"/>
      <c r="AA1189" s="110"/>
      <c r="AB1189" s="111"/>
    </row>
    <row r="1190" spans="1:28" x14ac:dyDescent="0.25">
      <c r="A1190" s="63" t="str">
        <f>A1145</f>
        <v>Land and Land Rights</v>
      </c>
      <c r="B1190" s="45">
        <f>B1145</f>
        <v>389</v>
      </c>
      <c r="C1190" s="39">
        <f>H1145</f>
        <v>31116</v>
      </c>
      <c r="D1190" s="39"/>
      <c r="E1190" s="40"/>
      <c r="F1190" s="39"/>
      <c r="G1190" s="40"/>
      <c r="H1190" s="39">
        <f t="shared" ref="H1190:H1206" si="392">C1190+D1190-F1190</f>
        <v>31116</v>
      </c>
      <c r="I1190" s="41">
        <f>I1145</f>
        <v>0</v>
      </c>
      <c r="J1190" s="39">
        <f>((C1190+H1190)/2)*I1190/100*$O$1182/12</f>
        <v>0</v>
      </c>
      <c r="K1190" s="39">
        <f t="shared" ref="K1190:K1206" si="393">N1145</f>
        <v>0</v>
      </c>
      <c r="L1190" s="39"/>
      <c r="M1190" s="40"/>
      <c r="N1190" s="39">
        <f t="shared" ref="N1190:N1206" si="394">K1190+J1190+L1190-F1190</f>
        <v>0</v>
      </c>
      <c r="O1190" s="187" t="str">
        <f>IF(N1190&gt;0, N1190/H1190*100, "---")</f>
        <v>---</v>
      </c>
      <c r="P1190" s="40"/>
      <c r="Q1190" s="39">
        <f t="shared" ref="Q1190:Q1206" si="395">H1190-N1190</f>
        <v>31116</v>
      </c>
      <c r="R1190" s="45">
        <f t="shared" ref="R1190:R1206" si="396">B1190</f>
        <v>389</v>
      </c>
      <c r="S1190" s="164"/>
      <c r="T1190" s="155"/>
      <c r="U1190" s="207"/>
      <c r="V1190" s="221">
        <f>X1164</f>
        <v>0</v>
      </c>
      <c r="W1190" s="105"/>
      <c r="X1190" s="176"/>
      <c r="Y1190" s="176"/>
      <c r="Z1190" s="176">
        <f>AA1165</f>
        <v>0</v>
      </c>
      <c r="AA1190" s="207"/>
      <c r="AB1190" s="214"/>
    </row>
    <row r="1191" spans="1:28" s="100" customFormat="1" x14ac:dyDescent="0.25">
      <c r="A1191" s="100" t="str">
        <f t="shared" ref="A1191:B1207" si="397">A1146</f>
        <v>Wells and Springs</v>
      </c>
      <c r="B1191" s="130">
        <f t="shared" si="397"/>
        <v>314</v>
      </c>
      <c r="C1191" s="154">
        <f t="shared" ref="C1191:C1206" si="398">H1146</f>
        <v>66665</v>
      </c>
      <c r="D1191" s="154">
        <v>12600</v>
      </c>
      <c r="E1191" s="224"/>
      <c r="F1191" s="154"/>
      <c r="G1191" s="224"/>
      <c r="H1191" s="154">
        <f t="shared" si="392"/>
        <v>79265</v>
      </c>
      <c r="I1191" s="225">
        <f t="shared" ref="I1191:I1206" si="399">I1146</f>
        <v>2</v>
      </c>
      <c r="J1191" s="154">
        <f t="shared" ref="J1191:J1206" si="400">((C1191+H1191)/2)*I1191/100*$O$1182/12</f>
        <v>1459.3</v>
      </c>
      <c r="K1191" s="154">
        <f t="shared" si="393"/>
        <v>12807.589999999998</v>
      </c>
      <c r="L1191" s="154"/>
      <c r="M1191" s="224"/>
      <c r="N1191" s="154">
        <f t="shared" si="394"/>
        <v>14266.889999999998</v>
      </c>
      <c r="O1191" s="293">
        <f t="shared" ref="O1191:O1206" si="401">IF(N1191&gt;0, N1191/H1191*100, "---")</f>
        <v>17.998978111398468</v>
      </c>
      <c r="P1191" s="224"/>
      <c r="Q1191" s="154">
        <f t="shared" si="395"/>
        <v>64998.11</v>
      </c>
      <c r="R1191" s="130">
        <f t="shared" si="396"/>
        <v>314</v>
      </c>
      <c r="S1191" s="129"/>
      <c r="T1191" s="122"/>
      <c r="U1191" s="154"/>
      <c r="V1191" s="360" t="s">
        <v>72</v>
      </c>
      <c r="W1191" s="130"/>
      <c r="X1191" s="154"/>
      <c r="Y1191" s="281"/>
      <c r="Z1191" s="363" t="s">
        <v>74</v>
      </c>
      <c r="AA1191" s="154"/>
      <c r="AB1191" s="282"/>
    </row>
    <row r="1192" spans="1:28" x14ac:dyDescent="0.25">
      <c r="A1192" s="63" t="str">
        <f t="shared" si="397"/>
        <v>Pumping Equip (Electric)</v>
      </c>
      <c r="B1192" s="45">
        <f t="shared" si="397"/>
        <v>325</v>
      </c>
      <c r="C1192" s="39">
        <f t="shared" si="398"/>
        <v>0</v>
      </c>
      <c r="D1192" s="39"/>
      <c r="E1192" s="40"/>
      <c r="F1192" s="39"/>
      <c r="G1192" s="40"/>
      <c r="H1192" s="39">
        <f t="shared" si="392"/>
        <v>0</v>
      </c>
      <c r="I1192" s="41">
        <f t="shared" si="399"/>
        <v>10</v>
      </c>
      <c r="J1192" s="39">
        <f t="shared" si="400"/>
        <v>0</v>
      </c>
      <c r="K1192" s="39">
        <f t="shared" si="393"/>
        <v>0</v>
      </c>
      <c r="L1192" s="39"/>
      <c r="M1192" s="40"/>
      <c r="N1192" s="39">
        <f t="shared" si="394"/>
        <v>0</v>
      </c>
      <c r="O1192" s="187" t="str">
        <f t="shared" si="401"/>
        <v>---</v>
      </c>
      <c r="P1192" s="40"/>
      <c r="Q1192" s="39">
        <f t="shared" si="395"/>
        <v>0</v>
      </c>
      <c r="R1192" s="45">
        <f t="shared" si="396"/>
        <v>325</v>
      </c>
      <c r="S1192" s="164"/>
      <c r="T1192" s="155"/>
      <c r="U1192" s="39"/>
      <c r="V1192" s="361"/>
      <c r="W1192" s="45"/>
      <c r="X1192" s="39"/>
      <c r="Y1192" s="210"/>
      <c r="Z1192" s="364"/>
      <c r="AA1192" s="39"/>
      <c r="AB1192" s="216"/>
    </row>
    <row r="1193" spans="1:28" s="100" customFormat="1" ht="14.4" customHeight="1" x14ac:dyDescent="0.25">
      <c r="A1193" s="100" t="str">
        <f t="shared" si="397"/>
        <v>Structures and Improvements</v>
      </c>
      <c r="B1193" s="130">
        <f t="shared" si="397"/>
        <v>390</v>
      </c>
      <c r="C1193" s="154">
        <f t="shared" si="398"/>
        <v>23440</v>
      </c>
      <c r="D1193" s="154"/>
      <c r="E1193" s="224"/>
      <c r="F1193" s="154"/>
      <c r="G1193" s="224"/>
      <c r="H1193" s="154">
        <f t="shared" si="392"/>
        <v>23440</v>
      </c>
      <c r="I1193" s="225">
        <f t="shared" si="399"/>
        <v>2.5</v>
      </c>
      <c r="J1193" s="154">
        <f t="shared" si="400"/>
        <v>586</v>
      </c>
      <c r="K1193" s="154">
        <f t="shared" si="393"/>
        <v>3575.0250000000001</v>
      </c>
      <c r="L1193" s="154"/>
      <c r="M1193" s="224"/>
      <c r="N1193" s="154">
        <f>K1193+J1193+L1193-F1193</f>
        <v>4161.0249999999996</v>
      </c>
      <c r="O1193" s="293">
        <f t="shared" si="401"/>
        <v>17.751813139931738</v>
      </c>
      <c r="P1193" s="224"/>
      <c r="Q1193" s="154">
        <f t="shared" si="395"/>
        <v>19278.974999999999</v>
      </c>
      <c r="R1193" s="130">
        <f t="shared" si="396"/>
        <v>390</v>
      </c>
      <c r="S1193" s="129"/>
      <c r="T1193" s="122"/>
      <c r="U1193" s="154"/>
      <c r="V1193" s="361"/>
      <c r="W1193" s="130"/>
      <c r="X1193" s="154"/>
      <c r="Y1193" s="251"/>
      <c r="Z1193" s="364"/>
      <c r="AA1193" s="154"/>
      <c r="AB1193" s="283"/>
    </row>
    <row r="1194" spans="1:28" x14ac:dyDescent="0.25">
      <c r="A1194" s="63" t="str">
        <f t="shared" si="397"/>
        <v>Water Treatment Equipment</v>
      </c>
      <c r="B1194" s="45">
        <f t="shared" si="397"/>
        <v>332</v>
      </c>
      <c r="C1194" s="39">
        <f t="shared" si="398"/>
        <v>50543</v>
      </c>
      <c r="D1194" s="39">
        <v>4350</v>
      </c>
      <c r="E1194" s="40"/>
      <c r="F1194" s="39"/>
      <c r="G1194" s="40"/>
      <c r="H1194" s="39">
        <f t="shared" si="392"/>
        <v>54893</v>
      </c>
      <c r="I1194" s="41">
        <f t="shared" si="399"/>
        <v>2.9</v>
      </c>
      <c r="J1194" s="39">
        <f t="shared" si="400"/>
        <v>1528.8219999999999</v>
      </c>
      <c r="K1194" s="39">
        <f t="shared" si="393"/>
        <v>16360.161499999998</v>
      </c>
      <c r="L1194" s="39"/>
      <c r="M1194" s="40"/>
      <c r="N1194" s="39">
        <f t="shared" si="394"/>
        <v>17888.983499999998</v>
      </c>
      <c r="O1194" s="187">
        <f t="shared" si="401"/>
        <v>32.588824622447305</v>
      </c>
      <c r="P1194" s="40"/>
      <c r="Q1194" s="39">
        <f t="shared" si="395"/>
        <v>37004.016499999998</v>
      </c>
      <c r="R1194" s="45">
        <f t="shared" si="396"/>
        <v>332</v>
      </c>
      <c r="S1194" s="164"/>
      <c r="T1194" s="155"/>
      <c r="U1194" s="39"/>
      <c r="V1194" s="361"/>
      <c r="W1194" s="45"/>
      <c r="X1194" s="39"/>
      <c r="Y1194" s="210"/>
      <c r="Z1194" s="364"/>
      <c r="AA1194" s="39"/>
      <c r="AB1194" s="218"/>
    </row>
    <row r="1195" spans="1:28" s="100" customFormat="1" x14ac:dyDescent="0.25">
      <c r="A1195" s="100" t="str">
        <f t="shared" si="397"/>
        <v>Dist Reservoirs and Standpipes</v>
      </c>
      <c r="B1195" s="130">
        <f t="shared" si="397"/>
        <v>342</v>
      </c>
      <c r="C1195" s="154">
        <f t="shared" si="398"/>
        <v>1747431</v>
      </c>
      <c r="D1195" s="154"/>
      <c r="E1195" s="224"/>
      <c r="F1195" s="154"/>
      <c r="G1195" s="224"/>
      <c r="H1195" s="154">
        <f t="shared" si="392"/>
        <v>1747431</v>
      </c>
      <c r="I1195" s="225">
        <f t="shared" si="399"/>
        <v>2.5</v>
      </c>
      <c r="J1195" s="154">
        <f t="shared" si="400"/>
        <v>43685.775000000001</v>
      </c>
      <c r="K1195" s="154">
        <f t="shared" si="393"/>
        <v>271946.76250000001</v>
      </c>
      <c r="L1195" s="154"/>
      <c r="M1195" s="224"/>
      <c r="N1195" s="154">
        <f t="shared" si="394"/>
        <v>315632.53750000003</v>
      </c>
      <c r="O1195" s="293">
        <f t="shared" si="401"/>
        <v>18.062660986327931</v>
      </c>
      <c r="P1195" s="224"/>
      <c r="Q1195" s="154">
        <f t="shared" si="395"/>
        <v>1431798.4624999999</v>
      </c>
      <c r="R1195" s="130">
        <f t="shared" si="396"/>
        <v>342</v>
      </c>
      <c r="S1195" s="129"/>
      <c r="T1195" s="122"/>
      <c r="U1195" s="154"/>
      <c r="V1195" s="361"/>
      <c r="W1195" s="130"/>
      <c r="X1195" s="154"/>
      <c r="Y1195" s="251"/>
      <c r="Z1195" s="364"/>
      <c r="AA1195" s="154"/>
      <c r="AB1195" s="282"/>
    </row>
    <row r="1196" spans="1:28" x14ac:dyDescent="0.25">
      <c r="A1196" s="63" t="str">
        <f t="shared" si="397"/>
        <v>Trans &amp; Dist Mains</v>
      </c>
      <c r="B1196" s="45">
        <f t="shared" si="397"/>
        <v>343</v>
      </c>
      <c r="C1196" s="39">
        <f t="shared" si="398"/>
        <v>25000</v>
      </c>
      <c r="D1196" s="39"/>
      <c r="E1196" s="40"/>
      <c r="F1196" s="39"/>
      <c r="G1196" s="40"/>
      <c r="H1196" s="39">
        <f t="shared" si="392"/>
        <v>25000</v>
      </c>
      <c r="I1196" s="41">
        <f t="shared" si="399"/>
        <v>2</v>
      </c>
      <c r="J1196" s="39">
        <f t="shared" si="400"/>
        <v>500</v>
      </c>
      <c r="K1196" s="39">
        <f t="shared" si="393"/>
        <v>1750</v>
      </c>
      <c r="L1196" s="39"/>
      <c r="M1196" s="40"/>
      <c r="N1196" s="39">
        <f t="shared" si="394"/>
        <v>2250</v>
      </c>
      <c r="O1196" s="187">
        <f t="shared" si="401"/>
        <v>9</v>
      </c>
      <c r="P1196" s="40"/>
      <c r="Q1196" s="39">
        <f t="shared" si="395"/>
        <v>22750</v>
      </c>
      <c r="R1196" s="45">
        <f t="shared" si="396"/>
        <v>343</v>
      </c>
      <c r="S1196" s="164"/>
      <c r="T1196" s="155"/>
      <c r="U1196" s="39"/>
      <c r="V1196" s="361"/>
      <c r="W1196" s="45"/>
      <c r="X1196" s="39"/>
      <c r="Y1196" s="210"/>
      <c r="Z1196" s="364"/>
      <c r="AA1196" s="39"/>
      <c r="AB1196" s="218"/>
    </row>
    <row r="1197" spans="1:28" s="100" customFormat="1" x14ac:dyDescent="0.25">
      <c r="A1197" s="100" t="str">
        <f t="shared" si="397"/>
        <v>Services</v>
      </c>
      <c r="B1197" s="130">
        <f t="shared" si="397"/>
        <v>345</v>
      </c>
      <c r="C1197" s="154">
        <f t="shared" si="398"/>
        <v>2793442</v>
      </c>
      <c r="D1197" s="154"/>
      <c r="E1197" s="224"/>
      <c r="F1197" s="154"/>
      <c r="G1197" s="224"/>
      <c r="H1197" s="154">
        <f t="shared" si="392"/>
        <v>2793442</v>
      </c>
      <c r="I1197" s="225">
        <f t="shared" si="399"/>
        <v>2.5</v>
      </c>
      <c r="J1197" s="154">
        <f t="shared" si="400"/>
        <v>69836.05</v>
      </c>
      <c r="K1197" s="154">
        <f t="shared" si="393"/>
        <v>411593.49375000002</v>
      </c>
      <c r="L1197" s="154"/>
      <c r="M1197" s="224"/>
      <c r="N1197" s="154">
        <f t="shared" si="394"/>
        <v>481429.54375000001</v>
      </c>
      <c r="O1197" s="293">
        <f t="shared" si="401"/>
        <v>17.234277416534873</v>
      </c>
      <c r="P1197" s="224"/>
      <c r="Q1197" s="154">
        <f t="shared" si="395"/>
        <v>2312012.4562499998</v>
      </c>
      <c r="R1197" s="130">
        <f t="shared" si="396"/>
        <v>345</v>
      </c>
      <c r="S1197" s="129"/>
      <c r="T1197" s="122"/>
      <c r="U1197" s="154"/>
      <c r="V1197" s="361"/>
      <c r="W1197" s="130"/>
      <c r="X1197" s="154"/>
      <c r="Y1197" s="251"/>
      <c r="Z1197" s="364"/>
      <c r="AA1197" s="154"/>
      <c r="AB1197" s="282"/>
    </row>
    <row r="1198" spans="1:28" x14ac:dyDescent="0.25">
      <c r="A1198" s="63" t="str">
        <f t="shared" si="397"/>
        <v>Meters</v>
      </c>
      <c r="B1198" s="45">
        <f t="shared" si="397"/>
        <v>346</v>
      </c>
      <c r="C1198" s="39">
        <f t="shared" si="398"/>
        <v>0</v>
      </c>
      <c r="D1198" s="39"/>
      <c r="E1198" s="40"/>
      <c r="F1198" s="39"/>
      <c r="G1198" s="40"/>
      <c r="H1198" s="39">
        <f t="shared" si="392"/>
        <v>0</v>
      </c>
      <c r="I1198" s="41">
        <f t="shared" si="399"/>
        <v>10</v>
      </c>
      <c r="J1198" s="39">
        <f t="shared" si="400"/>
        <v>0</v>
      </c>
      <c r="K1198" s="39">
        <f t="shared" si="393"/>
        <v>0</v>
      </c>
      <c r="L1198" s="39"/>
      <c r="M1198" s="40"/>
      <c r="N1198" s="39">
        <f t="shared" si="394"/>
        <v>0</v>
      </c>
      <c r="O1198" s="187" t="str">
        <f t="shared" si="401"/>
        <v>---</v>
      </c>
      <c r="P1198" s="40"/>
      <c r="Q1198" s="39">
        <f t="shared" si="395"/>
        <v>0</v>
      </c>
      <c r="R1198" s="45">
        <f t="shared" si="396"/>
        <v>346</v>
      </c>
      <c r="S1198" s="164"/>
      <c r="T1198" s="155"/>
      <c r="U1198" s="39"/>
      <c r="V1198" s="362"/>
      <c r="W1198" s="45"/>
      <c r="X1198" s="39"/>
      <c r="Y1198" s="210"/>
      <c r="Z1198" s="365"/>
      <c r="AA1198" s="39"/>
      <c r="AB1198" s="218"/>
    </row>
    <row r="1199" spans="1:28" s="100" customFormat="1" x14ac:dyDescent="0.25">
      <c r="A1199" s="100" t="str">
        <f t="shared" si="397"/>
        <v>Meter Pits &amp; Installations</v>
      </c>
      <c r="B1199" s="130">
        <f t="shared" si="397"/>
        <v>347</v>
      </c>
      <c r="C1199" s="154">
        <f t="shared" si="398"/>
        <v>3663</v>
      </c>
      <c r="D1199" s="154"/>
      <c r="E1199" s="224"/>
      <c r="F1199" s="154"/>
      <c r="G1199" s="224"/>
      <c r="H1199" s="154">
        <f t="shared" si="392"/>
        <v>3663</v>
      </c>
      <c r="I1199" s="225">
        <f t="shared" si="399"/>
        <v>2.5</v>
      </c>
      <c r="J1199" s="154">
        <f t="shared" si="400"/>
        <v>91.575000000000003</v>
      </c>
      <c r="K1199" s="154">
        <f t="shared" si="393"/>
        <v>1236.2625000000003</v>
      </c>
      <c r="L1199" s="154"/>
      <c r="M1199" s="224"/>
      <c r="N1199" s="154">
        <f t="shared" si="394"/>
        <v>1327.8375000000003</v>
      </c>
      <c r="O1199" s="293">
        <f t="shared" si="401"/>
        <v>36.250000000000007</v>
      </c>
      <c r="P1199" s="224"/>
      <c r="Q1199" s="154">
        <f t="shared" si="395"/>
        <v>2335.1624999999995</v>
      </c>
      <c r="R1199" s="130">
        <f t="shared" si="396"/>
        <v>347</v>
      </c>
      <c r="S1199" s="129"/>
      <c r="T1199" s="122"/>
      <c r="U1199" s="154"/>
      <c r="V1199" s="284"/>
      <c r="W1199" s="130"/>
      <c r="X1199" s="154"/>
      <c r="Y1199" s="154"/>
      <c r="Z1199" s="251"/>
      <c r="AA1199" s="154"/>
      <c r="AB1199" s="282"/>
    </row>
    <row r="1200" spans="1:28" x14ac:dyDescent="0.25">
      <c r="A1200" s="63" t="str">
        <f t="shared" si="397"/>
        <v>Hydrants</v>
      </c>
      <c r="B1200" s="45">
        <f t="shared" si="397"/>
        <v>348</v>
      </c>
      <c r="C1200" s="39">
        <f t="shared" si="398"/>
        <v>50625</v>
      </c>
      <c r="D1200" s="39">
        <v>5000</v>
      </c>
      <c r="E1200" s="40"/>
      <c r="F1200" s="39"/>
      <c r="G1200" s="40"/>
      <c r="H1200" s="39">
        <f t="shared" si="392"/>
        <v>55625</v>
      </c>
      <c r="I1200" s="41">
        <f t="shared" si="399"/>
        <v>2</v>
      </c>
      <c r="J1200" s="39">
        <f t="shared" si="400"/>
        <v>1062.5</v>
      </c>
      <c r="K1200" s="39">
        <f t="shared" si="393"/>
        <v>12494.09</v>
      </c>
      <c r="L1200" s="39"/>
      <c r="M1200" s="40"/>
      <c r="N1200" s="39">
        <f t="shared" si="394"/>
        <v>13556.59</v>
      </c>
      <c r="O1200" s="187">
        <f t="shared" si="401"/>
        <v>24.371397752808992</v>
      </c>
      <c r="P1200" s="40"/>
      <c r="Q1200" s="39">
        <f t="shared" si="395"/>
        <v>42068.41</v>
      </c>
      <c r="R1200" s="45">
        <f t="shared" si="396"/>
        <v>348</v>
      </c>
      <c r="S1200" s="164"/>
      <c r="T1200" s="155"/>
      <c r="U1200" s="39"/>
      <c r="V1200" s="375" t="s">
        <v>73</v>
      </c>
      <c r="W1200" s="45"/>
      <c r="X1200" s="39"/>
      <c r="Y1200" s="39"/>
      <c r="Z1200" s="210"/>
      <c r="AA1200" s="39"/>
      <c r="AB1200" s="216"/>
    </row>
    <row r="1201" spans="1:28" s="100" customFormat="1" x14ac:dyDescent="0.25">
      <c r="A1201" s="100" t="str">
        <f t="shared" si="397"/>
        <v>Stores Equipment</v>
      </c>
      <c r="B1201" s="130">
        <f t="shared" si="397"/>
        <v>393</v>
      </c>
      <c r="C1201" s="154">
        <f t="shared" si="398"/>
        <v>12656</v>
      </c>
      <c r="D1201" s="154">
        <v>0</v>
      </c>
      <c r="E1201" s="224"/>
      <c r="F1201" s="154"/>
      <c r="G1201" s="224"/>
      <c r="H1201" s="154">
        <f>C1201+D1201-F1201</f>
        <v>12656</v>
      </c>
      <c r="I1201" s="225">
        <f t="shared" si="399"/>
        <v>4</v>
      </c>
      <c r="J1201" s="154">
        <f t="shared" si="400"/>
        <v>506.24</v>
      </c>
      <c r="K1201" s="154">
        <f t="shared" si="393"/>
        <v>2784.3199999999997</v>
      </c>
      <c r="L1201" s="154"/>
      <c r="M1201" s="224"/>
      <c r="N1201" s="154">
        <f t="shared" si="394"/>
        <v>3290.5599999999995</v>
      </c>
      <c r="O1201" s="293">
        <f t="shared" si="401"/>
        <v>25.999999999999996</v>
      </c>
      <c r="P1201" s="224"/>
      <c r="Q1201" s="154">
        <f t="shared" si="395"/>
        <v>9365.44</v>
      </c>
      <c r="R1201" s="130">
        <f t="shared" si="396"/>
        <v>393</v>
      </c>
      <c r="S1201" s="129"/>
      <c r="T1201" s="122"/>
      <c r="U1201" s="154"/>
      <c r="V1201" s="375"/>
      <c r="W1201" s="130"/>
      <c r="X1201" s="154"/>
      <c r="Y1201" s="154"/>
      <c r="Z1201" s="154"/>
      <c r="AA1201" s="154"/>
      <c r="AB1201" s="283"/>
    </row>
    <row r="1202" spans="1:28" x14ac:dyDescent="0.25">
      <c r="A1202" s="63" t="str">
        <f t="shared" si="397"/>
        <v>Power Operated Equipment</v>
      </c>
      <c r="B1202" s="45">
        <f t="shared" si="397"/>
        <v>396</v>
      </c>
      <c r="C1202" s="39">
        <f t="shared" si="398"/>
        <v>13603</v>
      </c>
      <c r="D1202" s="39">
        <v>0</v>
      </c>
      <c r="E1202" s="40"/>
      <c r="F1202" s="39"/>
      <c r="G1202" s="40"/>
      <c r="H1202" s="39">
        <f t="shared" si="392"/>
        <v>13603</v>
      </c>
      <c r="I1202" s="41">
        <f t="shared" si="399"/>
        <v>6.7</v>
      </c>
      <c r="J1202" s="39">
        <f t="shared" si="400"/>
        <v>911.40100000000018</v>
      </c>
      <c r="K1202" s="39">
        <f t="shared" si="393"/>
        <v>455.70050000000009</v>
      </c>
      <c r="L1202" s="39"/>
      <c r="M1202" s="40"/>
      <c r="N1202" s="39">
        <f t="shared" si="394"/>
        <v>1367.1015000000002</v>
      </c>
      <c r="O1202" s="187">
        <f t="shared" si="401"/>
        <v>10.050000000000002</v>
      </c>
      <c r="P1202" s="40"/>
      <c r="Q1202" s="39">
        <f t="shared" si="395"/>
        <v>12235.898499999999</v>
      </c>
      <c r="R1202" s="45">
        <f t="shared" si="396"/>
        <v>396</v>
      </c>
      <c r="S1202" s="164"/>
      <c r="T1202" s="155"/>
      <c r="U1202" s="39"/>
      <c r="V1202" s="375"/>
      <c r="W1202" s="45"/>
      <c r="X1202" s="39"/>
      <c r="Y1202" s="39"/>
      <c r="Z1202" s="39"/>
      <c r="AA1202" s="39"/>
      <c r="AB1202" s="216"/>
    </row>
    <row r="1203" spans="1:28" s="100" customFormat="1" x14ac:dyDescent="0.25">
      <c r="A1203" s="100" t="str">
        <f t="shared" si="397"/>
        <v>Transportation Equipment</v>
      </c>
      <c r="B1203" s="130">
        <f t="shared" si="397"/>
        <v>392</v>
      </c>
      <c r="C1203" s="154">
        <f t="shared" si="398"/>
        <v>0</v>
      </c>
      <c r="D1203" s="154"/>
      <c r="E1203" s="224"/>
      <c r="F1203" s="154"/>
      <c r="G1203" s="224"/>
      <c r="H1203" s="154">
        <f t="shared" si="392"/>
        <v>0</v>
      </c>
      <c r="I1203" s="225">
        <f t="shared" si="399"/>
        <v>13</v>
      </c>
      <c r="J1203" s="154">
        <f t="shared" si="400"/>
        <v>0</v>
      </c>
      <c r="K1203" s="154">
        <f t="shared" si="393"/>
        <v>0</v>
      </c>
      <c r="L1203" s="154"/>
      <c r="M1203" s="224"/>
      <c r="N1203" s="154">
        <f t="shared" si="394"/>
        <v>0</v>
      </c>
      <c r="O1203" s="293" t="str">
        <f t="shared" si="401"/>
        <v>---</v>
      </c>
      <c r="P1203" s="224"/>
      <c r="Q1203" s="154">
        <f t="shared" si="395"/>
        <v>0</v>
      </c>
      <c r="R1203" s="130">
        <f t="shared" si="396"/>
        <v>392</v>
      </c>
      <c r="S1203" s="129"/>
      <c r="T1203" s="122"/>
      <c r="U1203" s="154"/>
      <c r="V1203" s="375"/>
      <c r="W1203" s="130"/>
      <c r="X1203" s="154"/>
      <c r="Y1203" s="154"/>
      <c r="Z1203" s="154"/>
      <c r="AA1203" s="154"/>
      <c r="AB1203" s="282"/>
    </row>
    <row r="1204" spans="1:28" x14ac:dyDescent="0.25">
      <c r="A1204" s="63" t="str">
        <f t="shared" si="397"/>
        <v>Communication Equipment</v>
      </c>
      <c r="B1204" s="45">
        <f t="shared" si="397"/>
        <v>397</v>
      </c>
      <c r="C1204" s="39">
        <f t="shared" si="398"/>
        <v>0</v>
      </c>
      <c r="D1204" s="39">
        <v>0</v>
      </c>
      <c r="E1204" s="40"/>
      <c r="F1204" s="39"/>
      <c r="G1204" s="40"/>
      <c r="H1204" s="39">
        <f t="shared" si="392"/>
        <v>0</v>
      </c>
      <c r="I1204" s="41">
        <f t="shared" si="399"/>
        <v>6.7</v>
      </c>
      <c r="J1204" s="39">
        <f t="shared" si="400"/>
        <v>0</v>
      </c>
      <c r="K1204" s="39">
        <f t="shared" si="393"/>
        <v>0</v>
      </c>
      <c r="L1204" s="39"/>
      <c r="M1204" s="40"/>
      <c r="N1204" s="39">
        <f t="shared" si="394"/>
        <v>0</v>
      </c>
      <c r="O1204" s="187" t="str">
        <f t="shared" si="401"/>
        <v>---</v>
      </c>
      <c r="P1204" s="40"/>
      <c r="Q1204" s="39">
        <f t="shared" si="395"/>
        <v>0</v>
      </c>
      <c r="R1204" s="45">
        <f t="shared" si="396"/>
        <v>397</v>
      </c>
      <c r="S1204" s="164"/>
      <c r="T1204" s="155"/>
      <c r="U1204" s="39"/>
      <c r="V1204" s="375"/>
      <c r="W1204" s="45"/>
      <c r="X1204" s="39"/>
      <c r="Y1204" s="39"/>
      <c r="Z1204" s="39"/>
      <c r="AA1204" s="39"/>
      <c r="AB1204" s="218"/>
    </row>
    <row r="1205" spans="1:28" s="100" customFormat="1" x14ac:dyDescent="0.25">
      <c r="A1205" s="100" t="str">
        <f t="shared" si="397"/>
        <v>Organization</v>
      </c>
      <c r="B1205" s="130">
        <f t="shared" si="397"/>
        <v>301</v>
      </c>
      <c r="C1205" s="154">
        <f t="shared" si="398"/>
        <v>0</v>
      </c>
      <c r="D1205" s="154"/>
      <c r="E1205" s="224"/>
      <c r="F1205" s="154"/>
      <c r="G1205" s="224"/>
      <c r="H1205" s="154">
        <f t="shared" si="392"/>
        <v>0</v>
      </c>
      <c r="I1205" s="225">
        <f t="shared" si="399"/>
        <v>0</v>
      </c>
      <c r="J1205" s="154">
        <f t="shared" si="400"/>
        <v>0</v>
      </c>
      <c r="K1205" s="154">
        <f t="shared" si="393"/>
        <v>0</v>
      </c>
      <c r="L1205" s="154"/>
      <c r="M1205" s="224"/>
      <c r="N1205" s="154">
        <f t="shared" si="394"/>
        <v>0</v>
      </c>
      <c r="O1205" s="293" t="str">
        <f t="shared" si="401"/>
        <v>---</v>
      </c>
      <c r="P1205" s="224"/>
      <c r="Q1205" s="154">
        <f t="shared" si="395"/>
        <v>0</v>
      </c>
      <c r="R1205" s="130">
        <f t="shared" si="396"/>
        <v>301</v>
      </c>
      <c r="S1205" s="129"/>
      <c r="T1205" s="122"/>
      <c r="U1205" s="154"/>
      <c r="V1205" s="375"/>
      <c r="W1205" s="130"/>
      <c r="X1205" s="154"/>
      <c r="Y1205" s="154"/>
      <c r="Z1205" s="154"/>
      <c r="AA1205" s="154"/>
      <c r="AB1205" s="283"/>
    </row>
    <row r="1206" spans="1:28" x14ac:dyDescent="0.25">
      <c r="A1206" s="63">
        <f t="shared" si="397"/>
        <v>0</v>
      </c>
      <c r="B1206" s="45">
        <f t="shared" si="397"/>
        <v>396</v>
      </c>
      <c r="C1206" s="39">
        <f t="shared" si="398"/>
        <v>0</v>
      </c>
      <c r="D1206" s="39"/>
      <c r="E1206" s="40"/>
      <c r="F1206" s="39"/>
      <c r="G1206" s="40"/>
      <c r="H1206" s="39">
        <f t="shared" si="392"/>
        <v>0</v>
      </c>
      <c r="I1206" s="41">
        <f t="shared" si="399"/>
        <v>2.5</v>
      </c>
      <c r="J1206" s="39">
        <f t="shared" si="400"/>
        <v>0</v>
      </c>
      <c r="K1206" s="39">
        <f t="shared" si="393"/>
        <v>0</v>
      </c>
      <c r="L1206" s="39"/>
      <c r="M1206" s="40"/>
      <c r="N1206" s="39">
        <f t="shared" si="394"/>
        <v>0</v>
      </c>
      <c r="O1206" s="187" t="str">
        <f t="shared" si="401"/>
        <v>---</v>
      </c>
      <c r="P1206" s="40"/>
      <c r="Q1206" s="39">
        <f t="shared" si="395"/>
        <v>0</v>
      </c>
      <c r="R1206" s="45">
        <f t="shared" si="396"/>
        <v>396</v>
      </c>
      <c r="S1206" s="164"/>
      <c r="T1206" s="160"/>
      <c r="U1206" s="39"/>
      <c r="V1206" s="375"/>
      <c r="W1206" s="45"/>
      <c r="X1206" s="39"/>
      <c r="Y1206" s="39"/>
      <c r="Z1206" s="39"/>
      <c r="AA1206" s="39"/>
      <c r="AB1206" s="216"/>
    </row>
    <row r="1207" spans="1:28" s="100" customFormat="1" x14ac:dyDescent="0.25">
      <c r="A1207" s="100">
        <f t="shared" si="397"/>
        <v>0</v>
      </c>
      <c r="B1207" s="130"/>
      <c r="C1207" s="154"/>
      <c r="D1207" s="154"/>
      <c r="E1207" s="224"/>
      <c r="F1207" s="154"/>
      <c r="G1207" s="224"/>
      <c r="H1207" s="154"/>
      <c r="I1207" s="225"/>
      <c r="J1207" s="154"/>
      <c r="K1207" s="154"/>
      <c r="L1207" s="154"/>
      <c r="M1207" s="224"/>
      <c r="N1207" s="154"/>
      <c r="O1207" s="154"/>
      <c r="P1207" s="224"/>
      <c r="Q1207" s="154"/>
      <c r="R1207" s="130"/>
      <c r="S1207" s="129"/>
      <c r="T1207" s="122"/>
      <c r="U1207" s="154"/>
      <c r="V1207" s="228"/>
      <c r="W1207" s="130"/>
      <c r="X1207" s="154"/>
      <c r="Y1207" s="154"/>
      <c r="Z1207" s="154"/>
      <c r="AA1207" s="154"/>
      <c r="AB1207" s="229"/>
    </row>
    <row r="1208" spans="1:28" x14ac:dyDescent="0.25">
      <c r="A1208" s="244" t="s">
        <v>54</v>
      </c>
      <c r="B1208" s="9" t="str">
        <f t="shared" ref="B1208" si="402">$M$1</f>
        <v>A</v>
      </c>
      <c r="C1208" s="32"/>
      <c r="D1208" s="32"/>
      <c r="F1208" s="32"/>
      <c r="H1208" s="32"/>
      <c r="I1208" s="32"/>
      <c r="J1208" s="32"/>
      <c r="K1208" s="32"/>
      <c r="L1208" s="32"/>
      <c r="N1208" s="32"/>
      <c r="O1208" s="32"/>
      <c r="T1208" s="160"/>
      <c r="U1208" s="4"/>
      <c r="V1208" s="4"/>
    </row>
    <row r="1209" spans="1:28" x14ac:dyDescent="0.25">
      <c r="A1209" s="4" t="s">
        <v>4</v>
      </c>
      <c r="C1209" s="198">
        <f>SUM(C1190:C1208)</f>
        <v>4818184</v>
      </c>
      <c r="D1209" s="198">
        <f>SUM(D1190:D1208)</f>
        <v>21950</v>
      </c>
      <c r="F1209" s="11">
        <f>SUM(F1190:F1208)</f>
        <v>0</v>
      </c>
      <c r="H1209" s="198">
        <f>SUM(H1190:H1208)</f>
        <v>4840134</v>
      </c>
      <c r="I1209" s="32"/>
      <c r="J1209" s="198">
        <f>SUM(J1190:J1208)</f>
        <v>120167.66300000002</v>
      </c>
      <c r="K1209" s="198">
        <f>SUM(K1190:K1208)</f>
        <v>735003.40574999992</v>
      </c>
      <c r="L1209" s="11">
        <f>SUM(L1190:L1208)</f>
        <v>0</v>
      </c>
      <c r="N1209" s="198">
        <f>SUM(N1190:N1208)</f>
        <v>855171.06875000009</v>
      </c>
      <c r="O1209" s="11"/>
      <c r="Q1209" s="198">
        <f>SUM(Q1190:Q1208)</f>
        <v>3984962.9312499999</v>
      </c>
      <c r="T1209" s="160"/>
      <c r="U1209" s="198">
        <f>SUM(U1190:U1206)</f>
        <v>0</v>
      </c>
      <c r="V1209" s="23"/>
      <c r="X1209" s="198">
        <f>U1209+V1190</f>
        <v>0</v>
      </c>
      <c r="Y1209" s="198">
        <f>X1209/H1209*J1209</f>
        <v>0</v>
      </c>
      <c r="AA1209" s="198">
        <f>Z1190+Y1209+SUM(AA1190:AA1206)</f>
        <v>0</v>
      </c>
      <c r="AB1209" s="198">
        <f>X1209-AA1209</f>
        <v>0</v>
      </c>
    </row>
    <row r="1210" spans="1:28" x14ac:dyDescent="0.25">
      <c r="C1210" s="32"/>
      <c r="H1210" s="32"/>
      <c r="I1210" s="32"/>
      <c r="J1210" s="32"/>
      <c r="K1210" s="32"/>
      <c r="L1210" s="32"/>
      <c r="N1210" s="32"/>
      <c r="O1210" s="32"/>
      <c r="Q1210" s="32"/>
      <c r="T1210" s="160"/>
    </row>
    <row r="1211" spans="1:28" x14ac:dyDescent="0.25">
      <c r="A1211" s="120" t="s">
        <v>85</v>
      </c>
      <c r="B1211" s="90"/>
      <c r="C1211" s="32"/>
      <c r="H1211" s="32"/>
      <c r="I1211" s="32"/>
      <c r="J1211" s="32"/>
      <c r="K1211" s="32"/>
      <c r="L1211" s="32"/>
      <c r="N1211" s="32"/>
      <c r="O1211" s="32"/>
      <c r="Q1211" s="32"/>
      <c r="T1211" s="160"/>
      <c r="U1211" s="56"/>
      <c r="V1211" s="4"/>
      <c r="W1211" s="9"/>
      <c r="Y1211" s="32"/>
      <c r="AA1211" s="32"/>
      <c r="AB1211" s="206"/>
    </row>
    <row r="1212" spans="1:28" ht="14.4" thickBot="1" x14ac:dyDescent="0.3">
      <c r="B1212" s="4"/>
      <c r="E1212" s="4"/>
      <c r="G1212" s="4"/>
      <c r="T1212" s="160"/>
      <c r="U1212" s="56"/>
      <c r="V1212" s="4"/>
      <c r="W1212" s="9"/>
      <c r="Y1212" s="32"/>
      <c r="AA1212" s="32"/>
      <c r="AB1212" s="206"/>
    </row>
    <row r="1213" spans="1:28" ht="14.4" thickTop="1" x14ac:dyDescent="0.25">
      <c r="B1213" s="4"/>
      <c r="E1213" s="4"/>
      <c r="G1213" s="4"/>
      <c r="K1213" s="91"/>
      <c r="L1213" s="92"/>
      <c r="M1213" s="68"/>
      <c r="N1213" s="92"/>
      <c r="O1213" s="92"/>
      <c r="P1213" s="68"/>
      <c r="Q1213" s="93"/>
      <c r="T1213" s="160"/>
      <c r="U1213" s="125"/>
      <c r="V1213" s="4"/>
      <c r="AA1213" s="65"/>
      <c r="AB1213" s="50"/>
    </row>
    <row r="1214" spans="1:28" x14ac:dyDescent="0.25">
      <c r="B1214" s="259"/>
      <c r="C1214" s="9"/>
      <c r="H1214" s="9"/>
      <c r="K1214" s="78"/>
      <c r="L1214" s="376">
        <f>L1182</f>
        <v>2007</v>
      </c>
      <c r="M1214" s="377"/>
      <c r="N1214" s="377"/>
      <c r="O1214" s="377"/>
      <c r="P1214" s="378"/>
      <c r="Q1214" s="94"/>
      <c r="T1214" s="160"/>
      <c r="U1214" s="56"/>
      <c r="V1214" s="4" t="s">
        <v>5</v>
      </c>
      <c r="AB1214" s="50"/>
    </row>
    <row r="1215" spans="1:28" x14ac:dyDescent="0.25">
      <c r="B1215" s="4"/>
      <c r="E1215" s="4"/>
      <c r="G1215" s="4"/>
      <c r="K1215" s="78"/>
      <c r="L1215" s="57"/>
      <c r="M1215" s="73"/>
      <c r="N1215" s="57"/>
      <c r="O1215" s="57"/>
      <c r="P1215" s="73"/>
      <c r="Q1215" s="74"/>
      <c r="T1215" s="160"/>
      <c r="U1215" s="56"/>
      <c r="V1215" s="10" t="s">
        <v>17</v>
      </c>
      <c r="W1215" s="10" t="s">
        <v>18</v>
      </c>
      <c r="X1215" s="10"/>
      <c r="AB1215" s="50"/>
    </row>
    <row r="1216" spans="1:28" x14ac:dyDescent="0.25">
      <c r="B1216" s="4"/>
      <c r="E1216" s="4"/>
      <c r="G1216" s="4"/>
      <c r="K1216" s="72"/>
      <c r="L1216" s="56" t="s">
        <v>19</v>
      </c>
      <c r="M1216" s="73"/>
      <c r="N1216" s="56"/>
      <c r="O1216" s="379">
        <f>H1209</f>
        <v>4840134</v>
      </c>
      <c r="P1216" s="379"/>
      <c r="Q1216" s="71"/>
      <c r="T1216" s="160"/>
      <c r="U1216" s="125"/>
      <c r="V1216" s="380" t="s">
        <v>76</v>
      </c>
      <c r="W1216" s="382" t="s">
        <v>75</v>
      </c>
      <c r="X1216" s="383"/>
      <c r="Y1216" s="383"/>
      <c r="Z1216" s="383"/>
      <c r="AA1216" s="384"/>
      <c r="AB1216" s="50"/>
    </row>
    <row r="1217" spans="1:28" x14ac:dyDescent="0.25">
      <c r="A1217" s="9"/>
      <c r="B1217" s="259"/>
      <c r="K1217" s="72"/>
      <c r="L1217" s="43" t="s">
        <v>20</v>
      </c>
      <c r="M1217" s="73"/>
      <c r="N1217" s="56"/>
      <c r="O1217" s="391">
        <f>X1209</f>
        <v>0</v>
      </c>
      <c r="P1217" s="391"/>
      <c r="Q1217" s="71"/>
      <c r="T1217" s="160"/>
      <c r="U1217" s="56"/>
      <c r="V1217" s="381"/>
      <c r="W1217" s="385"/>
      <c r="X1217" s="386"/>
      <c r="Y1217" s="386"/>
      <c r="Z1217" s="386"/>
      <c r="AA1217" s="387"/>
      <c r="AB1217" s="50"/>
    </row>
    <row r="1218" spans="1:28" ht="14.4" thickBot="1" x14ac:dyDescent="0.3">
      <c r="K1218" s="72"/>
      <c r="L1218" s="43" t="s">
        <v>21</v>
      </c>
      <c r="M1218" s="73"/>
      <c r="N1218" s="56"/>
      <c r="O1218" s="392">
        <f>N1209</f>
        <v>855171.06875000009</v>
      </c>
      <c r="P1218" s="392"/>
      <c r="Q1218" s="71"/>
      <c r="T1218" s="160"/>
      <c r="U1218" s="56"/>
      <c r="V1218" s="259"/>
      <c r="W1218" s="385"/>
      <c r="X1218" s="386"/>
      <c r="Y1218" s="386"/>
      <c r="Z1218" s="386"/>
      <c r="AA1218" s="387"/>
      <c r="AB1218" s="50"/>
    </row>
    <row r="1219" spans="1:28" x14ac:dyDescent="0.25">
      <c r="A1219" s="9"/>
      <c r="B1219" s="259"/>
      <c r="K1219" s="72"/>
      <c r="L1219" s="75"/>
      <c r="M1219" s="76"/>
      <c r="N1219" s="77"/>
      <c r="O1219" s="393">
        <f>O1216-O1217-O1218</f>
        <v>3984962.9312499999</v>
      </c>
      <c r="P1219" s="393"/>
      <c r="Q1219" s="71"/>
      <c r="T1219" s="160"/>
      <c r="W1219" s="388"/>
      <c r="X1219" s="389"/>
      <c r="Y1219" s="389"/>
      <c r="Z1219" s="389"/>
      <c r="AA1219" s="390"/>
      <c r="AB1219" s="50"/>
    </row>
    <row r="1220" spans="1:28" x14ac:dyDescent="0.25">
      <c r="A1220" s="9"/>
      <c r="B1220" s="259"/>
      <c r="H1220" s="9"/>
      <c r="K1220" s="78"/>
      <c r="L1220" s="43"/>
      <c r="M1220" s="73"/>
      <c r="N1220" s="56"/>
      <c r="O1220" s="43"/>
      <c r="P1220" s="56"/>
      <c r="Q1220" s="74"/>
      <c r="T1220" s="160"/>
    </row>
    <row r="1221" spans="1:28" x14ac:dyDescent="0.25">
      <c r="A1221" s="9" t="s">
        <v>22</v>
      </c>
      <c r="B1221" s="62"/>
      <c r="C1221" s="4" t="s">
        <v>23</v>
      </c>
      <c r="K1221" s="78"/>
      <c r="L1221" s="80" t="s">
        <v>24</v>
      </c>
      <c r="M1221" s="73"/>
      <c r="N1221" s="56"/>
      <c r="O1221" s="394">
        <f>AA1209</f>
        <v>0</v>
      </c>
      <c r="P1221" s="394"/>
      <c r="Q1221" s="71"/>
      <c r="T1221" s="160"/>
    </row>
    <row r="1222" spans="1:28" x14ac:dyDescent="0.25">
      <c r="A1222" s="9" t="s">
        <v>28</v>
      </c>
      <c r="B1222" s="62">
        <f>B1175</f>
        <v>0</v>
      </c>
      <c r="C1222" s="4">
        <f t="shared" ref="C1222" si="403">B1221-B1222</f>
        <v>0</v>
      </c>
      <c r="D1222" s="4" t="s">
        <v>26</v>
      </c>
      <c r="K1222" s="72"/>
      <c r="L1222" s="81" t="s">
        <v>27</v>
      </c>
      <c r="M1222" s="19"/>
      <c r="N1222" s="20"/>
      <c r="O1222" s="374">
        <f>O1219+O1221</f>
        <v>3984962.9312499999</v>
      </c>
      <c r="P1222" s="374"/>
      <c r="Q1222" s="95"/>
      <c r="T1222" s="160"/>
    </row>
    <row r="1223" spans="1:28" ht="14.4" thickBot="1" x14ac:dyDescent="0.3">
      <c r="C1223" s="32"/>
      <c r="D1223" s="32"/>
      <c r="F1223" s="32"/>
      <c r="H1223" s="32"/>
      <c r="I1223" s="96"/>
      <c r="J1223" s="32"/>
      <c r="K1223" s="97"/>
      <c r="L1223" s="98"/>
      <c r="M1223" s="84"/>
      <c r="N1223" s="98"/>
      <c r="O1223" s="98"/>
      <c r="P1223" s="84"/>
      <c r="Q1223" s="99"/>
      <c r="T1223" s="160"/>
    </row>
    <row r="1224" spans="1:28" ht="14.4" thickTop="1" x14ac:dyDescent="0.25"/>
    <row r="1226" spans="1:28" x14ac:dyDescent="0.25">
      <c r="A1226" s="87" t="s">
        <v>78</v>
      </c>
      <c r="D1226" s="259" t="s">
        <v>39</v>
      </c>
      <c r="I1226" s="395" t="s">
        <v>77</v>
      </c>
      <c r="J1226" s="395"/>
      <c r="L1226" s="259" t="s">
        <v>79</v>
      </c>
      <c r="O1226" s="259" t="s">
        <v>80</v>
      </c>
      <c r="P1226" s="259"/>
      <c r="Q1226" s="259"/>
      <c r="T1226" s="160"/>
    </row>
    <row r="1227" spans="1:28" x14ac:dyDescent="0.25">
      <c r="A1227" s="260" t="str">
        <f t="shared" ref="A1227" si="404">$B$1</f>
        <v>Liberty-Bolivar</v>
      </c>
      <c r="B1227" s="261"/>
      <c r="D1227" s="396" t="str">
        <f t="shared" ref="D1227" si="405">$I$1</f>
        <v>WA-2020-0397</v>
      </c>
      <c r="E1227" s="397"/>
      <c r="F1227" s="398"/>
      <c r="I1227" s="12" t="str">
        <f t="shared" ref="I1227" si="406">$M$1</f>
        <v>A</v>
      </c>
      <c r="L1227" s="44">
        <f>L1182+1</f>
        <v>2008</v>
      </c>
      <c r="O1227" s="399">
        <v>12</v>
      </c>
      <c r="P1227" s="400"/>
      <c r="T1227" s="160"/>
    </row>
    <row r="1228" spans="1:28" x14ac:dyDescent="0.25">
      <c r="A1228" s="262"/>
      <c r="B1228" s="259"/>
      <c r="T1228" s="160"/>
    </row>
    <row r="1229" spans="1:28" x14ac:dyDescent="0.3">
      <c r="B1229" s="401" t="s">
        <v>63</v>
      </c>
      <c r="C1229" s="366" t="s">
        <v>44</v>
      </c>
      <c r="D1229" s="366" t="s">
        <v>45</v>
      </c>
      <c r="E1229" s="101"/>
      <c r="F1229" s="366" t="s">
        <v>46</v>
      </c>
      <c r="G1229" s="101"/>
      <c r="H1229" s="366" t="s">
        <v>47</v>
      </c>
      <c r="I1229" s="366" t="s">
        <v>48</v>
      </c>
      <c r="J1229" s="366" t="s">
        <v>50</v>
      </c>
      <c r="K1229" s="366" t="s">
        <v>51</v>
      </c>
      <c r="L1229" s="366" t="s">
        <v>52</v>
      </c>
      <c r="M1229" s="101"/>
      <c r="N1229" s="366" t="s">
        <v>53</v>
      </c>
      <c r="O1229" s="366" t="s">
        <v>60</v>
      </c>
      <c r="P1229" s="101"/>
      <c r="Q1229" s="366" t="s">
        <v>55</v>
      </c>
      <c r="R1229" s="368" t="s">
        <v>49</v>
      </c>
      <c r="T1229" s="160"/>
      <c r="U1229" s="366" t="s">
        <v>64</v>
      </c>
      <c r="V1229" s="371" t="s">
        <v>65</v>
      </c>
      <c r="W1229" s="366" t="s">
        <v>67</v>
      </c>
      <c r="X1229" s="366" t="s">
        <v>66</v>
      </c>
      <c r="Y1229" s="366" t="s">
        <v>68</v>
      </c>
      <c r="Z1229" s="366" t="s">
        <v>69</v>
      </c>
      <c r="AA1229" s="366" t="s">
        <v>70</v>
      </c>
      <c r="AB1229" s="404" t="s">
        <v>71</v>
      </c>
    </row>
    <row r="1230" spans="1:28" x14ac:dyDescent="0.3">
      <c r="B1230" s="402"/>
      <c r="C1230" s="367"/>
      <c r="D1230" s="367"/>
      <c r="E1230" s="102"/>
      <c r="F1230" s="367"/>
      <c r="G1230" s="102"/>
      <c r="H1230" s="367"/>
      <c r="I1230" s="367"/>
      <c r="J1230" s="367"/>
      <c r="K1230" s="367"/>
      <c r="L1230" s="367"/>
      <c r="M1230" s="102"/>
      <c r="N1230" s="367"/>
      <c r="O1230" s="367"/>
      <c r="P1230" s="102"/>
      <c r="Q1230" s="367"/>
      <c r="R1230" s="369"/>
      <c r="T1230" s="160"/>
      <c r="U1230" s="367"/>
      <c r="V1230" s="372"/>
      <c r="W1230" s="367"/>
      <c r="X1230" s="367"/>
      <c r="Y1230" s="367"/>
      <c r="Z1230" s="367"/>
      <c r="AA1230" s="367"/>
      <c r="AB1230" s="405"/>
    </row>
    <row r="1231" spans="1:28" x14ac:dyDescent="0.3">
      <c r="B1231" s="402"/>
      <c r="C1231" s="367"/>
      <c r="D1231" s="367"/>
      <c r="E1231" s="102"/>
      <c r="F1231" s="367"/>
      <c r="G1231" s="102"/>
      <c r="H1231" s="367"/>
      <c r="I1231" s="367"/>
      <c r="J1231" s="367"/>
      <c r="K1231" s="367"/>
      <c r="L1231" s="367"/>
      <c r="M1231" s="102"/>
      <c r="N1231" s="367"/>
      <c r="O1231" s="367"/>
      <c r="P1231" s="102"/>
      <c r="Q1231" s="367"/>
      <c r="R1231" s="369"/>
      <c r="T1231" s="160"/>
      <c r="U1231" s="367"/>
      <c r="V1231" s="372"/>
      <c r="W1231" s="367"/>
      <c r="X1231" s="367"/>
      <c r="Y1231" s="367"/>
      <c r="Z1231" s="367"/>
      <c r="AA1231" s="367"/>
      <c r="AB1231" s="405"/>
    </row>
    <row r="1232" spans="1:28" x14ac:dyDescent="0.3">
      <c r="A1232" s="359" t="s">
        <v>0</v>
      </c>
      <c r="B1232" s="402"/>
      <c r="C1232" s="367"/>
      <c r="D1232" s="367"/>
      <c r="E1232" s="102"/>
      <c r="F1232" s="367"/>
      <c r="G1232" s="102"/>
      <c r="H1232" s="367"/>
      <c r="I1232" s="367"/>
      <c r="J1232" s="367"/>
      <c r="K1232" s="367"/>
      <c r="L1232" s="367"/>
      <c r="M1232" s="102"/>
      <c r="N1232" s="367"/>
      <c r="O1232" s="367"/>
      <c r="P1232" s="102"/>
      <c r="Q1232" s="367"/>
      <c r="R1232" s="369"/>
      <c r="T1232" s="160"/>
      <c r="U1232" s="367"/>
      <c r="V1232" s="372"/>
      <c r="W1232" s="367"/>
      <c r="X1232" s="367"/>
      <c r="Y1232" s="367"/>
      <c r="Z1232" s="367"/>
      <c r="AA1232" s="367"/>
      <c r="AB1232" s="405"/>
    </row>
    <row r="1233" spans="1:28" x14ac:dyDescent="0.3">
      <c r="A1233" s="359"/>
      <c r="B1233" s="403"/>
      <c r="C1233" s="46">
        <f>L1227</f>
        <v>2008</v>
      </c>
      <c r="D1233" s="46">
        <f>C1233</f>
        <v>2008</v>
      </c>
      <c r="E1233" s="7" t="s">
        <v>5</v>
      </c>
      <c r="F1233" s="46">
        <f>C1233</f>
        <v>2008</v>
      </c>
      <c r="G1233" s="7" t="s">
        <v>5</v>
      </c>
      <c r="H1233" s="46">
        <f>C1233</f>
        <v>2008</v>
      </c>
      <c r="I1233" s="373"/>
      <c r="J1233" s="373"/>
      <c r="K1233" s="46">
        <f>C1233</f>
        <v>2008</v>
      </c>
      <c r="L1233" s="46">
        <f>C1233</f>
        <v>2008</v>
      </c>
      <c r="M1233" s="7" t="s">
        <v>5</v>
      </c>
      <c r="N1233" s="46">
        <f>C1233</f>
        <v>2008</v>
      </c>
      <c r="O1233" s="373"/>
      <c r="P1233" s="7" t="s">
        <v>5</v>
      </c>
      <c r="Q1233" s="46">
        <f>C1233</f>
        <v>2008</v>
      </c>
      <c r="R1233" s="370"/>
      <c r="T1233" s="160"/>
      <c r="U1233" s="46">
        <f>C1233</f>
        <v>2008</v>
      </c>
      <c r="V1233" s="220">
        <f>U1233</f>
        <v>2008</v>
      </c>
      <c r="W1233" s="373"/>
      <c r="X1233" s="46">
        <f>U1233</f>
        <v>2008</v>
      </c>
      <c r="Y1233" s="46">
        <f>U1233</f>
        <v>2008</v>
      </c>
      <c r="Z1233" s="47">
        <f>U1233</f>
        <v>2008</v>
      </c>
      <c r="AA1233" s="373"/>
      <c r="AB1233" s="406"/>
    </row>
    <row r="1234" spans="1:28" x14ac:dyDescent="0.3">
      <c r="A1234" s="262" t="s">
        <v>54</v>
      </c>
      <c r="B1234" s="9" t="str">
        <f t="shared" ref="B1234" si="407">$M$1</f>
        <v>A</v>
      </c>
      <c r="C1234" s="106"/>
      <c r="D1234" s="106"/>
      <c r="E1234" s="107"/>
      <c r="F1234" s="106"/>
      <c r="G1234" s="107"/>
      <c r="H1234" s="106"/>
      <c r="I1234" s="108"/>
      <c r="J1234" s="108"/>
      <c r="K1234" s="106"/>
      <c r="L1234" s="106"/>
      <c r="M1234" s="107"/>
      <c r="N1234" s="106"/>
      <c r="O1234" s="108"/>
      <c r="P1234" s="107"/>
      <c r="Q1234" s="106"/>
      <c r="R1234" s="113"/>
      <c r="T1234" s="160"/>
      <c r="U1234" s="109"/>
      <c r="V1234" s="109"/>
      <c r="W1234" s="110"/>
      <c r="X1234" s="109"/>
      <c r="Y1234" s="109"/>
      <c r="Z1234" s="109"/>
      <c r="AA1234" s="110"/>
      <c r="AB1234" s="111"/>
    </row>
    <row r="1235" spans="1:28" x14ac:dyDescent="0.25">
      <c r="A1235" s="63" t="str">
        <f>A1190</f>
        <v>Land and Land Rights</v>
      </c>
      <c r="B1235" s="45">
        <f>B1190</f>
        <v>389</v>
      </c>
      <c r="C1235" s="39">
        <f>H1190</f>
        <v>31116</v>
      </c>
      <c r="D1235" s="39"/>
      <c r="E1235" s="40"/>
      <c r="F1235" s="39"/>
      <c r="G1235" s="40"/>
      <c r="H1235" s="39">
        <f t="shared" ref="H1235:H1251" si="408">C1235+D1235-F1235</f>
        <v>31116</v>
      </c>
      <c r="I1235" s="41">
        <f>I1190</f>
        <v>0</v>
      </c>
      <c r="J1235" s="39">
        <f>((C1235+H1235)/2)*I1235/100*$O$1227/12</f>
        <v>0</v>
      </c>
      <c r="K1235" s="39">
        <f t="shared" ref="K1235:K1251" si="409">N1190</f>
        <v>0</v>
      </c>
      <c r="L1235" s="39"/>
      <c r="M1235" s="40"/>
      <c r="N1235" s="39">
        <f t="shared" ref="N1235:N1251" si="410">K1235+J1235+L1235-F1235</f>
        <v>0</v>
      </c>
      <c r="O1235" s="187" t="str">
        <f>IF(N1235&gt;0, N1235/H1235*100, "---")</f>
        <v>---</v>
      </c>
      <c r="P1235" s="40"/>
      <c r="Q1235" s="39">
        <f t="shared" ref="Q1235:Q1251" si="411">H1235-N1235</f>
        <v>31116</v>
      </c>
      <c r="R1235" s="45">
        <f t="shared" ref="R1235:R1251" si="412">B1235</f>
        <v>389</v>
      </c>
      <c r="S1235" s="164"/>
      <c r="T1235" s="155"/>
      <c r="U1235" s="207"/>
      <c r="V1235" s="221">
        <f>X1209</f>
        <v>0</v>
      </c>
      <c r="W1235" s="105"/>
      <c r="X1235" s="176"/>
      <c r="Y1235" s="176"/>
      <c r="Z1235" s="176">
        <f>AA1210</f>
        <v>0</v>
      </c>
      <c r="AA1235" s="207"/>
      <c r="AB1235" s="214"/>
    </row>
    <row r="1236" spans="1:28" s="100" customFormat="1" x14ac:dyDescent="0.25">
      <c r="A1236" s="100" t="str">
        <f t="shared" ref="A1236:B1251" si="413">A1191</f>
        <v>Wells and Springs</v>
      </c>
      <c r="B1236" s="130">
        <f t="shared" si="413"/>
        <v>314</v>
      </c>
      <c r="C1236" s="154">
        <f t="shared" ref="C1236:C1251" si="414">H1191</f>
        <v>79265</v>
      </c>
      <c r="D1236" s="154"/>
      <c r="E1236" s="224"/>
      <c r="F1236" s="154"/>
      <c r="G1236" s="224"/>
      <c r="H1236" s="154">
        <f t="shared" si="408"/>
        <v>79265</v>
      </c>
      <c r="I1236" s="225">
        <f t="shared" ref="I1236:I1251" si="415">I1191</f>
        <v>2</v>
      </c>
      <c r="J1236" s="154">
        <f t="shared" ref="J1236:J1251" si="416">((C1236+H1236)/2)*I1236/100*$O$1227/12</f>
        <v>1585.3</v>
      </c>
      <c r="K1236" s="154">
        <f t="shared" si="409"/>
        <v>14266.889999999998</v>
      </c>
      <c r="L1236" s="154"/>
      <c r="M1236" s="224"/>
      <c r="N1236" s="154">
        <f t="shared" si="410"/>
        <v>15852.189999999997</v>
      </c>
      <c r="O1236" s="293">
        <f t="shared" ref="O1236:O1251" si="417">IF(N1236&gt;0, N1236/H1236*100, "---")</f>
        <v>19.998978111398468</v>
      </c>
      <c r="P1236" s="224"/>
      <c r="Q1236" s="154">
        <f t="shared" si="411"/>
        <v>63412.810000000005</v>
      </c>
      <c r="R1236" s="130">
        <f t="shared" si="412"/>
        <v>314</v>
      </c>
      <c r="S1236" s="129"/>
      <c r="T1236" s="122"/>
      <c r="U1236" s="154"/>
      <c r="V1236" s="360" t="s">
        <v>72</v>
      </c>
      <c r="W1236" s="130"/>
      <c r="X1236" s="154"/>
      <c r="Y1236" s="281"/>
      <c r="Z1236" s="363" t="s">
        <v>74</v>
      </c>
      <c r="AA1236" s="154"/>
      <c r="AB1236" s="282"/>
    </row>
    <row r="1237" spans="1:28" x14ac:dyDescent="0.25">
      <c r="A1237" s="63" t="str">
        <f t="shared" si="413"/>
        <v>Pumping Equip (Electric)</v>
      </c>
      <c r="B1237" s="45">
        <f t="shared" si="413"/>
        <v>325</v>
      </c>
      <c r="C1237" s="39">
        <f t="shared" si="414"/>
        <v>0</v>
      </c>
      <c r="D1237" s="39">
        <v>0</v>
      </c>
      <c r="E1237" s="40"/>
      <c r="F1237" s="39"/>
      <c r="G1237" s="40"/>
      <c r="H1237" s="39">
        <f t="shared" si="408"/>
        <v>0</v>
      </c>
      <c r="I1237" s="41">
        <f t="shared" si="415"/>
        <v>10</v>
      </c>
      <c r="J1237" s="39">
        <f t="shared" si="416"/>
        <v>0</v>
      </c>
      <c r="K1237" s="39">
        <f t="shared" si="409"/>
        <v>0</v>
      </c>
      <c r="L1237" s="39"/>
      <c r="M1237" s="40"/>
      <c r="N1237" s="39">
        <f t="shared" si="410"/>
        <v>0</v>
      </c>
      <c r="O1237" s="187" t="str">
        <f t="shared" si="417"/>
        <v>---</v>
      </c>
      <c r="P1237" s="40"/>
      <c r="Q1237" s="39">
        <f t="shared" si="411"/>
        <v>0</v>
      </c>
      <c r="R1237" s="45">
        <f t="shared" si="412"/>
        <v>325</v>
      </c>
      <c r="S1237" s="164"/>
      <c r="T1237" s="155"/>
      <c r="U1237" s="39"/>
      <c r="V1237" s="361"/>
      <c r="W1237" s="45"/>
      <c r="X1237" s="39"/>
      <c r="Y1237" s="210"/>
      <c r="Z1237" s="364"/>
      <c r="AA1237" s="39"/>
      <c r="AB1237" s="216"/>
    </row>
    <row r="1238" spans="1:28" s="100" customFormat="1" x14ac:dyDescent="0.25">
      <c r="A1238" s="100" t="str">
        <f t="shared" si="413"/>
        <v>Structures and Improvements</v>
      </c>
      <c r="B1238" s="130">
        <f t="shared" si="413"/>
        <v>390</v>
      </c>
      <c r="C1238" s="154">
        <f t="shared" si="414"/>
        <v>23440</v>
      </c>
      <c r="D1238" s="154"/>
      <c r="E1238" s="224"/>
      <c r="F1238" s="154"/>
      <c r="G1238" s="224"/>
      <c r="H1238" s="154">
        <f t="shared" si="408"/>
        <v>23440</v>
      </c>
      <c r="I1238" s="225">
        <f t="shared" si="415"/>
        <v>2.5</v>
      </c>
      <c r="J1238" s="154">
        <f t="shared" si="416"/>
        <v>586</v>
      </c>
      <c r="K1238" s="154">
        <f t="shared" si="409"/>
        <v>4161.0249999999996</v>
      </c>
      <c r="L1238" s="154"/>
      <c r="M1238" s="224"/>
      <c r="N1238" s="154">
        <f>K1238+J1238+L1238-F1238</f>
        <v>4747.0249999999996</v>
      </c>
      <c r="O1238" s="293">
        <f t="shared" si="417"/>
        <v>20.251813139931741</v>
      </c>
      <c r="P1238" s="224"/>
      <c r="Q1238" s="154">
        <f t="shared" si="411"/>
        <v>18692.974999999999</v>
      </c>
      <c r="R1238" s="130">
        <f t="shared" si="412"/>
        <v>390</v>
      </c>
      <c r="S1238" s="129"/>
      <c r="T1238" s="122"/>
      <c r="U1238" s="154"/>
      <c r="V1238" s="361"/>
      <c r="W1238" s="130"/>
      <c r="X1238" s="154"/>
      <c r="Y1238" s="251"/>
      <c r="Z1238" s="364"/>
      <c r="AA1238" s="154"/>
      <c r="AB1238" s="283"/>
    </row>
    <row r="1239" spans="1:28" x14ac:dyDescent="0.25">
      <c r="A1239" s="63" t="str">
        <f t="shared" si="413"/>
        <v>Water Treatment Equipment</v>
      </c>
      <c r="B1239" s="45">
        <f t="shared" si="413"/>
        <v>332</v>
      </c>
      <c r="C1239" s="39">
        <f t="shared" si="414"/>
        <v>54893</v>
      </c>
      <c r="D1239" s="39">
        <v>55386</v>
      </c>
      <c r="E1239" s="40"/>
      <c r="F1239" s="39"/>
      <c r="G1239" s="40"/>
      <c r="H1239" s="39">
        <f t="shared" si="408"/>
        <v>110279</v>
      </c>
      <c r="I1239" s="41">
        <f t="shared" si="415"/>
        <v>2.9</v>
      </c>
      <c r="J1239" s="39">
        <f t="shared" si="416"/>
        <v>2394.9940000000001</v>
      </c>
      <c r="K1239" s="39">
        <f t="shared" si="409"/>
        <v>17888.983499999998</v>
      </c>
      <c r="L1239" s="39"/>
      <c r="M1239" s="40"/>
      <c r="N1239" s="39">
        <f t="shared" si="410"/>
        <v>20283.977499999997</v>
      </c>
      <c r="O1239" s="187">
        <f t="shared" si="417"/>
        <v>18.393327378739379</v>
      </c>
      <c r="P1239" s="40"/>
      <c r="Q1239" s="39">
        <f t="shared" si="411"/>
        <v>89995.022500000006</v>
      </c>
      <c r="R1239" s="45">
        <f t="shared" si="412"/>
        <v>332</v>
      </c>
      <c r="S1239" s="164"/>
      <c r="T1239" s="155"/>
      <c r="U1239" s="39"/>
      <c r="V1239" s="361"/>
      <c r="W1239" s="45"/>
      <c r="X1239" s="39"/>
      <c r="Y1239" s="210"/>
      <c r="Z1239" s="364"/>
      <c r="AA1239" s="39"/>
      <c r="AB1239" s="218"/>
    </row>
    <row r="1240" spans="1:28" s="100" customFormat="1" x14ac:dyDescent="0.25">
      <c r="A1240" s="100" t="str">
        <f t="shared" si="413"/>
        <v>Dist Reservoirs and Standpipes</v>
      </c>
      <c r="B1240" s="130">
        <f t="shared" si="413"/>
        <v>342</v>
      </c>
      <c r="C1240" s="154">
        <f t="shared" si="414"/>
        <v>1747431</v>
      </c>
      <c r="D1240" s="154"/>
      <c r="E1240" s="224"/>
      <c r="F1240" s="154"/>
      <c r="G1240" s="224"/>
      <c r="H1240" s="154">
        <f>C1240+D1240-F1240</f>
        <v>1747431</v>
      </c>
      <c r="I1240" s="225">
        <f t="shared" si="415"/>
        <v>2.5</v>
      </c>
      <c r="J1240" s="154">
        <f t="shared" si="416"/>
        <v>43685.775000000001</v>
      </c>
      <c r="K1240" s="154">
        <f t="shared" si="409"/>
        <v>315632.53750000003</v>
      </c>
      <c r="L1240" s="154"/>
      <c r="M1240" s="224"/>
      <c r="N1240" s="154">
        <f t="shared" si="410"/>
        <v>359318.31250000006</v>
      </c>
      <c r="O1240" s="293">
        <f t="shared" si="417"/>
        <v>20.562660986327934</v>
      </c>
      <c r="P1240" s="224"/>
      <c r="Q1240" s="154">
        <f t="shared" si="411"/>
        <v>1388112.6875</v>
      </c>
      <c r="R1240" s="130">
        <f t="shared" si="412"/>
        <v>342</v>
      </c>
      <c r="S1240" s="129"/>
      <c r="T1240" s="122"/>
      <c r="U1240" s="154"/>
      <c r="V1240" s="361"/>
      <c r="W1240" s="130"/>
      <c r="X1240" s="154"/>
      <c r="Y1240" s="251"/>
      <c r="Z1240" s="364"/>
      <c r="AA1240" s="154"/>
      <c r="AB1240" s="282"/>
    </row>
    <row r="1241" spans="1:28" x14ac:dyDescent="0.25">
      <c r="A1241" s="63" t="str">
        <f t="shared" si="413"/>
        <v>Trans &amp; Dist Mains</v>
      </c>
      <c r="B1241" s="45">
        <f t="shared" si="413"/>
        <v>343</v>
      </c>
      <c r="C1241" s="39">
        <f t="shared" si="414"/>
        <v>25000</v>
      </c>
      <c r="D1241" s="39"/>
      <c r="E1241" s="40"/>
      <c r="F1241" s="39"/>
      <c r="G1241" s="40"/>
      <c r="H1241" s="39">
        <f t="shared" si="408"/>
        <v>25000</v>
      </c>
      <c r="I1241" s="41">
        <f t="shared" si="415"/>
        <v>2</v>
      </c>
      <c r="J1241" s="39">
        <f t="shared" si="416"/>
        <v>500</v>
      </c>
      <c r="K1241" s="39">
        <f t="shared" si="409"/>
        <v>2250</v>
      </c>
      <c r="L1241" s="39"/>
      <c r="M1241" s="40"/>
      <c r="N1241" s="39">
        <f t="shared" si="410"/>
        <v>2750</v>
      </c>
      <c r="O1241" s="187">
        <f t="shared" si="417"/>
        <v>11</v>
      </c>
      <c r="P1241" s="40"/>
      <c r="Q1241" s="39">
        <f t="shared" si="411"/>
        <v>22250</v>
      </c>
      <c r="R1241" s="45">
        <f t="shared" si="412"/>
        <v>343</v>
      </c>
      <c r="S1241" s="164"/>
      <c r="T1241" s="155"/>
      <c r="U1241" s="39"/>
      <c r="V1241" s="361"/>
      <c r="W1241" s="45"/>
      <c r="X1241" s="39"/>
      <c r="Y1241" s="210"/>
      <c r="Z1241" s="364"/>
      <c r="AA1241" s="39"/>
      <c r="AB1241" s="218"/>
    </row>
    <row r="1242" spans="1:28" s="100" customFormat="1" x14ac:dyDescent="0.25">
      <c r="A1242" s="100" t="str">
        <f t="shared" si="413"/>
        <v>Services</v>
      </c>
      <c r="B1242" s="130">
        <f t="shared" si="413"/>
        <v>345</v>
      </c>
      <c r="C1242" s="154">
        <f t="shared" si="414"/>
        <v>2793442</v>
      </c>
      <c r="D1242" s="154">
        <v>310063</v>
      </c>
      <c r="E1242" s="224"/>
      <c r="F1242" s="154"/>
      <c r="G1242" s="224"/>
      <c r="H1242" s="154">
        <f t="shared" si="408"/>
        <v>3103505</v>
      </c>
      <c r="I1242" s="225">
        <f t="shared" si="415"/>
        <v>2.5</v>
      </c>
      <c r="J1242" s="154">
        <f t="shared" si="416"/>
        <v>73711.837499999994</v>
      </c>
      <c r="K1242" s="154">
        <f t="shared" si="409"/>
        <v>481429.54375000001</v>
      </c>
      <c r="L1242" s="154"/>
      <c r="M1242" s="224"/>
      <c r="N1242" s="154">
        <f t="shared" si="410"/>
        <v>555141.38124999998</v>
      </c>
      <c r="O1242" s="293">
        <f t="shared" si="417"/>
        <v>17.887562006505547</v>
      </c>
      <c r="P1242" s="224"/>
      <c r="Q1242" s="154">
        <f t="shared" si="411"/>
        <v>2548363.6187499999</v>
      </c>
      <c r="R1242" s="130">
        <f t="shared" si="412"/>
        <v>345</v>
      </c>
      <c r="S1242" s="129"/>
      <c r="T1242" s="122"/>
      <c r="U1242" s="154"/>
      <c r="V1242" s="361"/>
      <c r="W1242" s="130"/>
      <c r="X1242" s="154"/>
      <c r="Y1242" s="251"/>
      <c r="Z1242" s="364"/>
      <c r="AA1242" s="154"/>
      <c r="AB1242" s="282"/>
    </row>
    <row r="1243" spans="1:28" x14ac:dyDescent="0.25">
      <c r="A1243" s="63" t="str">
        <f t="shared" si="413"/>
        <v>Meters</v>
      </c>
      <c r="B1243" s="45">
        <f t="shared" si="413"/>
        <v>346</v>
      </c>
      <c r="C1243" s="39">
        <f t="shared" si="414"/>
        <v>0</v>
      </c>
      <c r="D1243" s="39"/>
      <c r="E1243" s="40"/>
      <c r="F1243" s="39"/>
      <c r="G1243" s="40"/>
      <c r="H1243" s="39">
        <f t="shared" si="408"/>
        <v>0</v>
      </c>
      <c r="I1243" s="41">
        <f t="shared" si="415"/>
        <v>10</v>
      </c>
      <c r="J1243" s="39">
        <f t="shared" si="416"/>
        <v>0</v>
      </c>
      <c r="K1243" s="39">
        <f t="shared" si="409"/>
        <v>0</v>
      </c>
      <c r="L1243" s="39"/>
      <c r="M1243" s="40"/>
      <c r="N1243" s="39">
        <f t="shared" si="410"/>
        <v>0</v>
      </c>
      <c r="O1243" s="187" t="str">
        <f t="shared" si="417"/>
        <v>---</v>
      </c>
      <c r="P1243" s="40"/>
      <c r="Q1243" s="39">
        <f t="shared" si="411"/>
        <v>0</v>
      </c>
      <c r="R1243" s="45">
        <f t="shared" si="412"/>
        <v>346</v>
      </c>
      <c r="S1243" s="164"/>
      <c r="T1243" s="155"/>
      <c r="U1243" s="39"/>
      <c r="V1243" s="362"/>
      <c r="W1243" s="45"/>
      <c r="X1243" s="39"/>
      <c r="Y1243" s="210"/>
      <c r="Z1243" s="365"/>
      <c r="AA1243" s="39"/>
      <c r="AB1243" s="218"/>
    </row>
    <row r="1244" spans="1:28" s="100" customFormat="1" x14ac:dyDescent="0.25">
      <c r="A1244" s="100" t="str">
        <f t="shared" si="413"/>
        <v>Meter Pits &amp; Installations</v>
      </c>
      <c r="B1244" s="130">
        <f t="shared" si="413"/>
        <v>347</v>
      </c>
      <c r="C1244" s="154">
        <f t="shared" si="414"/>
        <v>3663</v>
      </c>
      <c r="D1244" s="154"/>
      <c r="E1244" s="224"/>
      <c r="F1244" s="154"/>
      <c r="G1244" s="224"/>
      <c r="H1244" s="154">
        <f t="shared" si="408"/>
        <v>3663</v>
      </c>
      <c r="I1244" s="225">
        <f t="shared" si="415"/>
        <v>2.5</v>
      </c>
      <c r="J1244" s="154">
        <f t="shared" si="416"/>
        <v>91.575000000000003</v>
      </c>
      <c r="K1244" s="154">
        <f t="shared" si="409"/>
        <v>1327.8375000000003</v>
      </c>
      <c r="L1244" s="154"/>
      <c r="M1244" s="224"/>
      <c r="N1244" s="154">
        <f t="shared" si="410"/>
        <v>1419.4125000000004</v>
      </c>
      <c r="O1244" s="293">
        <f t="shared" si="417"/>
        <v>38.750000000000014</v>
      </c>
      <c r="P1244" s="224"/>
      <c r="Q1244" s="154">
        <f t="shared" si="411"/>
        <v>2243.5874999999996</v>
      </c>
      <c r="R1244" s="130">
        <f t="shared" si="412"/>
        <v>347</v>
      </c>
      <c r="S1244" s="129"/>
      <c r="T1244" s="122"/>
      <c r="U1244" s="154"/>
      <c r="V1244" s="284"/>
      <c r="W1244" s="130"/>
      <c r="X1244" s="154"/>
      <c r="Y1244" s="154"/>
      <c r="Z1244" s="251"/>
      <c r="AA1244" s="154"/>
      <c r="AB1244" s="282"/>
    </row>
    <row r="1245" spans="1:28" x14ac:dyDescent="0.25">
      <c r="A1245" s="63" t="str">
        <f t="shared" si="413"/>
        <v>Hydrants</v>
      </c>
      <c r="B1245" s="45">
        <f t="shared" si="413"/>
        <v>348</v>
      </c>
      <c r="C1245" s="39">
        <f t="shared" si="414"/>
        <v>55625</v>
      </c>
      <c r="D1245" s="39">
        <v>2492</v>
      </c>
      <c r="E1245" s="40"/>
      <c r="F1245" s="39"/>
      <c r="G1245" s="40"/>
      <c r="H1245" s="39">
        <f t="shared" si="408"/>
        <v>58117</v>
      </c>
      <c r="I1245" s="41">
        <f t="shared" si="415"/>
        <v>2</v>
      </c>
      <c r="J1245" s="39">
        <f t="shared" si="416"/>
        <v>1137.42</v>
      </c>
      <c r="K1245" s="39">
        <f t="shared" si="409"/>
        <v>13556.59</v>
      </c>
      <c r="L1245" s="39"/>
      <c r="M1245" s="40"/>
      <c r="N1245" s="39">
        <f t="shared" si="410"/>
        <v>14694.01</v>
      </c>
      <c r="O1245" s="187">
        <f t="shared" si="417"/>
        <v>25.283497083469552</v>
      </c>
      <c r="P1245" s="40"/>
      <c r="Q1245" s="39">
        <f t="shared" si="411"/>
        <v>43422.99</v>
      </c>
      <c r="R1245" s="45">
        <f t="shared" si="412"/>
        <v>348</v>
      </c>
      <c r="S1245" s="164"/>
      <c r="T1245" s="155"/>
      <c r="U1245" s="39"/>
      <c r="V1245" s="375" t="s">
        <v>73</v>
      </c>
      <c r="W1245" s="45"/>
      <c r="X1245" s="39"/>
      <c r="Y1245" s="39"/>
      <c r="Z1245" s="210"/>
      <c r="AA1245" s="39"/>
      <c r="AB1245" s="216"/>
    </row>
    <row r="1246" spans="1:28" s="100" customFormat="1" x14ac:dyDescent="0.25">
      <c r="A1246" s="100" t="str">
        <f t="shared" si="413"/>
        <v>Stores Equipment</v>
      </c>
      <c r="B1246" s="130">
        <f t="shared" si="413"/>
        <v>393</v>
      </c>
      <c r="C1246" s="154">
        <f t="shared" si="414"/>
        <v>12656</v>
      </c>
      <c r="D1246" s="154"/>
      <c r="E1246" s="224"/>
      <c r="F1246" s="154"/>
      <c r="G1246" s="224"/>
      <c r="H1246" s="154">
        <f t="shared" si="408"/>
        <v>12656</v>
      </c>
      <c r="I1246" s="225">
        <f t="shared" si="415"/>
        <v>4</v>
      </c>
      <c r="J1246" s="154">
        <f t="shared" si="416"/>
        <v>506.24</v>
      </c>
      <c r="K1246" s="154">
        <f t="shared" si="409"/>
        <v>3290.5599999999995</v>
      </c>
      <c r="L1246" s="154"/>
      <c r="M1246" s="224"/>
      <c r="N1246" s="154">
        <f t="shared" si="410"/>
        <v>3796.7999999999993</v>
      </c>
      <c r="O1246" s="293">
        <f t="shared" si="417"/>
        <v>29.999999999999993</v>
      </c>
      <c r="P1246" s="224"/>
      <c r="Q1246" s="154">
        <f t="shared" si="411"/>
        <v>8859.2000000000007</v>
      </c>
      <c r="R1246" s="130">
        <f t="shared" si="412"/>
        <v>393</v>
      </c>
      <c r="S1246" s="129"/>
      <c r="T1246" s="122"/>
      <c r="U1246" s="154"/>
      <c r="V1246" s="375"/>
      <c r="W1246" s="130"/>
      <c r="X1246" s="154"/>
      <c r="Y1246" s="154"/>
      <c r="Z1246" s="154"/>
      <c r="AA1246" s="154"/>
      <c r="AB1246" s="283"/>
    </row>
    <row r="1247" spans="1:28" x14ac:dyDescent="0.25">
      <c r="A1247" s="63" t="str">
        <f t="shared" si="413"/>
        <v>Power Operated Equipment</v>
      </c>
      <c r="B1247" s="45">
        <f t="shared" si="413"/>
        <v>396</v>
      </c>
      <c r="C1247" s="39">
        <f t="shared" si="414"/>
        <v>13603</v>
      </c>
      <c r="D1247" s="39">
        <v>35464</v>
      </c>
      <c r="E1247" s="40"/>
      <c r="F1247" s="39"/>
      <c r="G1247" s="40"/>
      <c r="H1247" s="39">
        <f t="shared" si="408"/>
        <v>49067</v>
      </c>
      <c r="I1247" s="41">
        <f t="shared" si="415"/>
        <v>6.7</v>
      </c>
      <c r="J1247" s="39">
        <f t="shared" si="416"/>
        <v>2099.4450000000002</v>
      </c>
      <c r="K1247" s="39">
        <f t="shared" si="409"/>
        <v>1367.1015000000002</v>
      </c>
      <c r="L1247" s="39"/>
      <c r="M1247" s="40"/>
      <c r="N1247" s="39">
        <f t="shared" si="410"/>
        <v>3466.5465000000004</v>
      </c>
      <c r="O1247" s="187">
        <f t="shared" si="417"/>
        <v>7.0649244910021007</v>
      </c>
      <c r="P1247" s="40"/>
      <c r="Q1247" s="39">
        <f t="shared" si="411"/>
        <v>45600.453500000003</v>
      </c>
      <c r="R1247" s="45">
        <f t="shared" si="412"/>
        <v>396</v>
      </c>
      <c r="S1247" s="164"/>
      <c r="T1247" s="155"/>
      <c r="U1247" s="39"/>
      <c r="V1247" s="375"/>
      <c r="W1247" s="45"/>
      <c r="X1247" s="39"/>
      <c r="Y1247" s="39"/>
      <c r="Z1247" s="39"/>
      <c r="AA1247" s="39"/>
      <c r="AB1247" s="216"/>
    </row>
    <row r="1248" spans="1:28" s="100" customFormat="1" x14ac:dyDescent="0.25">
      <c r="A1248" s="100" t="str">
        <f t="shared" si="413"/>
        <v>Transportation Equipment</v>
      </c>
      <c r="B1248" s="130">
        <f t="shared" si="413"/>
        <v>392</v>
      </c>
      <c r="C1248" s="154">
        <f t="shared" si="414"/>
        <v>0</v>
      </c>
      <c r="D1248" s="154"/>
      <c r="E1248" s="224"/>
      <c r="F1248" s="154"/>
      <c r="G1248" s="224"/>
      <c r="H1248" s="154">
        <f t="shared" si="408"/>
        <v>0</v>
      </c>
      <c r="I1248" s="225">
        <f t="shared" si="415"/>
        <v>13</v>
      </c>
      <c r="J1248" s="154">
        <f t="shared" si="416"/>
        <v>0</v>
      </c>
      <c r="K1248" s="154">
        <f t="shared" si="409"/>
        <v>0</v>
      </c>
      <c r="L1248" s="154"/>
      <c r="M1248" s="224"/>
      <c r="N1248" s="154">
        <f t="shared" si="410"/>
        <v>0</v>
      </c>
      <c r="O1248" s="293" t="str">
        <f t="shared" si="417"/>
        <v>---</v>
      </c>
      <c r="P1248" s="224"/>
      <c r="Q1248" s="154">
        <f t="shared" si="411"/>
        <v>0</v>
      </c>
      <c r="R1248" s="130">
        <f t="shared" si="412"/>
        <v>392</v>
      </c>
      <c r="S1248" s="129"/>
      <c r="T1248" s="122"/>
      <c r="U1248" s="154"/>
      <c r="V1248" s="375"/>
      <c r="W1248" s="130"/>
      <c r="X1248" s="154"/>
      <c r="Y1248" s="154"/>
      <c r="Z1248" s="154"/>
      <c r="AA1248" s="154"/>
      <c r="AB1248" s="282"/>
    </row>
    <row r="1249" spans="1:28" x14ac:dyDescent="0.25">
      <c r="A1249" s="63" t="str">
        <f t="shared" si="413"/>
        <v>Communication Equipment</v>
      </c>
      <c r="B1249" s="45">
        <f t="shared" si="413"/>
        <v>397</v>
      </c>
      <c r="C1249" s="39">
        <f t="shared" si="414"/>
        <v>0</v>
      </c>
      <c r="D1249" s="39">
        <v>102474</v>
      </c>
      <c r="E1249" s="40"/>
      <c r="F1249" s="39"/>
      <c r="G1249" s="40"/>
      <c r="H1249" s="39">
        <f t="shared" si="408"/>
        <v>102474</v>
      </c>
      <c r="I1249" s="41">
        <f t="shared" si="415"/>
        <v>6.7</v>
      </c>
      <c r="J1249" s="39">
        <f t="shared" si="416"/>
        <v>3432.8790000000004</v>
      </c>
      <c r="K1249" s="39">
        <f t="shared" si="409"/>
        <v>0</v>
      </c>
      <c r="L1249" s="39"/>
      <c r="M1249" s="40"/>
      <c r="N1249" s="39">
        <f t="shared" si="410"/>
        <v>3432.8790000000004</v>
      </c>
      <c r="O1249" s="187">
        <f t="shared" si="417"/>
        <v>3.35</v>
      </c>
      <c r="P1249" s="40"/>
      <c r="Q1249" s="39">
        <f t="shared" si="411"/>
        <v>99041.120999999999</v>
      </c>
      <c r="R1249" s="45">
        <f t="shared" si="412"/>
        <v>397</v>
      </c>
      <c r="S1249" s="164"/>
      <c r="T1249" s="155"/>
      <c r="U1249" s="39"/>
      <c r="V1249" s="375"/>
      <c r="W1249" s="45"/>
      <c r="X1249" s="39"/>
      <c r="Y1249" s="39"/>
      <c r="Z1249" s="39"/>
      <c r="AA1249" s="39"/>
      <c r="AB1249" s="218"/>
    </row>
    <row r="1250" spans="1:28" s="100" customFormat="1" x14ac:dyDescent="0.25">
      <c r="A1250" s="100" t="str">
        <f t="shared" si="413"/>
        <v>Organization</v>
      </c>
      <c r="B1250" s="130">
        <f t="shared" si="413"/>
        <v>301</v>
      </c>
      <c r="C1250" s="154">
        <f t="shared" si="414"/>
        <v>0</v>
      </c>
      <c r="D1250" s="154"/>
      <c r="E1250" s="224"/>
      <c r="F1250" s="154"/>
      <c r="G1250" s="224"/>
      <c r="H1250" s="154">
        <f t="shared" si="408"/>
        <v>0</v>
      </c>
      <c r="I1250" s="225">
        <f t="shared" si="415"/>
        <v>0</v>
      </c>
      <c r="J1250" s="154">
        <f t="shared" si="416"/>
        <v>0</v>
      </c>
      <c r="K1250" s="154">
        <f t="shared" si="409"/>
        <v>0</v>
      </c>
      <c r="L1250" s="154"/>
      <c r="M1250" s="224"/>
      <c r="N1250" s="154">
        <f t="shared" si="410"/>
        <v>0</v>
      </c>
      <c r="O1250" s="293" t="str">
        <f t="shared" si="417"/>
        <v>---</v>
      </c>
      <c r="P1250" s="224"/>
      <c r="Q1250" s="154">
        <f t="shared" si="411"/>
        <v>0</v>
      </c>
      <c r="R1250" s="130">
        <f t="shared" si="412"/>
        <v>301</v>
      </c>
      <c r="S1250" s="129"/>
      <c r="T1250" s="122"/>
      <c r="U1250" s="154"/>
      <c r="V1250" s="375"/>
      <c r="W1250" s="130"/>
      <c r="X1250" s="154"/>
      <c r="Y1250" s="154"/>
      <c r="Z1250" s="154"/>
      <c r="AA1250" s="154"/>
      <c r="AB1250" s="283"/>
    </row>
    <row r="1251" spans="1:28" x14ac:dyDescent="0.25">
      <c r="A1251" s="63">
        <f t="shared" si="413"/>
        <v>0</v>
      </c>
      <c r="B1251" s="45">
        <f t="shared" si="413"/>
        <v>396</v>
      </c>
      <c r="C1251" s="39">
        <f t="shared" si="414"/>
        <v>0</v>
      </c>
      <c r="D1251" s="39"/>
      <c r="E1251" s="40"/>
      <c r="F1251" s="39"/>
      <c r="G1251" s="40"/>
      <c r="H1251" s="39">
        <f t="shared" si="408"/>
        <v>0</v>
      </c>
      <c r="I1251" s="41">
        <f t="shared" si="415"/>
        <v>2.5</v>
      </c>
      <c r="J1251" s="39">
        <f t="shared" si="416"/>
        <v>0</v>
      </c>
      <c r="K1251" s="39">
        <f t="shared" si="409"/>
        <v>0</v>
      </c>
      <c r="L1251" s="39"/>
      <c r="M1251" s="40"/>
      <c r="N1251" s="39">
        <f t="shared" si="410"/>
        <v>0</v>
      </c>
      <c r="O1251" s="187" t="str">
        <f t="shared" si="417"/>
        <v>---</v>
      </c>
      <c r="P1251" s="40"/>
      <c r="Q1251" s="39">
        <f t="shared" si="411"/>
        <v>0</v>
      </c>
      <c r="R1251" s="45">
        <f t="shared" si="412"/>
        <v>396</v>
      </c>
      <c r="S1251" s="164"/>
      <c r="T1251" s="160"/>
      <c r="U1251" s="39"/>
      <c r="V1251" s="375"/>
      <c r="W1251" s="45"/>
      <c r="X1251" s="39"/>
      <c r="Y1251" s="39"/>
      <c r="Z1251" s="39"/>
      <c r="AA1251" s="39"/>
      <c r="AB1251" s="216"/>
    </row>
    <row r="1252" spans="1:28" x14ac:dyDescent="0.25">
      <c r="A1252" s="100"/>
      <c r="B1252" s="130"/>
      <c r="C1252" s="154"/>
      <c r="D1252" s="154"/>
      <c r="E1252" s="224"/>
      <c r="F1252" s="154"/>
      <c r="G1252" s="224"/>
      <c r="H1252" s="154"/>
      <c r="I1252" s="225"/>
      <c r="J1252" s="154"/>
      <c r="K1252" s="154"/>
      <c r="L1252" s="154"/>
      <c r="M1252" s="224"/>
      <c r="N1252" s="154"/>
      <c r="O1252" s="154"/>
      <c r="P1252" s="224"/>
      <c r="Q1252" s="154"/>
      <c r="R1252" s="130"/>
      <c r="S1252" s="129"/>
      <c r="T1252" s="122"/>
      <c r="U1252" s="154"/>
      <c r="V1252" s="228"/>
      <c r="W1252" s="130"/>
      <c r="X1252" s="154"/>
      <c r="Y1252" s="154"/>
      <c r="Z1252" s="154"/>
      <c r="AA1252" s="154"/>
      <c r="AB1252" s="229"/>
    </row>
    <row r="1253" spans="1:28" x14ac:dyDescent="0.25">
      <c r="A1253" s="244" t="s">
        <v>54</v>
      </c>
      <c r="B1253" s="9" t="str">
        <f t="shared" ref="B1253" si="418">$M$1</f>
        <v>A</v>
      </c>
      <c r="C1253" s="32"/>
      <c r="D1253" s="32"/>
      <c r="F1253" s="32"/>
      <c r="H1253" s="32"/>
      <c r="I1253" s="32"/>
      <c r="J1253" s="32"/>
      <c r="K1253" s="32"/>
      <c r="L1253" s="32"/>
      <c r="N1253" s="32"/>
      <c r="O1253" s="32"/>
      <c r="T1253" s="160"/>
      <c r="U1253" s="4"/>
      <c r="V1253" s="4"/>
    </row>
    <row r="1254" spans="1:28" x14ac:dyDescent="0.25">
      <c r="A1254" s="4" t="s">
        <v>4</v>
      </c>
      <c r="C1254" s="198">
        <f>SUM(C1235:C1253)</f>
        <v>4840134</v>
      </c>
      <c r="D1254" s="198">
        <f>SUM(D1235:D1253)</f>
        <v>505879</v>
      </c>
      <c r="F1254" s="11">
        <f>SUM(F1235:F1253)</f>
        <v>0</v>
      </c>
      <c r="H1254" s="198">
        <f>SUM(H1235:H1253)</f>
        <v>5346013</v>
      </c>
      <c r="I1254" s="32"/>
      <c r="J1254" s="198">
        <f>SUM(J1235:J1253)</f>
        <v>129731.46550000001</v>
      </c>
      <c r="K1254" s="198">
        <f>SUM(K1235:K1253)</f>
        <v>855171.06875000009</v>
      </c>
      <c r="L1254" s="11">
        <f>SUM(L1235:L1253)</f>
        <v>0</v>
      </c>
      <c r="N1254" s="198">
        <f>SUM(N1235:N1253)</f>
        <v>984902.53425000003</v>
      </c>
      <c r="O1254" s="11"/>
      <c r="Q1254" s="198">
        <f>SUM(Q1235:Q1253)</f>
        <v>4361110.4657500004</v>
      </c>
      <c r="T1254" s="160"/>
      <c r="U1254" s="198">
        <f>SUM(U1235:U1251)</f>
        <v>0</v>
      </c>
      <c r="V1254" s="23"/>
      <c r="X1254" s="198">
        <f>U1254+V1235</f>
        <v>0</v>
      </c>
      <c r="Y1254" s="198">
        <f>X1254/H1254*J1254</f>
        <v>0</v>
      </c>
      <c r="AA1254" s="198">
        <f>Z1235+Y1254+SUM(AA1235:AA1251)</f>
        <v>0</v>
      </c>
      <c r="AB1254" s="198">
        <f>X1254-AA1254</f>
        <v>0</v>
      </c>
    </row>
    <row r="1255" spans="1:28" x14ac:dyDescent="0.25">
      <c r="C1255" s="32"/>
      <c r="H1255" s="32"/>
      <c r="I1255" s="32"/>
      <c r="J1255" s="32"/>
      <c r="K1255" s="32"/>
      <c r="L1255" s="32"/>
      <c r="N1255" s="32"/>
      <c r="O1255" s="32"/>
      <c r="Q1255" s="32"/>
      <c r="T1255" s="160"/>
    </row>
    <row r="1256" spans="1:28" x14ac:dyDescent="0.25">
      <c r="A1256" s="120" t="s">
        <v>85</v>
      </c>
      <c r="B1256" s="90"/>
      <c r="C1256" s="32"/>
      <c r="H1256" s="32"/>
      <c r="I1256" s="32"/>
      <c r="J1256" s="32"/>
      <c r="K1256" s="32"/>
      <c r="L1256" s="32"/>
      <c r="N1256" s="32"/>
      <c r="O1256" s="32"/>
      <c r="Q1256" s="32"/>
      <c r="T1256" s="160"/>
      <c r="U1256" s="56"/>
      <c r="V1256" s="4"/>
      <c r="W1256" s="9"/>
      <c r="Y1256" s="32"/>
      <c r="AA1256" s="32"/>
      <c r="AB1256" s="206"/>
    </row>
    <row r="1257" spans="1:28" ht="14.4" thickBot="1" x14ac:dyDescent="0.3">
      <c r="B1257" s="4"/>
      <c r="E1257" s="4"/>
      <c r="G1257" s="4"/>
      <c r="T1257" s="160"/>
      <c r="U1257" s="56"/>
      <c r="V1257" s="4"/>
      <c r="W1257" s="9"/>
      <c r="Y1257" s="32"/>
      <c r="AA1257" s="32"/>
      <c r="AB1257" s="206"/>
    </row>
    <row r="1258" spans="1:28" ht="14.4" thickTop="1" x14ac:dyDescent="0.25">
      <c r="B1258" s="4"/>
      <c r="E1258" s="4"/>
      <c r="G1258" s="4"/>
      <c r="K1258" s="91"/>
      <c r="L1258" s="92"/>
      <c r="M1258" s="68"/>
      <c r="N1258" s="92"/>
      <c r="O1258" s="92"/>
      <c r="P1258" s="68"/>
      <c r="Q1258" s="93"/>
      <c r="T1258" s="160"/>
      <c r="U1258" s="125"/>
      <c r="V1258" s="4"/>
      <c r="AA1258" s="65"/>
      <c r="AB1258" s="50"/>
    </row>
    <row r="1259" spans="1:28" x14ac:dyDescent="0.25">
      <c r="B1259" s="259"/>
      <c r="C1259" s="9"/>
      <c r="H1259" s="9"/>
      <c r="K1259" s="78"/>
      <c r="L1259" s="376">
        <f>L1227</f>
        <v>2008</v>
      </c>
      <c r="M1259" s="377"/>
      <c r="N1259" s="377"/>
      <c r="O1259" s="377"/>
      <c r="P1259" s="378"/>
      <c r="Q1259" s="94"/>
      <c r="T1259" s="160"/>
      <c r="U1259" s="56"/>
      <c r="V1259" s="4" t="s">
        <v>5</v>
      </c>
      <c r="AB1259" s="50"/>
    </row>
    <row r="1260" spans="1:28" x14ac:dyDescent="0.25">
      <c r="B1260" s="4"/>
      <c r="E1260" s="4"/>
      <c r="G1260" s="4"/>
      <c r="K1260" s="78"/>
      <c r="L1260" s="57"/>
      <c r="M1260" s="73"/>
      <c r="N1260" s="57"/>
      <c r="O1260" s="57"/>
      <c r="P1260" s="73"/>
      <c r="Q1260" s="74"/>
      <c r="T1260" s="160"/>
      <c r="U1260" s="56"/>
      <c r="V1260" s="10" t="s">
        <v>17</v>
      </c>
      <c r="W1260" s="10" t="s">
        <v>18</v>
      </c>
      <c r="X1260" s="10"/>
      <c r="AB1260" s="50"/>
    </row>
    <row r="1261" spans="1:28" x14ac:dyDescent="0.25">
      <c r="B1261" s="4"/>
      <c r="E1261" s="4"/>
      <c r="G1261" s="4"/>
      <c r="K1261" s="72"/>
      <c r="L1261" s="56" t="s">
        <v>19</v>
      </c>
      <c r="M1261" s="73"/>
      <c r="N1261" s="56"/>
      <c r="O1261" s="379">
        <f>H1254</f>
        <v>5346013</v>
      </c>
      <c r="P1261" s="379"/>
      <c r="Q1261" s="71"/>
      <c r="T1261" s="160"/>
      <c r="U1261" s="125"/>
      <c r="V1261" s="380" t="s">
        <v>76</v>
      </c>
      <c r="W1261" s="382" t="s">
        <v>75</v>
      </c>
      <c r="X1261" s="383"/>
      <c r="Y1261" s="383"/>
      <c r="Z1261" s="383"/>
      <c r="AA1261" s="384"/>
      <c r="AB1261" s="50"/>
    </row>
    <row r="1262" spans="1:28" x14ac:dyDescent="0.25">
      <c r="A1262" s="9"/>
      <c r="B1262" s="259"/>
      <c r="K1262" s="72"/>
      <c r="L1262" s="43" t="s">
        <v>20</v>
      </c>
      <c r="M1262" s="73"/>
      <c r="N1262" s="56"/>
      <c r="O1262" s="391">
        <f>X1254</f>
        <v>0</v>
      </c>
      <c r="P1262" s="391"/>
      <c r="Q1262" s="71"/>
      <c r="T1262" s="160"/>
      <c r="U1262" s="56"/>
      <c r="V1262" s="381"/>
      <c r="W1262" s="385"/>
      <c r="X1262" s="386"/>
      <c r="Y1262" s="386"/>
      <c r="Z1262" s="386"/>
      <c r="AA1262" s="387"/>
      <c r="AB1262" s="50"/>
    </row>
    <row r="1263" spans="1:28" ht="14.4" thickBot="1" x14ac:dyDescent="0.3">
      <c r="K1263" s="72"/>
      <c r="L1263" s="43" t="s">
        <v>21</v>
      </c>
      <c r="M1263" s="73"/>
      <c r="N1263" s="56"/>
      <c r="O1263" s="392">
        <f>N1254</f>
        <v>984902.53425000003</v>
      </c>
      <c r="P1263" s="392"/>
      <c r="Q1263" s="71"/>
      <c r="T1263" s="160"/>
      <c r="U1263" s="56"/>
      <c r="V1263" s="259"/>
      <c r="W1263" s="385"/>
      <c r="X1263" s="386"/>
      <c r="Y1263" s="386"/>
      <c r="Z1263" s="386"/>
      <c r="AA1263" s="387"/>
      <c r="AB1263" s="50"/>
    </row>
    <row r="1264" spans="1:28" x14ac:dyDescent="0.25">
      <c r="A1264" s="9"/>
      <c r="B1264" s="259"/>
      <c r="K1264" s="72"/>
      <c r="L1264" s="75"/>
      <c r="M1264" s="76"/>
      <c r="N1264" s="77"/>
      <c r="O1264" s="393">
        <f>O1261-O1262-O1263</f>
        <v>4361110.4657499995</v>
      </c>
      <c r="P1264" s="393"/>
      <c r="Q1264" s="71"/>
      <c r="T1264" s="160"/>
      <c r="W1264" s="388"/>
      <c r="X1264" s="389"/>
      <c r="Y1264" s="389"/>
      <c r="Z1264" s="389"/>
      <c r="AA1264" s="390"/>
      <c r="AB1264" s="50"/>
    </row>
    <row r="1265" spans="1:28" x14ac:dyDescent="0.25">
      <c r="A1265" s="9"/>
      <c r="B1265" s="259"/>
      <c r="H1265" s="9"/>
      <c r="K1265" s="78"/>
      <c r="L1265" s="43"/>
      <c r="M1265" s="73"/>
      <c r="N1265" s="56"/>
      <c r="O1265" s="43"/>
      <c r="P1265" s="56"/>
      <c r="Q1265" s="74"/>
      <c r="T1265" s="160"/>
    </row>
    <row r="1266" spans="1:28" x14ac:dyDescent="0.25">
      <c r="A1266" s="9" t="s">
        <v>22</v>
      </c>
      <c r="B1266" s="62"/>
      <c r="C1266" s="4" t="s">
        <v>23</v>
      </c>
      <c r="K1266" s="78"/>
      <c r="L1266" s="80" t="s">
        <v>24</v>
      </c>
      <c r="M1266" s="73"/>
      <c r="N1266" s="56"/>
      <c r="O1266" s="394">
        <f>AA1254</f>
        <v>0</v>
      </c>
      <c r="P1266" s="394"/>
      <c r="Q1266" s="71"/>
      <c r="T1266" s="160"/>
    </row>
    <row r="1267" spans="1:28" x14ac:dyDescent="0.25">
      <c r="A1267" s="9" t="s">
        <v>28</v>
      </c>
      <c r="B1267" s="62">
        <f>B1220</f>
        <v>0</v>
      </c>
      <c r="C1267" s="4">
        <f t="shared" ref="C1267" si="419">B1266-B1267</f>
        <v>0</v>
      </c>
      <c r="D1267" s="4" t="s">
        <v>26</v>
      </c>
      <c r="K1267" s="72"/>
      <c r="L1267" s="81" t="s">
        <v>27</v>
      </c>
      <c r="M1267" s="19"/>
      <c r="N1267" s="20"/>
      <c r="O1267" s="374">
        <f>O1264+O1266</f>
        <v>4361110.4657499995</v>
      </c>
      <c r="P1267" s="374"/>
      <c r="Q1267" s="95"/>
      <c r="T1267" s="160"/>
    </row>
    <row r="1268" spans="1:28" ht="14.4" thickBot="1" x14ac:dyDescent="0.3">
      <c r="C1268" s="32"/>
      <c r="D1268" s="32"/>
      <c r="F1268" s="32"/>
      <c r="H1268" s="32"/>
      <c r="I1268" s="96"/>
      <c r="J1268" s="32"/>
      <c r="K1268" s="97"/>
      <c r="L1268" s="98"/>
      <c r="M1268" s="84"/>
      <c r="N1268" s="98"/>
      <c r="O1268" s="98"/>
      <c r="P1268" s="84"/>
      <c r="Q1268" s="99"/>
      <c r="T1268" s="160"/>
    </row>
    <row r="1269" spans="1:28" ht="14.4" thickTop="1" x14ac:dyDescent="0.25"/>
    <row r="1271" spans="1:28" x14ac:dyDescent="0.25">
      <c r="A1271" s="87" t="s">
        <v>78</v>
      </c>
      <c r="D1271" s="259" t="s">
        <v>39</v>
      </c>
      <c r="I1271" s="395" t="s">
        <v>77</v>
      </c>
      <c r="J1271" s="395"/>
      <c r="L1271" s="259" t="s">
        <v>79</v>
      </c>
      <c r="O1271" s="259" t="s">
        <v>80</v>
      </c>
      <c r="P1271" s="259"/>
      <c r="Q1271" s="259"/>
      <c r="T1271" s="160"/>
    </row>
    <row r="1272" spans="1:28" x14ac:dyDescent="0.25">
      <c r="A1272" s="260" t="str">
        <f t="shared" ref="A1272" si="420">$B$1</f>
        <v>Liberty-Bolivar</v>
      </c>
      <c r="B1272" s="261"/>
      <c r="D1272" s="396" t="str">
        <f t="shared" ref="D1272" si="421">$I$1</f>
        <v>WA-2020-0397</v>
      </c>
      <c r="E1272" s="397"/>
      <c r="F1272" s="398"/>
      <c r="I1272" s="12" t="str">
        <f t="shared" ref="I1272" si="422">$M$1</f>
        <v>A</v>
      </c>
      <c r="L1272" s="44">
        <f>L1227+1</f>
        <v>2009</v>
      </c>
      <c r="O1272" s="399">
        <v>12</v>
      </c>
      <c r="P1272" s="400"/>
      <c r="T1272" s="160"/>
    </row>
    <row r="1273" spans="1:28" x14ac:dyDescent="0.25">
      <c r="A1273" s="262"/>
      <c r="B1273" s="259"/>
      <c r="T1273" s="160"/>
    </row>
    <row r="1274" spans="1:28" x14ac:dyDescent="0.3">
      <c r="B1274" s="401" t="s">
        <v>63</v>
      </c>
      <c r="C1274" s="366" t="s">
        <v>44</v>
      </c>
      <c r="D1274" s="366" t="s">
        <v>45</v>
      </c>
      <c r="E1274" s="101"/>
      <c r="F1274" s="366" t="s">
        <v>46</v>
      </c>
      <c r="G1274" s="101"/>
      <c r="H1274" s="366" t="s">
        <v>47</v>
      </c>
      <c r="I1274" s="366" t="s">
        <v>48</v>
      </c>
      <c r="J1274" s="366" t="s">
        <v>50</v>
      </c>
      <c r="K1274" s="366" t="s">
        <v>51</v>
      </c>
      <c r="L1274" s="366" t="s">
        <v>52</v>
      </c>
      <c r="M1274" s="101"/>
      <c r="N1274" s="366" t="s">
        <v>53</v>
      </c>
      <c r="O1274" s="366" t="s">
        <v>60</v>
      </c>
      <c r="P1274" s="101"/>
      <c r="Q1274" s="366" t="s">
        <v>55</v>
      </c>
      <c r="R1274" s="368" t="s">
        <v>49</v>
      </c>
      <c r="T1274" s="160"/>
      <c r="U1274" s="366" t="s">
        <v>64</v>
      </c>
      <c r="V1274" s="371" t="s">
        <v>65</v>
      </c>
      <c r="W1274" s="366" t="s">
        <v>67</v>
      </c>
      <c r="X1274" s="366" t="s">
        <v>66</v>
      </c>
      <c r="Y1274" s="366" t="s">
        <v>68</v>
      </c>
      <c r="Z1274" s="366" t="s">
        <v>69</v>
      </c>
      <c r="AA1274" s="366" t="s">
        <v>70</v>
      </c>
      <c r="AB1274" s="404" t="s">
        <v>71</v>
      </c>
    </row>
    <row r="1275" spans="1:28" x14ac:dyDescent="0.3">
      <c r="B1275" s="402"/>
      <c r="C1275" s="367"/>
      <c r="D1275" s="367"/>
      <c r="E1275" s="102"/>
      <c r="F1275" s="367"/>
      <c r="G1275" s="102"/>
      <c r="H1275" s="367"/>
      <c r="I1275" s="367"/>
      <c r="J1275" s="367"/>
      <c r="K1275" s="367"/>
      <c r="L1275" s="367"/>
      <c r="M1275" s="102"/>
      <c r="N1275" s="367"/>
      <c r="O1275" s="367"/>
      <c r="P1275" s="102"/>
      <c r="Q1275" s="367"/>
      <c r="R1275" s="369"/>
      <c r="T1275" s="160"/>
      <c r="U1275" s="367"/>
      <c r="V1275" s="372"/>
      <c r="W1275" s="367"/>
      <c r="X1275" s="367"/>
      <c r="Y1275" s="367"/>
      <c r="Z1275" s="367"/>
      <c r="AA1275" s="367"/>
      <c r="AB1275" s="405"/>
    </row>
    <row r="1276" spans="1:28" x14ac:dyDescent="0.3">
      <c r="B1276" s="402"/>
      <c r="C1276" s="367"/>
      <c r="D1276" s="367"/>
      <c r="E1276" s="102"/>
      <c r="F1276" s="367"/>
      <c r="G1276" s="102"/>
      <c r="H1276" s="367"/>
      <c r="I1276" s="367"/>
      <c r="J1276" s="367"/>
      <c r="K1276" s="367"/>
      <c r="L1276" s="367"/>
      <c r="M1276" s="102"/>
      <c r="N1276" s="367"/>
      <c r="O1276" s="367"/>
      <c r="P1276" s="102"/>
      <c r="Q1276" s="367"/>
      <c r="R1276" s="369"/>
      <c r="T1276" s="160"/>
      <c r="U1276" s="367"/>
      <c r="V1276" s="372"/>
      <c r="W1276" s="367"/>
      <c r="X1276" s="367"/>
      <c r="Y1276" s="367"/>
      <c r="Z1276" s="367"/>
      <c r="AA1276" s="367"/>
      <c r="AB1276" s="405"/>
    </row>
    <row r="1277" spans="1:28" x14ac:dyDescent="0.3">
      <c r="A1277" s="359" t="s">
        <v>0</v>
      </c>
      <c r="B1277" s="402"/>
      <c r="C1277" s="367"/>
      <c r="D1277" s="367"/>
      <c r="E1277" s="102"/>
      <c r="F1277" s="367"/>
      <c r="G1277" s="102"/>
      <c r="H1277" s="367"/>
      <c r="I1277" s="367"/>
      <c r="J1277" s="367"/>
      <c r="K1277" s="367"/>
      <c r="L1277" s="367"/>
      <c r="M1277" s="102"/>
      <c r="N1277" s="367"/>
      <c r="O1277" s="367"/>
      <c r="P1277" s="102"/>
      <c r="Q1277" s="367"/>
      <c r="R1277" s="369"/>
      <c r="T1277" s="160"/>
      <c r="U1277" s="367"/>
      <c r="V1277" s="372"/>
      <c r="W1277" s="367"/>
      <c r="X1277" s="367"/>
      <c r="Y1277" s="367"/>
      <c r="Z1277" s="367"/>
      <c r="AA1277" s="367"/>
      <c r="AB1277" s="405"/>
    </row>
    <row r="1278" spans="1:28" x14ac:dyDescent="0.3">
      <c r="A1278" s="359"/>
      <c r="B1278" s="403"/>
      <c r="C1278" s="46">
        <f>L1272</f>
        <v>2009</v>
      </c>
      <c r="D1278" s="46">
        <f>C1278</f>
        <v>2009</v>
      </c>
      <c r="E1278" s="7" t="s">
        <v>5</v>
      </c>
      <c r="F1278" s="46">
        <f>C1278</f>
        <v>2009</v>
      </c>
      <c r="G1278" s="7" t="s">
        <v>5</v>
      </c>
      <c r="H1278" s="46">
        <f>C1278</f>
        <v>2009</v>
      </c>
      <c r="I1278" s="373"/>
      <c r="J1278" s="373"/>
      <c r="K1278" s="46">
        <f>C1278</f>
        <v>2009</v>
      </c>
      <c r="L1278" s="46">
        <f>C1278</f>
        <v>2009</v>
      </c>
      <c r="M1278" s="7" t="s">
        <v>5</v>
      </c>
      <c r="N1278" s="46">
        <f>C1278</f>
        <v>2009</v>
      </c>
      <c r="O1278" s="373"/>
      <c r="P1278" s="7" t="s">
        <v>5</v>
      </c>
      <c r="Q1278" s="46">
        <f>C1278</f>
        <v>2009</v>
      </c>
      <c r="R1278" s="370"/>
      <c r="T1278" s="160"/>
      <c r="U1278" s="46">
        <f>C1278</f>
        <v>2009</v>
      </c>
      <c r="V1278" s="220">
        <f>U1278</f>
        <v>2009</v>
      </c>
      <c r="W1278" s="373"/>
      <c r="X1278" s="46">
        <f>U1278</f>
        <v>2009</v>
      </c>
      <c r="Y1278" s="46">
        <f>U1278</f>
        <v>2009</v>
      </c>
      <c r="Z1278" s="47">
        <f>U1278</f>
        <v>2009</v>
      </c>
      <c r="AA1278" s="373"/>
      <c r="AB1278" s="406"/>
    </row>
    <row r="1279" spans="1:28" x14ac:dyDescent="0.3">
      <c r="A1279" s="262" t="s">
        <v>54</v>
      </c>
      <c r="B1279" s="9" t="str">
        <f t="shared" ref="B1279" si="423">$M$1</f>
        <v>A</v>
      </c>
      <c r="C1279" s="106"/>
      <c r="D1279" s="106"/>
      <c r="E1279" s="107"/>
      <c r="F1279" s="106"/>
      <c r="G1279" s="107"/>
      <c r="H1279" s="106"/>
      <c r="I1279" s="108"/>
      <c r="J1279" s="108"/>
      <c r="K1279" s="106"/>
      <c r="L1279" s="106"/>
      <c r="M1279" s="107"/>
      <c r="N1279" s="106"/>
      <c r="O1279" s="108"/>
      <c r="P1279" s="107"/>
      <c r="Q1279" s="106"/>
      <c r="R1279" s="113"/>
      <c r="T1279" s="160"/>
      <c r="U1279" s="109"/>
      <c r="V1279" s="109"/>
      <c r="W1279" s="110"/>
      <c r="X1279" s="109"/>
      <c r="Y1279" s="109"/>
      <c r="Z1279" s="109"/>
      <c r="AA1279" s="110"/>
      <c r="AB1279" s="111"/>
    </row>
    <row r="1280" spans="1:28" x14ac:dyDescent="0.25">
      <c r="A1280" s="63" t="str">
        <f>A1235</f>
        <v>Land and Land Rights</v>
      </c>
      <c r="B1280" s="45">
        <f>B1235</f>
        <v>389</v>
      </c>
      <c r="C1280" s="39">
        <f>H1235</f>
        <v>31116</v>
      </c>
      <c r="D1280" s="39"/>
      <c r="E1280" s="40"/>
      <c r="F1280" s="39"/>
      <c r="G1280" s="40"/>
      <c r="H1280" s="39">
        <f t="shared" ref="H1280:H1296" si="424">C1280+D1280-F1280</f>
        <v>31116</v>
      </c>
      <c r="I1280" s="41">
        <f>I1235</f>
        <v>0</v>
      </c>
      <c r="J1280" s="39">
        <f>((C1280+H1280)/2)*I1280/100*$O$1272/12</f>
        <v>0</v>
      </c>
      <c r="K1280" s="39">
        <f t="shared" ref="K1280:K1296" si="425">N1235</f>
        <v>0</v>
      </c>
      <c r="L1280" s="39"/>
      <c r="M1280" s="40"/>
      <c r="N1280" s="39">
        <f t="shared" ref="N1280:N1296" si="426">K1280+J1280+L1280-F1280</f>
        <v>0</v>
      </c>
      <c r="O1280" s="187" t="str">
        <f>IF(N1280&gt;0, N1280/H1280*100, "---")</f>
        <v>---</v>
      </c>
      <c r="P1280" s="40"/>
      <c r="Q1280" s="39">
        <f t="shared" ref="Q1280:Q1296" si="427">H1280-N1280</f>
        <v>31116</v>
      </c>
      <c r="R1280" s="45">
        <f t="shared" ref="R1280:R1296" si="428">B1280</f>
        <v>389</v>
      </c>
      <c r="S1280" s="164"/>
      <c r="T1280" s="155"/>
      <c r="U1280" s="207"/>
      <c r="V1280" s="221">
        <f>X1254</f>
        <v>0</v>
      </c>
      <c r="W1280" s="105"/>
      <c r="X1280" s="176"/>
      <c r="Y1280" s="176"/>
      <c r="Z1280" s="176">
        <f>AA1255</f>
        <v>0</v>
      </c>
      <c r="AA1280" s="207"/>
      <c r="AB1280" s="214"/>
    </row>
    <row r="1281" spans="1:28" s="100" customFormat="1" x14ac:dyDescent="0.25">
      <c r="A1281" s="100" t="str">
        <f t="shared" ref="A1281:B1296" si="429">A1236</f>
        <v>Wells and Springs</v>
      </c>
      <c r="B1281" s="130">
        <f t="shared" si="429"/>
        <v>314</v>
      </c>
      <c r="C1281" s="154">
        <f t="shared" ref="C1281:C1296" si="430">H1236</f>
        <v>79265</v>
      </c>
      <c r="D1281" s="154">
        <v>21484</v>
      </c>
      <c r="E1281" s="224"/>
      <c r="F1281" s="154"/>
      <c r="G1281" s="224"/>
      <c r="H1281" s="154">
        <f t="shared" si="424"/>
        <v>100749</v>
      </c>
      <c r="I1281" s="225">
        <f t="shared" ref="I1281:I1296" si="431">I1236</f>
        <v>2</v>
      </c>
      <c r="J1281" s="154">
        <f t="shared" ref="J1281:J1296" si="432">((C1281+H1281)/2)*I1281/100*$O$1272/12</f>
        <v>1800.14</v>
      </c>
      <c r="K1281" s="154">
        <f t="shared" si="425"/>
        <v>15852.189999999997</v>
      </c>
      <c r="L1281" s="154"/>
      <c r="M1281" s="224"/>
      <c r="N1281" s="154">
        <f t="shared" si="426"/>
        <v>17652.329999999998</v>
      </c>
      <c r="O1281" s="293">
        <f t="shared" ref="O1281:O1296" si="433">IF(N1281&gt;0, N1281/H1281*100, "---")</f>
        <v>17.521096983592887</v>
      </c>
      <c r="P1281" s="224"/>
      <c r="Q1281" s="154">
        <f t="shared" si="427"/>
        <v>83096.67</v>
      </c>
      <c r="R1281" s="130">
        <f t="shared" si="428"/>
        <v>314</v>
      </c>
      <c r="S1281" s="129"/>
      <c r="T1281" s="122"/>
      <c r="U1281" s="154"/>
      <c r="V1281" s="360" t="s">
        <v>72</v>
      </c>
      <c r="W1281" s="130"/>
      <c r="X1281" s="154"/>
      <c r="Y1281" s="281"/>
      <c r="Z1281" s="363" t="s">
        <v>74</v>
      </c>
      <c r="AA1281" s="154"/>
      <c r="AB1281" s="282"/>
    </row>
    <row r="1282" spans="1:28" x14ac:dyDescent="0.25">
      <c r="A1282" s="63" t="str">
        <f t="shared" si="429"/>
        <v>Pumping Equip (Electric)</v>
      </c>
      <c r="B1282" s="45">
        <f t="shared" si="429"/>
        <v>325</v>
      </c>
      <c r="C1282" s="39">
        <f t="shared" si="430"/>
        <v>0</v>
      </c>
      <c r="D1282" s="39">
        <v>0</v>
      </c>
      <c r="E1282" s="40"/>
      <c r="F1282" s="39"/>
      <c r="G1282" s="40"/>
      <c r="H1282" s="39">
        <f t="shared" si="424"/>
        <v>0</v>
      </c>
      <c r="I1282" s="41">
        <f t="shared" si="431"/>
        <v>10</v>
      </c>
      <c r="J1282" s="39">
        <f t="shared" si="432"/>
        <v>0</v>
      </c>
      <c r="K1282" s="39">
        <f t="shared" si="425"/>
        <v>0</v>
      </c>
      <c r="L1282" s="39"/>
      <c r="M1282" s="40"/>
      <c r="N1282" s="39">
        <f t="shared" si="426"/>
        <v>0</v>
      </c>
      <c r="O1282" s="187" t="str">
        <f t="shared" si="433"/>
        <v>---</v>
      </c>
      <c r="P1282" s="40"/>
      <c r="Q1282" s="39">
        <f t="shared" si="427"/>
        <v>0</v>
      </c>
      <c r="R1282" s="45">
        <f t="shared" si="428"/>
        <v>325</v>
      </c>
      <c r="S1282" s="164"/>
      <c r="T1282" s="155"/>
      <c r="U1282" s="39"/>
      <c r="V1282" s="361"/>
      <c r="W1282" s="45"/>
      <c r="X1282" s="39"/>
      <c r="Y1282" s="210"/>
      <c r="Z1282" s="364"/>
      <c r="AA1282" s="39"/>
      <c r="AB1282" s="216"/>
    </row>
    <row r="1283" spans="1:28" s="100" customFormat="1" x14ac:dyDescent="0.25">
      <c r="A1283" s="100" t="str">
        <f t="shared" si="429"/>
        <v>Structures and Improvements</v>
      </c>
      <c r="B1283" s="130">
        <f t="shared" si="429"/>
        <v>390</v>
      </c>
      <c r="C1283" s="154">
        <f t="shared" si="430"/>
        <v>23440</v>
      </c>
      <c r="D1283" s="154"/>
      <c r="E1283" s="224"/>
      <c r="F1283" s="154"/>
      <c r="G1283" s="224"/>
      <c r="H1283" s="154">
        <f t="shared" si="424"/>
        <v>23440</v>
      </c>
      <c r="I1283" s="225">
        <f t="shared" si="431"/>
        <v>2.5</v>
      </c>
      <c r="J1283" s="154">
        <f t="shared" si="432"/>
        <v>586</v>
      </c>
      <c r="K1283" s="154">
        <f t="shared" si="425"/>
        <v>4747.0249999999996</v>
      </c>
      <c r="L1283" s="154"/>
      <c r="M1283" s="224"/>
      <c r="N1283" s="154">
        <f>K1283+J1283+L1283-F1283</f>
        <v>5333.0249999999996</v>
      </c>
      <c r="O1283" s="293">
        <f t="shared" si="433"/>
        <v>22.751813139931741</v>
      </c>
      <c r="P1283" s="224"/>
      <c r="Q1283" s="154">
        <f t="shared" si="427"/>
        <v>18106.974999999999</v>
      </c>
      <c r="R1283" s="130">
        <f t="shared" si="428"/>
        <v>390</v>
      </c>
      <c r="S1283" s="129"/>
      <c r="T1283" s="122"/>
      <c r="U1283" s="154"/>
      <c r="V1283" s="361"/>
      <c r="W1283" s="130"/>
      <c r="X1283" s="154"/>
      <c r="Y1283" s="251"/>
      <c r="Z1283" s="364"/>
      <c r="AA1283" s="154"/>
      <c r="AB1283" s="283"/>
    </row>
    <row r="1284" spans="1:28" x14ac:dyDescent="0.25">
      <c r="A1284" s="63" t="str">
        <f t="shared" si="429"/>
        <v>Water Treatment Equipment</v>
      </c>
      <c r="B1284" s="45">
        <f t="shared" si="429"/>
        <v>332</v>
      </c>
      <c r="C1284" s="39">
        <f t="shared" si="430"/>
        <v>110279</v>
      </c>
      <c r="D1284" s="39">
        <v>0</v>
      </c>
      <c r="E1284" s="40"/>
      <c r="F1284" s="39"/>
      <c r="G1284" s="40"/>
      <c r="H1284" s="39">
        <f t="shared" si="424"/>
        <v>110279</v>
      </c>
      <c r="I1284" s="41">
        <f t="shared" si="431"/>
        <v>2.9</v>
      </c>
      <c r="J1284" s="39">
        <f t="shared" si="432"/>
        <v>3198.0909999999999</v>
      </c>
      <c r="K1284" s="39">
        <f t="shared" si="425"/>
        <v>20283.977499999997</v>
      </c>
      <c r="L1284" s="39"/>
      <c r="M1284" s="40"/>
      <c r="N1284" s="39">
        <f t="shared" si="426"/>
        <v>23482.068499999998</v>
      </c>
      <c r="O1284" s="187">
        <f t="shared" si="433"/>
        <v>21.293327378739377</v>
      </c>
      <c r="P1284" s="40"/>
      <c r="Q1284" s="39">
        <f t="shared" si="427"/>
        <v>86796.931500000006</v>
      </c>
      <c r="R1284" s="45">
        <f t="shared" si="428"/>
        <v>332</v>
      </c>
      <c r="S1284" s="164"/>
      <c r="T1284" s="155"/>
      <c r="U1284" s="39"/>
      <c r="V1284" s="361"/>
      <c r="W1284" s="45"/>
      <c r="X1284" s="39"/>
      <c r="Y1284" s="210"/>
      <c r="Z1284" s="364"/>
      <c r="AA1284" s="39"/>
      <c r="AB1284" s="218"/>
    </row>
    <row r="1285" spans="1:28" s="100" customFormat="1" x14ac:dyDescent="0.25">
      <c r="A1285" s="100" t="str">
        <f t="shared" si="429"/>
        <v>Dist Reservoirs and Standpipes</v>
      </c>
      <c r="B1285" s="130">
        <f t="shared" si="429"/>
        <v>342</v>
      </c>
      <c r="C1285" s="154">
        <f t="shared" si="430"/>
        <v>1747431</v>
      </c>
      <c r="D1285" s="154">
        <v>170436</v>
      </c>
      <c r="E1285" s="224"/>
      <c r="F1285" s="154"/>
      <c r="G1285" s="224"/>
      <c r="H1285" s="154">
        <f>C1285+D1285-F1285</f>
        <v>1917867</v>
      </c>
      <c r="I1285" s="225">
        <f t="shared" si="431"/>
        <v>2.5</v>
      </c>
      <c r="J1285" s="154">
        <f t="shared" si="432"/>
        <v>45816.224999999999</v>
      </c>
      <c r="K1285" s="154">
        <f t="shared" si="425"/>
        <v>359318.31250000006</v>
      </c>
      <c r="L1285" s="154"/>
      <c r="M1285" s="224"/>
      <c r="N1285" s="154">
        <f t="shared" si="426"/>
        <v>405134.53750000003</v>
      </c>
      <c r="O1285" s="293">
        <f t="shared" si="433"/>
        <v>21.124224855008194</v>
      </c>
      <c r="P1285" s="224"/>
      <c r="Q1285" s="154">
        <f t="shared" si="427"/>
        <v>1512732.4624999999</v>
      </c>
      <c r="R1285" s="130">
        <f t="shared" si="428"/>
        <v>342</v>
      </c>
      <c r="S1285" s="129"/>
      <c r="T1285" s="122"/>
      <c r="U1285" s="154"/>
      <c r="V1285" s="361"/>
      <c r="W1285" s="130"/>
      <c r="X1285" s="154"/>
      <c r="Y1285" s="251"/>
      <c r="Z1285" s="364"/>
      <c r="AA1285" s="154"/>
      <c r="AB1285" s="282"/>
    </row>
    <row r="1286" spans="1:28" x14ac:dyDescent="0.25">
      <c r="A1286" s="63" t="str">
        <f t="shared" si="429"/>
        <v>Trans &amp; Dist Mains</v>
      </c>
      <c r="B1286" s="45">
        <f t="shared" si="429"/>
        <v>343</v>
      </c>
      <c r="C1286" s="39">
        <f t="shared" si="430"/>
        <v>25000</v>
      </c>
      <c r="D1286" s="39">
        <v>4370</v>
      </c>
      <c r="E1286" s="40"/>
      <c r="F1286" s="39"/>
      <c r="G1286" s="40"/>
      <c r="H1286" s="39">
        <f t="shared" si="424"/>
        <v>29370</v>
      </c>
      <c r="I1286" s="41">
        <f t="shared" si="431"/>
        <v>2</v>
      </c>
      <c r="J1286" s="39">
        <f t="shared" si="432"/>
        <v>543.70000000000005</v>
      </c>
      <c r="K1286" s="39">
        <f t="shared" si="425"/>
        <v>2750</v>
      </c>
      <c r="L1286" s="39"/>
      <c r="M1286" s="40"/>
      <c r="N1286" s="39">
        <f t="shared" si="426"/>
        <v>3293.7</v>
      </c>
      <c r="O1286" s="187">
        <f t="shared" si="433"/>
        <v>11.214504596527068</v>
      </c>
      <c r="P1286" s="40"/>
      <c r="Q1286" s="39">
        <f t="shared" si="427"/>
        <v>26076.3</v>
      </c>
      <c r="R1286" s="45">
        <f t="shared" si="428"/>
        <v>343</v>
      </c>
      <c r="S1286" s="164"/>
      <c r="T1286" s="155"/>
      <c r="U1286" s="39"/>
      <c r="V1286" s="361"/>
      <c r="W1286" s="45"/>
      <c r="X1286" s="39"/>
      <c r="Y1286" s="210"/>
      <c r="Z1286" s="364"/>
      <c r="AA1286" s="39"/>
      <c r="AB1286" s="218"/>
    </row>
    <row r="1287" spans="1:28" s="100" customFormat="1" x14ac:dyDescent="0.25">
      <c r="A1287" s="100" t="str">
        <f t="shared" si="429"/>
        <v>Services</v>
      </c>
      <c r="B1287" s="130">
        <f t="shared" si="429"/>
        <v>345</v>
      </c>
      <c r="C1287" s="154">
        <f t="shared" si="430"/>
        <v>3103505</v>
      </c>
      <c r="D1287" s="154"/>
      <c r="E1287" s="224"/>
      <c r="F1287" s="154"/>
      <c r="G1287" s="224"/>
      <c r="H1287" s="154">
        <f t="shared" si="424"/>
        <v>3103505</v>
      </c>
      <c r="I1287" s="225">
        <f t="shared" si="431"/>
        <v>2.5</v>
      </c>
      <c r="J1287" s="154">
        <f t="shared" si="432"/>
        <v>77587.625</v>
      </c>
      <c r="K1287" s="154">
        <f t="shared" si="425"/>
        <v>555141.38124999998</v>
      </c>
      <c r="L1287" s="154"/>
      <c r="M1287" s="224"/>
      <c r="N1287" s="154">
        <f t="shared" si="426"/>
        <v>632729.00624999998</v>
      </c>
      <c r="O1287" s="293">
        <f t="shared" si="433"/>
        <v>20.387562006505547</v>
      </c>
      <c r="P1287" s="224"/>
      <c r="Q1287" s="154">
        <f t="shared" si="427"/>
        <v>2470775.9937499999</v>
      </c>
      <c r="R1287" s="130">
        <f t="shared" si="428"/>
        <v>345</v>
      </c>
      <c r="S1287" s="129"/>
      <c r="T1287" s="122"/>
      <c r="U1287" s="154"/>
      <c r="V1287" s="361"/>
      <c r="W1287" s="130"/>
      <c r="X1287" s="154"/>
      <c r="Y1287" s="251"/>
      <c r="Z1287" s="364"/>
      <c r="AA1287" s="154"/>
      <c r="AB1287" s="282"/>
    </row>
    <row r="1288" spans="1:28" x14ac:dyDescent="0.25">
      <c r="A1288" s="63" t="str">
        <f t="shared" si="429"/>
        <v>Meters</v>
      </c>
      <c r="B1288" s="45">
        <f t="shared" si="429"/>
        <v>346</v>
      </c>
      <c r="C1288" s="39">
        <f t="shared" si="430"/>
        <v>0</v>
      </c>
      <c r="D1288" s="39"/>
      <c r="E1288" s="40"/>
      <c r="F1288" s="39"/>
      <c r="G1288" s="40"/>
      <c r="H1288" s="39">
        <f t="shared" si="424"/>
        <v>0</v>
      </c>
      <c r="I1288" s="41">
        <f t="shared" si="431"/>
        <v>10</v>
      </c>
      <c r="J1288" s="39">
        <f t="shared" si="432"/>
        <v>0</v>
      </c>
      <c r="K1288" s="39">
        <f t="shared" si="425"/>
        <v>0</v>
      </c>
      <c r="L1288" s="39"/>
      <c r="M1288" s="40"/>
      <c r="N1288" s="39">
        <f t="shared" si="426"/>
        <v>0</v>
      </c>
      <c r="O1288" s="187" t="str">
        <f t="shared" si="433"/>
        <v>---</v>
      </c>
      <c r="P1288" s="40"/>
      <c r="Q1288" s="39">
        <f t="shared" si="427"/>
        <v>0</v>
      </c>
      <c r="R1288" s="45">
        <f t="shared" si="428"/>
        <v>346</v>
      </c>
      <c r="S1288" s="164"/>
      <c r="T1288" s="155"/>
      <c r="U1288" s="39"/>
      <c r="V1288" s="362"/>
      <c r="W1288" s="45"/>
      <c r="X1288" s="39"/>
      <c r="Y1288" s="210"/>
      <c r="Z1288" s="365"/>
      <c r="AA1288" s="39"/>
      <c r="AB1288" s="218"/>
    </row>
    <row r="1289" spans="1:28" s="100" customFormat="1" x14ac:dyDescent="0.25">
      <c r="A1289" s="100" t="str">
        <f t="shared" si="429"/>
        <v>Meter Pits &amp; Installations</v>
      </c>
      <c r="B1289" s="130">
        <f t="shared" si="429"/>
        <v>347</v>
      </c>
      <c r="C1289" s="154">
        <f t="shared" si="430"/>
        <v>3663</v>
      </c>
      <c r="D1289" s="154"/>
      <c r="E1289" s="224"/>
      <c r="F1289" s="154"/>
      <c r="G1289" s="224"/>
      <c r="H1289" s="154">
        <f t="shared" si="424"/>
        <v>3663</v>
      </c>
      <c r="I1289" s="225">
        <f t="shared" si="431"/>
        <v>2.5</v>
      </c>
      <c r="J1289" s="154">
        <f t="shared" si="432"/>
        <v>91.575000000000003</v>
      </c>
      <c r="K1289" s="154">
        <f t="shared" si="425"/>
        <v>1419.4125000000004</v>
      </c>
      <c r="L1289" s="154"/>
      <c r="M1289" s="224"/>
      <c r="N1289" s="154">
        <f t="shared" si="426"/>
        <v>1510.9875000000004</v>
      </c>
      <c r="O1289" s="293">
        <f t="shared" si="433"/>
        <v>41.250000000000007</v>
      </c>
      <c r="P1289" s="224"/>
      <c r="Q1289" s="154">
        <f t="shared" si="427"/>
        <v>2152.0124999999998</v>
      </c>
      <c r="R1289" s="130">
        <f t="shared" si="428"/>
        <v>347</v>
      </c>
      <c r="S1289" s="129"/>
      <c r="T1289" s="122"/>
      <c r="U1289" s="154"/>
      <c r="V1289" s="284"/>
      <c r="W1289" s="130"/>
      <c r="X1289" s="154"/>
      <c r="Y1289" s="154"/>
      <c r="Z1289" s="251"/>
      <c r="AA1289" s="154"/>
      <c r="AB1289" s="282"/>
    </row>
    <row r="1290" spans="1:28" x14ac:dyDescent="0.25">
      <c r="A1290" s="63" t="str">
        <f t="shared" si="429"/>
        <v>Hydrants</v>
      </c>
      <c r="B1290" s="45">
        <f t="shared" si="429"/>
        <v>348</v>
      </c>
      <c r="C1290" s="39">
        <f t="shared" si="430"/>
        <v>58117</v>
      </c>
      <c r="D1290" s="39">
        <v>0</v>
      </c>
      <c r="E1290" s="40"/>
      <c r="F1290" s="39"/>
      <c r="G1290" s="40"/>
      <c r="H1290" s="39">
        <f t="shared" si="424"/>
        <v>58117</v>
      </c>
      <c r="I1290" s="41">
        <f t="shared" si="431"/>
        <v>2</v>
      </c>
      <c r="J1290" s="39">
        <f t="shared" si="432"/>
        <v>1162.3399999999999</v>
      </c>
      <c r="K1290" s="39">
        <f t="shared" si="425"/>
        <v>14694.01</v>
      </c>
      <c r="L1290" s="39"/>
      <c r="M1290" s="40"/>
      <c r="N1290" s="39">
        <f t="shared" si="426"/>
        <v>15856.35</v>
      </c>
      <c r="O1290" s="187">
        <f t="shared" si="433"/>
        <v>27.283497083469555</v>
      </c>
      <c r="P1290" s="40"/>
      <c r="Q1290" s="39">
        <f t="shared" si="427"/>
        <v>42260.65</v>
      </c>
      <c r="R1290" s="45">
        <f t="shared" si="428"/>
        <v>348</v>
      </c>
      <c r="S1290" s="164"/>
      <c r="T1290" s="155"/>
      <c r="U1290" s="39"/>
      <c r="V1290" s="375" t="s">
        <v>73</v>
      </c>
      <c r="W1290" s="45"/>
      <c r="X1290" s="39"/>
      <c r="Y1290" s="39"/>
      <c r="Z1290" s="210"/>
      <c r="AA1290" s="39"/>
      <c r="AB1290" s="216"/>
    </row>
    <row r="1291" spans="1:28" s="100" customFormat="1" x14ac:dyDescent="0.25">
      <c r="A1291" s="100" t="str">
        <f t="shared" si="429"/>
        <v>Stores Equipment</v>
      </c>
      <c r="B1291" s="130">
        <f t="shared" si="429"/>
        <v>393</v>
      </c>
      <c r="C1291" s="154">
        <f t="shared" si="430"/>
        <v>12656</v>
      </c>
      <c r="D1291" s="154"/>
      <c r="E1291" s="224"/>
      <c r="F1291" s="154"/>
      <c r="G1291" s="224"/>
      <c r="H1291" s="154">
        <f t="shared" si="424"/>
        <v>12656</v>
      </c>
      <c r="I1291" s="225">
        <f t="shared" si="431"/>
        <v>4</v>
      </c>
      <c r="J1291" s="154">
        <f t="shared" si="432"/>
        <v>506.24</v>
      </c>
      <c r="K1291" s="154">
        <f t="shared" si="425"/>
        <v>3796.7999999999993</v>
      </c>
      <c r="L1291" s="154"/>
      <c r="M1291" s="224"/>
      <c r="N1291" s="154">
        <f t="shared" si="426"/>
        <v>4303.0399999999991</v>
      </c>
      <c r="O1291" s="293">
        <f t="shared" si="433"/>
        <v>33.999999999999993</v>
      </c>
      <c r="P1291" s="224"/>
      <c r="Q1291" s="154">
        <f t="shared" si="427"/>
        <v>8352.9600000000009</v>
      </c>
      <c r="R1291" s="130">
        <f t="shared" si="428"/>
        <v>393</v>
      </c>
      <c r="S1291" s="129"/>
      <c r="T1291" s="122"/>
      <c r="U1291" s="154"/>
      <c r="V1291" s="375"/>
      <c r="W1291" s="130"/>
      <c r="X1291" s="154"/>
      <c r="Y1291" s="154"/>
      <c r="Z1291" s="154"/>
      <c r="AA1291" s="154"/>
      <c r="AB1291" s="283"/>
    </row>
    <row r="1292" spans="1:28" x14ac:dyDescent="0.25">
      <c r="A1292" s="63" t="str">
        <f t="shared" si="429"/>
        <v>Power Operated Equipment</v>
      </c>
      <c r="B1292" s="45">
        <f t="shared" si="429"/>
        <v>396</v>
      </c>
      <c r="C1292" s="39">
        <f t="shared" si="430"/>
        <v>49067</v>
      </c>
      <c r="D1292" s="39">
        <v>20446</v>
      </c>
      <c r="E1292" s="40"/>
      <c r="F1292" s="39"/>
      <c r="G1292" s="40"/>
      <c r="H1292" s="39">
        <f t="shared" si="424"/>
        <v>69513</v>
      </c>
      <c r="I1292" s="41">
        <f t="shared" si="431"/>
        <v>6.7</v>
      </c>
      <c r="J1292" s="39">
        <f t="shared" si="432"/>
        <v>3972.43</v>
      </c>
      <c r="K1292" s="39">
        <f t="shared" si="425"/>
        <v>3466.5465000000004</v>
      </c>
      <c r="L1292" s="39"/>
      <c r="M1292" s="40"/>
      <c r="N1292" s="39">
        <f t="shared" si="426"/>
        <v>7438.9765000000007</v>
      </c>
      <c r="O1292" s="187">
        <f t="shared" si="433"/>
        <v>10.701561578409795</v>
      </c>
      <c r="P1292" s="40"/>
      <c r="Q1292" s="39">
        <f t="shared" si="427"/>
        <v>62074.023499999996</v>
      </c>
      <c r="R1292" s="45">
        <f t="shared" si="428"/>
        <v>396</v>
      </c>
      <c r="S1292" s="164"/>
      <c r="T1292" s="155"/>
      <c r="U1292" s="39"/>
      <c r="V1292" s="375"/>
      <c r="W1292" s="45"/>
      <c r="X1292" s="39"/>
      <c r="Y1292" s="39"/>
      <c r="Z1292" s="39"/>
      <c r="AA1292" s="39"/>
      <c r="AB1292" s="216"/>
    </row>
    <row r="1293" spans="1:28" s="100" customFormat="1" x14ac:dyDescent="0.25">
      <c r="A1293" s="100" t="str">
        <f t="shared" si="429"/>
        <v>Transportation Equipment</v>
      </c>
      <c r="B1293" s="130">
        <f t="shared" si="429"/>
        <v>392</v>
      </c>
      <c r="C1293" s="154">
        <f t="shared" si="430"/>
        <v>0</v>
      </c>
      <c r="D1293" s="154"/>
      <c r="E1293" s="224"/>
      <c r="F1293" s="154"/>
      <c r="G1293" s="224"/>
      <c r="H1293" s="154">
        <f t="shared" si="424"/>
        <v>0</v>
      </c>
      <c r="I1293" s="225">
        <f t="shared" si="431"/>
        <v>13</v>
      </c>
      <c r="J1293" s="154">
        <f t="shared" si="432"/>
        <v>0</v>
      </c>
      <c r="K1293" s="154">
        <f t="shared" si="425"/>
        <v>0</v>
      </c>
      <c r="L1293" s="154"/>
      <c r="M1293" s="224"/>
      <c r="N1293" s="154">
        <f t="shared" si="426"/>
        <v>0</v>
      </c>
      <c r="O1293" s="293" t="str">
        <f t="shared" si="433"/>
        <v>---</v>
      </c>
      <c r="P1293" s="224"/>
      <c r="Q1293" s="154">
        <f t="shared" si="427"/>
        <v>0</v>
      </c>
      <c r="R1293" s="130">
        <f t="shared" si="428"/>
        <v>392</v>
      </c>
      <c r="S1293" s="129"/>
      <c r="T1293" s="122"/>
      <c r="U1293" s="154"/>
      <c r="V1293" s="375"/>
      <c r="W1293" s="130"/>
      <c r="X1293" s="154"/>
      <c r="Y1293" s="154"/>
      <c r="Z1293" s="154"/>
      <c r="AA1293" s="154"/>
      <c r="AB1293" s="282"/>
    </row>
    <row r="1294" spans="1:28" x14ac:dyDescent="0.25">
      <c r="A1294" s="63" t="str">
        <f t="shared" si="429"/>
        <v>Communication Equipment</v>
      </c>
      <c r="B1294" s="45">
        <f t="shared" si="429"/>
        <v>397</v>
      </c>
      <c r="C1294" s="39">
        <f t="shared" si="430"/>
        <v>102474</v>
      </c>
      <c r="D1294" s="39"/>
      <c r="E1294" s="40"/>
      <c r="F1294" s="39"/>
      <c r="G1294" s="40"/>
      <c r="H1294" s="39">
        <f t="shared" si="424"/>
        <v>102474</v>
      </c>
      <c r="I1294" s="41">
        <f t="shared" si="431"/>
        <v>6.7</v>
      </c>
      <c r="J1294" s="39">
        <f t="shared" si="432"/>
        <v>6865.7580000000007</v>
      </c>
      <c r="K1294" s="39">
        <f t="shared" si="425"/>
        <v>3432.8790000000004</v>
      </c>
      <c r="L1294" s="39"/>
      <c r="M1294" s="40"/>
      <c r="N1294" s="39">
        <f t="shared" si="426"/>
        <v>10298.637000000001</v>
      </c>
      <c r="O1294" s="187">
        <f t="shared" si="433"/>
        <v>10.050000000000001</v>
      </c>
      <c r="P1294" s="40"/>
      <c r="Q1294" s="39">
        <f t="shared" si="427"/>
        <v>92175.362999999998</v>
      </c>
      <c r="R1294" s="45">
        <f t="shared" si="428"/>
        <v>397</v>
      </c>
      <c r="S1294" s="164"/>
      <c r="T1294" s="155"/>
      <c r="U1294" s="39"/>
      <c r="V1294" s="375"/>
      <c r="W1294" s="45"/>
      <c r="X1294" s="39"/>
      <c r="Y1294" s="39"/>
      <c r="Z1294" s="39"/>
      <c r="AA1294" s="39"/>
      <c r="AB1294" s="218"/>
    </row>
    <row r="1295" spans="1:28" s="100" customFormat="1" x14ac:dyDescent="0.25">
      <c r="A1295" s="100" t="str">
        <f t="shared" si="429"/>
        <v>Organization</v>
      </c>
      <c r="B1295" s="130">
        <f t="shared" si="429"/>
        <v>301</v>
      </c>
      <c r="C1295" s="154">
        <f t="shared" si="430"/>
        <v>0</v>
      </c>
      <c r="D1295" s="154"/>
      <c r="E1295" s="224"/>
      <c r="F1295" s="154"/>
      <c r="G1295" s="224"/>
      <c r="H1295" s="154">
        <f t="shared" si="424"/>
        <v>0</v>
      </c>
      <c r="I1295" s="225">
        <f t="shared" si="431"/>
        <v>0</v>
      </c>
      <c r="J1295" s="154">
        <f t="shared" si="432"/>
        <v>0</v>
      </c>
      <c r="K1295" s="154">
        <f t="shared" si="425"/>
        <v>0</v>
      </c>
      <c r="L1295" s="154"/>
      <c r="M1295" s="224"/>
      <c r="N1295" s="154">
        <f t="shared" si="426"/>
        <v>0</v>
      </c>
      <c r="O1295" s="293" t="str">
        <f t="shared" si="433"/>
        <v>---</v>
      </c>
      <c r="P1295" s="224"/>
      <c r="Q1295" s="154">
        <f t="shared" si="427"/>
        <v>0</v>
      </c>
      <c r="R1295" s="130">
        <f t="shared" si="428"/>
        <v>301</v>
      </c>
      <c r="S1295" s="129"/>
      <c r="T1295" s="122"/>
      <c r="U1295" s="154"/>
      <c r="V1295" s="375"/>
      <c r="W1295" s="130"/>
      <c r="X1295" s="154"/>
      <c r="Y1295" s="154"/>
      <c r="Z1295" s="154"/>
      <c r="AA1295" s="154"/>
      <c r="AB1295" s="283"/>
    </row>
    <row r="1296" spans="1:28" x14ac:dyDescent="0.25">
      <c r="A1296" s="63">
        <f t="shared" si="429"/>
        <v>0</v>
      </c>
      <c r="B1296" s="45">
        <f t="shared" si="429"/>
        <v>396</v>
      </c>
      <c r="C1296" s="39">
        <f t="shared" si="430"/>
        <v>0</v>
      </c>
      <c r="D1296" s="39"/>
      <c r="E1296" s="40"/>
      <c r="F1296" s="39"/>
      <c r="G1296" s="40"/>
      <c r="H1296" s="39">
        <f t="shared" si="424"/>
        <v>0</v>
      </c>
      <c r="I1296" s="41">
        <f t="shared" si="431"/>
        <v>2.5</v>
      </c>
      <c r="J1296" s="39">
        <f t="shared" si="432"/>
        <v>0</v>
      </c>
      <c r="K1296" s="39">
        <f t="shared" si="425"/>
        <v>0</v>
      </c>
      <c r="L1296" s="39"/>
      <c r="M1296" s="40"/>
      <c r="N1296" s="39">
        <f t="shared" si="426"/>
        <v>0</v>
      </c>
      <c r="O1296" s="187" t="str">
        <f t="shared" si="433"/>
        <v>---</v>
      </c>
      <c r="P1296" s="40"/>
      <c r="Q1296" s="39">
        <f t="shared" si="427"/>
        <v>0</v>
      </c>
      <c r="R1296" s="45">
        <f t="shared" si="428"/>
        <v>396</v>
      </c>
      <c r="S1296" s="164"/>
      <c r="T1296" s="160"/>
      <c r="U1296" s="39"/>
      <c r="V1296" s="375"/>
      <c r="W1296" s="45"/>
      <c r="X1296" s="39"/>
      <c r="Y1296" s="39"/>
      <c r="Z1296" s="39"/>
      <c r="AA1296" s="39"/>
      <c r="AB1296" s="216"/>
    </row>
    <row r="1297" spans="1:28" x14ac:dyDescent="0.25">
      <c r="A1297" s="100"/>
      <c r="B1297" s="130"/>
      <c r="C1297" s="154"/>
      <c r="D1297" s="154"/>
      <c r="E1297" s="224"/>
      <c r="F1297" s="154"/>
      <c r="G1297" s="224"/>
      <c r="H1297" s="154"/>
      <c r="I1297" s="225"/>
      <c r="J1297" s="154"/>
      <c r="K1297" s="154"/>
      <c r="L1297" s="154"/>
      <c r="M1297" s="224"/>
      <c r="N1297" s="154"/>
      <c r="O1297" s="154"/>
      <c r="P1297" s="224"/>
      <c r="Q1297" s="154"/>
      <c r="R1297" s="130"/>
      <c r="S1297" s="129"/>
      <c r="T1297" s="122"/>
      <c r="U1297" s="154"/>
      <c r="V1297" s="228"/>
      <c r="W1297" s="130"/>
      <c r="X1297" s="154"/>
      <c r="Y1297" s="154"/>
      <c r="Z1297" s="154"/>
      <c r="AA1297" s="154"/>
      <c r="AB1297" s="229"/>
    </row>
    <row r="1298" spans="1:28" x14ac:dyDescent="0.25">
      <c r="A1298" s="244" t="s">
        <v>54</v>
      </c>
      <c r="B1298" s="9" t="str">
        <f t="shared" ref="B1298" si="434">$M$1</f>
        <v>A</v>
      </c>
      <c r="C1298" s="32"/>
      <c r="D1298" s="32"/>
      <c r="F1298" s="32"/>
      <c r="H1298" s="32"/>
      <c r="I1298" s="32"/>
      <c r="J1298" s="32"/>
      <c r="K1298" s="32"/>
      <c r="L1298" s="32"/>
      <c r="N1298" s="32"/>
      <c r="O1298" s="32"/>
      <c r="T1298" s="160"/>
      <c r="U1298" s="4"/>
      <c r="V1298" s="4"/>
    </row>
    <row r="1299" spans="1:28" x14ac:dyDescent="0.25">
      <c r="A1299" s="4" t="s">
        <v>4</v>
      </c>
      <c r="C1299" s="198">
        <f>SUM(C1280:C1298)</f>
        <v>5346013</v>
      </c>
      <c r="D1299" s="198">
        <f>SUM(D1280:D1298)</f>
        <v>216736</v>
      </c>
      <c r="F1299" s="11">
        <f>SUM(F1280:F1298)</f>
        <v>0</v>
      </c>
      <c r="H1299" s="198">
        <f>SUM(H1280:H1298)</f>
        <v>5562749</v>
      </c>
      <c r="I1299" s="32"/>
      <c r="J1299" s="198">
        <f>SUM(J1280:J1298)</f>
        <v>142130.12399999998</v>
      </c>
      <c r="K1299" s="198">
        <f>SUM(K1280:K1298)</f>
        <v>984902.53425000003</v>
      </c>
      <c r="L1299" s="11">
        <f>SUM(L1280:L1298)</f>
        <v>0</v>
      </c>
      <c r="N1299" s="198">
        <f>SUM(N1280:N1298)</f>
        <v>1127032.6582500003</v>
      </c>
      <c r="O1299" s="11"/>
      <c r="Q1299" s="198">
        <f>SUM(Q1280:Q1298)</f>
        <v>4435716.3417500006</v>
      </c>
      <c r="T1299" s="160"/>
      <c r="U1299" s="198">
        <f>SUM(U1280:U1296)</f>
        <v>0</v>
      </c>
      <c r="V1299" s="23"/>
      <c r="X1299" s="198">
        <f>U1299+V1280</f>
        <v>0</v>
      </c>
      <c r="Y1299" s="198">
        <f>X1299/H1299*J1299</f>
        <v>0</v>
      </c>
      <c r="AA1299" s="198">
        <f>Z1280+Y1299+SUM(AA1280:AA1296)</f>
        <v>0</v>
      </c>
      <c r="AB1299" s="198">
        <f>X1299-AA1299</f>
        <v>0</v>
      </c>
    </row>
    <row r="1300" spans="1:28" x14ac:dyDescent="0.25">
      <c r="C1300" s="32"/>
      <c r="H1300" s="32"/>
      <c r="I1300" s="32"/>
      <c r="J1300" s="32"/>
      <c r="K1300" s="32"/>
      <c r="L1300" s="32"/>
      <c r="N1300" s="32"/>
      <c r="O1300" s="32"/>
      <c r="Q1300" s="32"/>
      <c r="T1300" s="160"/>
    </row>
    <row r="1301" spans="1:28" x14ac:dyDescent="0.25">
      <c r="A1301" s="120" t="s">
        <v>85</v>
      </c>
      <c r="B1301" s="90"/>
      <c r="C1301" s="32"/>
      <c r="H1301" s="32"/>
      <c r="I1301" s="32"/>
      <c r="J1301" s="32"/>
      <c r="K1301" s="32"/>
      <c r="L1301" s="32"/>
      <c r="N1301" s="32"/>
      <c r="O1301" s="32"/>
      <c r="Q1301" s="32"/>
      <c r="T1301" s="160"/>
      <c r="U1301" s="56"/>
      <c r="V1301" s="4"/>
      <c r="W1301" s="9"/>
      <c r="Y1301" s="32"/>
      <c r="AA1301" s="32"/>
      <c r="AB1301" s="206"/>
    </row>
    <row r="1302" spans="1:28" ht="14.4" thickBot="1" x14ac:dyDescent="0.3">
      <c r="B1302" s="4"/>
      <c r="E1302" s="4"/>
      <c r="G1302" s="4"/>
      <c r="T1302" s="160"/>
      <c r="U1302" s="56"/>
      <c r="V1302" s="4"/>
      <c r="W1302" s="9"/>
      <c r="Y1302" s="32"/>
      <c r="AA1302" s="32"/>
      <c r="AB1302" s="206"/>
    </row>
    <row r="1303" spans="1:28" ht="14.4" thickTop="1" x14ac:dyDescent="0.25">
      <c r="B1303" s="4"/>
      <c r="E1303" s="4"/>
      <c r="G1303" s="4"/>
      <c r="K1303" s="91"/>
      <c r="L1303" s="92"/>
      <c r="M1303" s="68"/>
      <c r="N1303" s="92"/>
      <c r="O1303" s="92"/>
      <c r="P1303" s="68"/>
      <c r="Q1303" s="93"/>
      <c r="T1303" s="160"/>
      <c r="U1303" s="125"/>
      <c r="V1303" s="4"/>
      <c r="AA1303" s="65"/>
      <c r="AB1303" s="50"/>
    </row>
    <row r="1304" spans="1:28" x14ac:dyDescent="0.25">
      <c r="B1304" s="259"/>
      <c r="C1304" s="9"/>
      <c r="H1304" s="9"/>
      <c r="K1304" s="78"/>
      <c r="L1304" s="376">
        <f>L1272</f>
        <v>2009</v>
      </c>
      <c r="M1304" s="377"/>
      <c r="N1304" s="377"/>
      <c r="O1304" s="377"/>
      <c r="P1304" s="378"/>
      <c r="Q1304" s="94"/>
      <c r="T1304" s="160"/>
      <c r="U1304" s="56"/>
      <c r="V1304" s="4" t="s">
        <v>5</v>
      </c>
      <c r="AB1304" s="50"/>
    </row>
    <row r="1305" spans="1:28" x14ac:dyDescent="0.25">
      <c r="B1305" s="4"/>
      <c r="E1305" s="4"/>
      <c r="G1305" s="4"/>
      <c r="K1305" s="78"/>
      <c r="L1305" s="57"/>
      <c r="M1305" s="73"/>
      <c r="N1305" s="57"/>
      <c r="O1305" s="57"/>
      <c r="P1305" s="73"/>
      <c r="Q1305" s="74"/>
      <c r="T1305" s="160"/>
      <c r="U1305" s="56"/>
      <c r="V1305" s="10" t="s">
        <v>17</v>
      </c>
      <c r="W1305" s="10" t="s">
        <v>18</v>
      </c>
      <c r="X1305" s="10"/>
      <c r="AB1305" s="50"/>
    </row>
    <row r="1306" spans="1:28" x14ac:dyDescent="0.25">
      <c r="B1306" s="4"/>
      <c r="E1306" s="4"/>
      <c r="G1306" s="4"/>
      <c r="K1306" s="72"/>
      <c r="L1306" s="56" t="s">
        <v>19</v>
      </c>
      <c r="M1306" s="73"/>
      <c r="N1306" s="56"/>
      <c r="O1306" s="379">
        <f>H1299</f>
        <v>5562749</v>
      </c>
      <c r="P1306" s="379"/>
      <c r="Q1306" s="71"/>
      <c r="T1306" s="160"/>
      <c r="U1306" s="125"/>
      <c r="V1306" s="380" t="s">
        <v>76</v>
      </c>
      <c r="W1306" s="382" t="s">
        <v>75</v>
      </c>
      <c r="X1306" s="383"/>
      <c r="Y1306" s="383"/>
      <c r="Z1306" s="383"/>
      <c r="AA1306" s="384"/>
      <c r="AB1306" s="50"/>
    </row>
    <row r="1307" spans="1:28" x14ac:dyDescent="0.25">
      <c r="A1307" s="9"/>
      <c r="B1307" s="259"/>
      <c r="K1307" s="72"/>
      <c r="L1307" s="43" t="s">
        <v>20</v>
      </c>
      <c r="M1307" s="73"/>
      <c r="N1307" s="56"/>
      <c r="O1307" s="391">
        <f>X1299</f>
        <v>0</v>
      </c>
      <c r="P1307" s="391"/>
      <c r="Q1307" s="71"/>
      <c r="T1307" s="160"/>
      <c r="U1307" s="56"/>
      <c r="V1307" s="381"/>
      <c r="W1307" s="385"/>
      <c r="X1307" s="386"/>
      <c r="Y1307" s="386"/>
      <c r="Z1307" s="386"/>
      <c r="AA1307" s="387"/>
      <c r="AB1307" s="50"/>
    </row>
    <row r="1308" spans="1:28" ht="14.4" thickBot="1" x14ac:dyDescent="0.3">
      <c r="K1308" s="72"/>
      <c r="L1308" s="43" t="s">
        <v>21</v>
      </c>
      <c r="M1308" s="73"/>
      <c r="N1308" s="56"/>
      <c r="O1308" s="392">
        <f>N1299</f>
        <v>1127032.6582500003</v>
      </c>
      <c r="P1308" s="392"/>
      <c r="Q1308" s="71"/>
      <c r="T1308" s="160"/>
      <c r="U1308" s="56"/>
      <c r="V1308" s="259"/>
      <c r="W1308" s="385"/>
      <c r="X1308" s="386"/>
      <c r="Y1308" s="386"/>
      <c r="Z1308" s="386"/>
      <c r="AA1308" s="387"/>
      <c r="AB1308" s="50"/>
    </row>
    <row r="1309" spans="1:28" x14ac:dyDescent="0.25">
      <c r="A1309" s="9"/>
      <c r="B1309" s="259"/>
      <c r="K1309" s="72"/>
      <c r="L1309" s="75"/>
      <c r="M1309" s="76"/>
      <c r="N1309" s="77"/>
      <c r="O1309" s="393">
        <f>O1306-O1307-O1308</f>
        <v>4435716.3417499997</v>
      </c>
      <c r="P1309" s="393"/>
      <c r="Q1309" s="71"/>
      <c r="T1309" s="160"/>
      <c r="W1309" s="388"/>
      <c r="X1309" s="389"/>
      <c r="Y1309" s="389"/>
      <c r="Z1309" s="389"/>
      <c r="AA1309" s="390"/>
      <c r="AB1309" s="50"/>
    </row>
    <row r="1310" spans="1:28" x14ac:dyDescent="0.25">
      <c r="A1310" s="9"/>
      <c r="B1310" s="259"/>
      <c r="H1310" s="9"/>
      <c r="K1310" s="78"/>
      <c r="L1310" s="43"/>
      <c r="M1310" s="73"/>
      <c r="N1310" s="56"/>
      <c r="O1310" s="43"/>
      <c r="P1310" s="56"/>
      <c r="Q1310" s="74"/>
      <c r="T1310" s="160"/>
    </row>
    <row r="1311" spans="1:28" x14ac:dyDescent="0.25">
      <c r="A1311" s="9" t="s">
        <v>22</v>
      </c>
      <c r="B1311" s="62"/>
      <c r="C1311" s="4" t="s">
        <v>23</v>
      </c>
      <c r="K1311" s="78"/>
      <c r="L1311" s="80" t="s">
        <v>24</v>
      </c>
      <c r="M1311" s="73"/>
      <c r="N1311" s="56"/>
      <c r="O1311" s="394">
        <f>AA1299</f>
        <v>0</v>
      </c>
      <c r="P1311" s="394"/>
      <c r="Q1311" s="71"/>
      <c r="T1311" s="160"/>
    </row>
    <row r="1312" spans="1:28" x14ac:dyDescent="0.25">
      <c r="A1312" s="9" t="s">
        <v>28</v>
      </c>
      <c r="B1312" s="62">
        <f>B1265</f>
        <v>0</v>
      </c>
      <c r="C1312" s="4">
        <f t="shared" ref="C1312" si="435">B1311-B1312</f>
        <v>0</v>
      </c>
      <c r="D1312" s="4" t="s">
        <v>26</v>
      </c>
      <c r="K1312" s="72"/>
      <c r="L1312" s="81" t="s">
        <v>27</v>
      </c>
      <c r="M1312" s="19"/>
      <c r="N1312" s="20"/>
      <c r="O1312" s="374">
        <f>O1309+O1311</f>
        <v>4435716.3417499997</v>
      </c>
      <c r="P1312" s="374"/>
      <c r="Q1312" s="95"/>
      <c r="T1312" s="160"/>
    </row>
    <row r="1313" spans="1:28" ht="14.4" thickBot="1" x14ac:dyDescent="0.3">
      <c r="C1313" s="32"/>
      <c r="D1313" s="32"/>
      <c r="F1313" s="32"/>
      <c r="H1313" s="32"/>
      <c r="I1313" s="96"/>
      <c r="J1313" s="32"/>
      <c r="K1313" s="97"/>
      <c r="L1313" s="98"/>
      <c r="M1313" s="84"/>
      <c r="N1313" s="98"/>
      <c r="O1313" s="98"/>
      <c r="P1313" s="84"/>
      <c r="Q1313" s="99"/>
      <c r="T1313" s="160"/>
    </row>
    <row r="1314" spans="1:28" ht="14.4" thickTop="1" x14ac:dyDescent="0.25"/>
    <row r="1316" spans="1:28" x14ac:dyDescent="0.25">
      <c r="A1316" s="87" t="s">
        <v>78</v>
      </c>
      <c r="D1316" s="259" t="s">
        <v>39</v>
      </c>
      <c r="I1316" s="395" t="s">
        <v>77</v>
      </c>
      <c r="J1316" s="395"/>
      <c r="L1316" s="259" t="s">
        <v>79</v>
      </c>
      <c r="O1316" s="259" t="s">
        <v>80</v>
      </c>
      <c r="P1316" s="259"/>
      <c r="Q1316" s="259"/>
      <c r="T1316" s="160"/>
    </row>
    <row r="1317" spans="1:28" x14ac:dyDescent="0.25">
      <c r="A1317" s="260" t="str">
        <f t="shared" ref="A1317" si="436">$B$1</f>
        <v>Liberty-Bolivar</v>
      </c>
      <c r="B1317" s="261"/>
      <c r="D1317" s="396" t="str">
        <f t="shared" ref="D1317" si="437">$I$1</f>
        <v>WA-2020-0397</v>
      </c>
      <c r="E1317" s="397"/>
      <c r="F1317" s="398"/>
      <c r="I1317" s="12" t="str">
        <f t="shared" ref="I1317" si="438">$M$1</f>
        <v>A</v>
      </c>
      <c r="L1317" s="44">
        <f>L1272+1</f>
        <v>2010</v>
      </c>
      <c r="O1317" s="399">
        <v>12</v>
      </c>
      <c r="P1317" s="400"/>
      <c r="T1317" s="160"/>
    </row>
    <row r="1318" spans="1:28" x14ac:dyDescent="0.25">
      <c r="A1318" s="262"/>
      <c r="B1318" s="259"/>
      <c r="T1318" s="160"/>
    </row>
    <row r="1319" spans="1:28" x14ac:dyDescent="0.3">
      <c r="B1319" s="401" t="s">
        <v>63</v>
      </c>
      <c r="C1319" s="366" t="s">
        <v>44</v>
      </c>
      <c r="D1319" s="366" t="s">
        <v>45</v>
      </c>
      <c r="E1319" s="101"/>
      <c r="F1319" s="366" t="s">
        <v>46</v>
      </c>
      <c r="G1319" s="101"/>
      <c r="H1319" s="366" t="s">
        <v>47</v>
      </c>
      <c r="I1319" s="366" t="s">
        <v>48</v>
      </c>
      <c r="J1319" s="366" t="s">
        <v>50</v>
      </c>
      <c r="K1319" s="366" t="s">
        <v>51</v>
      </c>
      <c r="L1319" s="366" t="s">
        <v>52</v>
      </c>
      <c r="M1319" s="101"/>
      <c r="N1319" s="366" t="s">
        <v>53</v>
      </c>
      <c r="O1319" s="366" t="s">
        <v>60</v>
      </c>
      <c r="P1319" s="101"/>
      <c r="Q1319" s="366" t="s">
        <v>55</v>
      </c>
      <c r="R1319" s="368" t="s">
        <v>49</v>
      </c>
      <c r="T1319" s="160"/>
      <c r="U1319" s="366" t="s">
        <v>64</v>
      </c>
      <c r="V1319" s="371" t="s">
        <v>65</v>
      </c>
      <c r="W1319" s="366" t="s">
        <v>67</v>
      </c>
      <c r="X1319" s="366" t="s">
        <v>66</v>
      </c>
      <c r="Y1319" s="366" t="s">
        <v>68</v>
      </c>
      <c r="Z1319" s="366" t="s">
        <v>69</v>
      </c>
      <c r="AA1319" s="366" t="s">
        <v>70</v>
      </c>
      <c r="AB1319" s="404" t="s">
        <v>71</v>
      </c>
    </row>
    <row r="1320" spans="1:28" x14ac:dyDescent="0.3">
      <c r="B1320" s="402"/>
      <c r="C1320" s="367"/>
      <c r="D1320" s="367"/>
      <c r="E1320" s="102"/>
      <c r="F1320" s="367"/>
      <c r="G1320" s="102"/>
      <c r="H1320" s="367"/>
      <c r="I1320" s="367"/>
      <c r="J1320" s="367"/>
      <c r="K1320" s="367"/>
      <c r="L1320" s="367"/>
      <c r="M1320" s="102"/>
      <c r="N1320" s="367"/>
      <c r="O1320" s="367"/>
      <c r="P1320" s="102"/>
      <c r="Q1320" s="367"/>
      <c r="R1320" s="369"/>
      <c r="T1320" s="160"/>
      <c r="U1320" s="367"/>
      <c r="V1320" s="372"/>
      <c r="W1320" s="367"/>
      <c r="X1320" s="367"/>
      <c r="Y1320" s="367"/>
      <c r="Z1320" s="367"/>
      <c r="AA1320" s="367"/>
      <c r="AB1320" s="405"/>
    </row>
    <row r="1321" spans="1:28" x14ac:dyDescent="0.3">
      <c r="B1321" s="402"/>
      <c r="C1321" s="367"/>
      <c r="D1321" s="367"/>
      <c r="E1321" s="102"/>
      <c r="F1321" s="367"/>
      <c r="G1321" s="102"/>
      <c r="H1321" s="367"/>
      <c r="I1321" s="367"/>
      <c r="J1321" s="367"/>
      <c r="K1321" s="367"/>
      <c r="L1321" s="367"/>
      <c r="M1321" s="102"/>
      <c r="N1321" s="367"/>
      <c r="O1321" s="367"/>
      <c r="P1321" s="102"/>
      <c r="Q1321" s="367"/>
      <c r="R1321" s="369"/>
      <c r="T1321" s="160"/>
      <c r="U1321" s="367"/>
      <c r="V1321" s="372"/>
      <c r="W1321" s="367"/>
      <c r="X1321" s="367"/>
      <c r="Y1321" s="367"/>
      <c r="Z1321" s="367"/>
      <c r="AA1321" s="367"/>
      <c r="AB1321" s="405"/>
    </row>
    <row r="1322" spans="1:28" x14ac:dyDescent="0.3">
      <c r="A1322" s="359" t="s">
        <v>0</v>
      </c>
      <c r="B1322" s="402"/>
      <c r="C1322" s="367"/>
      <c r="D1322" s="367"/>
      <c r="E1322" s="102"/>
      <c r="F1322" s="367"/>
      <c r="G1322" s="102"/>
      <c r="H1322" s="367"/>
      <c r="I1322" s="367"/>
      <c r="J1322" s="367"/>
      <c r="K1322" s="367"/>
      <c r="L1322" s="367"/>
      <c r="M1322" s="102"/>
      <c r="N1322" s="367"/>
      <c r="O1322" s="367"/>
      <c r="P1322" s="102"/>
      <c r="Q1322" s="367"/>
      <c r="R1322" s="369"/>
      <c r="T1322" s="160"/>
      <c r="U1322" s="367"/>
      <c r="V1322" s="372"/>
      <c r="W1322" s="367"/>
      <c r="X1322" s="367"/>
      <c r="Y1322" s="367"/>
      <c r="Z1322" s="367"/>
      <c r="AA1322" s="367"/>
      <c r="AB1322" s="405"/>
    </row>
    <row r="1323" spans="1:28" x14ac:dyDescent="0.3">
      <c r="A1323" s="359"/>
      <c r="B1323" s="403"/>
      <c r="C1323" s="46">
        <f>L1317</f>
        <v>2010</v>
      </c>
      <c r="D1323" s="46">
        <f>C1323</f>
        <v>2010</v>
      </c>
      <c r="E1323" s="7" t="s">
        <v>5</v>
      </c>
      <c r="F1323" s="46">
        <f>C1323</f>
        <v>2010</v>
      </c>
      <c r="G1323" s="7" t="s">
        <v>5</v>
      </c>
      <c r="H1323" s="46">
        <f>C1323</f>
        <v>2010</v>
      </c>
      <c r="I1323" s="373"/>
      <c r="J1323" s="373"/>
      <c r="K1323" s="46">
        <f>C1323</f>
        <v>2010</v>
      </c>
      <c r="L1323" s="46">
        <f>C1323</f>
        <v>2010</v>
      </c>
      <c r="M1323" s="7" t="s">
        <v>5</v>
      </c>
      <c r="N1323" s="46">
        <f>C1323</f>
        <v>2010</v>
      </c>
      <c r="O1323" s="373"/>
      <c r="P1323" s="7" t="s">
        <v>5</v>
      </c>
      <c r="Q1323" s="46">
        <f>C1323</f>
        <v>2010</v>
      </c>
      <c r="R1323" s="370"/>
      <c r="T1323" s="160"/>
      <c r="U1323" s="46">
        <f>C1323</f>
        <v>2010</v>
      </c>
      <c r="V1323" s="220">
        <f>U1323</f>
        <v>2010</v>
      </c>
      <c r="W1323" s="373"/>
      <c r="X1323" s="46">
        <f>U1323</f>
        <v>2010</v>
      </c>
      <c r="Y1323" s="46">
        <f>U1323</f>
        <v>2010</v>
      </c>
      <c r="Z1323" s="47">
        <f>U1323</f>
        <v>2010</v>
      </c>
      <c r="AA1323" s="373"/>
      <c r="AB1323" s="406"/>
    </row>
    <row r="1324" spans="1:28" x14ac:dyDescent="0.3">
      <c r="A1324" s="262" t="s">
        <v>54</v>
      </c>
      <c r="B1324" s="9" t="str">
        <f t="shared" ref="B1324" si="439">$M$1</f>
        <v>A</v>
      </c>
      <c r="C1324" s="106"/>
      <c r="D1324" s="106"/>
      <c r="E1324" s="107"/>
      <c r="F1324" s="106"/>
      <c r="G1324" s="107"/>
      <c r="H1324" s="106"/>
      <c r="I1324" s="108"/>
      <c r="J1324" s="108"/>
      <c r="K1324" s="106"/>
      <c r="L1324" s="106"/>
      <c r="M1324" s="107"/>
      <c r="N1324" s="106"/>
      <c r="O1324" s="108"/>
      <c r="P1324" s="107"/>
      <c r="Q1324" s="106"/>
      <c r="R1324" s="113"/>
      <c r="T1324" s="160"/>
      <c r="U1324" s="109"/>
      <c r="V1324" s="109"/>
      <c r="W1324" s="110"/>
      <c r="X1324" s="109"/>
      <c r="Y1324" s="109"/>
      <c r="Z1324" s="109"/>
      <c r="AA1324" s="110"/>
      <c r="AB1324" s="111"/>
    </row>
    <row r="1325" spans="1:28" x14ac:dyDescent="0.25">
      <c r="A1325" s="63" t="str">
        <f>A1280</f>
        <v>Land and Land Rights</v>
      </c>
      <c r="B1325" s="45">
        <f>B1280</f>
        <v>389</v>
      </c>
      <c r="C1325" s="39">
        <f>H1280</f>
        <v>31116</v>
      </c>
      <c r="D1325" s="39"/>
      <c r="E1325" s="40"/>
      <c r="F1325" s="39"/>
      <c r="G1325" s="40"/>
      <c r="H1325" s="39">
        <f t="shared" ref="H1325:H1341" si="440">C1325+D1325-F1325</f>
        <v>31116</v>
      </c>
      <c r="I1325" s="41">
        <f>I1280</f>
        <v>0</v>
      </c>
      <c r="J1325" s="39">
        <f>((C1325+H1325)/2)*I1325/100*$O$1317/12</f>
        <v>0</v>
      </c>
      <c r="K1325" s="39">
        <f t="shared" ref="K1325:K1341" si="441">N1280</f>
        <v>0</v>
      </c>
      <c r="L1325" s="39"/>
      <c r="M1325" s="40"/>
      <c r="N1325" s="39">
        <f t="shared" ref="N1325:N1341" si="442">K1325+J1325+L1325-F1325</f>
        <v>0</v>
      </c>
      <c r="O1325" s="187" t="str">
        <f>IF(N1325&gt;0, N1325/H1325*100, "---")</f>
        <v>---</v>
      </c>
      <c r="P1325" s="40"/>
      <c r="Q1325" s="39">
        <f t="shared" ref="Q1325:Q1341" si="443">H1325-N1325</f>
        <v>31116</v>
      </c>
      <c r="R1325" s="45">
        <f t="shared" ref="R1325:R1341" si="444">B1325</f>
        <v>389</v>
      </c>
      <c r="S1325" s="164"/>
      <c r="T1325" s="155"/>
      <c r="U1325" s="207"/>
      <c r="V1325" s="221">
        <f>X1299</f>
        <v>0</v>
      </c>
      <c r="W1325" s="105"/>
      <c r="X1325" s="176"/>
      <c r="Y1325" s="176"/>
      <c r="Z1325" s="176">
        <f>AA1300</f>
        <v>0</v>
      </c>
      <c r="AA1325" s="207"/>
      <c r="AB1325" s="214"/>
    </row>
    <row r="1326" spans="1:28" s="100" customFormat="1" x14ac:dyDescent="0.25">
      <c r="A1326" s="100" t="str">
        <f t="shared" ref="A1326:B1341" si="445">A1281</f>
        <v>Wells and Springs</v>
      </c>
      <c r="B1326" s="130">
        <f t="shared" si="445"/>
        <v>314</v>
      </c>
      <c r="C1326" s="154">
        <f t="shared" ref="C1326:C1341" si="446">H1281</f>
        <v>100749</v>
      </c>
      <c r="D1326" s="154">
        <v>0</v>
      </c>
      <c r="E1326" s="224"/>
      <c r="F1326" s="154"/>
      <c r="G1326" s="224"/>
      <c r="H1326" s="154">
        <f t="shared" si="440"/>
        <v>100749</v>
      </c>
      <c r="I1326" s="225">
        <f t="shared" ref="I1326:I1341" si="447">I1281</f>
        <v>2</v>
      </c>
      <c r="J1326" s="154">
        <f t="shared" ref="J1326:J1341" si="448">((C1326+H1326)/2)*I1326/100*$O$1317/12</f>
        <v>2014.9800000000002</v>
      </c>
      <c r="K1326" s="154">
        <f t="shared" si="441"/>
        <v>17652.329999999998</v>
      </c>
      <c r="L1326" s="154"/>
      <c r="M1326" s="224"/>
      <c r="N1326" s="154">
        <f t="shared" si="442"/>
        <v>19667.309999999998</v>
      </c>
      <c r="O1326" s="293">
        <f t="shared" ref="O1326:O1341" si="449">IF(N1326&gt;0, N1326/H1326*100, "---")</f>
        <v>19.521096983592887</v>
      </c>
      <c r="P1326" s="224"/>
      <c r="Q1326" s="154">
        <f t="shared" si="443"/>
        <v>81081.69</v>
      </c>
      <c r="R1326" s="130">
        <f t="shared" si="444"/>
        <v>314</v>
      </c>
      <c r="S1326" s="129"/>
      <c r="T1326" s="122"/>
      <c r="U1326" s="154"/>
      <c r="V1326" s="360" t="s">
        <v>72</v>
      </c>
      <c r="W1326" s="130"/>
      <c r="X1326" s="154"/>
      <c r="Y1326" s="281"/>
      <c r="Z1326" s="363" t="s">
        <v>74</v>
      </c>
      <c r="AA1326" s="154"/>
      <c r="AB1326" s="282"/>
    </row>
    <row r="1327" spans="1:28" x14ac:dyDescent="0.25">
      <c r="A1327" s="63" t="str">
        <f t="shared" si="445"/>
        <v>Pumping Equip (Electric)</v>
      </c>
      <c r="B1327" s="45">
        <f t="shared" si="445"/>
        <v>325</v>
      </c>
      <c r="C1327" s="39">
        <f t="shared" si="446"/>
        <v>0</v>
      </c>
      <c r="D1327" s="39">
        <v>0</v>
      </c>
      <c r="E1327" s="40"/>
      <c r="F1327" s="39"/>
      <c r="G1327" s="40"/>
      <c r="H1327" s="39">
        <f t="shared" si="440"/>
        <v>0</v>
      </c>
      <c r="I1327" s="41">
        <f t="shared" si="447"/>
        <v>10</v>
      </c>
      <c r="J1327" s="39">
        <f t="shared" si="448"/>
        <v>0</v>
      </c>
      <c r="K1327" s="39">
        <f t="shared" si="441"/>
        <v>0</v>
      </c>
      <c r="L1327" s="39"/>
      <c r="M1327" s="40"/>
      <c r="N1327" s="39">
        <f t="shared" si="442"/>
        <v>0</v>
      </c>
      <c r="O1327" s="187" t="str">
        <f t="shared" si="449"/>
        <v>---</v>
      </c>
      <c r="P1327" s="40"/>
      <c r="Q1327" s="39">
        <f t="shared" si="443"/>
        <v>0</v>
      </c>
      <c r="R1327" s="45">
        <f t="shared" si="444"/>
        <v>325</v>
      </c>
      <c r="S1327" s="164"/>
      <c r="T1327" s="155"/>
      <c r="U1327" s="39"/>
      <c r="V1327" s="361"/>
      <c r="W1327" s="45"/>
      <c r="X1327" s="39"/>
      <c r="Y1327" s="210"/>
      <c r="Z1327" s="364"/>
      <c r="AA1327" s="39"/>
      <c r="AB1327" s="216"/>
    </row>
    <row r="1328" spans="1:28" s="100" customFormat="1" x14ac:dyDescent="0.25">
      <c r="A1328" s="100" t="str">
        <f t="shared" si="445"/>
        <v>Structures and Improvements</v>
      </c>
      <c r="B1328" s="130">
        <f t="shared" si="445"/>
        <v>390</v>
      </c>
      <c r="C1328" s="154">
        <f t="shared" si="446"/>
        <v>23440</v>
      </c>
      <c r="D1328" s="154"/>
      <c r="E1328" s="224"/>
      <c r="F1328" s="154"/>
      <c r="G1328" s="224"/>
      <c r="H1328" s="154">
        <f>C1328+D1328-F1328</f>
        <v>23440</v>
      </c>
      <c r="I1328" s="225">
        <f t="shared" si="447"/>
        <v>2.5</v>
      </c>
      <c r="J1328" s="154">
        <f t="shared" si="448"/>
        <v>586</v>
      </c>
      <c r="K1328" s="154">
        <f t="shared" si="441"/>
        <v>5333.0249999999996</v>
      </c>
      <c r="L1328" s="154"/>
      <c r="M1328" s="224"/>
      <c r="N1328" s="154">
        <f>K1328+J1328+L1328-F1328</f>
        <v>5919.0249999999996</v>
      </c>
      <c r="O1328" s="293">
        <f t="shared" si="449"/>
        <v>25.251813139931738</v>
      </c>
      <c r="P1328" s="224"/>
      <c r="Q1328" s="154">
        <f t="shared" si="443"/>
        <v>17520.974999999999</v>
      </c>
      <c r="R1328" s="130">
        <f t="shared" si="444"/>
        <v>390</v>
      </c>
      <c r="S1328" s="129"/>
      <c r="T1328" s="122"/>
      <c r="U1328" s="154"/>
      <c r="V1328" s="361"/>
      <c r="W1328" s="130"/>
      <c r="X1328" s="154"/>
      <c r="Y1328" s="251"/>
      <c r="Z1328" s="364"/>
      <c r="AA1328" s="154"/>
      <c r="AB1328" s="283"/>
    </row>
    <row r="1329" spans="1:28" x14ac:dyDescent="0.25">
      <c r="A1329" s="63" t="str">
        <f t="shared" si="445"/>
        <v>Water Treatment Equipment</v>
      </c>
      <c r="B1329" s="45">
        <f t="shared" si="445"/>
        <v>332</v>
      </c>
      <c r="C1329" s="39">
        <f t="shared" si="446"/>
        <v>110279</v>
      </c>
      <c r="D1329" s="39"/>
      <c r="E1329" s="40"/>
      <c r="F1329" s="39"/>
      <c r="G1329" s="40"/>
      <c r="H1329" s="39">
        <f t="shared" si="440"/>
        <v>110279</v>
      </c>
      <c r="I1329" s="41">
        <f t="shared" si="447"/>
        <v>2.9</v>
      </c>
      <c r="J1329" s="39">
        <f t="shared" si="448"/>
        <v>3198.0909999999999</v>
      </c>
      <c r="K1329" s="39">
        <f t="shared" si="441"/>
        <v>23482.068499999998</v>
      </c>
      <c r="L1329" s="39"/>
      <c r="M1329" s="40"/>
      <c r="N1329" s="39">
        <f t="shared" si="442"/>
        <v>26680.159499999998</v>
      </c>
      <c r="O1329" s="187">
        <f t="shared" si="449"/>
        <v>24.193327378739376</v>
      </c>
      <c r="P1329" s="40"/>
      <c r="Q1329" s="39">
        <f t="shared" si="443"/>
        <v>83598.840500000006</v>
      </c>
      <c r="R1329" s="45">
        <f t="shared" si="444"/>
        <v>332</v>
      </c>
      <c r="S1329" s="164"/>
      <c r="T1329" s="155"/>
      <c r="U1329" s="39"/>
      <c r="V1329" s="361"/>
      <c r="W1329" s="45"/>
      <c r="X1329" s="39"/>
      <c r="Y1329" s="210"/>
      <c r="Z1329" s="364"/>
      <c r="AA1329" s="39"/>
      <c r="AB1329" s="218"/>
    </row>
    <row r="1330" spans="1:28" s="100" customFormat="1" x14ac:dyDescent="0.25">
      <c r="A1330" s="100" t="str">
        <f t="shared" si="445"/>
        <v>Dist Reservoirs and Standpipes</v>
      </c>
      <c r="B1330" s="130">
        <f t="shared" si="445"/>
        <v>342</v>
      </c>
      <c r="C1330" s="154">
        <f t="shared" si="446"/>
        <v>1917867</v>
      </c>
      <c r="D1330" s="154"/>
      <c r="E1330" s="224"/>
      <c r="F1330" s="154"/>
      <c r="G1330" s="224"/>
      <c r="H1330" s="154">
        <f t="shared" si="440"/>
        <v>1917867</v>
      </c>
      <c r="I1330" s="225">
        <f t="shared" si="447"/>
        <v>2.5</v>
      </c>
      <c r="J1330" s="154">
        <f t="shared" si="448"/>
        <v>47946.67500000001</v>
      </c>
      <c r="K1330" s="154">
        <f t="shared" si="441"/>
        <v>405134.53750000003</v>
      </c>
      <c r="L1330" s="154"/>
      <c r="M1330" s="224"/>
      <c r="N1330" s="154">
        <f t="shared" si="442"/>
        <v>453081.21250000002</v>
      </c>
      <c r="O1330" s="293">
        <f t="shared" si="449"/>
        <v>23.624224855008194</v>
      </c>
      <c r="P1330" s="224"/>
      <c r="Q1330" s="154">
        <f t="shared" si="443"/>
        <v>1464785.7875000001</v>
      </c>
      <c r="R1330" s="130">
        <f t="shared" si="444"/>
        <v>342</v>
      </c>
      <c r="S1330" s="129"/>
      <c r="T1330" s="122"/>
      <c r="U1330" s="154"/>
      <c r="V1330" s="361"/>
      <c r="W1330" s="130"/>
      <c r="X1330" s="154"/>
      <c r="Y1330" s="251"/>
      <c r="Z1330" s="364"/>
      <c r="AA1330" s="154"/>
      <c r="AB1330" s="282"/>
    </row>
    <row r="1331" spans="1:28" x14ac:dyDescent="0.25">
      <c r="A1331" s="63" t="str">
        <f t="shared" si="445"/>
        <v>Trans &amp; Dist Mains</v>
      </c>
      <c r="B1331" s="45">
        <f t="shared" si="445"/>
        <v>343</v>
      </c>
      <c r="C1331" s="39">
        <f t="shared" si="446"/>
        <v>29370</v>
      </c>
      <c r="D1331" s="39"/>
      <c r="E1331" s="40"/>
      <c r="F1331" s="39"/>
      <c r="G1331" s="40"/>
      <c r="H1331" s="39">
        <f t="shared" si="440"/>
        <v>29370</v>
      </c>
      <c r="I1331" s="41">
        <f t="shared" si="447"/>
        <v>2</v>
      </c>
      <c r="J1331" s="39">
        <f t="shared" si="448"/>
        <v>587.4</v>
      </c>
      <c r="K1331" s="39">
        <f t="shared" si="441"/>
        <v>3293.7</v>
      </c>
      <c r="L1331" s="39"/>
      <c r="M1331" s="40"/>
      <c r="N1331" s="39">
        <f t="shared" si="442"/>
        <v>3881.1</v>
      </c>
      <c r="O1331" s="187">
        <f t="shared" si="449"/>
        <v>13.214504596527069</v>
      </c>
      <c r="P1331" s="40"/>
      <c r="Q1331" s="39">
        <f t="shared" si="443"/>
        <v>25488.9</v>
      </c>
      <c r="R1331" s="45">
        <f t="shared" si="444"/>
        <v>343</v>
      </c>
      <c r="S1331" s="164"/>
      <c r="T1331" s="155"/>
      <c r="U1331" s="39"/>
      <c r="V1331" s="361"/>
      <c r="W1331" s="45"/>
      <c r="X1331" s="39"/>
      <c r="Y1331" s="210"/>
      <c r="Z1331" s="364"/>
      <c r="AA1331" s="39"/>
      <c r="AB1331" s="218"/>
    </row>
    <row r="1332" spans="1:28" s="100" customFormat="1" x14ac:dyDescent="0.25">
      <c r="A1332" s="100" t="str">
        <f t="shared" si="445"/>
        <v>Services</v>
      </c>
      <c r="B1332" s="130">
        <f t="shared" si="445"/>
        <v>345</v>
      </c>
      <c r="C1332" s="154">
        <f t="shared" si="446"/>
        <v>3103505</v>
      </c>
      <c r="D1332" s="154"/>
      <c r="E1332" s="224"/>
      <c r="F1332" s="154"/>
      <c r="G1332" s="224"/>
      <c r="H1332" s="154">
        <f t="shared" si="440"/>
        <v>3103505</v>
      </c>
      <c r="I1332" s="225">
        <f t="shared" si="447"/>
        <v>2.5</v>
      </c>
      <c r="J1332" s="154">
        <f t="shared" si="448"/>
        <v>77587.625</v>
      </c>
      <c r="K1332" s="154">
        <f t="shared" si="441"/>
        <v>632729.00624999998</v>
      </c>
      <c r="L1332" s="154"/>
      <c r="M1332" s="224"/>
      <c r="N1332" s="154">
        <f t="shared" si="442"/>
        <v>710316.63124999998</v>
      </c>
      <c r="O1332" s="293">
        <f t="shared" si="449"/>
        <v>22.887562006505547</v>
      </c>
      <c r="P1332" s="224"/>
      <c r="Q1332" s="154">
        <f t="shared" si="443"/>
        <v>2393188.3687499999</v>
      </c>
      <c r="R1332" s="130">
        <f t="shared" si="444"/>
        <v>345</v>
      </c>
      <c r="S1332" s="129"/>
      <c r="T1332" s="122"/>
      <c r="U1332" s="154"/>
      <c r="V1332" s="361"/>
      <c r="W1332" s="130"/>
      <c r="X1332" s="154"/>
      <c r="Y1332" s="251"/>
      <c r="Z1332" s="364"/>
      <c r="AA1332" s="154"/>
      <c r="AB1332" s="282"/>
    </row>
    <row r="1333" spans="1:28" x14ac:dyDescent="0.25">
      <c r="A1333" s="63" t="str">
        <f t="shared" si="445"/>
        <v>Meters</v>
      </c>
      <c r="B1333" s="45">
        <f t="shared" si="445"/>
        <v>346</v>
      </c>
      <c r="C1333" s="39">
        <f t="shared" si="446"/>
        <v>0</v>
      </c>
      <c r="D1333" s="39"/>
      <c r="E1333" s="40"/>
      <c r="F1333" s="39"/>
      <c r="G1333" s="40"/>
      <c r="H1333" s="39">
        <f t="shared" si="440"/>
        <v>0</v>
      </c>
      <c r="I1333" s="41">
        <f t="shared" si="447"/>
        <v>10</v>
      </c>
      <c r="J1333" s="39">
        <f t="shared" si="448"/>
        <v>0</v>
      </c>
      <c r="K1333" s="39">
        <f t="shared" si="441"/>
        <v>0</v>
      </c>
      <c r="L1333" s="39"/>
      <c r="M1333" s="40"/>
      <c r="N1333" s="39">
        <f t="shared" si="442"/>
        <v>0</v>
      </c>
      <c r="O1333" s="187" t="str">
        <f t="shared" si="449"/>
        <v>---</v>
      </c>
      <c r="P1333" s="40"/>
      <c r="Q1333" s="39">
        <f t="shared" si="443"/>
        <v>0</v>
      </c>
      <c r="R1333" s="45">
        <f t="shared" si="444"/>
        <v>346</v>
      </c>
      <c r="S1333" s="164"/>
      <c r="T1333" s="155"/>
      <c r="U1333" s="39"/>
      <c r="V1333" s="362"/>
      <c r="W1333" s="45"/>
      <c r="X1333" s="39"/>
      <c r="Y1333" s="210"/>
      <c r="Z1333" s="365"/>
      <c r="AA1333" s="39"/>
      <c r="AB1333" s="218"/>
    </row>
    <row r="1334" spans="1:28" s="100" customFormat="1" x14ac:dyDescent="0.25">
      <c r="A1334" s="100" t="str">
        <f t="shared" si="445"/>
        <v>Meter Pits &amp; Installations</v>
      </c>
      <c r="B1334" s="130">
        <f t="shared" si="445"/>
        <v>347</v>
      </c>
      <c r="C1334" s="154">
        <f t="shared" si="446"/>
        <v>3663</v>
      </c>
      <c r="D1334" s="154"/>
      <c r="E1334" s="224"/>
      <c r="F1334" s="154"/>
      <c r="G1334" s="224"/>
      <c r="H1334" s="154">
        <f t="shared" si="440"/>
        <v>3663</v>
      </c>
      <c r="I1334" s="225">
        <f t="shared" si="447"/>
        <v>2.5</v>
      </c>
      <c r="J1334" s="154">
        <f t="shared" si="448"/>
        <v>91.575000000000003</v>
      </c>
      <c r="K1334" s="154">
        <f t="shared" si="441"/>
        <v>1510.9875000000004</v>
      </c>
      <c r="L1334" s="154"/>
      <c r="M1334" s="224"/>
      <c r="N1334" s="154">
        <f t="shared" si="442"/>
        <v>1602.5625000000005</v>
      </c>
      <c r="O1334" s="293">
        <f t="shared" si="449"/>
        <v>43.750000000000014</v>
      </c>
      <c r="P1334" s="224"/>
      <c r="Q1334" s="154">
        <f t="shared" si="443"/>
        <v>2060.4374999999995</v>
      </c>
      <c r="R1334" s="130">
        <f t="shared" si="444"/>
        <v>347</v>
      </c>
      <c r="S1334" s="129"/>
      <c r="T1334" s="122"/>
      <c r="U1334" s="154"/>
      <c r="V1334" s="284"/>
      <c r="W1334" s="130"/>
      <c r="X1334" s="154"/>
      <c r="Y1334" s="154"/>
      <c r="Z1334" s="251"/>
      <c r="AA1334" s="154"/>
      <c r="AB1334" s="282"/>
    </row>
    <row r="1335" spans="1:28" x14ac:dyDescent="0.25">
      <c r="A1335" s="63" t="str">
        <f t="shared" si="445"/>
        <v>Hydrants</v>
      </c>
      <c r="B1335" s="45">
        <f t="shared" si="445"/>
        <v>348</v>
      </c>
      <c r="C1335" s="39">
        <f t="shared" si="446"/>
        <v>58117</v>
      </c>
      <c r="D1335" s="39"/>
      <c r="E1335" s="40"/>
      <c r="F1335" s="39"/>
      <c r="G1335" s="40"/>
      <c r="H1335" s="39">
        <f t="shared" si="440"/>
        <v>58117</v>
      </c>
      <c r="I1335" s="41">
        <f t="shared" si="447"/>
        <v>2</v>
      </c>
      <c r="J1335" s="39">
        <f t="shared" si="448"/>
        <v>1162.3399999999999</v>
      </c>
      <c r="K1335" s="39">
        <f t="shared" si="441"/>
        <v>15856.35</v>
      </c>
      <c r="L1335" s="39"/>
      <c r="M1335" s="40"/>
      <c r="N1335" s="39">
        <f t="shared" si="442"/>
        <v>17018.689999999999</v>
      </c>
      <c r="O1335" s="187">
        <f t="shared" si="449"/>
        <v>29.283497083469552</v>
      </c>
      <c r="P1335" s="40"/>
      <c r="Q1335" s="39">
        <f t="shared" si="443"/>
        <v>41098.31</v>
      </c>
      <c r="R1335" s="45">
        <f t="shared" si="444"/>
        <v>348</v>
      </c>
      <c r="S1335" s="164"/>
      <c r="T1335" s="155"/>
      <c r="U1335" s="39"/>
      <c r="V1335" s="375" t="s">
        <v>73</v>
      </c>
      <c r="W1335" s="45"/>
      <c r="X1335" s="39"/>
      <c r="Y1335" s="39"/>
      <c r="Z1335" s="210"/>
      <c r="AA1335" s="39"/>
      <c r="AB1335" s="216"/>
    </row>
    <row r="1336" spans="1:28" s="100" customFormat="1" x14ac:dyDescent="0.25">
      <c r="A1336" s="100" t="str">
        <f t="shared" si="445"/>
        <v>Stores Equipment</v>
      </c>
      <c r="B1336" s="130">
        <f t="shared" si="445"/>
        <v>393</v>
      </c>
      <c r="C1336" s="154">
        <f t="shared" si="446"/>
        <v>12656</v>
      </c>
      <c r="D1336" s="154"/>
      <c r="E1336" s="224"/>
      <c r="F1336" s="154"/>
      <c r="G1336" s="224"/>
      <c r="H1336" s="154">
        <f t="shared" si="440"/>
        <v>12656</v>
      </c>
      <c r="I1336" s="225">
        <f t="shared" si="447"/>
        <v>4</v>
      </c>
      <c r="J1336" s="154">
        <f t="shared" si="448"/>
        <v>506.24</v>
      </c>
      <c r="K1336" s="154">
        <f t="shared" si="441"/>
        <v>4303.0399999999991</v>
      </c>
      <c r="L1336" s="154"/>
      <c r="M1336" s="224"/>
      <c r="N1336" s="154">
        <f t="shared" si="442"/>
        <v>4809.2799999999988</v>
      </c>
      <c r="O1336" s="293">
        <f t="shared" si="449"/>
        <v>37.999999999999986</v>
      </c>
      <c r="P1336" s="224"/>
      <c r="Q1336" s="154">
        <f t="shared" si="443"/>
        <v>7846.7200000000012</v>
      </c>
      <c r="R1336" s="130">
        <f t="shared" si="444"/>
        <v>393</v>
      </c>
      <c r="S1336" s="129"/>
      <c r="T1336" s="122"/>
      <c r="U1336" s="154"/>
      <c r="V1336" s="375"/>
      <c r="W1336" s="130"/>
      <c r="X1336" s="154"/>
      <c r="Y1336" s="154"/>
      <c r="Z1336" s="154"/>
      <c r="AA1336" s="154"/>
      <c r="AB1336" s="283"/>
    </row>
    <row r="1337" spans="1:28" x14ac:dyDescent="0.25">
      <c r="A1337" s="63" t="str">
        <f t="shared" si="445"/>
        <v>Power Operated Equipment</v>
      </c>
      <c r="B1337" s="45">
        <f t="shared" si="445"/>
        <v>396</v>
      </c>
      <c r="C1337" s="39">
        <f t="shared" si="446"/>
        <v>69513</v>
      </c>
      <c r="D1337" s="39">
        <v>10250</v>
      </c>
      <c r="E1337" s="40"/>
      <c r="F1337" s="39"/>
      <c r="G1337" s="40"/>
      <c r="H1337" s="39">
        <f t="shared" si="440"/>
        <v>79763</v>
      </c>
      <c r="I1337" s="41">
        <f t="shared" si="447"/>
        <v>6.7</v>
      </c>
      <c r="J1337" s="39">
        <f t="shared" si="448"/>
        <v>5000.7460000000001</v>
      </c>
      <c r="K1337" s="39">
        <f t="shared" si="441"/>
        <v>7438.9765000000007</v>
      </c>
      <c r="L1337" s="39"/>
      <c r="M1337" s="40"/>
      <c r="N1337" s="39">
        <f t="shared" si="442"/>
        <v>12439.7225</v>
      </c>
      <c r="O1337" s="187">
        <f t="shared" si="449"/>
        <v>15.595855847949549</v>
      </c>
      <c r="P1337" s="40"/>
      <c r="Q1337" s="39">
        <f t="shared" si="443"/>
        <v>67323.277499999997</v>
      </c>
      <c r="R1337" s="45">
        <f t="shared" si="444"/>
        <v>396</v>
      </c>
      <c r="S1337" s="164"/>
      <c r="T1337" s="155"/>
      <c r="U1337" s="39"/>
      <c r="V1337" s="375"/>
      <c r="W1337" s="45"/>
      <c r="X1337" s="39"/>
      <c r="Y1337" s="39"/>
      <c r="Z1337" s="39"/>
      <c r="AA1337" s="39"/>
      <c r="AB1337" s="216"/>
    </row>
    <row r="1338" spans="1:28" s="100" customFormat="1" x14ac:dyDescent="0.25">
      <c r="A1338" s="100" t="str">
        <f t="shared" si="445"/>
        <v>Transportation Equipment</v>
      </c>
      <c r="B1338" s="130">
        <f t="shared" si="445"/>
        <v>392</v>
      </c>
      <c r="C1338" s="154">
        <f t="shared" si="446"/>
        <v>0</v>
      </c>
      <c r="D1338" s="154">
        <v>0</v>
      </c>
      <c r="E1338" s="224"/>
      <c r="F1338" s="154"/>
      <c r="G1338" s="224"/>
      <c r="H1338" s="154">
        <f t="shared" si="440"/>
        <v>0</v>
      </c>
      <c r="I1338" s="225">
        <f t="shared" si="447"/>
        <v>13</v>
      </c>
      <c r="J1338" s="154">
        <f t="shared" si="448"/>
        <v>0</v>
      </c>
      <c r="K1338" s="154">
        <f t="shared" si="441"/>
        <v>0</v>
      </c>
      <c r="L1338" s="154"/>
      <c r="M1338" s="224"/>
      <c r="N1338" s="154">
        <f t="shared" si="442"/>
        <v>0</v>
      </c>
      <c r="O1338" s="293" t="str">
        <f t="shared" si="449"/>
        <v>---</v>
      </c>
      <c r="P1338" s="224"/>
      <c r="Q1338" s="154">
        <f t="shared" si="443"/>
        <v>0</v>
      </c>
      <c r="R1338" s="130">
        <f t="shared" si="444"/>
        <v>392</v>
      </c>
      <c r="S1338" s="129"/>
      <c r="T1338" s="122"/>
      <c r="U1338" s="154"/>
      <c r="V1338" s="375"/>
      <c r="W1338" s="130"/>
      <c r="X1338" s="154"/>
      <c r="Y1338" s="154"/>
      <c r="Z1338" s="154"/>
      <c r="AA1338" s="154"/>
      <c r="AB1338" s="282"/>
    </row>
    <row r="1339" spans="1:28" x14ac:dyDescent="0.25">
      <c r="A1339" s="63" t="str">
        <f t="shared" si="445"/>
        <v>Communication Equipment</v>
      </c>
      <c r="B1339" s="45">
        <f t="shared" si="445"/>
        <v>397</v>
      </c>
      <c r="C1339" s="39">
        <f t="shared" si="446"/>
        <v>102474</v>
      </c>
      <c r="D1339" s="39"/>
      <c r="E1339" s="40"/>
      <c r="F1339" s="39"/>
      <c r="G1339" s="40"/>
      <c r="H1339" s="39">
        <f t="shared" si="440"/>
        <v>102474</v>
      </c>
      <c r="I1339" s="41">
        <f t="shared" si="447"/>
        <v>6.7</v>
      </c>
      <c r="J1339" s="39">
        <f t="shared" si="448"/>
        <v>6865.7580000000007</v>
      </c>
      <c r="K1339" s="39">
        <f t="shared" si="441"/>
        <v>10298.637000000001</v>
      </c>
      <c r="L1339" s="39"/>
      <c r="M1339" s="40"/>
      <c r="N1339" s="39">
        <f t="shared" si="442"/>
        <v>17164.395</v>
      </c>
      <c r="O1339" s="187">
        <f t="shared" si="449"/>
        <v>16.75</v>
      </c>
      <c r="P1339" s="40"/>
      <c r="Q1339" s="39">
        <f t="shared" si="443"/>
        <v>85309.604999999996</v>
      </c>
      <c r="R1339" s="45">
        <f t="shared" si="444"/>
        <v>397</v>
      </c>
      <c r="S1339" s="164"/>
      <c r="T1339" s="155"/>
      <c r="U1339" s="39"/>
      <c r="V1339" s="375"/>
      <c r="W1339" s="45"/>
      <c r="X1339" s="39"/>
      <c r="Y1339" s="39"/>
      <c r="Z1339" s="39"/>
      <c r="AA1339" s="39"/>
      <c r="AB1339" s="218"/>
    </row>
    <row r="1340" spans="1:28" s="100" customFormat="1" x14ac:dyDescent="0.25">
      <c r="A1340" s="100" t="str">
        <f t="shared" si="445"/>
        <v>Organization</v>
      </c>
      <c r="B1340" s="130">
        <f t="shared" si="445"/>
        <v>301</v>
      </c>
      <c r="C1340" s="154">
        <f t="shared" si="446"/>
        <v>0</v>
      </c>
      <c r="D1340" s="154"/>
      <c r="E1340" s="224"/>
      <c r="F1340" s="154"/>
      <c r="G1340" s="224"/>
      <c r="H1340" s="154">
        <f t="shared" si="440"/>
        <v>0</v>
      </c>
      <c r="I1340" s="225">
        <f t="shared" si="447"/>
        <v>0</v>
      </c>
      <c r="J1340" s="154">
        <f t="shared" si="448"/>
        <v>0</v>
      </c>
      <c r="K1340" s="154">
        <f t="shared" si="441"/>
        <v>0</v>
      </c>
      <c r="L1340" s="154"/>
      <c r="M1340" s="224"/>
      <c r="N1340" s="154">
        <f t="shared" si="442"/>
        <v>0</v>
      </c>
      <c r="O1340" s="293" t="str">
        <f t="shared" si="449"/>
        <v>---</v>
      </c>
      <c r="P1340" s="224"/>
      <c r="Q1340" s="154">
        <f t="shared" si="443"/>
        <v>0</v>
      </c>
      <c r="R1340" s="130">
        <f t="shared" si="444"/>
        <v>301</v>
      </c>
      <c r="S1340" s="129"/>
      <c r="T1340" s="122"/>
      <c r="U1340" s="154"/>
      <c r="V1340" s="375"/>
      <c r="W1340" s="130"/>
      <c r="X1340" s="154"/>
      <c r="Y1340" s="154"/>
      <c r="Z1340" s="154"/>
      <c r="AA1340" s="154"/>
      <c r="AB1340" s="283"/>
    </row>
    <row r="1341" spans="1:28" x14ac:dyDescent="0.25">
      <c r="A1341" s="63">
        <f t="shared" si="445"/>
        <v>0</v>
      </c>
      <c r="B1341" s="45">
        <f t="shared" si="445"/>
        <v>396</v>
      </c>
      <c r="C1341" s="39">
        <f t="shared" si="446"/>
        <v>0</v>
      </c>
      <c r="D1341" s="39"/>
      <c r="E1341" s="40"/>
      <c r="F1341" s="39"/>
      <c r="G1341" s="40"/>
      <c r="H1341" s="39">
        <f t="shared" si="440"/>
        <v>0</v>
      </c>
      <c r="I1341" s="41">
        <f t="shared" si="447"/>
        <v>2.5</v>
      </c>
      <c r="J1341" s="39">
        <f t="shared" si="448"/>
        <v>0</v>
      </c>
      <c r="K1341" s="39">
        <f t="shared" si="441"/>
        <v>0</v>
      </c>
      <c r="L1341" s="39"/>
      <c r="M1341" s="40"/>
      <c r="N1341" s="39">
        <f t="shared" si="442"/>
        <v>0</v>
      </c>
      <c r="O1341" s="187" t="str">
        <f t="shared" si="449"/>
        <v>---</v>
      </c>
      <c r="P1341" s="40"/>
      <c r="Q1341" s="39">
        <f t="shared" si="443"/>
        <v>0</v>
      </c>
      <c r="R1341" s="45">
        <f t="shared" si="444"/>
        <v>396</v>
      </c>
      <c r="S1341" s="164"/>
      <c r="T1341" s="160"/>
      <c r="U1341" s="39"/>
      <c r="V1341" s="375"/>
      <c r="W1341" s="45"/>
      <c r="X1341" s="39"/>
      <c r="Y1341" s="39"/>
      <c r="Z1341" s="39"/>
      <c r="AA1341" s="39"/>
      <c r="AB1341" s="216"/>
    </row>
    <row r="1342" spans="1:28" x14ac:dyDescent="0.25">
      <c r="A1342" s="100"/>
      <c r="B1342" s="130"/>
      <c r="C1342" s="154"/>
      <c r="D1342" s="154"/>
      <c r="E1342" s="224"/>
      <c r="F1342" s="154"/>
      <c r="G1342" s="224"/>
      <c r="H1342" s="154"/>
      <c r="I1342" s="225" t="s">
        <v>104</v>
      </c>
      <c r="J1342" s="154"/>
      <c r="K1342" s="154"/>
      <c r="L1342" s="154"/>
      <c r="M1342" s="224"/>
      <c r="N1342" s="154"/>
      <c r="O1342" s="154"/>
      <c r="P1342" s="224"/>
      <c r="Q1342" s="154"/>
      <c r="R1342" s="130"/>
      <c r="S1342" s="129"/>
      <c r="T1342" s="122"/>
      <c r="U1342" s="154"/>
      <c r="V1342" s="228"/>
      <c r="W1342" s="130"/>
      <c r="X1342" s="154"/>
      <c r="Y1342" s="154"/>
      <c r="Z1342" s="154"/>
      <c r="AA1342" s="154"/>
      <c r="AB1342" s="229"/>
    </row>
    <row r="1343" spans="1:28" x14ac:dyDescent="0.25">
      <c r="A1343" s="244" t="s">
        <v>54</v>
      </c>
      <c r="B1343" s="9" t="str">
        <f t="shared" ref="B1343" si="450">$M$1</f>
        <v>A</v>
      </c>
      <c r="C1343" s="32"/>
      <c r="D1343" s="32"/>
      <c r="F1343" s="32"/>
      <c r="H1343" s="32"/>
      <c r="I1343" s="32"/>
      <c r="J1343" s="32"/>
      <c r="K1343" s="32"/>
      <c r="L1343" s="32"/>
      <c r="N1343" s="32"/>
      <c r="O1343" s="32"/>
      <c r="T1343" s="160"/>
      <c r="U1343" s="4"/>
      <c r="V1343" s="4"/>
    </row>
    <row r="1344" spans="1:28" x14ac:dyDescent="0.25">
      <c r="A1344" s="4" t="s">
        <v>4</v>
      </c>
      <c r="C1344" s="198">
        <f>SUM(C1325:C1343)</f>
        <v>5562749</v>
      </c>
      <c r="D1344" s="198">
        <f>SUM(D1325:D1343)</f>
        <v>10250</v>
      </c>
      <c r="F1344" s="11">
        <f>SUM(F1325:F1343)</f>
        <v>0</v>
      </c>
      <c r="H1344" s="198">
        <f>SUM(H1325:H1343)</f>
        <v>5572999</v>
      </c>
      <c r="I1344" s="32"/>
      <c r="J1344" s="198">
        <f>SUM(J1325:J1343)</f>
        <v>145547.43000000002</v>
      </c>
      <c r="K1344" s="198">
        <f>SUM(K1325:K1343)</f>
        <v>1127032.6582500003</v>
      </c>
      <c r="L1344" s="11">
        <f>SUM(L1325:L1343)</f>
        <v>0</v>
      </c>
      <c r="N1344" s="198">
        <f>SUM(N1325:N1343)</f>
        <v>1272580.08825</v>
      </c>
      <c r="O1344" s="11"/>
      <c r="Q1344" s="198">
        <f>SUM(Q1325:Q1343)</f>
        <v>4300418.9117500009</v>
      </c>
      <c r="T1344" s="160"/>
      <c r="U1344" s="198">
        <f>SUM(U1325:U1341)</f>
        <v>0</v>
      </c>
      <c r="V1344" s="23"/>
      <c r="X1344" s="198">
        <f>U1344+V1325</f>
        <v>0</v>
      </c>
      <c r="Y1344" s="198">
        <f>X1344/H1344*J1344</f>
        <v>0</v>
      </c>
      <c r="AA1344" s="198">
        <f>Z1325+Y1344+SUM(AA1325:AA1341)</f>
        <v>0</v>
      </c>
      <c r="AB1344" s="198">
        <f>X1344-AA1344</f>
        <v>0</v>
      </c>
    </row>
    <row r="1345" spans="1:28" x14ac:dyDescent="0.25">
      <c r="C1345" s="32"/>
      <c r="H1345" s="32"/>
      <c r="I1345" s="32"/>
      <c r="J1345" s="32"/>
      <c r="K1345" s="32"/>
      <c r="L1345" s="32"/>
      <c r="N1345" s="32"/>
      <c r="O1345" s="32"/>
      <c r="Q1345" s="32"/>
      <c r="T1345" s="160"/>
    </row>
    <row r="1346" spans="1:28" x14ac:dyDescent="0.25">
      <c r="A1346" s="120" t="s">
        <v>85</v>
      </c>
      <c r="B1346" s="90"/>
      <c r="C1346" s="32"/>
      <c r="H1346" s="32"/>
      <c r="I1346" s="32"/>
      <c r="J1346" s="32"/>
      <c r="K1346" s="32"/>
      <c r="L1346" s="32"/>
      <c r="N1346" s="32"/>
      <c r="O1346" s="32"/>
      <c r="Q1346" s="32"/>
      <c r="T1346" s="160"/>
      <c r="U1346" s="56"/>
      <c r="V1346" s="4"/>
      <c r="W1346" s="9"/>
      <c r="Y1346" s="32"/>
      <c r="AA1346" s="32"/>
      <c r="AB1346" s="206"/>
    </row>
    <row r="1347" spans="1:28" ht="14.4" thickBot="1" x14ac:dyDescent="0.3">
      <c r="B1347" s="4"/>
      <c r="E1347" s="4"/>
      <c r="G1347" s="4"/>
      <c r="T1347" s="160"/>
      <c r="U1347" s="56"/>
      <c r="V1347" s="4"/>
      <c r="W1347" s="9"/>
      <c r="Y1347" s="32"/>
      <c r="AA1347" s="32"/>
      <c r="AB1347" s="206"/>
    </row>
    <row r="1348" spans="1:28" ht="14.4" thickTop="1" x14ac:dyDescent="0.25">
      <c r="B1348" s="4"/>
      <c r="E1348" s="4"/>
      <c r="G1348" s="4"/>
      <c r="K1348" s="91"/>
      <c r="L1348" s="92"/>
      <c r="M1348" s="68"/>
      <c r="N1348" s="92"/>
      <c r="O1348" s="92"/>
      <c r="P1348" s="68"/>
      <c r="Q1348" s="93"/>
      <c r="T1348" s="160"/>
      <c r="U1348" s="125"/>
      <c r="V1348" s="4"/>
      <c r="AA1348" s="65"/>
      <c r="AB1348" s="50"/>
    </row>
    <row r="1349" spans="1:28" x14ac:dyDescent="0.25">
      <c r="B1349" s="259"/>
      <c r="C1349" s="9"/>
      <c r="H1349" s="9"/>
      <c r="K1349" s="78"/>
      <c r="L1349" s="376">
        <f>L1317</f>
        <v>2010</v>
      </c>
      <c r="M1349" s="377"/>
      <c r="N1349" s="377"/>
      <c r="O1349" s="377"/>
      <c r="P1349" s="378"/>
      <c r="Q1349" s="94"/>
      <c r="T1349" s="160"/>
      <c r="U1349" s="56"/>
      <c r="V1349" s="4" t="s">
        <v>5</v>
      </c>
      <c r="AB1349" s="50"/>
    </row>
    <row r="1350" spans="1:28" x14ac:dyDescent="0.25">
      <c r="B1350" s="4"/>
      <c r="E1350" s="4"/>
      <c r="G1350" s="4"/>
      <c r="K1350" s="78"/>
      <c r="L1350" s="57"/>
      <c r="M1350" s="73"/>
      <c r="N1350" s="57"/>
      <c r="O1350" s="57"/>
      <c r="P1350" s="73"/>
      <c r="Q1350" s="74"/>
      <c r="T1350" s="160"/>
      <c r="U1350" s="56"/>
      <c r="V1350" s="10" t="s">
        <v>17</v>
      </c>
      <c r="W1350" s="10" t="s">
        <v>18</v>
      </c>
      <c r="X1350" s="10"/>
      <c r="AB1350" s="50"/>
    </row>
    <row r="1351" spans="1:28" x14ac:dyDescent="0.25">
      <c r="B1351" s="4"/>
      <c r="E1351" s="4"/>
      <c r="G1351" s="4"/>
      <c r="K1351" s="72"/>
      <c r="L1351" s="56" t="s">
        <v>19</v>
      </c>
      <c r="M1351" s="73"/>
      <c r="N1351" s="56"/>
      <c r="O1351" s="379">
        <f>H1344</f>
        <v>5572999</v>
      </c>
      <c r="P1351" s="379"/>
      <c r="Q1351" s="71"/>
      <c r="T1351" s="160"/>
      <c r="U1351" s="125"/>
      <c r="V1351" s="380" t="s">
        <v>76</v>
      </c>
      <c r="W1351" s="382" t="s">
        <v>75</v>
      </c>
      <c r="X1351" s="383"/>
      <c r="Y1351" s="383"/>
      <c r="Z1351" s="383"/>
      <c r="AA1351" s="384"/>
      <c r="AB1351" s="50"/>
    </row>
    <row r="1352" spans="1:28" x14ac:dyDescent="0.25">
      <c r="A1352" s="9"/>
      <c r="B1352" s="259"/>
      <c r="K1352" s="72"/>
      <c r="L1352" s="43" t="s">
        <v>20</v>
      </c>
      <c r="M1352" s="73"/>
      <c r="N1352" s="56"/>
      <c r="O1352" s="391">
        <f>X1344</f>
        <v>0</v>
      </c>
      <c r="P1352" s="391"/>
      <c r="Q1352" s="71"/>
      <c r="T1352" s="160"/>
      <c r="U1352" s="56"/>
      <c r="V1352" s="381"/>
      <c r="W1352" s="385"/>
      <c r="X1352" s="386"/>
      <c r="Y1352" s="386"/>
      <c r="Z1352" s="386"/>
      <c r="AA1352" s="387"/>
      <c r="AB1352" s="50"/>
    </row>
    <row r="1353" spans="1:28" ht="14.4" thickBot="1" x14ac:dyDescent="0.3">
      <c r="K1353" s="72"/>
      <c r="L1353" s="43" t="s">
        <v>21</v>
      </c>
      <c r="M1353" s="73"/>
      <c r="N1353" s="56"/>
      <c r="O1353" s="392">
        <f>N1344</f>
        <v>1272580.08825</v>
      </c>
      <c r="P1353" s="392"/>
      <c r="Q1353" s="71"/>
      <c r="T1353" s="160"/>
      <c r="U1353" s="56"/>
      <c r="V1353" s="259"/>
      <c r="W1353" s="385"/>
      <c r="X1353" s="386"/>
      <c r="Y1353" s="386"/>
      <c r="Z1353" s="386"/>
      <c r="AA1353" s="387"/>
      <c r="AB1353" s="50"/>
    </row>
    <row r="1354" spans="1:28" x14ac:dyDescent="0.25">
      <c r="A1354" s="9"/>
      <c r="B1354" s="259"/>
      <c r="K1354" s="72"/>
      <c r="L1354" s="75"/>
      <c r="M1354" s="76"/>
      <c r="N1354" s="77"/>
      <c r="O1354" s="393">
        <f>O1351-O1352-O1353</f>
        <v>4300418.91175</v>
      </c>
      <c r="P1354" s="393"/>
      <c r="Q1354" s="71"/>
      <c r="T1354" s="160"/>
      <c r="W1354" s="388"/>
      <c r="X1354" s="389"/>
      <c r="Y1354" s="389"/>
      <c r="Z1354" s="389"/>
      <c r="AA1354" s="390"/>
      <c r="AB1354" s="50"/>
    </row>
    <row r="1355" spans="1:28" x14ac:dyDescent="0.25">
      <c r="A1355" s="9"/>
      <c r="B1355" s="259"/>
      <c r="H1355" s="9"/>
      <c r="K1355" s="78"/>
      <c r="L1355" s="43"/>
      <c r="M1355" s="73"/>
      <c r="N1355" s="56"/>
      <c r="O1355" s="43"/>
      <c r="P1355" s="56"/>
      <c r="Q1355" s="74"/>
      <c r="T1355" s="160"/>
    </row>
    <row r="1356" spans="1:28" x14ac:dyDescent="0.25">
      <c r="A1356" s="9" t="s">
        <v>22</v>
      </c>
      <c r="B1356" s="62"/>
      <c r="C1356" s="4" t="s">
        <v>23</v>
      </c>
      <c r="K1356" s="78"/>
      <c r="L1356" s="80" t="s">
        <v>24</v>
      </c>
      <c r="M1356" s="73"/>
      <c r="N1356" s="56"/>
      <c r="O1356" s="394">
        <f>AA1344</f>
        <v>0</v>
      </c>
      <c r="P1356" s="394"/>
      <c r="Q1356" s="71"/>
      <c r="T1356" s="160"/>
    </row>
    <row r="1357" spans="1:28" x14ac:dyDescent="0.25">
      <c r="A1357" s="9" t="s">
        <v>28</v>
      </c>
      <c r="B1357" s="62">
        <f>B1310</f>
        <v>0</v>
      </c>
      <c r="C1357" s="4">
        <f t="shared" ref="C1357" si="451">B1356-B1357</f>
        <v>0</v>
      </c>
      <c r="D1357" s="4" t="s">
        <v>26</v>
      </c>
      <c r="K1357" s="72"/>
      <c r="L1357" s="81" t="s">
        <v>27</v>
      </c>
      <c r="M1357" s="19"/>
      <c r="N1357" s="20"/>
      <c r="O1357" s="374">
        <f>O1354+O1356</f>
        <v>4300418.91175</v>
      </c>
      <c r="P1357" s="374"/>
      <c r="Q1357" s="95"/>
      <c r="T1357" s="160"/>
    </row>
    <row r="1358" spans="1:28" ht="14.4" thickBot="1" x14ac:dyDescent="0.3">
      <c r="C1358" s="32"/>
      <c r="D1358" s="32"/>
      <c r="F1358" s="32"/>
      <c r="H1358" s="32"/>
      <c r="I1358" s="96"/>
      <c r="J1358" s="32"/>
      <c r="K1358" s="97"/>
      <c r="L1358" s="98"/>
      <c r="M1358" s="84"/>
      <c r="N1358" s="98"/>
      <c r="O1358" s="98"/>
      <c r="P1358" s="84"/>
      <c r="Q1358" s="99"/>
      <c r="T1358" s="160"/>
    </row>
    <row r="1359" spans="1:28" ht="14.4" thickTop="1" x14ac:dyDescent="0.25"/>
    <row r="1361" spans="1:28" x14ac:dyDescent="0.25">
      <c r="A1361" s="87" t="s">
        <v>78</v>
      </c>
      <c r="D1361" s="259" t="s">
        <v>39</v>
      </c>
      <c r="I1361" s="395" t="s">
        <v>77</v>
      </c>
      <c r="J1361" s="395"/>
      <c r="L1361" s="259" t="s">
        <v>79</v>
      </c>
      <c r="O1361" s="259" t="s">
        <v>80</v>
      </c>
      <c r="P1361" s="259"/>
      <c r="Q1361" s="259"/>
      <c r="T1361" s="160"/>
    </row>
    <row r="1362" spans="1:28" x14ac:dyDescent="0.25">
      <c r="A1362" s="260" t="str">
        <f t="shared" ref="A1362" si="452">$B$1</f>
        <v>Liberty-Bolivar</v>
      </c>
      <c r="B1362" s="261"/>
      <c r="D1362" s="396" t="str">
        <f t="shared" ref="D1362" si="453">$I$1</f>
        <v>WA-2020-0397</v>
      </c>
      <c r="E1362" s="397"/>
      <c r="F1362" s="398"/>
      <c r="I1362" s="12" t="str">
        <f t="shared" ref="I1362" si="454">$M$1</f>
        <v>A</v>
      </c>
      <c r="L1362" s="44">
        <f>L1317+1</f>
        <v>2011</v>
      </c>
      <c r="O1362" s="399">
        <v>12</v>
      </c>
      <c r="P1362" s="400"/>
      <c r="T1362" s="160"/>
    </row>
    <row r="1363" spans="1:28" x14ac:dyDescent="0.25">
      <c r="A1363" s="262"/>
      <c r="B1363" s="259"/>
      <c r="T1363" s="160"/>
    </row>
    <row r="1364" spans="1:28" x14ac:dyDescent="0.3">
      <c r="B1364" s="401" t="s">
        <v>63</v>
      </c>
      <c r="C1364" s="366" t="s">
        <v>44</v>
      </c>
      <c r="D1364" s="366" t="s">
        <v>45</v>
      </c>
      <c r="E1364" s="101"/>
      <c r="F1364" s="366" t="s">
        <v>46</v>
      </c>
      <c r="G1364" s="101"/>
      <c r="H1364" s="366" t="s">
        <v>47</v>
      </c>
      <c r="I1364" s="366" t="s">
        <v>48</v>
      </c>
      <c r="J1364" s="366" t="s">
        <v>50</v>
      </c>
      <c r="K1364" s="366" t="s">
        <v>51</v>
      </c>
      <c r="L1364" s="366" t="s">
        <v>52</v>
      </c>
      <c r="M1364" s="101"/>
      <c r="N1364" s="366" t="s">
        <v>53</v>
      </c>
      <c r="O1364" s="366" t="s">
        <v>60</v>
      </c>
      <c r="P1364" s="101"/>
      <c r="Q1364" s="366" t="s">
        <v>55</v>
      </c>
      <c r="R1364" s="368" t="s">
        <v>49</v>
      </c>
      <c r="T1364" s="160"/>
      <c r="U1364" s="366" t="s">
        <v>64</v>
      </c>
      <c r="V1364" s="371" t="s">
        <v>65</v>
      </c>
      <c r="W1364" s="366" t="s">
        <v>67</v>
      </c>
      <c r="X1364" s="366" t="s">
        <v>66</v>
      </c>
      <c r="Y1364" s="366" t="s">
        <v>68</v>
      </c>
      <c r="Z1364" s="366" t="s">
        <v>69</v>
      </c>
      <c r="AA1364" s="366" t="s">
        <v>70</v>
      </c>
      <c r="AB1364" s="404" t="s">
        <v>71</v>
      </c>
    </row>
    <row r="1365" spans="1:28" x14ac:dyDescent="0.3">
      <c r="B1365" s="402"/>
      <c r="C1365" s="367"/>
      <c r="D1365" s="367"/>
      <c r="E1365" s="102"/>
      <c r="F1365" s="367"/>
      <c r="G1365" s="102"/>
      <c r="H1365" s="367"/>
      <c r="I1365" s="367"/>
      <c r="J1365" s="367"/>
      <c r="K1365" s="367"/>
      <c r="L1365" s="367"/>
      <c r="M1365" s="102"/>
      <c r="N1365" s="367"/>
      <c r="O1365" s="367"/>
      <c r="P1365" s="102"/>
      <c r="Q1365" s="367"/>
      <c r="R1365" s="369"/>
      <c r="T1365" s="160"/>
      <c r="U1365" s="367"/>
      <c r="V1365" s="372"/>
      <c r="W1365" s="367"/>
      <c r="X1365" s="367"/>
      <c r="Y1365" s="367"/>
      <c r="Z1365" s="367"/>
      <c r="AA1365" s="367"/>
      <c r="AB1365" s="405"/>
    </row>
    <row r="1366" spans="1:28" x14ac:dyDescent="0.3">
      <c r="B1366" s="402"/>
      <c r="C1366" s="367"/>
      <c r="D1366" s="367"/>
      <c r="E1366" s="102"/>
      <c r="F1366" s="367"/>
      <c r="G1366" s="102"/>
      <c r="H1366" s="367"/>
      <c r="I1366" s="367"/>
      <c r="J1366" s="367"/>
      <c r="K1366" s="367"/>
      <c r="L1366" s="367"/>
      <c r="M1366" s="102"/>
      <c r="N1366" s="367"/>
      <c r="O1366" s="367"/>
      <c r="P1366" s="102"/>
      <c r="Q1366" s="367"/>
      <c r="R1366" s="369"/>
      <c r="T1366" s="160"/>
      <c r="U1366" s="367"/>
      <c r="V1366" s="372"/>
      <c r="W1366" s="367"/>
      <c r="X1366" s="367"/>
      <c r="Y1366" s="367"/>
      <c r="Z1366" s="367"/>
      <c r="AA1366" s="367"/>
      <c r="AB1366" s="405"/>
    </row>
    <row r="1367" spans="1:28" x14ac:dyDescent="0.3">
      <c r="A1367" s="359" t="s">
        <v>0</v>
      </c>
      <c r="B1367" s="402"/>
      <c r="C1367" s="367"/>
      <c r="D1367" s="367"/>
      <c r="E1367" s="102"/>
      <c r="F1367" s="367"/>
      <c r="G1367" s="102"/>
      <c r="H1367" s="367"/>
      <c r="I1367" s="367"/>
      <c r="J1367" s="367"/>
      <c r="K1367" s="367"/>
      <c r="L1367" s="367"/>
      <c r="M1367" s="102"/>
      <c r="N1367" s="367"/>
      <c r="O1367" s="367"/>
      <c r="P1367" s="102"/>
      <c r="Q1367" s="367"/>
      <c r="R1367" s="369"/>
      <c r="T1367" s="160"/>
      <c r="U1367" s="367"/>
      <c r="V1367" s="372"/>
      <c r="W1367" s="367"/>
      <c r="X1367" s="367"/>
      <c r="Y1367" s="367"/>
      <c r="Z1367" s="367"/>
      <c r="AA1367" s="367"/>
      <c r="AB1367" s="405"/>
    </row>
    <row r="1368" spans="1:28" x14ac:dyDescent="0.3">
      <c r="A1368" s="359"/>
      <c r="B1368" s="403"/>
      <c r="C1368" s="46">
        <f>L1362</f>
        <v>2011</v>
      </c>
      <c r="D1368" s="46">
        <f>C1368</f>
        <v>2011</v>
      </c>
      <c r="E1368" s="7" t="s">
        <v>5</v>
      </c>
      <c r="F1368" s="46">
        <f>C1368</f>
        <v>2011</v>
      </c>
      <c r="G1368" s="7" t="s">
        <v>5</v>
      </c>
      <c r="H1368" s="46">
        <f>C1368</f>
        <v>2011</v>
      </c>
      <c r="I1368" s="373"/>
      <c r="J1368" s="373"/>
      <c r="K1368" s="46">
        <f>C1368</f>
        <v>2011</v>
      </c>
      <c r="L1368" s="46">
        <f>C1368</f>
        <v>2011</v>
      </c>
      <c r="M1368" s="7" t="s">
        <v>5</v>
      </c>
      <c r="N1368" s="46">
        <f>C1368</f>
        <v>2011</v>
      </c>
      <c r="O1368" s="373"/>
      <c r="P1368" s="7" t="s">
        <v>5</v>
      </c>
      <c r="Q1368" s="46">
        <f>C1368</f>
        <v>2011</v>
      </c>
      <c r="R1368" s="370"/>
      <c r="T1368" s="160"/>
      <c r="U1368" s="46">
        <f>C1368</f>
        <v>2011</v>
      </c>
      <c r="V1368" s="220">
        <f>U1368</f>
        <v>2011</v>
      </c>
      <c r="W1368" s="373"/>
      <c r="X1368" s="46">
        <f>U1368</f>
        <v>2011</v>
      </c>
      <c r="Y1368" s="46">
        <f>U1368</f>
        <v>2011</v>
      </c>
      <c r="Z1368" s="47">
        <f>U1368</f>
        <v>2011</v>
      </c>
      <c r="AA1368" s="373"/>
      <c r="AB1368" s="406"/>
    </row>
    <row r="1369" spans="1:28" x14ac:dyDescent="0.3">
      <c r="A1369" s="262" t="s">
        <v>54</v>
      </c>
      <c r="B1369" s="9" t="str">
        <f t="shared" ref="B1369" si="455">$M$1</f>
        <v>A</v>
      </c>
      <c r="C1369" s="106"/>
      <c r="D1369" s="106"/>
      <c r="E1369" s="107"/>
      <c r="F1369" s="106"/>
      <c r="G1369" s="107"/>
      <c r="H1369" s="106"/>
      <c r="I1369" s="108"/>
      <c r="J1369" s="108"/>
      <c r="K1369" s="106"/>
      <c r="L1369" s="106"/>
      <c r="M1369" s="107"/>
      <c r="N1369" s="106"/>
      <c r="O1369" s="108"/>
      <c r="P1369" s="107"/>
      <c r="Q1369" s="106"/>
      <c r="R1369" s="113"/>
      <c r="T1369" s="160"/>
      <c r="U1369" s="109"/>
      <c r="V1369" s="109"/>
      <c r="W1369" s="110"/>
      <c r="X1369" s="109"/>
      <c r="Y1369" s="109"/>
      <c r="Z1369" s="109"/>
      <c r="AA1369" s="110"/>
      <c r="AB1369" s="111"/>
    </row>
    <row r="1370" spans="1:28" x14ac:dyDescent="0.25">
      <c r="A1370" s="63" t="str">
        <f>A1325</f>
        <v>Land and Land Rights</v>
      </c>
      <c r="B1370" s="45">
        <f>B1325</f>
        <v>389</v>
      </c>
      <c r="C1370" s="39">
        <f>H1325</f>
        <v>31116</v>
      </c>
      <c r="D1370" s="39"/>
      <c r="E1370" s="40"/>
      <c r="F1370" s="39"/>
      <c r="G1370" s="40"/>
      <c r="H1370" s="39">
        <f t="shared" ref="H1370:H1386" si="456">C1370+D1370-F1370</f>
        <v>31116</v>
      </c>
      <c r="I1370" s="41">
        <f>I1325</f>
        <v>0</v>
      </c>
      <c r="J1370" s="39">
        <f>((C1370+H1370)/2)*I1370/100*$O$1362/12</f>
        <v>0</v>
      </c>
      <c r="K1370" s="39">
        <f t="shared" ref="K1370:K1386" si="457">N1325</f>
        <v>0</v>
      </c>
      <c r="L1370" s="39"/>
      <c r="M1370" s="40"/>
      <c r="N1370" s="39">
        <f t="shared" ref="N1370:N1386" si="458">K1370+J1370+L1370-F1370</f>
        <v>0</v>
      </c>
      <c r="O1370" s="187" t="str">
        <f>IF(N1370&gt;0, N1370/H1370*100, "---")</f>
        <v>---</v>
      </c>
      <c r="P1370" s="40"/>
      <c r="Q1370" s="39">
        <f t="shared" ref="Q1370:Q1386" si="459">H1370-N1370</f>
        <v>31116</v>
      </c>
      <c r="R1370" s="45">
        <f t="shared" ref="R1370:R1386" si="460">B1370</f>
        <v>389</v>
      </c>
      <c r="S1370" s="164"/>
      <c r="T1370" s="155"/>
      <c r="U1370" s="207"/>
      <c r="V1370" s="221">
        <f>X1344</f>
        <v>0</v>
      </c>
      <c r="W1370" s="105"/>
      <c r="X1370" s="176"/>
      <c r="Y1370" s="176"/>
      <c r="Z1370" s="176">
        <f>AA1345</f>
        <v>0</v>
      </c>
      <c r="AA1370" s="207"/>
      <c r="AB1370" s="214"/>
    </row>
    <row r="1371" spans="1:28" s="100" customFormat="1" x14ac:dyDescent="0.25">
      <c r="A1371" s="100" t="str">
        <f t="shared" ref="A1371:B1386" si="461">A1326</f>
        <v>Wells and Springs</v>
      </c>
      <c r="B1371" s="130">
        <f t="shared" si="461"/>
        <v>314</v>
      </c>
      <c r="C1371" s="154">
        <f t="shared" ref="C1371:C1386" si="462">H1326</f>
        <v>100749</v>
      </c>
      <c r="D1371" s="154"/>
      <c r="E1371" s="224"/>
      <c r="F1371" s="154"/>
      <c r="G1371" s="224"/>
      <c r="H1371" s="154">
        <f t="shared" si="456"/>
        <v>100749</v>
      </c>
      <c r="I1371" s="225">
        <f t="shared" ref="I1371:I1386" si="463">I1326</f>
        <v>2</v>
      </c>
      <c r="J1371" s="154">
        <f t="shared" ref="J1371:J1386" si="464">((C1371+H1371)/2)*I1371/100*$O$1362/12</f>
        <v>2014.9800000000002</v>
      </c>
      <c r="K1371" s="154">
        <f t="shared" si="457"/>
        <v>19667.309999999998</v>
      </c>
      <c r="L1371" s="154"/>
      <c r="M1371" s="224"/>
      <c r="N1371" s="154">
        <f t="shared" si="458"/>
        <v>21682.289999999997</v>
      </c>
      <c r="O1371" s="293">
        <f t="shared" ref="O1371:O1386" si="465">IF(N1371&gt;0, N1371/H1371*100, "---")</f>
        <v>21.521096983592887</v>
      </c>
      <c r="P1371" s="224"/>
      <c r="Q1371" s="154">
        <f t="shared" si="459"/>
        <v>79066.710000000006</v>
      </c>
      <c r="R1371" s="130">
        <f t="shared" si="460"/>
        <v>314</v>
      </c>
      <c r="S1371" s="129"/>
      <c r="T1371" s="122"/>
      <c r="U1371" s="154"/>
      <c r="V1371" s="360" t="s">
        <v>72</v>
      </c>
      <c r="W1371" s="130"/>
      <c r="X1371" s="154"/>
      <c r="Y1371" s="281"/>
      <c r="Z1371" s="363" t="s">
        <v>74</v>
      </c>
      <c r="AA1371" s="154"/>
      <c r="AB1371" s="282"/>
    </row>
    <row r="1372" spans="1:28" x14ac:dyDescent="0.25">
      <c r="A1372" s="63" t="str">
        <f t="shared" si="461"/>
        <v>Pumping Equip (Electric)</v>
      </c>
      <c r="B1372" s="45">
        <f t="shared" si="461"/>
        <v>325</v>
      </c>
      <c r="C1372" s="39">
        <f t="shared" si="462"/>
        <v>0</v>
      </c>
      <c r="D1372" s="39">
        <v>2844</v>
      </c>
      <c r="E1372" s="40"/>
      <c r="F1372" s="39"/>
      <c r="G1372" s="40"/>
      <c r="H1372" s="39">
        <f t="shared" si="456"/>
        <v>2844</v>
      </c>
      <c r="I1372" s="41">
        <f t="shared" si="463"/>
        <v>10</v>
      </c>
      <c r="J1372" s="39">
        <f t="shared" si="464"/>
        <v>142.19999999999999</v>
      </c>
      <c r="K1372" s="39">
        <f t="shared" si="457"/>
        <v>0</v>
      </c>
      <c r="L1372" s="39"/>
      <c r="M1372" s="40"/>
      <c r="N1372" s="39">
        <f t="shared" si="458"/>
        <v>142.19999999999999</v>
      </c>
      <c r="O1372" s="187">
        <f t="shared" si="465"/>
        <v>5</v>
      </c>
      <c r="P1372" s="40"/>
      <c r="Q1372" s="39">
        <f t="shared" si="459"/>
        <v>2701.8</v>
      </c>
      <c r="R1372" s="45">
        <f t="shared" si="460"/>
        <v>325</v>
      </c>
      <c r="S1372" s="164"/>
      <c r="T1372" s="155"/>
      <c r="U1372" s="39"/>
      <c r="V1372" s="361"/>
      <c r="W1372" s="45"/>
      <c r="X1372" s="39"/>
      <c r="Y1372" s="210"/>
      <c r="Z1372" s="364"/>
      <c r="AA1372" s="39"/>
      <c r="AB1372" s="216"/>
    </row>
    <row r="1373" spans="1:28" s="100" customFormat="1" x14ac:dyDescent="0.25">
      <c r="A1373" s="100" t="str">
        <f t="shared" si="461"/>
        <v>Structures and Improvements</v>
      </c>
      <c r="B1373" s="130">
        <f t="shared" si="461"/>
        <v>390</v>
      </c>
      <c r="C1373" s="154">
        <f t="shared" si="462"/>
        <v>23440</v>
      </c>
      <c r="D1373" s="154"/>
      <c r="E1373" s="224"/>
      <c r="F1373" s="154"/>
      <c r="G1373" s="224"/>
      <c r="H1373" s="154">
        <f>C1373+D1373-F1373</f>
        <v>23440</v>
      </c>
      <c r="I1373" s="225">
        <f t="shared" si="463"/>
        <v>2.5</v>
      </c>
      <c r="J1373" s="154">
        <f t="shared" si="464"/>
        <v>586</v>
      </c>
      <c r="K1373" s="154">
        <f t="shared" si="457"/>
        <v>5919.0249999999996</v>
      </c>
      <c r="L1373" s="154"/>
      <c r="M1373" s="224"/>
      <c r="N1373" s="154">
        <f>K1373+J1373+L1373-F1373</f>
        <v>6505.0249999999996</v>
      </c>
      <c r="O1373" s="293">
        <f t="shared" si="465"/>
        <v>27.751813139931741</v>
      </c>
      <c r="P1373" s="224"/>
      <c r="Q1373" s="154">
        <f t="shared" si="459"/>
        <v>16934.974999999999</v>
      </c>
      <c r="R1373" s="130">
        <f t="shared" si="460"/>
        <v>390</v>
      </c>
      <c r="S1373" s="129"/>
      <c r="T1373" s="122"/>
      <c r="U1373" s="154"/>
      <c r="V1373" s="361"/>
      <c r="W1373" s="130"/>
      <c r="X1373" s="154"/>
      <c r="Y1373" s="251"/>
      <c r="Z1373" s="364"/>
      <c r="AA1373" s="154"/>
      <c r="AB1373" s="283"/>
    </row>
    <row r="1374" spans="1:28" x14ac:dyDescent="0.25">
      <c r="A1374" s="63" t="str">
        <f t="shared" si="461"/>
        <v>Water Treatment Equipment</v>
      </c>
      <c r="B1374" s="45">
        <f t="shared" si="461"/>
        <v>332</v>
      </c>
      <c r="C1374" s="39">
        <f t="shared" si="462"/>
        <v>110279</v>
      </c>
      <c r="D1374" s="39"/>
      <c r="E1374" s="40"/>
      <c r="F1374" s="39"/>
      <c r="G1374" s="40"/>
      <c r="H1374" s="39">
        <f t="shared" si="456"/>
        <v>110279</v>
      </c>
      <c r="I1374" s="41">
        <f t="shared" si="463"/>
        <v>2.9</v>
      </c>
      <c r="J1374" s="39">
        <f t="shared" si="464"/>
        <v>3198.0909999999999</v>
      </c>
      <c r="K1374" s="39">
        <f t="shared" si="457"/>
        <v>26680.159499999998</v>
      </c>
      <c r="L1374" s="39"/>
      <c r="M1374" s="40"/>
      <c r="N1374" s="39">
        <f t="shared" si="458"/>
        <v>29878.250499999998</v>
      </c>
      <c r="O1374" s="187">
        <f t="shared" si="465"/>
        <v>27.093327378739378</v>
      </c>
      <c r="P1374" s="40"/>
      <c r="Q1374" s="39">
        <f t="shared" si="459"/>
        <v>80400.749500000005</v>
      </c>
      <c r="R1374" s="45">
        <f t="shared" si="460"/>
        <v>332</v>
      </c>
      <c r="S1374" s="164"/>
      <c r="T1374" s="155"/>
      <c r="U1374" s="39"/>
      <c r="V1374" s="361"/>
      <c r="W1374" s="45"/>
      <c r="X1374" s="39"/>
      <c r="Y1374" s="210"/>
      <c r="Z1374" s="364"/>
      <c r="AA1374" s="39"/>
      <c r="AB1374" s="218"/>
    </row>
    <row r="1375" spans="1:28" s="100" customFormat="1" x14ac:dyDescent="0.25">
      <c r="A1375" s="100" t="str">
        <f t="shared" si="461"/>
        <v>Dist Reservoirs and Standpipes</v>
      </c>
      <c r="B1375" s="130">
        <f t="shared" si="461"/>
        <v>342</v>
      </c>
      <c r="C1375" s="154">
        <f t="shared" si="462"/>
        <v>1917867</v>
      </c>
      <c r="D1375" s="154"/>
      <c r="E1375" s="224"/>
      <c r="F1375" s="154"/>
      <c r="G1375" s="224"/>
      <c r="H1375" s="154">
        <f t="shared" si="456"/>
        <v>1917867</v>
      </c>
      <c r="I1375" s="225">
        <f t="shared" si="463"/>
        <v>2.5</v>
      </c>
      <c r="J1375" s="154">
        <f t="shared" si="464"/>
        <v>47946.67500000001</v>
      </c>
      <c r="K1375" s="154">
        <f t="shared" si="457"/>
        <v>453081.21250000002</v>
      </c>
      <c r="L1375" s="154"/>
      <c r="M1375" s="224"/>
      <c r="N1375" s="154">
        <f t="shared" si="458"/>
        <v>501027.88750000001</v>
      </c>
      <c r="O1375" s="293">
        <f t="shared" si="465"/>
        <v>26.124224855008194</v>
      </c>
      <c r="P1375" s="224"/>
      <c r="Q1375" s="154">
        <f t="shared" si="459"/>
        <v>1416839.1125</v>
      </c>
      <c r="R1375" s="130">
        <f t="shared" si="460"/>
        <v>342</v>
      </c>
      <c r="S1375" s="129"/>
      <c r="T1375" s="122"/>
      <c r="U1375" s="154"/>
      <c r="V1375" s="361"/>
      <c r="W1375" s="130"/>
      <c r="X1375" s="154"/>
      <c r="Y1375" s="251"/>
      <c r="Z1375" s="364"/>
      <c r="AA1375" s="154"/>
      <c r="AB1375" s="282"/>
    </row>
    <row r="1376" spans="1:28" x14ac:dyDescent="0.25">
      <c r="A1376" s="63" t="str">
        <f t="shared" si="461"/>
        <v>Trans &amp; Dist Mains</v>
      </c>
      <c r="B1376" s="45">
        <f t="shared" si="461"/>
        <v>343</v>
      </c>
      <c r="C1376" s="39">
        <f t="shared" si="462"/>
        <v>29370</v>
      </c>
      <c r="D1376" s="39"/>
      <c r="E1376" s="40"/>
      <c r="F1376" s="39"/>
      <c r="G1376" s="40"/>
      <c r="H1376" s="39">
        <f t="shared" si="456"/>
        <v>29370</v>
      </c>
      <c r="I1376" s="41">
        <f t="shared" si="463"/>
        <v>2</v>
      </c>
      <c r="J1376" s="39">
        <f t="shared" si="464"/>
        <v>587.4</v>
      </c>
      <c r="K1376" s="39">
        <f t="shared" si="457"/>
        <v>3881.1</v>
      </c>
      <c r="L1376" s="39"/>
      <c r="M1376" s="40"/>
      <c r="N1376" s="39">
        <f t="shared" si="458"/>
        <v>4468.5</v>
      </c>
      <c r="O1376" s="187">
        <f t="shared" si="465"/>
        <v>15.214504596527068</v>
      </c>
      <c r="P1376" s="40"/>
      <c r="Q1376" s="39">
        <f t="shared" si="459"/>
        <v>24901.5</v>
      </c>
      <c r="R1376" s="45">
        <f t="shared" si="460"/>
        <v>343</v>
      </c>
      <c r="S1376" s="164"/>
      <c r="T1376" s="155"/>
      <c r="U1376" s="39"/>
      <c r="V1376" s="361"/>
      <c r="W1376" s="45"/>
      <c r="X1376" s="39"/>
      <c r="Y1376" s="210"/>
      <c r="Z1376" s="364"/>
      <c r="AA1376" s="39"/>
      <c r="AB1376" s="218"/>
    </row>
    <row r="1377" spans="1:28" s="100" customFormat="1" x14ac:dyDescent="0.25">
      <c r="A1377" s="100" t="str">
        <f t="shared" si="461"/>
        <v>Services</v>
      </c>
      <c r="B1377" s="130">
        <f t="shared" si="461"/>
        <v>345</v>
      </c>
      <c r="C1377" s="154">
        <f t="shared" si="462"/>
        <v>3103505</v>
      </c>
      <c r="D1377" s="154"/>
      <c r="E1377" s="224"/>
      <c r="F1377" s="154"/>
      <c r="G1377" s="224"/>
      <c r="H1377" s="154">
        <f t="shared" si="456"/>
        <v>3103505</v>
      </c>
      <c r="I1377" s="225">
        <f t="shared" si="463"/>
        <v>2.5</v>
      </c>
      <c r="J1377" s="154">
        <f t="shared" si="464"/>
        <v>77587.625</v>
      </c>
      <c r="K1377" s="154">
        <f t="shared" si="457"/>
        <v>710316.63124999998</v>
      </c>
      <c r="L1377" s="154"/>
      <c r="M1377" s="224"/>
      <c r="N1377" s="154">
        <f t="shared" si="458"/>
        <v>787904.25624999998</v>
      </c>
      <c r="O1377" s="293">
        <f t="shared" si="465"/>
        <v>25.387562006505547</v>
      </c>
      <c r="P1377" s="224"/>
      <c r="Q1377" s="154">
        <f t="shared" si="459"/>
        <v>2315600.7437499999</v>
      </c>
      <c r="R1377" s="130">
        <f t="shared" si="460"/>
        <v>345</v>
      </c>
      <c r="S1377" s="129"/>
      <c r="T1377" s="122"/>
      <c r="U1377" s="154"/>
      <c r="V1377" s="361"/>
      <c r="W1377" s="130"/>
      <c r="X1377" s="154"/>
      <c r="Y1377" s="251"/>
      <c r="Z1377" s="364"/>
      <c r="AA1377" s="154"/>
      <c r="AB1377" s="282"/>
    </row>
    <row r="1378" spans="1:28" x14ac:dyDescent="0.25">
      <c r="A1378" s="63" t="str">
        <f t="shared" si="461"/>
        <v>Meters</v>
      </c>
      <c r="B1378" s="45">
        <f t="shared" si="461"/>
        <v>346</v>
      </c>
      <c r="C1378" s="39">
        <f t="shared" si="462"/>
        <v>0</v>
      </c>
      <c r="D1378" s="39"/>
      <c r="E1378" s="40"/>
      <c r="F1378" s="39"/>
      <c r="G1378" s="40"/>
      <c r="H1378" s="39">
        <f t="shared" si="456"/>
        <v>0</v>
      </c>
      <c r="I1378" s="41">
        <f t="shared" si="463"/>
        <v>10</v>
      </c>
      <c r="J1378" s="39">
        <f t="shared" si="464"/>
        <v>0</v>
      </c>
      <c r="K1378" s="39">
        <f t="shared" si="457"/>
        <v>0</v>
      </c>
      <c r="L1378" s="39"/>
      <c r="M1378" s="40"/>
      <c r="N1378" s="39">
        <f t="shared" si="458"/>
        <v>0</v>
      </c>
      <c r="O1378" s="187" t="str">
        <f t="shared" si="465"/>
        <v>---</v>
      </c>
      <c r="P1378" s="40"/>
      <c r="Q1378" s="39">
        <f t="shared" si="459"/>
        <v>0</v>
      </c>
      <c r="R1378" s="45">
        <f t="shared" si="460"/>
        <v>346</v>
      </c>
      <c r="S1378" s="164"/>
      <c r="T1378" s="155"/>
      <c r="U1378" s="39"/>
      <c r="V1378" s="362"/>
      <c r="W1378" s="45"/>
      <c r="X1378" s="39"/>
      <c r="Y1378" s="210"/>
      <c r="Z1378" s="365"/>
      <c r="AA1378" s="39"/>
      <c r="AB1378" s="218"/>
    </row>
    <row r="1379" spans="1:28" s="100" customFormat="1" x14ac:dyDescent="0.25">
      <c r="A1379" s="100" t="str">
        <f t="shared" si="461"/>
        <v>Meter Pits &amp; Installations</v>
      </c>
      <c r="B1379" s="130">
        <f t="shared" si="461"/>
        <v>347</v>
      </c>
      <c r="C1379" s="154">
        <f t="shared" si="462"/>
        <v>3663</v>
      </c>
      <c r="D1379" s="154"/>
      <c r="E1379" s="224"/>
      <c r="F1379" s="154"/>
      <c r="G1379" s="224"/>
      <c r="H1379" s="154">
        <f t="shared" si="456"/>
        <v>3663</v>
      </c>
      <c r="I1379" s="225">
        <f t="shared" si="463"/>
        <v>2.5</v>
      </c>
      <c r="J1379" s="154">
        <f t="shared" si="464"/>
        <v>91.575000000000003</v>
      </c>
      <c r="K1379" s="154">
        <f t="shared" si="457"/>
        <v>1602.5625000000005</v>
      </c>
      <c r="L1379" s="154"/>
      <c r="M1379" s="224"/>
      <c r="N1379" s="154">
        <f t="shared" si="458"/>
        <v>1694.1375000000005</v>
      </c>
      <c r="O1379" s="293">
        <f t="shared" si="465"/>
        <v>46.250000000000014</v>
      </c>
      <c r="P1379" s="224"/>
      <c r="Q1379" s="154">
        <f t="shared" si="459"/>
        <v>1968.8624999999995</v>
      </c>
      <c r="R1379" s="130">
        <f t="shared" si="460"/>
        <v>347</v>
      </c>
      <c r="S1379" s="129"/>
      <c r="T1379" s="122"/>
      <c r="U1379" s="154"/>
      <c r="V1379" s="284"/>
      <c r="W1379" s="130"/>
      <c r="X1379" s="154"/>
      <c r="Y1379" s="154"/>
      <c r="Z1379" s="251"/>
      <c r="AA1379" s="154"/>
      <c r="AB1379" s="282"/>
    </row>
    <row r="1380" spans="1:28" x14ac:dyDescent="0.25">
      <c r="A1380" s="63" t="str">
        <f t="shared" si="461"/>
        <v>Hydrants</v>
      </c>
      <c r="B1380" s="45">
        <f t="shared" si="461"/>
        <v>348</v>
      </c>
      <c r="C1380" s="39">
        <f t="shared" si="462"/>
        <v>58117</v>
      </c>
      <c r="D1380" s="39"/>
      <c r="E1380" s="40"/>
      <c r="F1380" s="39"/>
      <c r="G1380" s="40"/>
      <c r="H1380" s="39">
        <f t="shared" si="456"/>
        <v>58117</v>
      </c>
      <c r="I1380" s="41">
        <f t="shared" si="463"/>
        <v>2</v>
      </c>
      <c r="J1380" s="39">
        <f t="shared" si="464"/>
        <v>1162.3399999999999</v>
      </c>
      <c r="K1380" s="39">
        <f t="shared" si="457"/>
        <v>17018.689999999999</v>
      </c>
      <c r="L1380" s="39"/>
      <c r="M1380" s="40"/>
      <c r="N1380" s="39">
        <f t="shared" si="458"/>
        <v>18181.03</v>
      </c>
      <c r="O1380" s="187">
        <f t="shared" si="465"/>
        <v>31.283497083469552</v>
      </c>
      <c r="P1380" s="40"/>
      <c r="Q1380" s="39">
        <f t="shared" si="459"/>
        <v>39935.97</v>
      </c>
      <c r="R1380" s="45">
        <f t="shared" si="460"/>
        <v>348</v>
      </c>
      <c r="S1380" s="164"/>
      <c r="T1380" s="155"/>
      <c r="U1380" s="39"/>
      <c r="V1380" s="375" t="s">
        <v>73</v>
      </c>
      <c r="W1380" s="45"/>
      <c r="X1380" s="39"/>
      <c r="Y1380" s="39"/>
      <c r="Z1380" s="210"/>
      <c r="AA1380" s="39"/>
      <c r="AB1380" s="216"/>
    </row>
    <row r="1381" spans="1:28" s="100" customFormat="1" x14ac:dyDescent="0.25">
      <c r="A1381" s="100" t="str">
        <f t="shared" si="461"/>
        <v>Stores Equipment</v>
      </c>
      <c r="B1381" s="130">
        <f t="shared" si="461"/>
        <v>393</v>
      </c>
      <c r="C1381" s="154">
        <f t="shared" si="462"/>
        <v>12656</v>
      </c>
      <c r="D1381" s="154"/>
      <c r="E1381" s="224"/>
      <c r="F1381" s="154"/>
      <c r="G1381" s="224"/>
      <c r="H1381" s="154">
        <f t="shared" si="456"/>
        <v>12656</v>
      </c>
      <c r="I1381" s="225">
        <f t="shared" si="463"/>
        <v>4</v>
      </c>
      <c r="J1381" s="154">
        <f t="shared" si="464"/>
        <v>506.24</v>
      </c>
      <c r="K1381" s="154">
        <f t="shared" si="457"/>
        <v>4809.2799999999988</v>
      </c>
      <c r="L1381" s="154"/>
      <c r="M1381" s="224"/>
      <c r="N1381" s="154">
        <f t="shared" si="458"/>
        <v>5315.5199999999986</v>
      </c>
      <c r="O1381" s="293">
        <f t="shared" si="465"/>
        <v>41.999999999999986</v>
      </c>
      <c r="P1381" s="224"/>
      <c r="Q1381" s="154">
        <f t="shared" si="459"/>
        <v>7340.4800000000014</v>
      </c>
      <c r="R1381" s="130">
        <f t="shared" si="460"/>
        <v>393</v>
      </c>
      <c r="S1381" s="129"/>
      <c r="T1381" s="122"/>
      <c r="U1381" s="154"/>
      <c r="V1381" s="375"/>
      <c r="W1381" s="130"/>
      <c r="X1381" s="154"/>
      <c r="Y1381" s="154"/>
      <c r="Z1381" s="154"/>
      <c r="AA1381" s="154"/>
      <c r="AB1381" s="283"/>
    </row>
    <row r="1382" spans="1:28" x14ac:dyDescent="0.25">
      <c r="A1382" s="63" t="str">
        <f t="shared" si="461"/>
        <v>Power Operated Equipment</v>
      </c>
      <c r="B1382" s="45">
        <f t="shared" si="461"/>
        <v>396</v>
      </c>
      <c r="C1382" s="39">
        <f t="shared" si="462"/>
        <v>79763</v>
      </c>
      <c r="D1382" s="39">
        <v>36190</v>
      </c>
      <c r="E1382" s="40"/>
      <c r="F1382" s="39"/>
      <c r="G1382" s="40"/>
      <c r="H1382" s="39">
        <f t="shared" si="456"/>
        <v>115953</v>
      </c>
      <c r="I1382" s="41">
        <f t="shared" si="463"/>
        <v>6.7</v>
      </c>
      <c r="J1382" s="39">
        <f t="shared" si="464"/>
        <v>6556.4859999999999</v>
      </c>
      <c r="K1382" s="39">
        <f t="shared" si="457"/>
        <v>12439.7225</v>
      </c>
      <c r="L1382" s="39"/>
      <c r="M1382" s="40"/>
      <c r="N1382" s="39">
        <f t="shared" si="458"/>
        <v>18996.208500000001</v>
      </c>
      <c r="O1382" s="187">
        <f t="shared" si="465"/>
        <v>16.382679620190942</v>
      </c>
      <c r="P1382" s="40"/>
      <c r="Q1382" s="39">
        <f t="shared" si="459"/>
        <v>96956.791499999992</v>
      </c>
      <c r="R1382" s="45">
        <f t="shared" si="460"/>
        <v>396</v>
      </c>
      <c r="S1382" s="164"/>
      <c r="T1382" s="155"/>
      <c r="U1382" s="39"/>
      <c r="V1382" s="375"/>
      <c r="W1382" s="45"/>
      <c r="X1382" s="39"/>
      <c r="Y1382" s="39"/>
      <c r="Z1382" s="39"/>
      <c r="AA1382" s="39"/>
      <c r="AB1382" s="216"/>
    </row>
    <row r="1383" spans="1:28" s="100" customFormat="1" x14ac:dyDescent="0.25">
      <c r="A1383" s="100" t="str">
        <f t="shared" si="461"/>
        <v>Transportation Equipment</v>
      </c>
      <c r="B1383" s="130">
        <f t="shared" si="461"/>
        <v>392</v>
      </c>
      <c r="C1383" s="154">
        <f t="shared" si="462"/>
        <v>0</v>
      </c>
      <c r="D1383" s="154"/>
      <c r="E1383" s="224"/>
      <c r="F1383" s="154"/>
      <c r="G1383" s="224"/>
      <c r="H1383" s="154">
        <f t="shared" si="456"/>
        <v>0</v>
      </c>
      <c r="I1383" s="225">
        <f t="shared" si="463"/>
        <v>13</v>
      </c>
      <c r="J1383" s="154">
        <f t="shared" si="464"/>
        <v>0</v>
      </c>
      <c r="K1383" s="154">
        <f t="shared" si="457"/>
        <v>0</v>
      </c>
      <c r="L1383" s="154"/>
      <c r="M1383" s="224"/>
      <c r="N1383" s="154">
        <f t="shared" si="458"/>
        <v>0</v>
      </c>
      <c r="O1383" s="293" t="str">
        <f t="shared" si="465"/>
        <v>---</v>
      </c>
      <c r="P1383" s="224"/>
      <c r="Q1383" s="154">
        <f t="shared" si="459"/>
        <v>0</v>
      </c>
      <c r="R1383" s="130">
        <f t="shared" si="460"/>
        <v>392</v>
      </c>
      <c r="S1383" s="129"/>
      <c r="T1383" s="122"/>
      <c r="U1383" s="154"/>
      <c r="V1383" s="375"/>
      <c r="W1383" s="130"/>
      <c r="X1383" s="154"/>
      <c r="Y1383" s="154"/>
      <c r="Z1383" s="154"/>
      <c r="AA1383" s="154"/>
      <c r="AB1383" s="282"/>
    </row>
    <row r="1384" spans="1:28" x14ac:dyDescent="0.25">
      <c r="A1384" s="63" t="str">
        <f t="shared" si="461"/>
        <v>Communication Equipment</v>
      </c>
      <c r="B1384" s="45">
        <f t="shared" si="461"/>
        <v>397</v>
      </c>
      <c r="C1384" s="39">
        <f t="shared" si="462"/>
        <v>102474</v>
      </c>
      <c r="D1384" s="39">
        <v>42674</v>
      </c>
      <c r="E1384" s="40"/>
      <c r="F1384" s="39"/>
      <c r="G1384" s="40"/>
      <c r="H1384" s="39">
        <f t="shared" si="456"/>
        <v>145148</v>
      </c>
      <c r="I1384" s="41">
        <f t="shared" si="463"/>
        <v>6.7</v>
      </c>
      <c r="J1384" s="39">
        <f t="shared" si="464"/>
        <v>8295.3370000000014</v>
      </c>
      <c r="K1384" s="39">
        <f t="shared" si="457"/>
        <v>17164.395</v>
      </c>
      <c r="L1384" s="39"/>
      <c r="M1384" s="40"/>
      <c r="N1384" s="39">
        <f t="shared" si="458"/>
        <v>25459.732000000004</v>
      </c>
      <c r="O1384" s="187">
        <f t="shared" si="465"/>
        <v>17.540532422079536</v>
      </c>
      <c r="P1384" s="40"/>
      <c r="Q1384" s="39">
        <f t="shared" si="459"/>
        <v>119688.268</v>
      </c>
      <c r="R1384" s="45">
        <f t="shared" si="460"/>
        <v>397</v>
      </c>
      <c r="S1384" s="164"/>
      <c r="T1384" s="155"/>
      <c r="U1384" s="39"/>
      <c r="V1384" s="375"/>
      <c r="W1384" s="45"/>
      <c r="X1384" s="39"/>
      <c r="Y1384" s="39"/>
      <c r="Z1384" s="39"/>
      <c r="AA1384" s="39"/>
      <c r="AB1384" s="218"/>
    </row>
    <row r="1385" spans="1:28" s="100" customFormat="1" x14ac:dyDescent="0.25">
      <c r="A1385" s="100" t="str">
        <f t="shared" si="461"/>
        <v>Organization</v>
      </c>
      <c r="B1385" s="130">
        <f t="shared" si="461"/>
        <v>301</v>
      </c>
      <c r="C1385" s="154">
        <f t="shared" si="462"/>
        <v>0</v>
      </c>
      <c r="D1385" s="154"/>
      <c r="E1385" s="224"/>
      <c r="F1385" s="154"/>
      <c r="G1385" s="224"/>
      <c r="H1385" s="154">
        <f t="shared" si="456"/>
        <v>0</v>
      </c>
      <c r="I1385" s="225">
        <f t="shared" si="463"/>
        <v>0</v>
      </c>
      <c r="J1385" s="154">
        <f t="shared" si="464"/>
        <v>0</v>
      </c>
      <c r="K1385" s="154">
        <f t="shared" si="457"/>
        <v>0</v>
      </c>
      <c r="L1385" s="154"/>
      <c r="M1385" s="224"/>
      <c r="N1385" s="154">
        <f t="shared" si="458"/>
        <v>0</v>
      </c>
      <c r="O1385" s="293" t="str">
        <f t="shared" si="465"/>
        <v>---</v>
      </c>
      <c r="P1385" s="224"/>
      <c r="Q1385" s="154">
        <f t="shared" si="459"/>
        <v>0</v>
      </c>
      <c r="R1385" s="130">
        <f t="shared" si="460"/>
        <v>301</v>
      </c>
      <c r="S1385" s="129"/>
      <c r="T1385" s="122"/>
      <c r="U1385" s="154"/>
      <c r="V1385" s="375"/>
      <c r="W1385" s="130"/>
      <c r="X1385" s="154"/>
      <c r="Y1385" s="154"/>
      <c r="Z1385" s="154"/>
      <c r="AA1385" s="154"/>
      <c r="AB1385" s="283"/>
    </row>
    <row r="1386" spans="1:28" x14ac:dyDescent="0.25">
      <c r="A1386" s="63">
        <f t="shared" si="461"/>
        <v>0</v>
      </c>
      <c r="B1386" s="45">
        <f t="shared" si="461"/>
        <v>396</v>
      </c>
      <c r="C1386" s="39">
        <f t="shared" si="462"/>
        <v>0</v>
      </c>
      <c r="D1386" s="39"/>
      <c r="E1386" s="40"/>
      <c r="F1386" s="39"/>
      <c r="G1386" s="40"/>
      <c r="H1386" s="39">
        <f t="shared" si="456"/>
        <v>0</v>
      </c>
      <c r="I1386" s="41">
        <f t="shared" si="463"/>
        <v>2.5</v>
      </c>
      <c r="J1386" s="39">
        <f t="shared" si="464"/>
        <v>0</v>
      </c>
      <c r="K1386" s="39">
        <f t="shared" si="457"/>
        <v>0</v>
      </c>
      <c r="L1386" s="39"/>
      <c r="M1386" s="40"/>
      <c r="N1386" s="39">
        <f t="shared" si="458"/>
        <v>0</v>
      </c>
      <c r="O1386" s="187" t="str">
        <f t="shared" si="465"/>
        <v>---</v>
      </c>
      <c r="P1386" s="40"/>
      <c r="Q1386" s="39">
        <f t="shared" si="459"/>
        <v>0</v>
      </c>
      <c r="R1386" s="45">
        <f t="shared" si="460"/>
        <v>396</v>
      </c>
      <c r="S1386" s="164"/>
      <c r="T1386" s="160"/>
      <c r="U1386" s="39"/>
      <c r="V1386" s="375"/>
      <c r="W1386" s="45"/>
      <c r="X1386" s="39"/>
      <c r="Y1386" s="39"/>
      <c r="Z1386" s="39"/>
      <c r="AA1386" s="39"/>
      <c r="AB1386" s="216"/>
    </row>
    <row r="1387" spans="1:28" x14ac:dyDescent="0.25">
      <c r="A1387" s="100"/>
      <c r="B1387" s="130"/>
      <c r="C1387" s="154"/>
      <c r="D1387" s="154"/>
      <c r="E1387" s="224"/>
      <c r="F1387" s="154"/>
      <c r="G1387" s="224"/>
      <c r="H1387" s="154"/>
      <c r="I1387" s="225"/>
      <c r="J1387" s="154"/>
      <c r="K1387" s="154"/>
      <c r="L1387" s="154"/>
      <c r="M1387" s="224"/>
      <c r="N1387" s="154"/>
      <c r="O1387" s="154"/>
      <c r="P1387" s="224"/>
      <c r="Q1387" s="154"/>
      <c r="R1387" s="130"/>
      <c r="S1387" s="129"/>
      <c r="T1387" s="122"/>
      <c r="U1387" s="154"/>
      <c r="V1387" s="228"/>
      <c r="W1387" s="130"/>
      <c r="X1387" s="154"/>
      <c r="Y1387" s="154"/>
      <c r="Z1387" s="154"/>
      <c r="AA1387" s="154"/>
      <c r="AB1387" s="229"/>
    </row>
    <row r="1388" spans="1:28" x14ac:dyDescent="0.25">
      <c r="A1388" s="244" t="s">
        <v>54</v>
      </c>
      <c r="B1388" s="9" t="str">
        <f t="shared" ref="B1388" si="466">$M$1</f>
        <v>A</v>
      </c>
      <c r="C1388" s="32"/>
      <c r="D1388" s="32"/>
      <c r="F1388" s="32"/>
      <c r="H1388" s="32"/>
      <c r="I1388" s="32"/>
      <c r="J1388" s="32"/>
      <c r="K1388" s="32"/>
      <c r="L1388" s="32"/>
      <c r="N1388" s="32"/>
      <c r="O1388" s="32"/>
      <c r="T1388" s="160"/>
      <c r="U1388" s="4"/>
      <c r="V1388" s="4"/>
    </row>
    <row r="1389" spans="1:28" x14ac:dyDescent="0.25">
      <c r="A1389" s="4" t="s">
        <v>4</v>
      </c>
      <c r="C1389" s="198">
        <f>SUM(C1370:C1388)</f>
        <v>5572999</v>
      </c>
      <c r="D1389" s="198">
        <f>SUM(D1370:D1388)</f>
        <v>81708</v>
      </c>
      <c r="F1389" s="11">
        <f>SUM(F1370:F1388)</f>
        <v>0</v>
      </c>
      <c r="H1389" s="198">
        <f>SUM(H1370:H1388)</f>
        <v>5654707</v>
      </c>
      <c r="I1389" s="32"/>
      <c r="J1389" s="198">
        <f>SUM(J1370:J1388)</f>
        <v>148674.94900000002</v>
      </c>
      <c r="K1389" s="198">
        <f>SUM(K1370:K1388)</f>
        <v>1272580.08825</v>
      </c>
      <c r="L1389" s="11">
        <f>SUM(L1370:L1388)</f>
        <v>0</v>
      </c>
      <c r="N1389" s="198">
        <f>SUM(N1370:N1388)</f>
        <v>1421255.0372500001</v>
      </c>
      <c r="O1389" s="11"/>
      <c r="Q1389" s="198">
        <f>SUM(Q1370:Q1388)</f>
        <v>4233451.9627499999</v>
      </c>
      <c r="T1389" s="160"/>
      <c r="U1389" s="198">
        <f>SUM(U1370:U1386)</f>
        <v>0</v>
      </c>
      <c r="V1389" s="23"/>
      <c r="X1389" s="198">
        <f>U1389+V1370</f>
        <v>0</v>
      </c>
      <c r="Y1389" s="198">
        <f>X1389/H1389*J1389</f>
        <v>0</v>
      </c>
      <c r="AA1389" s="198">
        <f>Z1370+Y1389+SUM(AA1370:AA1386)</f>
        <v>0</v>
      </c>
      <c r="AB1389" s="198">
        <f>X1389-AA1389</f>
        <v>0</v>
      </c>
    </row>
    <row r="1390" spans="1:28" x14ac:dyDescent="0.25">
      <c r="C1390" s="32"/>
      <c r="H1390" s="32"/>
      <c r="I1390" s="32"/>
      <c r="J1390" s="32"/>
      <c r="K1390" s="32"/>
      <c r="L1390" s="32"/>
      <c r="N1390" s="32"/>
      <c r="O1390" s="32"/>
      <c r="Q1390" s="32"/>
      <c r="T1390" s="160"/>
    </row>
    <row r="1391" spans="1:28" x14ac:dyDescent="0.25">
      <c r="A1391" s="120" t="s">
        <v>85</v>
      </c>
      <c r="B1391" s="90"/>
      <c r="C1391" s="32"/>
      <c r="H1391" s="32"/>
      <c r="I1391" s="32"/>
      <c r="J1391" s="32"/>
      <c r="K1391" s="32"/>
      <c r="L1391" s="32"/>
      <c r="N1391" s="32"/>
      <c r="O1391" s="32"/>
      <c r="Q1391" s="32"/>
      <c r="T1391" s="160"/>
      <c r="U1391" s="56"/>
      <c r="V1391" s="4"/>
      <c r="W1391" s="9"/>
      <c r="Y1391" s="32"/>
      <c r="AA1391" s="32"/>
      <c r="AB1391" s="206"/>
    </row>
    <row r="1392" spans="1:28" ht="14.4" thickBot="1" x14ac:dyDescent="0.3">
      <c r="B1392" s="4"/>
      <c r="E1392" s="4"/>
      <c r="G1392" s="4"/>
      <c r="T1392" s="160"/>
      <c r="U1392" s="56"/>
      <c r="V1392" s="4"/>
      <c r="W1392" s="9"/>
      <c r="Y1392" s="32"/>
      <c r="AA1392" s="32"/>
      <c r="AB1392" s="206"/>
    </row>
    <row r="1393" spans="1:28" ht="14.4" thickTop="1" x14ac:dyDescent="0.25">
      <c r="B1393" s="4"/>
      <c r="E1393" s="4"/>
      <c r="G1393" s="4"/>
      <c r="K1393" s="91"/>
      <c r="L1393" s="92"/>
      <c r="M1393" s="68"/>
      <c r="N1393" s="92"/>
      <c r="O1393" s="92"/>
      <c r="P1393" s="68"/>
      <c r="Q1393" s="93"/>
      <c r="T1393" s="160"/>
      <c r="U1393" s="125"/>
      <c r="V1393" s="4"/>
      <c r="AA1393" s="65"/>
      <c r="AB1393" s="50"/>
    </row>
    <row r="1394" spans="1:28" x14ac:dyDescent="0.25">
      <c r="B1394" s="259"/>
      <c r="C1394" s="9"/>
      <c r="H1394" s="9"/>
      <c r="K1394" s="78"/>
      <c r="L1394" s="376">
        <f>L1362</f>
        <v>2011</v>
      </c>
      <c r="M1394" s="377"/>
      <c r="N1394" s="377"/>
      <c r="O1394" s="377"/>
      <c r="P1394" s="378"/>
      <c r="Q1394" s="94"/>
      <c r="T1394" s="160"/>
      <c r="U1394" s="56"/>
      <c r="V1394" s="4" t="s">
        <v>5</v>
      </c>
      <c r="AB1394" s="50"/>
    </row>
    <row r="1395" spans="1:28" x14ac:dyDescent="0.25">
      <c r="B1395" s="4"/>
      <c r="E1395" s="4"/>
      <c r="G1395" s="4"/>
      <c r="K1395" s="78"/>
      <c r="L1395" s="57"/>
      <c r="M1395" s="73"/>
      <c r="N1395" s="57"/>
      <c r="O1395" s="57"/>
      <c r="P1395" s="73"/>
      <c r="Q1395" s="74"/>
      <c r="T1395" s="160"/>
      <c r="U1395" s="56"/>
      <c r="V1395" s="10" t="s">
        <v>17</v>
      </c>
      <c r="W1395" s="10" t="s">
        <v>18</v>
      </c>
      <c r="X1395" s="10"/>
      <c r="AB1395" s="50"/>
    </row>
    <row r="1396" spans="1:28" x14ac:dyDescent="0.25">
      <c r="B1396" s="4"/>
      <c r="E1396" s="4"/>
      <c r="G1396" s="4"/>
      <c r="K1396" s="72"/>
      <c r="L1396" s="56" t="s">
        <v>19</v>
      </c>
      <c r="M1396" s="73"/>
      <c r="N1396" s="56"/>
      <c r="O1396" s="379">
        <f>H1389</f>
        <v>5654707</v>
      </c>
      <c r="P1396" s="379"/>
      <c r="Q1396" s="71"/>
      <c r="T1396" s="160"/>
      <c r="U1396" s="125"/>
      <c r="V1396" s="380" t="s">
        <v>76</v>
      </c>
      <c r="W1396" s="382" t="s">
        <v>75</v>
      </c>
      <c r="X1396" s="383"/>
      <c r="Y1396" s="383"/>
      <c r="Z1396" s="383"/>
      <c r="AA1396" s="384"/>
      <c r="AB1396" s="50"/>
    </row>
    <row r="1397" spans="1:28" x14ac:dyDescent="0.25">
      <c r="A1397" s="9"/>
      <c r="B1397" s="259"/>
      <c r="K1397" s="72"/>
      <c r="L1397" s="43" t="s">
        <v>20</v>
      </c>
      <c r="M1397" s="73"/>
      <c r="N1397" s="56"/>
      <c r="O1397" s="391">
        <f>X1389</f>
        <v>0</v>
      </c>
      <c r="P1397" s="391"/>
      <c r="Q1397" s="71"/>
      <c r="T1397" s="160"/>
      <c r="U1397" s="56"/>
      <c r="V1397" s="381"/>
      <c r="W1397" s="385"/>
      <c r="X1397" s="386"/>
      <c r="Y1397" s="386"/>
      <c r="Z1397" s="386"/>
      <c r="AA1397" s="387"/>
      <c r="AB1397" s="50"/>
    </row>
    <row r="1398" spans="1:28" ht="14.4" thickBot="1" x14ac:dyDescent="0.3">
      <c r="K1398" s="72"/>
      <c r="L1398" s="43" t="s">
        <v>21</v>
      </c>
      <c r="M1398" s="73"/>
      <c r="N1398" s="56"/>
      <c r="O1398" s="392">
        <f>N1389</f>
        <v>1421255.0372500001</v>
      </c>
      <c r="P1398" s="392"/>
      <c r="Q1398" s="71"/>
      <c r="T1398" s="160"/>
      <c r="U1398" s="56"/>
      <c r="V1398" s="259"/>
      <c r="W1398" s="385"/>
      <c r="X1398" s="386"/>
      <c r="Y1398" s="386"/>
      <c r="Z1398" s="386"/>
      <c r="AA1398" s="387"/>
      <c r="AB1398" s="50"/>
    </row>
    <row r="1399" spans="1:28" x14ac:dyDescent="0.25">
      <c r="A1399" s="9"/>
      <c r="B1399" s="259"/>
      <c r="K1399" s="72"/>
      <c r="L1399" s="75"/>
      <c r="M1399" s="76"/>
      <c r="N1399" s="77"/>
      <c r="O1399" s="393">
        <f>O1396-O1397-O1398</f>
        <v>4233451.9627499999</v>
      </c>
      <c r="P1399" s="393"/>
      <c r="Q1399" s="71"/>
      <c r="T1399" s="160"/>
      <c r="W1399" s="388"/>
      <c r="X1399" s="389"/>
      <c r="Y1399" s="389"/>
      <c r="Z1399" s="389"/>
      <c r="AA1399" s="390"/>
      <c r="AB1399" s="50"/>
    </row>
    <row r="1400" spans="1:28" x14ac:dyDescent="0.25">
      <c r="A1400" s="9"/>
      <c r="B1400" s="259"/>
      <c r="H1400" s="9"/>
      <c r="K1400" s="78"/>
      <c r="L1400" s="43"/>
      <c r="M1400" s="73"/>
      <c r="N1400" s="56"/>
      <c r="O1400" s="43"/>
      <c r="P1400" s="56"/>
      <c r="Q1400" s="74"/>
      <c r="T1400" s="160"/>
    </row>
    <row r="1401" spans="1:28" x14ac:dyDescent="0.25">
      <c r="A1401" s="9" t="s">
        <v>22</v>
      </c>
      <c r="B1401" s="62"/>
      <c r="C1401" s="4" t="s">
        <v>23</v>
      </c>
      <c r="K1401" s="78"/>
      <c r="L1401" s="80" t="s">
        <v>24</v>
      </c>
      <c r="M1401" s="73"/>
      <c r="N1401" s="56"/>
      <c r="O1401" s="394">
        <f>AA1389</f>
        <v>0</v>
      </c>
      <c r="P1401" s="394"/>
      <c r="Q1401" s="71"/>
      <c r="T1401" s="160"/>
    </row>
    <row r="1402" spans="1:28" x14ac:dyDescent="0.25">
      <c r="A1402" s="9" t="s">
        <v>28</v>
      </c>
      <c r="B1402" s="62">
        <f>B1355</f>
        <v>0</v>
      </c>
      <c r="C1402" s="4">
        <f t="shared" ref="C1402" si="467">B1401-B1402</f>
        <v>0</v>
      </c>
      <c r="D1402" s="4" t="s">
        <v>26</v>
      </c>
      <c r="K1402" s="72"/>
      <c r="L1402" s="81" t="s">
        <v>27</v>
      </c>
      <c r="M1402" s="19"/>
      <c r="N1402" s="20"/>
      <c r="O1402" s="374">
        <f>O1399+O1401</f>
        <v>4233451.9627499999</v>
      </c>
      <c r="P1402" s="374"/>
      <c r="Q1402" s="95"/>
      <c r="T1402" s="160"/>
    </row>
    <row r="1403" spans="1:28" ht="14.4" thickBot="1" x14ac:dyDescent="0.3">
      <c r="C1403" s="32"/>
      <c r="D1403" s="32"/>
      <c r="F1403" s="32"/>
      <c r="H1403" s="32"/>
      <c r="I1403" s="96"/>
      <c r="J1403" s="32"/>
      <c r="K1403" s="97"/>
      <c r="L1403" s="98"/>
      <c r="M1403" s="84"/>
      <c r="N1403" s="98"/>
      <c r="O1403" s="98"/>
      <c r="P1403" s="84"/>
      <c r="Q1403" s="99"/>
      <c r="T1403" s="160"/>
    </row>
    <row r="1404" spans="1:28" ht="14.4" thickTop="1" x14ac:dyDescent="0.25"/>
    <row r="1406" spans="1:28" x14ac:dyDescent="0.25">
      <c r="A1406" s="87" t="s">
        <v>78</v>
      </c>
      <c r="D1406" s="259" t="s">
        <v>39</v>
      </c>
      <c r="I1406" s="395" t="s">
        <v>77</v>
      </c>
      <c r="J1406" s="395"/>
      <c r="L1406" s="259" t="s">
        <v>79</v>
      </c>
      <c r="O1406" s="259" t="s">
        <v>80</v>
      </c>
      <c r="P1406" s="259"/>
      <c r="Q1406" s="259"/>
      <c r="T1406" s="160"/>
    </row>
    <row r="1407" spans="1:28" x14ac:dyDescent="0.25">
      <c r="A1407" s="260" t="str">
        <f t="shared" ref="A1407" si="468">$B$1</f>
        <v>Liberty-Bolivar</v>
      </c>
      <c r="B1407" s="261"/>
      <c r="D1407" s="396" t="str">
        <f t="shared" ref="D1407" si="469">$I$1</f>
        <v>WA-2020-0397</v>
      </c>
      <c r="E1407" s="397"/>
      <c r="F1407" s="398"/>
      <c r="I1407" s="12" t="str">
        <f t="shared" ref="I1407" si="470">$M$1</f>
        <v>A</v>
      </c>
      <c r="L1407" s="44">
        <f>L1362+1</f>
        <v>2012</v>
      </c>
      <c r="O1407" s="399">
        <v>12</v>
      </c>
      <c r="P1407" s="400"/>
      <c r="T1407" s="160"/>
    </row>
    <row r="1408" spans="1:28" x14ac:dyDescent="0.25">
      <c r="A1408" s="262"/>
      <c r="B1408" s="259"/>
      <c r="T1408" s="160"/>
    </row>
    <row r="1409" spans="1:28" x14ac:dyDescent="0.3">
      <c r="B1409" s="401" t="s">
        <v>63</v>
      </c>
      <c r="C1409" s="366" t="s">
        <v>44</v>
      </c>
      <c r="D1409" s="366" t="s">
        <v>45</v>
      </c>
      <c r="E1409" s="101"/>
      <c r="F1409" s="366" t="s">
        <v>46</v>
      </c>
      <c r="G1409" s="101"/>
      <c r="H1409" s="366" t="s">
        <v>47</v>
      </c>
      <c r="I1409" s="366" t="s">
        <v>48</v>
      </c>
      <c r="J1409" s="366" t="s">
        <v>50</v>
      </c>
      <c r="K1409" s="366" t="s">
        <v>51</v>
      </c>
      <c r="L1409" s="366" t="s">
        <v>52</v>
      </c>
      <c r="M1409" s="101"/>
      <c r="N1409" s="366" t="s">
        <v>53</v>
      </c>
      <c r="O1409" s="366" t="s">
        <v>60</v>
      </c>
      <c r="P1409" s="101"/>
      <c r="Q1409" s="366" t="s">
        <v>55</v>
      </c>
      <c r="R1409" s="368" t="s">
        <v>49</v>
      </c>
      <c r="T1409" s="160"/>
      <c r="U1409" s="366" t="s">
        <v>64</v>
      </c>
      <c r="V1409" s="371" t="s">
        <v>65</v>
      </c>
      <c r="W1409" s="366" t="s">
        <v>67</v>
      </c>
      <c r="X1409" s="366" t="s">
        <v>66</v>
      </c>
      <c r="Y1409" s="366" t="s">
        <v>68</v>
      </c>
      <c r="Z1409" s="366" t="s">
        <v>69</v>
      </c>
      <c r="AA1409" s="366" t="s">
        <v>70</v>
      </c>
      <c r="AB1409" s="404" t="s">
        <v>71</v>
      </c>
    </row>
    <row r="1410" spans="1:28" x14ac:dyDescent="0.3">
      <c r="B1410" s="402"/>
      <c r="C1410" s="367"/>
      <c r="D1410" s="367"/>
      <c r="E1410" s="102"/>
      <c r="F1410" s="367"/>
      <c r="G1410" s="102"/>
      <c r="H1410" s="367"/>
      <c r="I1410" s="367"/>
      <c r="J1410" s="367"/>
      <c r="K1410" s="367"/>
      <c r="L1410" s="367"/>
      <c r="M1410" s="102"/>
      <c r="N1410" s="367"/>
      <c r="O1410" s="367"/>
      <c r="P1410" s="102"/>
      <c r="Q1410" s="367"/>
      <c r="R1410" s="369"/>
      <c r="T1410" s="160"/>
      <c r="U1410" s="367"/>
      <c r="V1410" s="372"/>
      <c r="W1410" s="367"/>
      <c r="X1410" s="367"/>
      <c r="Y1410" s="367"/>
      <c r="Z1410" s="367"/>
      <c r="AA1410" s="367"/>
      <c r="AB1410" s="405"/>
    </row>
    <row r="1411" spans="1:28" x14ac:dyDescent="0.3">
      <c r="B1411" s="402"/>
      <c r="C1411" s="367"/>
      <c r="D1411" s="367"/>
      <c r="E1411" s="102"/>
      <c r="F1411" s="367"/>
      <c r="G1411" s="102"/>
      <c r="H1411" s="367"/>
      <c r="I1411" s="367"/>
      <c r="J1411" s="367"/>
      <c r="K1411" s="367"/>
      <c r="L1411" s="367"/>
      <c r="M1411" s="102"/>
      <c r="N1411" s="367"/>
      <c r="O1411" s="367"/>
      <c r="P1411" s="102"/>
      <c r="Q1411" s="367"/>
      <c r="R1411" s="369"/>
      <c r="T1411" s="160"/>
      <c r="U1411" s="367"/>
      <c r="V1411" s="372"/>
      <c r="W1411" s="367"/>
      <c r="X1411" s="367"/>
      <c r="Y1411" s="367"/>
      <c r="Z1411" s="367"/>
      <c r="AA1411" s="367"/>
      <c r="AB1411" s="405"/>
    </row>
    <row r="1412" spans="1:28" x14ac:dyDescent="0.3">
      <c r="A1412" s="359" t="s">
        <v>0</v>
      </c>
      <c r="B1412" s="402"/>
      <c r="C1412" s="367"/>
      <c r="D1412" s="367"/>
      <c r="E1412" s="102"/>
      <c r="F1412" s="367"/>
      <c r="G1412" s="102"/>
      <c r="H1412" s="367"/>
      <c r="I1412" s="367"/>
      <c r="J1412" s="367"/>
      <c r="K1412" s="367"/>
      <c r="L1412" s="367"/>
      <c r="M1412" s="102"/>
      <c r="N1412" s="367"/>
      <c r="O1412" s="367"/>
      <c r="P1412" s="102"/>
      <c r="Q1412" s="367"/>
      <c r="R1412" s="369"/>
      <c r="T1412" s="160"/>
      <c r="U1412" s="367"/>
      <c r="V1412" s="372"/>
      <c r="W1412" s="367"/>
      <c r="X1412" s="367"/>
      <c r="Y1412" s="367"/>
      <c r="Z1412" s="367"/>
      <c r="AA1412" s="367"/>
      <c r="AB1412" s="405"/>
    </row>
    <row r="1413" spans="1:28" x14ac:dyDescent="0.3">
      <c r="A1413" s="359"/>
      <c r="B1413" s="403"/>
      <c r="C1413" s="46">
        <f>L1407</f>
        <v>2012</v>
      </c>
      <c r="D1413" s="46">
        <f>C1413</f>
        <v>2012</v>
      </c>
      <c r="E1413" s="7" t="s">
        <v>5</v>
      </c>
      <c r="F1413" s="46">
        <f>C1413</f>
        <v>2012</v>
      </c>
      <c r="G1413" s="7" t="s">
        <v>5</v>
      </c>
      <c r="H1413" s="46">
        <f>C1413</f>
        <v>2012</v>
      </c>
      <c r="I1413" s="373"/>
      <c r="J1413" s="373"/>
      <c r="K1413" s="46">
        <f>C1413</f>
        <v>2012</v>
      </c>
      <c r="L1413" s="46">
        <f>C1413</f>
        <v>2012</v>
      </c>
      <c r="M1413" s="7" t="s">
        <v>5</v>
      </c>
      <c r="N1413" s="46">
        <f>C1413</f>
        <v>2012</v>
      </c>
      <c r="O1413" s="373"/>
      <c r="P1413" s="7" t="s">
        <v>5</v>
      </c>
      <c r="Q1413" s="46">
        <f>C1413</f>
        <v>2012</v>
      </c>
      <c r="R1413" s="370"/>
      <c r="T1413" s="160"/>
      <c r="U1413" s="46">
        <f>C1413</f>
        <v>2012</v>
      </c>
      <c r="V1413" s="220">
        <f>U1413</f>
        <v>2012</v>
      </c>
      <c r="W1413" s="373"/>
      <c r="X1413" s="46">
        <f>U1413</f>
        <v>2012</v>
      </c>
      <c r="Y1413" s="46">
        <f>U1413</f>
        <v>2012</v>
      </c>
      <c r="Z1413" s="47">
        <f>U1413</f>
        <v>2012</v>
      </c>
      <c r="AA1413" s="373"/>
      <c r="AB1413" s="406"/>
    </row>
    <row r="1414" spans="1:28" x14ac:dyDescent="0.3">
      <c r="A1414" s="262" t="s">
        <v>54</v>
      </c>
      <c r="B1414" s="9" t="str">
        <f t="shared" ref="B1414" si="471">$M$1</f>
        <v>A</v>
      </c>
      <c r="C1414" s="106"/>
      <c r="D1414" s="106"/>
      <c r="E1414" s="107"/>
      <c r="F1414" s="106"/>
      <c r="G1414" s="107"/>
      <c r="H1414" s="106"/>
      <c r="I1414" s="108"/>
      <c r="J1414" s="108"/>
      <c r="K1414" s="106"/>
      <c r="L1414" s="106"/>
      <c r="M1414" s="107"/>
      <c r="N1414" s="106"/>
      <c r="O1414" s="108"/>
      <c r="P1414" s="107"/>
      <c r="Q1414" s="106"/>
      <c r="R1414" s="113"/>
      <c r="T1414" s="160"/>
      <c r="U1414" s="109"/>
      <c r="V1414" s="109"/>
      <c r="W1414" s="110"/>
      <c r="X1414" s="109"/>
      <c r="Y1414" s="109"/>
      <c r="Z1414" s="109"/>
      <c r="AA1414" s="110"/>
      <c r="AB1414" s="111"/>
    </row>
    <row r="1415" spans="1:28" x14ac:dyDescent="0.25">
      <c r="A1415" s="63" t="str">
        <f>A1370</f>
        <v>Land and Land Rights</v>
      </c>
      <c r="B1415" s="45">
        <f>B1370</f>
        <v>389</v>
      </c>
      <c r="C1415" s="39">
        <f>H1370</f>
        <v>31116</v>
      </c>
      <c r="D1415" s="39">
        <v>35000</v>
      </c>
      <c r="E1415" s="40"/>
      <c r="F1415" s="39"/>
      <c r="G1415" s="40"/>
      <c r="H1415" s="39">
        <f t="shared" ref="H1415:H1431" si="472">C1415+D1415-F1415</f>
        <v>66116</v>
      </c>
      <c r="I1415" s="41">
        <f>I1370</f>
        <v>0</v>
      </c>
      <c r="J1415" s="39">
        <f>((C1415+H1415)/2)*I1415/100*$O$1407/12</f>
        <v>0</v>
      </c>
      <c r="K1415" s="39">
        <f t="shared" ref="K1415:K1431" si="473">N1370</f>
        <v>0</v>
      </c>
      <c r="L1415" s="39"/>
      <c r="M1415" s="40"/>
      <c r="N1415" s="39">
        <f t="shared" ref="N1415:N1431" si="474">K1415+J1415+L1415-F1415</f>
        <v>0</v>
      </c>
      <c r="O1415" s="187" t="str">
        <f>IF(N1415&gt;0, N1415/H1415*100, "---")</f>
        <v>---</v>
      </c>
      <c r="P1415" s="40"/>
      <c r="Q1415" s="39">
        <f t="shared" ref="Q1415:Q1431" si="475">H1415-N1415</f>
        <v>66116</v>
      </c>
      <c r="R1415" s="45">
        <f t="shared" ref="R1415:R1431" si="476">B1415</f>
        <v>389</v>
      </c>
      <c r="S1415" s="164"/>
      <c r="T1415" s="155"/>
      <c r="U1415" s="207"/>
      <c r="V1415" s="221">
        <f>X1389</f>
        <v>0</v>
      </c>
      <c r="W1415" s="105"/>
      <c r="X1415" s="176"/>
      <c r="Y1415" s="176"/>
      <c r="Z1415" s="176">
        <f>AA1390</f>
        <v>0</v>
      </c>
      <c r="AA1415" s="207"/>
      <c r="AB1415" s="214"/>
    </row>
    <row r="1416" spans="1:28" s="100" customFormat="1" x14ac:dyDescent="0.25">
      <c r="A1416" s="100" t="str">
        <f t="shared" ref="A1416:B1431" si="477">A1371</f>
        <v>Wells and Springs</v>
      </c>
      <c r="B1416" s="130">
        <f t="shared" si="477"/>
        <v>314</v>
      </c>
      <c r="C1416" s="154">
        <f t="shared" ref="C1416:C1431" si="478">H1371</f>
        <v>100749</v>
      </c>
      <c r="D1416" s="154"/>
      <c r="E1416" s="224"/>
      <c r="F1416" s="154"/>
      <c r="G1416" s="224"/>
      <c r="H1416" s="154">
        <f t="shared" si="472"/>
        <v>100749</v>
      </c>
      <c r="I1416" s="225">
        <f t="shared" ref="I1416:I1431" si="479">I1371</f>
        <v>2</v>
      </c>
      <c r="J1416" s="154">
        <f t="shared" ref="J1416:J1431" si="480">((C1416+H1416)/2)*I1416/100*$O$1407/12</f>
        <v>2014.9800000000002</v>
      </c>
      <c r="K1416" s="154">
        <f t="shared" si="473"/>
        <v>21682.289999999997</v>
      </c>
      <c r="L1416" s="154"/>
      <c r="M1416" s="224"/>
      <c r="N1416" s="154">
        <f t="shared" si="474"/>
        <v>23697.269999999997</v>
      </c>
      <c r="O1416" s="293">
        <f t="shared" ref="O1416:O1431" si="481">IF(N1416&gt;0, N1416/H1416*100, "---")</f>
        <v>23.521096983592887</v>
      </c>
      <c r="P1416" s="224"/>
      <c r="Q1416" s="154">
        <f t="shared" si="475"/>
        <v>77051.73000000001</v>
      </c>
      <c r="R1416" s="130">
        <f t="shared" si="476"/>
        <v>314</v>
      </c>
      <c r="S1416" s="129"/>
      <c r="T1416" s="122"/>
      <c r="U1416" s="154"/>
      <c r="V1416" s="360" t="s">
        <v>72</v>
      </c>
      <c r="W1416" s="130"/>
      <c r="X1416" s="154"/>
      <c r="Y1416" s="281"/>
      <c r="Z1416" s="363" t="s">
        <v>74</v>
      </c>
      <c r="AA1416" s="154"/>
      <c r="AB1416" s="282"/>
    </row>
    <row r="1417" spans="1:28" x14ac:dyDescent="0.25">
      <c r="A1417" s="63" t="str">
        <f t="shared" si="477"/>
        <v>Pumping Equip (Electric)</v>
      </c>
      <c r="B1417" s="45">
        <f t="shared" si="477"/>
        <v>325</v>
      </c>
      <c r="C1417" s="39">
        <f t="shared" si="478"/>
        <v>2844</v>
      </c>
      <c r="D1417" s="39"/>
      <c r="E1417" s="40"/>
      <c r="F1417" s="39"/>
      <c r="G1417" s="40"/>
      <c r="H1417" s="39">
        <f t="shared" si="472"/>
        <v>2844</v>
      </c>
      <c r="I1417" s="41">
        <f t="shared" si="479"/>
        <v>10</v>
      </c>
      <c r="J1417" s="39">
        <f t="shared" si="480"/>
        <v>284.39999999999998</v>
      </c>
      <c r="K1417" s="39">
        <f t="shared" si="473"/>
        <v>142.19999999999999</v>
      </c>
      <c r="L1417" s="39"/>
      <c r="M1417" s="40"/>
      <c r="N1417" s="39">
        <f t="shared" si="474"/>
        <v>426.59999999999997</v>
      </c>
      <c r="O1417" s="187">
        <f t="shared" si="481"/>
        <v>15</v>
      </c>
      <c r="P1417" s="40"/>
      <c r="Q1417" s="39">
        <f t="shared" si="475"/>
        <v>2417.4</v>
      </c>
      <c r="R1417" s="45">
        <f t="shared" si="476"/>
        <v>325</v>
      </c>
      <c r="S1417" s="164"/>
      <c r="T1417" s="155"/>
      <c r="U1417" s="39"/>
      <c r="V1417" s="361"/>
      <c r="W1417" s="45"/>
      <c r="X1417" s="39"/>
      <c r="Y1417" s="210"/>
      <c r="Z1417" s="364"/>
      <c r="AA1417" s="39"/>
      <c r="AB1417" s="216"/>
    </row>
    <row r="1418" spans="1:28" s="100" customFormat="1" x14ac:dyDescent="0.25">
      <c r="A1418" s="100" t="str">
        <f t="shared" si="477"/>
        <v>Structures and Improvements</v>
      </c>
      <c r="B1418" s="130">
        <f t="shared" si="477"/>
        <v>390</v>
      </c>
      <c r="C1418" s="154">
        <f t="shared" si="478"/>
        <v>23440</v>
      </c>
      <c r="D1418" s="154"/>
      <c r="E1418" s="224"/>
      <c r="F1418" s="154"/>
      <c r="G1418" s="224"/>
      <c r="H1418" s="154">
        <f t="shared" si="472"/>
        <v>23440</v>
      </c>
      <c r="I1418" s="225">
        <f t="shared" si="479"/>
        <v>2.5</v>
      </c>
      <c r="J1418" s="154">
        <f t="shared" si="480"/>
        <v>586</v>
      </c>
      <c r="K1418" s="154">
        <f t="shared" si="473"/>
        <v>6505.0249999999996</v>
      </c>
      <c r="L1418" s="154"/>
      <c r="M1418" s="224"/>
      <c r="N1418" s="154">
        <f t="shared" si="474"/>
        <v>7091.0249999999996</v>
      </c>
      <c r="O1418" s="293">
        <f t="shared" si="481"/>
        <v>30.251813139931738</v>
      </c>
      <c r="P1418" s="224"/>
      <c r="Q1418" s="154">
        <f t="shared" si="475"/>
        <v>16348.975</v>
      </c>
      <c r="R1418" s="130">
        <f t="shared" si="476"/>
        <v>390</v>
      </c>
      <c r="S1418" s="129"/>
      <c r="T1418" s="122"/>
      <c r="U1418" s="154"/>
      <c r="V1418" s="361"/>
      <c r="W1418" s="130"/>
      <c r="X1418" s="154"/>
      <c r="Y1418" s="251"/>
      <c r="Z1418" s="364"/>
      <c r="AA1418" s="154"/>
      <c r="AB1418" s="283"/>
    </row>
    <row r="1419" spans="1:28" x14ac:dyDescent="0.25">
      <c r="A1419" s="63" t="str">
        <f t="shared" si="477"/>
        <v>Water Treatment Equipment</v>
      </c>
      <c r="B1419" s="45">
        <f t="shared" si="477"/>
        <v>332</v>
      </c>
      <c r="C1419" s="39">
        <f t="shared" si="478"/>
        <v>110279</v>
      </c>
      <c r="D1419" s="39"/>
      <c r="E1419" s="40"/>
      <c r="F1419" s="39"/>
      <c r="G1419" s="40"/>
      <c r="H1419" s="39">
        <f t="shared" si="472"/>
        <v>110279</v>
      </c>
      <c r="I1419" s="41">
        <f t="shared" si="479"/>
        <v>2.9</v>
      </c>
      <c r="J1419" s="39">
        <f t="shared" si="480"/>
        <v>3198.0909999999999</v>
      </c>
      <c r="K1419" s="39">
        <f t="shared" si="473"/>
        <v>29878.250499999998</v>
      </c>
      <c r="L1419" s="39"/>
      <c r="M1419" s="40"/>
      <c r="N1419" s="39">
        <f t="shared" si="474"/>
        <v>33076.341499999995</v>
      </c>
      <c r="O1419" s="187">
        <f t="shared" si="481"/>
        <v>29.993327378739377</v>
      </c>
      <c r="P1419" s="40"/>
      <c r="Q1419" s="39">
        <f t="shared" si="475"/>
        <v>77202.658500000005</v>
      </c>
      <c r="R1419" s="45">
        <f t="shared" si="476"/>
        <v>332</v>
      </c>
      <c r="S1419" s="164"/>
      <c r="T1419" s="155"/>
      <c r="U1419" s="39"/>
      <c r="V1419" s="361"/>
      <c r="W1419" s="45"/>
      <c r="X1419" s="39"/>
      <c r="Y1419" s="210"/>
      <c r="Z1419" s="364"/>
      <c r="AA1419" s="39"/>
      <c r="AB1419" s="218"/>
    </row>
    <row r="1420" spans="1:28" s="100" customFormat="1" x14ac:dyDescent="0.25">
      <c r="A1420" s="100" t="str">
        <f t="shared" si="477"/>
        <v>Dist Reservoirs and Standpipes</v>
      </c>
      <c r="B1420" s="130">
        <f t="shared" si="477"/>
        <v>342</v>
      </c>
      <c r="C1420" s="154">
        <f t="shared" si="478"/>
        <v>1917867</v>
      </c>
      <c r="D1420" s="154"/>
      <c r="E1420" s="224"/>
      <c r="F1420" s="154"/>
      <c r="G1420" s="224"/>
      <c r="H1420" s="154">
        <f>C1420+D1420-F1420</f>
        <v>1917867</v>
      </c>
      <c r="I1420" s="225">
        <f t="shared" si="479"/>
        <v>2.5</v>
      </c>
      <c r="J1420" s="154">
        <f t="shared" si="480"/>
        <v>47946.67500000001</v>
      </c>
      <c r="K1420" s="154">
        <f t="shared" si="473"/>
        <v>501027.88750000001</v>
      </c>
      <c r="L1420" s="154"/>
      <c r="M1420" s="224"/>
      <c r="N1420" s="154">
        <f>K1420+J1420+L1420-F1420</f>
        <v>548974.5625</v>
      </c>
      <c r="O1420" s="293">
        <f t="shared" si="481"/>
        <v>28.624224855008194</v>
      </c>
      <c r="P1420" s="224"/>
      <c r="Q1420" s="154">
        <f t="shared" si="475"/>
        <v>1368892.4375</v>
      </c>
      <c r="R1420" s="130">
        <f t="shared" si="476"/>
        <v>342</v>
      </c>
      <c r="S1420" s="129"/>
      <c r="T1420" s="122"/>
      <c r="U1420" s="154"/>
      <c r="V1420" s="361"/>
      <c r="W1420" s="130"/>
      <c r="X1420" s="154"/>
      <c r="Y1420" s="251"/>
      <c r="Z1420" s="364"/>
      <c r="AA1420" s="154"/>
      <c r="AB1420" s="282"/>
    </row>
    <row r="1421" spans="1:28" x14ac:dyDescent="0.25">
      <c r="A1421" s="63" t="str">
        <f t="shared" si="477"/>
        <v>Trans &amp; Dist Mains</v>
      </c>
      <c r="B1421" s="45">
        <f t="shared" si="477"/>
        <v>343</v>
      </c>
      <c r="C1421" s="39">
        <f t="shared" si="478"/>
        <v>29370</v>
      </c>
      <c r="D1421" s="39"/>
      <c r="E1421" s="40"/>
      <c r="F1421" s="39"/>
      <c r="G1421" s="40"/>
      <c r="H1421" s="39">
        <f t="shared" si="472"/>
        <v>29370</v>
      </c>
      <c r="I1421" s="41">
        <f t="shared" si="479"/>
        <v>2</v>
      </c>
      <c r="J1421" s="39">
        <f t="shared" si="480"/>
        <v>587.4</v>
      </c>
      <c r="K1421" s="39">
        <f t="shared" si="473"/>
        <v>4468.5</v>
      </c>
      <c r="L1421" s="39"/>
      <c r="M1421" s="40"/>
      <c r="N1421" s="39">
        <f t="shared" si="474"/>
        <v>5055.8999999999996</v>
      </c>
      <c r="O1421" s="187">
        <f t="shared" si="481"/>
        <v>17.214504596527068</v>
      </c>
      <c r="P1421" s="40"/>
      <c r="Q1421" s="39">
        <f t="shared" si="475"/>
        <v>24314.1</v>
      </c>
      <c r="R1421" s="45">
        <f t="shared" si="476"/>
        <v>343</v>
      </c>
      <c r="S1421" s="164"/>
      <c r="T1421" s="155"/>
      <c r="U1421" s="39"/>
      <c r="V1421" s="361"/>
      <c r="W1421" s="45"/>
      <c r="X1421" s="39"/>
      <c r="Y1421" s="210"/>
      <c r="Z1421" s="364"/>
      <c r="AA1421" s="39"/>
      <c r="AB1421" s="218"/>
    </row>
    <row r="1422" spans="1:28" s="100" customFormat="1" x14ac:dyDescent="0.25">
      <c r="A1422" s="100" t="str">
        <f t="shared" si="477"/>
        <v>Services</v>
      </c>
      <c r="B1422" s="130">
        <f t="shared" si="477"/>
        <v>345</v>
      </c>
      <c r="C1422" s="154">
        <f t="shared" si="478"/>
        <v>3103505</v>
      </c>
      <c r="D1422" s="154"/>
      <c r="E1422" s="224"/>
      <c r="F1422" s="154"/>
      <c r="G1422" s="224"/>
      <c r="H1422" s="154">
        <f t="shared" si="472"/>
        <v>3103505</v>
      </c>
      <c r="I1422" s="225">
        <f t="shared" si="479"/>
        <v>2.5</v>
      </c>
      <c r="J1422" s="154">
        <f t="shared" si="480"/>
        <v>77587.625</v>
      </c>
      <c r="K1422" s="154">
        <f t="shared" si="473"/>
        <v>787904.25624999998</v>
      </c>
      <c r="L1422" s="154"/>
      <c r="M1422" s="224"/>
      <c r="N1422" s="154">
        <f t="shared" si="474"/>
        <v>865491.88124999998</v>
      </c>
      <c r="O1422" s="293">
        <f t="shared" si="481"/>
        <v>27.887562006505544</v>
      </c>
      <c r="P1422" s="224"/>
      <c r="Q1422" s="154">
        <f t="shared" si="475"/>
        <v>2238013.1187499999</v>
      </c>
      <c r="R1422" s="130">
        <f t="shared" si="476"/>
        <v>345</v>
      </c>
      <c r="S1422" s="129"/>
      <c r="T1422" s="122"/>
      <c r="U1422" s="154"/>
      <c r="V1422" s="361"/>
      <c r="W1422" s="130"/>
      <c r="X1422" s="154"/>
      <c r="Y1422" s="251"/>
      <c r="Z1422" s="364"/>
      <c r="AA1422" s="154"/>
      <c r="AB1422" s="282"/>
    </row>
    <row r="1423" spans="1:28" x14ac:dyDescent="0.25">
      <c r="A1423" s="63" t="str">
        <f t="shared" si="477"/>
        <v>Meters</v>
      </c>
      <c r="B1423" s="45">
        <f t="shared" si="477"/>
        <v>346</v>
      </c>
      <c r="C1423" s="39">
        <f t="shared" si="478"/>
        <v>0</v>
      </c>
      <c r="D1423" s="39"/>
      <c r="E1423" s="40"/>
      <c r="F1423" s="39"/>
      <c r="G1423" s="40"/>
      <c r="H1423" s="39">
        <f t="shared" si="472"/>
        <v>0</v>
      </c>
      <c r="I1423" s="41">
        <f t="shared" si="479"/>
        <v>10</v>
      </c>
      <c r="J1423" s="39">
        <f t="shared" si="480"/>
        <v>0</v>
      </c>
      <c r="K1423" s="39">
        <f t="shared" si="473"/>
        <v>0</v>
      </c>
      <c r="L1423" s="39"/>
      <c r="M1423" s="40"/>
      <c r="N1423" s="39">
        <f t="shared" si="474"/>
        <v>0</v>
      </c>
      <c r="O1423" s="187" t="str">
        <f t="shared" si="481"/>
        <v>---</v>
      </c>
      <c r="P1423" s="40"/>
      <c r="Q1423" s="39">
        <f t="shared" si="475"/>
        <v>0</v>
      </c>
      <c r="R1423" s="45">
        <f t="shared" si="476"/>
        <v>346</v>
      </c>
      <c r="S1423" s="164"/>
      <c r="T1423" s="155"/>
      <c r="U1423" s="39"/>
      <c r="V1423" s="362"/>
      <c r="W1423" s="45"/>
      <c r="X1423" s="39"/>
      <c r="Y1423" s="210"/>
      <c r="Z1423" s="365"/>
      <c r="AA1423" s="39"/>
      <c r="AB1423" s="218"/>
    </row>
    <row r="1424" spans="1:28" s="100" customFormat="1" x14ac:dyDescent="0.25">
      <c r="A1424" s="100" t="str">
        <f t="shared" si="477"/>
        <v>Meter Pits &amp; Installations</v>
      </c>
      <c r="B1424" s="130">
        <f t="shared" si="477"/>
        <v>347</v>
      </c>
      <c r="C1424" s="154">
        <f t="shared" si="478"/>
        <v>3663</v>
      </c>
      <c r="D1424" s="154"/>
      <c r="E1424" s="224"/>
      <c r="F1424" s="154"/>
      <c r="G1424" s="224"/>
      <c r="H1424" s="154">
        <f t="shared" si="472"/>
        <v>3663</v>
      </c>
      <c r="I1424" s="225">
        <f t="shared" si="479"/>
        <v>2.5</v>
      </c>
      <c r="J1424" s="154">
        <f t="shared" si="480"/>
        <v>91.575000000000003</v>
      </c>
      <c r="K1424" s="154">
        <f t="shared" si="473"/>
        <v>1694.1375000000005</v>
      </c>
      <c r="L1424" s="154"/>
      <c r="M1424" s="224"/>
      <c r="N1424" s="154">
        <f t="shared" si="474"/>
        <v>1785.7125000000005</v>
      </c>
      <c r="O1424" s="293">
        <f t="shared" si="481"/>
        <v>48.750000000000014</v>
      </c>
      <c r="P1424" s="224"/>
      <c r="Q1424" s="154">
        <f t="shared" si="475"/>
        <v>1877.2874999999995</v>
      </c>
      <c r="R1424" s="130">
        <f t="shared" si="476"/>
        <v>347</v>
      </c>
      <c r="S1424" s="129"/>
      <c r="T1424" s="122"/>
      <c r="U1424" s="154"/>
      <c r="V1424" s="284"/>
      <c r="W1424" s="130"/>
      <c r="X1424" s="154"/>
      <c r="Y1424" s="154"/>
      <c r="Z1424" s="251"/>
      <c r="AA1424" s="154"/>
      <c r="AB1424" s="282"/>
    </row>
    <row r="1425" spans="1:28" x14ac:dyDescent="0.25">
      <c r="A1425" s="63" t="str">
        <f t="shared" si="477"/>
        <v>Hydrants</v>
      </c>
      <c r="B1425" s="45">
        <f t="shared" si="477"/>
        <v>348</v>
      </c>
      <c r="C1425" s="39">
        <f t="shared" si="478"/>
        <v>58117</v>
      </c>
      <c r="D1425" s="39"/>
      <c r="E1425" s="40"/>
      <c r="F1425" s="39"/>
      <c r="G1425" s="40"/>
      <c r="H1425" s="39">
        <f t="shared" si="472"/>
        <v>58117</v>
      </c>
      <c r="I1425" s="41">
        <f t="shared" si="479"/>
        <v>2</v>
      </c>
      <c r="J1425" s="39">
        <f t="shared" si="480"/>
        <v>1162.3399999999999</v>
      </c>
      <c r="K1425" s="39">
        <f t="shared" si="473"/>
        <v>18181.03</v>
      </c>
      <c r="L1425" s="39"/>
      <c r="M1425" s="40"/>
      <c r="N1425" s="39">
        <f t="shared" si="474"/>
        <v>19343.37</v>
      </c>
      <c r="O1425" s="187">
        <f t="shared" si="481"/>
        <v>33.283497083469548</v>
      </c>
      <c r="P1425" s="40"/>
      <c r="Q1425" s="39">
        <f t="shared" si="475"/>
        <v>38773.630000000005</v>
      </c>
      <c r="R1425" s="45">
        <f t="shared" si="476"/>
        <v>348</v>
      </c>
      <c r="S1425" s="164"/>
      <c r="T1425" s="155"/>
      <c r="U1425" s="39"/>
      <c r="V1425" s="375" t="s">
        <v>73</v>
      </c>
      <c r="W1425" s="45"/>
      <c r="X1425" s="39"/>
      <c r="Y1425" s="39"/>
      <c r="Z1425" s="210"/>
      <c r="AA1425" s="39"/>
      <c r="AB1425" s="216"/>
    </row>
    <row r="1426" spans="1:28" s="100" customFormat="1" x14ac:dyDescent="0.25">
      <c r="A1426" s="100" t="str">
        <f t="shared" si="477"/>
        <v>Stores Equipment</v>
      </c>
      <c r="B1426" s="130">
        <f t="shared" si="477"/>
        <v>393</v>
      </c>
      <c r="C1426" s="154">
        <f t="shared" si="478"/>
        <v>12656</v>
      </c>
      <c r="D1426" s="154"/>
      <c r="E1426" s="224"/>
      <c r="F1426" s="154"/>
      <c r="G1426" s="224"/>
      <c r="H1426" s="154">
        <f t="shared" si="472"/>
        <v>12656</v>
      </c>
      <c r="I1426" s="225">
        <f t="shared" si="479"/>
        <v>4</v>
      </c>
      <c r="J1426" s="154">
        <f t="shared" si="480"/>
        <v>506.24</v>
      </c>
      <c r="K1426" s="154">
        <f t="shared" si="473"/>
        <v>5315.5199999999986</v>
      </c>
      <c r="L1426" s="154"/>
      <c r="M1426" s="224"/>
      <c r="N1426" s="154">
        <f t="shared" si="474"/>
        <v>5821.7599999999984</v>
      </c>
      <c r="O1426" s="293">
        <f t="shared" si="481"/>
        <v>45.999999999999986</v>
      </c>
      <c r="P1426" s="224"/>
      <c r="Q1426" s="154">
        <f t="shared" si="475"/>
        <v>6834.2400000000016</v>
      </c>
      <c r="R1426" s="130">
        <f t="shared" si="476"/>
        <v>393</v>
      </c>
      <c r="S1426" s="129"/>
      <c r="T1426" s="122"/>
      <c r="U1426" s="154"/>
      <c r="V1426" s="375"/>
      <c r="W1426" s="130"/>
      <c r="X1426" s="154"/>
      <c r="Y1426" s="154"/>
      <c r="Z1426" s="154"/>
      <c r="AA1426" s="154"/>
      <c r="AB1426" s="283"/>
    </row>
    <row r="1427" spans="1:28" x14ac:dyDescent="0.25">
      <c r="A1427" s="63" t="str">
        <f t="shared" si="477"/>
        <v>Power Operated Equipment</v>
      </c>
      <c r="B1427" s="45">
        <f t="shared" si="477"/>
        <v>396</v>
      </c>
      <c r="C1427" s="39">
        <f t="shared" si="478"/>
        <v>115953</v>
      </c>
      <c r="D1427" s="39"/>
      <c r="E1427" s="40"/>
      <c r="F1427" s="39"/>
      <c r="G1427" s="40"/>
      <c r="H1427" s="39">
        <f t="shared" si="472"/>
        <v>115953</v>
      </c>
      <c r="I1427" s="41">
        <f t="shared" si="479"/>
        <v>6.7</v>
      </c>
      <c r="J1427" s="39">
        <f t="shared" si="480"/>
        <v>7768.8509999999997</v>
      </c>
      <c r="K1427" s="39">
        <f t="shared" si="473"/>
        <v>18996.208500000001</v>
      </c>
      <c r="L1427" s="39"/>
      <c r="M1427" s="40"/>
      <c r="N1427" s="39">
        <f t="shared" si="474"/>
        <v>26765.059499999999</v>
      </c>
      <c r="O1427" s="187">
        <f t="shared" si="481"/>
        <v>23.082679620190937</v>
      </c>
      <c r="P1427" s="40"/>
      <c r="Q1427" s="39">
        <f t="shared" si="475"/>
        <v>89187.940499999997</v>
      </c>
      <c r="R1427" s="45">
        <f t="shared" si="476"/>
        <v>396</v>
      </c>
      <c r="S1427" s="164"/>
      <c r="T1427" s="155"/>
      <c r="U1427" s="39"/>
      <c r="V1427" s="375"/>
      <c r="W1427" s="45"/>
      <c r="X1427" s="39"/>
      <c r="Y1427" s="39"/>
      <c r="Z1427" s="39"/>
      <c r="AA1427" s="39"/>
      <c r="AB1427" s="216"/>
    </row>
    <row r="1428" spans="1:28" s="100" customFormat="1" x14ac:dyDescent="0.25">
      <c r="A1428" s="100" t="str">
        <f t="shared" si="477"/>
        <v>Transportation Equipment</v>
      </c>
      <c r="B1428" s="130">
        <f t="shared" si="477"/>
        <v>392</v>
      </c>
      <c r="C1428" s="154">
        <f t="shared" si="478"/>
        <v>0</v>
      </c>
      <c r="D1428" s="154"/>
      <c r="E1428" s="224"/>
      <c r="F1428" s="154"/>
      <c r="G1428" s="224"/>
      <c r="H1428" s="154">
        <f t="shared" si="472"/>
        <v>0</v>
      </c>
      <c r="I1428" s="225">
        <f t="shared" si="479"/>
        <v>13</v>
      </c>
      <c r="J1428" s="154">
        <f t="shared" si="480"/>
        <v>0</v>
      </c>
      <c r="K1428" s="154">
        <f t="shared" si="473"/>
        <v>0</v>
      </c>
      <c r="L1428" s="154"/>
      <c r="M1428" s="224"/>
      <c r="N1428" s="154">
        <f t="shared" si="474"/>
        <v>0</v>
      </c>
      <c r="O1428" s="293" t="str">
        <f t="shared" si="481"/>
        <v>---</v>
      </c>
      <c r="P1428" s="224"/>
      <c r="Q1428" s="154">
        <f t="shared" si="475"/>
        <v>0</v>
      </c>
      <c r="R1428" s="130">
        <f t="shared" si="476"/>
        <v>392</v>
      </c>
      <c r="S1428" s="129"/>
      <c r="T1428" s="122"/>
      <c r="U1428" s="154"/>
      <c r="V1428" s="375"/>
      <c r="W1428" s="130"/>
      <c r="X1428" s="154"/>
      <c r="Y1428" s="154"/>
      <c r="Z1428" s="154"/>
      <c r="AA1428" s="154"/>
      <c r="AB1428" s="282"/>
    </row>
    <row r="1429" spans="1:28" x14ac:dyDescent="0.25">
      <c r="A1429" s="63" t="str">
        <f t="shared" si="477"/>
        <v>Communication Equipment</v>
      </c>
      <c r="B1429" s="45">
        <f t="shared" si="477"/>
        <v>397</v>
      </c>
      <c r="C1429" s="39">
        <f t="shared" si="478"/>
        <v>145148</v>
      </c>
      <c r="D1429" s="39"/>
      <c r="E1429" s="40"/>
      <c r="F1429" s="39"/>
      <c r="G1429" s="40"/>
      <c r="H1429" s="39">
        <f t="shared" si="472"/>
        <v>145148</v>
      </c>
      <c r="I1429" s="41">
        <f t="shared" si="479"/>
        <v>6.7</v>
      </c>
      <c r="J1429" s="39">
        <f t="shared" si="480"/>
        <v>9724.9159999999993</v>
      </c>
      <c r="K1429" s="39">
        <f t="shared" si="473"/>
        <v>25459.732000000004</v>
      </c>
      <c r="L1429" s="39"/>
      <c r="M1429" s="40"/>
      <c r="N1429" s="39">
        <f t="shared" si="474"/>
        <v>35184.648000000001</v>
      </c>
      <c r="O1429" s="187">
        <f t="shared" si="481"/>
        <v>24.240532422079532</v>
      </c>
      <c r="P1429" s="40"/>
      <c r="Q1429" s="39">
        <f t="shared" si="475"/>
        <v>109963.352</v>
      </c>
      <c r="R1429" s="45">
        <f t="shared" si="476"/>
        <v>397</v>
      </c>
      <c r="S1429" s="164"/>
      <c r="T1429" s="155"/>
      <c r="U1429" s="39"/>
      <c r="V1429" s="375"/>
      <c r="W1429" s="45"/>
      <c r="X1429" s="39"/>
      <c r="Y1429" s="39"/>
      <c r="Z1429" s="39"/>
      <c r="AA1429" s="39"/>
      <c r="AB1429" s="218"/>
    </row>
    <row r="1430" spans="1:28" s="100" customFormat="1" x14ac:dyDescent="0.25">
      <c r="A1430" s="100" t="str">
        <f t="shared" si="477"/>
        <v>Organization</v>
      </c>
      <c r="B1430" s="130">
        <f t="shared" si="477"/>
        <v>301</v>
      </c>
      <c r="C1430" s="154">
        <f t="shared" si="478"/>
        <v>0</v>
      </c>
      <c r="D1430" s="154"/>
      <c r="E1430" s="224"/>
      <c r="F1430" s="154"/>
      <c r="G1430" s="224"/>
      <c r="H1430" s="154">
        <f t="shared" si="472"/>
        <v>0</v>
      </c>
      <c r="I1430" s="225">
        <f t="shared" si="479"/>
        <v>0</v>
      </c>
      <c r="J1430" s="154">
        <f t="shared" si="480"/>
        <v>0</v>
      </c>
      <c r="K1430" s="154">
        <f t="shared" si="473"/>
        <v>0</v>
      </c>
      <c r="L1430" s="154"/>
      <c r="M1430" s="224"/>
      <c r="N1430" s="154">
        <f t="shared" si="474"/>
        <v>0</v>
      </c>
      <c r="O1430" s="293" t="str">
        <f t="shared" si="481"/>
        <v>---</v>
      </c>
      <c r="P1430" s="224"/>
      <c r="Q1430" s="154">
        <f t="shared" si="475"/>
        <v>0</v>
      </c>
      <c r="R1430" s="130">
        <f t="shared" si="476"/>
        <v>301</v>
      </c>
      <c r="S1430" s="129"/>
      <c r="T1430" s="122"/>
      <c r="U1430" s="154"/>
      <c r="V1430" s="375"/>
      <c r="W1430" s="130"/>
      <c r="X1430" s="154"/>
      <c r="Y1430" s="154"/>
      <c r="Z1430" s="154"/>
      <c r="AA1430" s="154"/>
      <c r="AB1430" s="283"/>
    </row>
    <row r="1431" spans="1:28" x14ac:dyDescent="0.25">
      <c r="A1431" s="63">
        <f t="shared" si="477"/>
        <v>0</v>
      </c>
      <c r="B1431" s="45">
        <f t="shared" si="477"/>
        <v>396</v>
      </c>
      <c r="C1431" s="39">
        <f t="shared" si="478"/>
        <v>0</v>
      </c>
      <c r="D1431" s="39"/>
      <c r="E1431" s="40"/>
      <c r="F1431" s="39"/>
      <c r="G1431" s="40"/>
      <c r="H1431" s="39">
        <f t="shared" si="472"/>
        <v>0</v>
      </c>
      <c r="I1431" s="41">
        <f t="shared" si="479"/>
        <v>2.5</v>
      </c>
      <c r="J1431" s="39">
        <f t="shared" si="480"/>
        <v>0</v>
      </c>
      <c r="K1431" s="39">
        <f t="shared" si="473"/>
        <v>0</v>
      </c>
      <c r="L1431" s="39"/>
      <c r="M1431" s="40"/>
      <c r="N1431" s="39">
        <f t="shared" si="474"/>
        <v>0</v>
      </c>
      <c r="O1431" s="187" t="str">
        <f t="shared" si="481"/>
        <v>---</v>
      </c>
      <c r="P1431" s="40"/>
      <c r="Q1431" s="39">
        <f t="shared" si="475"/>
        <v>0</v>
      </c>
      <c r="R1431" s="45">
        <f t="shared" si="476"/>
        <v>396</v>
      </c>
      <c r="S1431" s="164"/>
      <c r="T1431" s="160"/>
      <c r="U1431" s="39"/>
      <c r="V1431" s="375"/>
      <c r="W1431" s="45"/>
      <c r="X1431" s="39"/>
      <c r="Y1431" s="39"/>
      <c r="Z1431" s="39"/>
      <c r="AA1431" s="39"/>
      <c r="AB1431" s="216"/>
    </row>
    <row r="1432" spans="1:28" x14ac:dyDescent="0.25">
      <c r="A1432" s="100"/>
      <c r="B1432" s="130"/>
      <c r="C1432" s="154"/>
      <c r="D1432" s="154"/>
      <c r="E1432" s="224"/>
      <c r="F1432" s="154"/>
      <c r="G1432" s="224"/>
      <c r="H1432" s="154"/>
      <c r="I1432" s="225"/>
      <c r="J1432" s="154"/>
      <c r="K1432" s="154"/>
      <c r="L1432" s="154"/>
      <c r="M1432" s="224"/>
      <c r="N1432" s="154"/>
      <c r="O1432" s="154"/>
      <c r="P1432" s="224"/>
      <c r="Q1432" s="154"/>
      <c r="R1432" s="130"/>
      <c r="S1432" s="129"/>
      <c r="T1432" s="122"/>
      <c r="U1432" s="154"/>
      <c r="V1432" s="228"/>
      <c r="W1432" s="130"/>
      <c r="X1432" s="154"/>
      <c r="Y1432" s="154"/>
      <c r="Z1432" s="154"/>
      <c r="AA1432" s="154"/>
      <c r="AB1432" s="229"/>
    </row>
    <row r="1433" spans="1:28" x14ac:dyDescent="0.25">
      <c r="A1433" s="244" t="s">
        <v>54</v>
      </c>
      <c r="B1433" s="9" t="str">
        <f t="shared" ref="B1433" si="482">$M$1</f>
        <v>A</v>
      </c>
      <c r="C1433" s="32"/>
      <c r="D1433" s="32"/>
      <c r="F1433" s="32"/>
      <c r="H1433" s="32"/>
      <c r="I1433" s="32"/>
      <c r="J1433" s="32"/>
      <c r="K1433" s="32"/>
      <c r="L1433" s="32"/>
      <c r="N1433" s="32"/>
      <c r="O1433" s="32"/>
      <c r="T1433" s="160"/>
      <c r="U1433" s="4"/>
      <c r="V1433" s="4"/>
    </row>
    <row r="1434" spans="1:28" x14ac:dyDescent="0.25">
      <c r="A1434" s="4" t="s">
        <v>4</v>
      </c>
      <c r="C1434" s="198">
        <f>SUM(C1415:C1433)</f>
        <v>5654707</v>
      </c>
      <c r="D1434" s="198">
        <f>SUM(D1415:D1433)</f>
        <v>35000</v>
      </c>
      <c r="F1434" s="11">
        <f>SUM(F1415:F1433)</f>
        <v>0</v>
      </c>
      <c r="H1434" s="198">
        <f>SUM(H1415:H1433)</f>
        <v>5689707</v>
      </c>
      <c r="I1434" s="32"/>
      <c r="J1434" s="198">
        <f>SUM(J1415:J1433)</f>
        <v>151459.09299999999</v>
      </c>
      <c r="K1434" s="198">
        <f>SUM(K1415:K1433)</f>
        <v>1421255.0372500001</v>
      </c>
      <c r="L1434" s="11">
        <f>SUM(L1415:L1433)</f>
        <v>0</v>
      </c>
      <c r="N1434" s="198">
        <f>SUM(N1415:N1433)</f>
        <v>1572714.1302500002</v>
      </c>
      <c r="O1434" s="11"/>
      <c r="Q1434" s="198">
        <f>SUM(Q1415:Q1433)</f>
        <v>4116992.8697500001</v>
      </c>
      <c r="T1434" s="160"/>
      <c r="U1434" s="198">
        <f>SUM(U1415:U1431)</f>
        <v>0</v>
      </c>
      <c r="V1434" s="23"/>
      <c r="X1434" s="198">
        <f>U1434+V1415</f>
        <v>0</v>
      </c>
      <c r="Y1434" s="198">
        <f>X1434/H1434*J1434</f>
        <v>0</v>
      </c>
      <c r="AA1434" s="198">
        <f>Z1415+Y1434+SUM(AA1415:AA1431)</f>
        <v>0</v>
      </c>
      <c r="AB1434" s="198">
        <f>X1434-AA1434</f>
        <v>0</v>
      </c>
    </row>
    <row r="1435" spans="1:28" x14ac:dyDescent="0.25">
      <c r="C1435" s="32"/>
      <c r="H1435" s="32"/>
      <c r="I1435" s="32"/>
      <c r="J1435" s="32"/>
      <c r="K1435" s="32"/>
      <c r="L1435" s="32"/>
      <c r="N1435" s="32"/>
      <c r="O1435" s="32"/>
      <c r="Q1435" s="32"/>
      <c r="T1435" s="160"/>
    </row>
    <row r="1436" spans="1:28" x14ac:dyDescent="0.25">
      <c r="A1436" s="120" t="s">
        <v>85</v>
      </c>
      <c r="B1436" s="90"/>
      <c r="C1436" s="32"/>
      <c r="H1436" s="32"/>
      <c r="I1436" s="32"/>
      <c r="J1436" s="32"/>
      <c r="K1436" s="32"/>
      <c r="L1436" s="32"/>
      <c r="N1436" s="32"/>
      <c r="O1436" s="32"/>
      <c r="Q1436" s="32"/>
      <c r="T1436" s="160"/>
      <c r="U1436" s="56"/>
      <c r="V1436" s="4"/>
      <c r="W1436" s="9"/>
      <c r="Y1436" s="32"/>
      <c r="AA1436" s="32"/>
      <c r="AB1436" s="206"/>
    </row>
    <row r="1437" spans="1:28" ht="14.4" thickBot="1" x14ac:dyDescent="0.3">
      <c r="B1437" s="4"/>
      <c r="E1437" s="4"/>
      <c r="G1437" s="4"/>
      <c r="T1437" s="160"/>
      <c r="U1437" s="56"/>
      <c r="V1437" s="4"/>
      <c r="W1437" s="9"/>
      <c r="Y1437" s="32"/>
      <c r="AA1437" s="32"/>
      <c r="AB1437" s="206"/>
    </row>
    <row r="1438" spans="1:28" ht="14.4" thickTop="1" x14ac:dyDescent="0.25">
      <c r="B1438" s="4"/>
      <c r="E1438" s="4"/>
      <c r="G1438" s="4"/>
      <c r="K1438" s="91"/>
      <c r="L1438" s="92"/>
      <c r="M1438" s="68"/>
      <c r="N1438" s="92"/>
      <c r="O1438" s="92"/>
      <c r="P1438" s="68"/>
      <c r="Q1438" s="93"/>
      <c r="T1438" s="160"/>
      <c r="U1438" s="125"/>
      <c r="V1438" s="4"/>
      <c r="AA1438" s="65"/>
      <c r="AB1438" s="50"/>
    </row>
    <row r="1439" spans="1:28" x14ac:dyDescent="0.25">
      <c r="B1439" s="259"/>
      <c r="C1439" s="9"/>
      <c r="H1439" s="9"/>
      <c r="K1439" s="78"/>
      <c r="L1439" s="376">
        <f>L1407</f>
        <v>2012</v>
      </c>
      <c r="M1439" s="377"/>
      <c r="N1439" s="377"/>
      <c r="O1439" s="377"/>
      <c r="P1439" s="378"/>
      <c r="Q1439" s="94"/>
      <c r="T1439" s="160"/>
      <c r="U1439" s="56"/>
      <c r="V1439" s="4" t="s">
        <v>5</v>
      </c>
      <c r="AB1439" s="50"/>
    </row>
    <row r="1440" spans="1:28" x14ac:dyDescent="0.25">
      <c r="B1440" s="4"/>
      <c r="E1440" s="4"/>
      <c r="G1440" s="4"/>
      <c r="K1440" s="78"/>
      <c r="L1440" s="57"/>
      <c r="M1440" s="73"/>
      <c r="N1440" s="57"/>
      <c r="O1440" s="57"/>
      <c r="P1440" s="73"/>
      <c r="Q1440" s="74"/>
      <c r="T1440" s="160"/>
      <c r="U1440" s="56"/>
      <c r="V1440" s="10" t="s">
        <v>17</v>
      </c>
      <c r="W1440" s="10" t="s">
        <v>18</v>
      </c>
      <c r="X1440" s="10"/>
      <c r="AB1440" s="50"/>
    </row>
    <row r="1441" spans="1:28" x14ac:dyDescent="0.25">
      <c r="B1441" s="4"/>
      <c r="E1441" s="4"/>
      <c r="G1441" s="4"/>
      <c r="K1441" s="72"/>
      <c r="L1441" s="56" t="s">
        <v>19</v>
      </c>
      <c r="M1441" s="73"/>
      <c r="N1441" s="56"/>
      <c r="O1441" s="379">
        <f>H1434</f>
        <v>5689707</v>
      </c>
      <c r="P1441" s="379"/>
      <c r="Q1441" s="71"/>
      <c r="T1441" s="160"/>
      <c r="U1441" s="125"/>
      <c r="V1441" s="380" t="s">
        <v>76</v>
      </c>
      <c r="W1441" s="382" t="s">
        <v>75</v>
      </c>
      <c r="X1441" s="383"/>
      <c r="Y1441" s="383"/>
      <c r="Z1441" s="383"/>
      <c r="AA1441" s="384"/>
      <c r="AB1441" s="50"/>
    </row>
    <row r="1442" spans="1:28" x14ac:dyDescent="0.25">
      <c r="A1442" s="9"/>
      <c r="B1442" s="259"/>
      <c r="K1442" s="72"/>
      <c r="L1442" s="43" t="s">
        <v>20</v>
      </c>
      <c r="M1442" s="73"/>
      <c r="N1442" s="56"/>
      <c r="O1442" s="391">
        <f>X1434</f>
        <v>0</v>
      </c>
      <c r="P1442" s="391"/>
      <c r="Q1442" s="71"/>
      <c r="T1442" s="160"/>
      <c r="U1442" s="56"/>
      <c r="V1442" s="381"/>
      <c r="W1442" s="385"/>
      <c r="X1442" s="386"/>
      <c r="Y1442" s="386"/>
      <c r="Z1442" s="386"/>
      <c r="AA1442" s="387"/>
      <c r="AB1442" s="50"/>
    </row>
    <row r="1443" spans="1:28" ht="14.4" thickBot="1" x14ac:dyDescent="0.3">
      <c r="K1443" s="72"/>
      <c r="L1443" s="43" t="s">
        <v>21</v>
      </c>
      <c r="M1443" s="73"/>
      <c r="N1443" s="56"/>
      <c r="O1443" s="392">
        <f>N1434</f>
        <v>1572714.1302500002</v>
      </c>
      <c r="P1443" s="392"/>
      <c r="Q1443" s="71"/>
      <c r="T1443" s="160"/>
      <c r="U1443" s="56"/>
      <c r="V1443" s="259"/>
      <c r="W1443" s="385"/>
      <c r="X1443" s="386"/>
      <c r="Y1443" s="386"/>
      <c r="Z1443" s="386"/>
      <c r="AA1443" s="387"/>
      <c r="AB1443" s="50"/>
    </row>
    <row r="1444" spans="1:28" x14ac:dyDescent="0.25">
      <c r="A1444" s="9"/>
      <c r="B1444" s="259"/>
      <c r="K1444" s="72"/>
      <c r="L1444" s="75"/>
      <c r="M1444" s="76"/>
      <c r="N1444" s="77"/>
      <c r="O1444" s="393">
        <f>O1441-O1442-O1443</f>
        <v>4116992.8697499996</v>
      </c>
      <c r="P1444" s="393"/>
      <c r="Q1444" s="71"/>
      <c r="T1444" s="160"/>
      <c r="W1444" s="388"/>
      <c r="X1444" s="389"/>
      <c r="Y1444" s="389"/>
      <c r="Z1444" s="389"/>
      <c r="AA1444" s="390"/>
      <c r="AB1444" s="50"/>
    </row>
    <row r="1445" spans="1:28" x14ac:dyDescent="0.25">
      <c r="A1445" s="9"/>
      <c r="B1445" s="259"/>
      <c r="H1445" s="9"/>
      <c r="K1445" s="78"/>
      <c r="L1445" s="43"/>
      <c r="M1445" s="73"/>
      <c r="N1445" s="56"/>
      <c r="O1445" s="43"/>
      <c r="P1445" s="56"/>
      <c r="Q1445" s="74"/>
      <c r="T1445" s="160"/>
    </row>
    <row r="1446" spans="1:28" x14ac:dyDescent="0.25">
      <c r="A1446" s="9" t="s">
        <v>22</v>
      </c>
      <c r="B1446" s="62"/>
      <c r="C1446" s="4" t="s">
        <v>23</v>
      </c>
      <c r="K1446" s="78"/>
      <c r="L1446" s="80" t="s">
        <v>24</v>
      </c>
      <c r="M1446" s="73"/>
      <c r="N1446" s="56"/>
      <c r="O1446" s="394">
        <f>AA1434</f>
        <v>0</v>
      </c>
      <c r="P1446" s="394"/>
      <c r="Q1446" s="71"/>
      <c r="T1446" s="160"/>
    </row>
    <row r="1447" spans="1:28" x14ac:dyDescent="0.25">
      <c r="A1447" s="9" t="s">
        <v>28</v>
      </c>
      <c r="B1447" s="62">
        <f>B1400</f>
        <v>0</v>
      </c>
      <c r="C1447" s="4">
        <f t="shared" ref="C1447" si="483">B1446-B1447</f>
        <v>0</v>
      </c>
      <c r="D1447" s="4" t="s">
        <v>26</v>
      </c>
      <c r="K1447" s="72"/>
      <c r="L1447" s="81" t="s">
        <v>27</v>
      </c>
      <c r="M1447" s="19"/>
      <c r="N1447" s="20"/>
      <c r="O1447" s="374">
        <f>O1444+O1446</f>
        <v>4116992.8697499996</v>
      </c>
      <c r="P1447" s="374"/>
      <c r="Q1447" s="95"/>
      <c r="T1447" s="160"/>
    </row>
    <row r="1448" spans="1:28" ht="14.4" thickBot="1" x14ac:dyDescent="0.3">
      <c r="C1448" s="32"/>
      <c r="D1448" s="32"/>
      <c r="F1448" s="32"/>
      <c r="H1448" s="32"/>
      <c r="I1448" s="96"/>
      <c r="J1448" s="32"/>
      <c r="K1448" s="97"/>
      <c r="L1448" s="98"/>
      <c r="M1448" s="84"/>
      <c r="N1448" s="98"/>
      <c r="O1448" s="98"/>
      <c r="P1448" s="84"/>
      <c r="Q1448" s="99"/>
      <c r="T1448" s="160"/>
    </row>
    <row r="1449" spans="1:28" ht="14.4" thickTop="1" x14ac:dyDescent="0.25"/>
    <row r="1451" spans="1:28" x14ac:dyDescent="0.25">
      <c r="A1451" s="87" t="s">
        <v>78</v>
      </c>
      <c r="D1451" s="259" t="s">
        <v>39</v>
      </c>
      <c r="I1451" s="395" t="s">
        <v>77</v>
      </c>
      <c r="J1451" s="395"/>
      <c r="L1451" s="259" t="s">
        <v>79</v>
      </c>
      <c r="O1451" s="259" t="s">
        <v>80</v>
      </c>
      <c r="P1451" s="259"/>
      <c r="Q1451" s="259"/>
      <c r="T1451" s="160"/>
    </row>
    <row r="1452" spans="1:28" x14ac:dyDescent="0.25">
      <c r="A1452" s="260" t="str">
        <f t="shared" ref="A1452" si="484">$B$1</f>
        <v>Liberty-Bolivar</v>
      </c>
      <c r="B1452" s="261"/>
      <c r="D1452" s="396" t="str">
        <f t="shared" ref="D1452" si="485">$I$1</f>
        <v>WA-2020-0397</v>
      </c>
      <c r="E1452" s="397"/>
      <c r="F1452" s="398"/>
      <c r="I1452" s="12" t="str">
        <f t="shared" ref="I1452" si="486">$M$1</f>
        <v>A</v>
      </c>
      <c r="L1452" s="44">
        <f>L1407+1</f>
        <v>2013</v>
      </c>
      <c r="O1452" s="399">
        <v>12</v>
      </c>
      <c r="P1452" s="400"/>
      <c r="T1452" s="160"/>
    </row>
    <row r="1453" spans="1:28" x14ac:dyDescent="0.25">
      <c r="A1453" s="262"/>
      <c r="B1453" s="259"/>
      <c r="T1453" s="160"/>
    </row>
    <row r="1454" spans="1:28" x14ac:dyDescent="0.3">
      <c r="B1454" s="401" t="s">
        <v>63</v>
      </c>
      <c r="C1454" s="366" t="s">
        <v>44</v>
      </c>
      <c r="D1454" s="366" t="s">
        <v>45</v>
      </c>
      <c r="E1454" s="101"/>
      <c r="F1454" s="366" t="s">
        <v>46</v>
      </c>
      <c r="G1454" s="101"/>
      <c r="H1454" s="366" t="s">
        <v>47</v>
      </c>
      <c r="I1454" s="366" t="s">
        <v>48</v>
      </c>
      <c r="J1454" s="366" t="s">
        <v>50</v>
      </c>
      <c r="K1454" s="366" t="s">
        <v>51</v>
      </c>
      <c r="L1454" s="366" t="s">
        <v>52</v>
      </c>
      <c r="M1454" s="101"/>
      <c r="N1454" s="366" t="s">
        <v>53</v>
      </c>
      <c r="O1454" s="366" t="s">
        <v>60</v>
      </c>
      <c r="P1454" s="101"/>
      <c r="Q1454" s="366" t="s">
        <v>55</v>
      </c>
      <c r="R1454" s="368" t="s">
        <v>49</v>
      </c>
      <c r="T1454" s="160"/>
      <c r="U1454" s="366" t="s">
        <v>64</v>
      </c>
      <c r="V1454" s="371" t="s">
        <v>65</v>
      </c>
      <c r="W1454" s="366" t="s">
        <v>67</v>
      </c>
      <c r="X1454" s="366" t="s">
        <v>66</v>
      </c>
      <c r="Y1454" s="366" t="s">
        <v>68</v>
      </c>
      <c r="Z1454" s="366" t="s">
        <v>69</v>
      </c>
      <c r="AA1454" s="366" t="s">
        <v>70</v>
      </c>
      <c r="AB1454" s="404" t="s">
        <v>71</v>
      </c>
    </row>
    <row r="1455" spans="1:28" x14ac:dyDescent="0.3">
      <c r="B1455" s="402"/>
      <c r="C1455" s="367"/>
      <c r="D1455" s="367"/>
      <c r="E1455" s="102"/>
      <c r="F1455" s="367"/>
      <c r="G1455" s="102"/>
      <c r="H1455" s="367"/>
      <c r="I1455" s="367"/>
      <c r="J1455" s="367"/>
      <c r="K1455" s="367"/>
      <c r="L1455" s="367"/>
      <c r="M1455" s="102"/>
      <c r="N1455" s="367"/>
      <c r="O1455" s="367"/>
      <c r="P1455" s="102"/>
      <c r="Q1455" s="367"/>
      <c r="R1455" s="369"/>
      <c r="T1455" s="160"/>
      <c r="U1455" s="367"/>
      <c r="V1455" s="372"/>
      <c r="W1455" s="367"/>
      <c r="X1455" s="367"/>
      <c r="Y1455" s="367"/>
      <c r="Z1455" s="367"/>
      <c r="AA1455" s="367"/>
      <c r="AB1455" s="405"/>
    </row>
    <row r="1456" spans="1:28" x14ac:dyDescent="0.3">
      <c r="B1456" s="402"/>
      <c r="C1456" s="367"/>
      <c r="D1456" s="367"/>
      <c r="E1456" s="102"/>
      <c r="F1456" s="367"/>
      <c r="G1456" s="102"/>
      <c r="H1456" s="367"/>
      <c r="I1456" s="367"/>
      <c r="J1456" s="367"/>
      <c r="K1456" s="367"/>
      <c r="L1456" s="367"/>
      <c r="M1456" s="102"/>
      <c r="N1456" s="367"/>
      <c r="O1456" s="367"/>
      <c r="P1456" s="102"/>
      <c r="Q1456" s="367"/>
      <c r="R1456" s="369"/>
      <c r="T1456" s="160"/>
      <c r="U1456" s="367"/>
      <c r="V1456" s="372"/>
      <c r="W1456" s="367"/>
      <c r="X1456" s="367"/>
      <c r="Y1456" s="367"/>
      <c r="Z1456" s="367"/>
      <c r="AA1456" s="367"/>
      <c r="AB1456" s="405"/>
    </row>
    <row r="1457" spans="1:28" x14ac:dyDescent="0.3">
      <c r="A1457" s="359" t="s">
        <v>0</v>
      </c>
      <c r="B1457" s="402"/>
      <c r="C1457" s="367"/>
      <c r="D1457" s="367"/>
      <c r="E1457" s="102"/>
      <c r="F1457" s="367"/>
      <c r="G1457" s="102"/>
      <c r="H1457" s="367"/>
      <c r="I1457" s="367"/>
      <c r="J1457" s="367"/>
      <c r="K1457" s="367"/>
      <c r="L1457" s="367"/>
      <c r="M1457" s="102"/>
      <c r="N1457" s="367"/>
      <c r="O1457" s="367"/>
      <c r="P1457" s="102"/>
      <c r="Q1457" s="367"/>
      <c r="R1457" s="369"/>
      <c r="T1457" s="160"/>
      <c r="U1457" s="367"/>
      <c r="V1457" s="372"/>
      <c r="W1457" s="367"/>
      <c r="X1457" s="367"/>
      <c r="Y1457" s="367"/>
      <c r="Z1457" s="367"/>
      <c r="AA1457" s="367"/>
      <c r="AB1457" s="405"/>
    </row>
    <row r="1458" spans="1:28" x14ac:dyDescent="0.3">
      <c r="A1458" s="359"/>
      <c r="B1458" s="403"/>
      <c r="C1458" s="46">
        <f>L1452</f>
        <v>2013</v>
      </c>
      <c r="D1458" s="46">
        <f>C1458</f>
        <v>2013</v>
      </c>
      <c r="E1458" s="7" t="s">
        <v>5</v>
      </c>
      <c r="F1458" s="46">
        <f>C1458</f>
        <v>2013</v>
      </c>
      <c r="G1458" s="7" t="s">
        <v>5</v>
      </c>
      <c r="H1458" s="46">
        <f>C1458</f>
        <v>2013</v>
      </c>
      <c r="I1458" s="373"/>
      <c r="J1458" s="373"/>
      <c r="K1458" s="46">
        <f>C1458</f>
        <v>2013</v>
      </c>
      <c r="L1458" s="46">
        <f>C1458</f>
        <v>2013</v>
      </c>
      <c r="M1458" s="7" t="s">
        <v>5</v>
      </c>
      <c r="N1458" s="46">
        <f>C1458</f>
        <v>2013</v>
      </c>
      <c r="O1458" s="373"/>
      <c r="P1458" s="7" t="s">
        <v>5</v>
      </c>
      <c r="Q1458" s="46">
        <f>C1458</f>
        <v>2013</v>
      </c>
      <c r="R1458" s="370"/>
      <c r="T1458" s="160"/>
      <c r="U1458" s="46">
        <f>C1458</f>
        <v>2013</v>
      </c>
      <c r="V1458" s="220">
        <f>U1458</f>
        <v>2013</v>
      </c>
      <c r="W1458" s="373"/>
      <c r="X1458" s="46">
        <f>U1458</f>
        <v>2013</v>
      </c>
      <c r="Y1458" s="46">
        <f>U1458</f>
        <v>2013</v>
      </c>
      <c r="Z1458" s="47">
        <f>U1458</f>
        <v>2013</v>
      </c>
      <c r="AA1458" s="373"/>
      <c r="AB1458" s="406"/>
    </row>
    <row r="1459" spans="1:28" x14ac:dyDescent="0.3">
      <c r="A1459" s="262" t="s">
        <v>54</v>
      </c>
      <c r="B1459" s="9" t="str">
        <f t="shared" ref="B1459" si="487">$M$1</f>
        <v>A</v>
      </c>
      <c r="C1459" s="106"/>
      <c r="D1459" s="106"/>
      <c r="E1459" s="107"/>
      <c r="F1459" s="106"/>
      <c r="G1459" s="107"/>
      <c r="H1459" s="106"/>
      <c r="I1459" s="108"/>
      <c r="J1459" s="108"/>
      <c r="K1459" s="106"/>
      <c r="L1459" s="106"/>
      <c r="M1459" s="107"/>
      <c r="N1459" s="106"/>
      <c r="O1459" s="108"/>
      <c r="P1459" s="107"/>
      <c r="Q1459" s="106"/>
      <c r="R1459" s="113"/>
      <c r="T1459" s="160"/>
      <c r="U1459" s="109"/>
      <c r="V1459" s="109"/>
      <c r="W1459" s="110"/>
      <c r="X1459" s="109"/>
      <c r="Y1459" s="109"/>
      <c r="Z1459" s="109"/>
      <c r="AA1459" s="110"/>
      <c r="AB1459" s="111"/>
    </row>
    <row r="1460" spans="1:28" x14ac:dyDescent="0.25">
      <c r="A1460" s="63" t="str">
        <f>A1415</f>
        <v>Land and Land Rights</v>
      </c>
      <c r="B1460" s="45">
        <f>B1415</f>
        <v>389</v>
      </c>
      <c r="C1460" s="39">
        <f>H1415</f>
        <v>66116</v>
      </c>
      <c r="D1460" s="39"/>
      <c r="E1460" s="40"/>
      <c r="F1460" s="39"/>
      <c r="G1460" s="40"/>
      <c r="H1460" s="39">
        <f t="shared" ref="H1460:H1476" si="488">C1460+D1460-F1460</f>
        <v>66116</v>
      </c>
      <c r="I1460" s="41">
        <f>I1415</f>
        <v>0</v>
      </c>
      <c r="J1460" s="39">
        <f>((C1460+H1460)/2)*I1460/100*$O$1452/12</f>
        <v>0</v>
      </c>
      <c r="K1460" s="39">
        <f t="shared" ref="K1460:K1476" si="489">N1415</f>
        <v>0</v>
      </c>
      <c r="L1460" s="39"/>
      <c r="M1460" s="40"/>
      <c r="N1460" s="39">
        <f t="shared" ref="N1460:N1476" si="490">K1460+J1460+L1460-F1460</f>
        <v>0</v>
      </c>
      <c r="O1460" s="187" t="str">
        <f>IF(N1460&gt;0, N1460/H1460*100, "---")</f>
        <v>---</v>
      </c>
      <c r="P1460" s="40"/>
      <c r="Q1460" s="39">
        <f t="shared" ref="Q1460:Q1476" si="491">H1460-N1460</f>
        <v>66116</v>
      </c>
      <c r="R1460" s="45">
        <f t="shared" ref="R1460:R1476" si="492">B1460</f>
        <v>389</v>
      </c>
      <c r="S1460" s="164"/>
      <c r="T1460" s="155"/>
      <c r="U1460" s="207"/>
      <c r="V1460" s="221">
        <f>X1434</f>
        <v>0</v>
      </c>
      <c r="W1460" s="105"/>
      <c r="X1460" s="176"/>
      <c r="Y1460" s="176"/>
      <c r="Z1460" s="176">
        <f>AA1435</f>
        <v>0</v>
      </c>
      <c r="AA1460" s="207"/>
      <c r="AB1460" s="214"/>
    </row>
    <row r="1461" spans="1:28" s="100" customFormat="1" x14ac:dyDescent="0.25">
      <c r="A1461" s="100" t="str">
        <f t="shared" ref="A1461:B1476" si="493">A1416</f>
        <v>Wells and Springs</v>
      </c>
      <c r="B1461" s="130">
        <f t="shared" si="493"/>
        <v>314</v>
      </c>
      <c r="C1461" s="154">
        <f t="shared" ref="C1461:C1476" si="494">H1416</f>
        <v>100749</v>
      </c>
      <c r="D1461" s="154">
        <v>32019</v>
      </c>
      <c r="E1461" s="224"/>
      <c r="F1461" s="154"/>
      <c r="G1461" s="224"/>
      <c r="H1461" s="154">
        <f t="shared" si="488"/>
        <v>132768</v>
      </c>
      <c r="I1461" s="225">
        <f t="shared" ref="I1461:I1476" si="495">I1416</f>
        <v>2</v>
      </c>
      <c r="J1461" s="154">
        <f t="shared" ref="J1461:J1476" si="496">((C1461+H1461)/2)*I1461/100*$O$1452/12</f>
        <v>2335.17</v>
      </c>
      <c r="K1461" s="154">
        <f t="shared" si="489"/>
        <v>23697.269999999997</v>
      </c>
      <c r="L1461" s="154"/>
      <c r="M1461" s="224"/>
      <c r="N1461" s="154">
        <f t="shared" si="490"/>
        <v>26032.439999999995</v>
      </c>
      <c r="O1461" s="293">
        <f t="shared" ref="O1461:O1476" si="497">IF(N1461&gt;0, N1461/H1461*100, "---")</f>
        <v>19.607465654374543</v>
      </c>
      <c r="P1461" s="224"/>
      <c r="Q1461" s="154">
        <f t="shared" si="491"/>
        <v>106735.56</v>
      </c>
      <c r="R1461" s="130">
        <f t="shared" si="492"/>
        <v>314</v>
      </c>
      <c r="S1461" s="129"/>
      <c r="T1461" s="122"/>
      <c r="U1461" s="154"/>
      <c r="V1461" s="360" t="s">
        <v>72</v>
      </c>
      <c r="W1461" s="130"/>
      <c r="X1461" s="154"/>
      <c r="Y1461" s="281"/>
      <c r="Z1461" s="363" t="s">
        <v>74</v>
      </c>
      <c r="AA1461" s="154"/>
      <c r="AB1461" s="282"/>
    </row>
    <row r="1462" spans="1:28" x14ac:dyDescent="0.25">
      <c r="A1462" s="63" t="str">
        <f t="shared" si="493"/>
        <v>Pumping Equip (Electric)</v>
      </c>
      <c r="B1462" s="45">
        <f t="shared" si="493"/>
        <v>325</v>
      </c>
      <c r="C1462" s="39">
        <f t="shared" si="494"/>
        <v>2844</v>
      </c>
      <c r="D1462" s="39">
        <v>0</v>
      </c>
      <c r="E1462" s="40"/>
      <c r="F1462" s="39"/>
      <c r="G1462" s="40"/>
      <c r="H1462" s="39">
        <f t="shared" si="488"/>
        <v>2844</v>
      </c>
      <c r="I1462" s="41">
        <f t="shared" si="495"/>
        <v>10</v>
      </c>
      <c r="J1462" s="39">
        <f t="shared" si="496"/>
        <v>284.39999999999998</v>
      </c>
      <c r="K1462" s="39">
        <f t="shared" si="489"/>
        <v>426.59999999999997</v>
      </c>
      <c r="L1462" s="39"/>
      <c r="M1462" s="40"/>
      <c r="N1462" s="39">
        <f t="shared" si="490"/>
        <v>711</v>
      </c>
      <c r="O1462" s="187">
        <f t="shared" si="497"/>
        <v>25</v>
      </c>
      <c r="P1462" s="40"/>
      <c r="Q1462" s="39">
        <f t="shared" si="491"/>
        <v>2133</v>
      </c>
      <c r="R1462" s="45">
        <f t="shared" si="492"/>
        <v>325</v>
      </c>
      <c r="S1462" s="164"/>
      <c r="T1462" s="155"/>
      <c r="U1462" s="39"/>
      <c r="V1462" s="361"/>
      <c r="W1462" s="45"/>
      <c r="X1462" s="39"/>
      <c r="Y1462" s="210"/>
      <c r="Z1462" s="364"/>
      <c r="AA1462" s="39"/>
      <c r="AB1462" s="216"/>
    </row>
    <row r="1463" spans="1:28" s="100" customFormat="1" x14ac:dyDescent="0.25">
      <c r="A1463" s="100" t="str">
        <f t="shared" si="493"/>
        <v>Structures and Improvements</v>
      </c>
      <c r="B1463" s="130">
        <f t="shared" si="493"/>
        <v>390</v>
      </c>
      <c r="C1463" s="154">
        <f t="shared" si="494"/>
        <v>23440</v>
      </c>
      <c r="D1463" s="154"/>
      <c r="E1463" s="224"/>
      <c r="F1463" s="154"/>
      <c r="G1463" s="224"/>
      <c r="H1463" s="154">
        <f t="shared" si="488"/>
        <v>23440</v>
      </c>
      <c r="I1463" s="225">
        <f t="shared" si="495"/>
        <v>2.5</v>
      </c>
      <c r="J1463" s="154">
        <f t="shared" si="496"/>
        <v>586</v>
      </c>
      <c r="K1463" s="154">
        <f t="shared" si="489"/>
        <v>7091.0249999999996</v>
      </c>
      <c r="L1463" s="154"/>
      <c r="M1463" s="224"/>
      <c r="N1463" s="154">
        <f t="shared" si="490"/>
        <v>7677.0249999999996</v>
      </c>
      <c r="O1463" s="293">
        <f t="shared" si="497"/>
        <v>32.751813139931741</v>
      </c>
      <c r="P1463" s="224"/>
      <c r="Q1463" s="154">
        <f t="shared" si="491"/>
        <v>15762.975</v>
      </c>
      <c r="R1463" s="130">
        <f t="shared" si="492"/>
        <v>390</v>
      </c>
      <c r="S1463" s="129"/>
      <c r="T1463" s="122"/>
      <c r="U1463" s="154"/>
      <c r="V1463" s="361"/>
      <c r="W1463" s="130"/>
      <c r="X1463" s="154"/>
      <c r="Y1463" s="251"/>
      <c r="Z1463" s="364"/>
      <c r="AA1463" s="154"/>
      <c r="AB1463" s="283"/>
    </row>
    <row r="1464" spans="1:28" x14ac:dyDescent="0.25">
      <c r="A1464" s="63" t="str">
        <f t="shared" si="493"/>
        <v>Water Treatment Equipment</v>
      </c>
      <c r="B1464" s="45">
        <f t="shared" si="493"/>
        <v>332</v>
      </c>
      <c r="C1464" s="39">
        <f t="shared" si="494"/>
        <v>110279</v>
      </c>
      <c r="D1464" s="39"/>
      <c r="E1464" s="40"/>
      <c r="F1464" s="39"/>
      <c r="G1464" s="40"/>
      <c r="H1464" s="39">
        <f t="shared" si="488"/>
        <v>110279</v>
      </c>
      <c r="I1464" s="41">
        <f t="shared" si="495"/>
        <v>2.9</v>
      </c>
      <c r="J1464" s="39">
        <f t="shared" si="496"/>
        <v>3198.0909999999999</v>
      </c>
      <c r="K1464" s="39">
        <f t="shared" si="489"/>
        <v>33076.341499999995</v>
      </c>
      <c r="L1464" s="39"/>
      <c r="M1464" s="40"/>
      <c r="N1464" s="39">
        <f t="shared" si="490"/>
        <v>36274.432499999995</v>
      </c>
      <c r="O1464" s="187">
        <f t="shared" si="497"/>
        <v>32.893327378739372</v>
      </c>
      <c r="P1464" s="40"/>
      <c r="Q1464" s="39">
        <f t="shared" si="491"/>
        <v>74004.567500000005</v>
      </c>
      <c r="R1464" s="45">
        <f t="shared" si="492"/>
        <v>332</v>
      </c>
      <c r="S1464" s="164"/>
      <c r="T1464" s="155"/>
      <c r="U1464" s="39"/>
      <c r="V1464" s="361"/>
      <c r="W1464" s="45"/>
      <c r="X1464" s="39"/>
      <c r="Y1464" s="210"/>
      <c r="Z1464" s="364"/>
      <c r="AA1464" s="39"/>
      <c r="AB1464" s="218"/>
    </row>
    <row r="1465" spans="1:28" s="100" customFormat="1" x14ac:dyDescent="0.25">
      <c r="A1465" s="100" t="str">
        <f t="shared" si="493"/>
        <v>Dist Reservoirs and Standpipes</v>
      </c>
      <c r="B1465" s="130">
        <f t="shared" si="493"/>
        <v>342</v>
      </c>
      <c r="C1465" s="154">
        <f t="shared" si="494"/>
        <v>1917867</v>
      </c>
      <c r="D1465" s="154">
        <v>6500</v>
      </c>
      <c r="E1465" s="224"/>
      <c r="F1465" s="154"/>
      <c r="G1465" s="224"/>
      <c r="H1465" s="154">
        <f t="shared" si="488"/>
        <v>1924367</v>
      </c>
      <c r="I1465" s="225">
        <f t="shared" si="495"/>
        <v>2.5</v>
      </c>
      <c r="J1465" s="154">
        <f t="shared" si="496"/>
        <v>48027.92500000001</v>
      </c>
      <c r="K1465" s="154">
        <f t="shared" si="489"/>
        <v>548974.5625</v>
      </c>
      <c r="L1465" s="154"/>
      <c r="M1465" s="224"/>
      <c r="N1465" s="154">
        <f>K1465+J1465+L1465-F1465</f>
        <v>597002.48750000005</v>
      </c>
      <c r="O1465" s="293">
        <f t="shared" si="497"/>
        <v>31.023317667575885</v>
      </c>
      <c r="P1465" s="224"/>
      <c r="Q1465" s="154">
        <f t="shared" si="491"/>
        <v>1327364.5125</v>
      </c>
      <c r="R1465" s="130">
        <f t="shared" si="492"/>
        <v>342</v>
      </c>
      <c r="S1465" s="129"/>
      <c r="T1465" s="122"/>
      <c r="U1465" s="154"/>
      <c r="V1465" s="361"/>
      <c r="W1465" s="130"/>
      <c r="X1465" s="154"/>
      <c r="Y1465" s="251"/>
      <c r="Z1465" s="364"/>
      <c r="AA1465" s="154"/>
      <c r="AB1465" s="282"/>
    </row>
    <row r="1466" spans="1:28" x14ac:dyDescent="0.25">
      <c r="A1466" s="63" t="str">
        <f t="shared" si="493"/>
        <v>Trans &amp; Dist Mains</v>
      </c>
      <c r="B1466" s="45">
        <f t="shared" si="493"/>
        <v>343</v>
      </c>
      <c r="C1466" s="39">
        <f t="shared" si="494"/>
        <v>29370</v>
      </c>
      <c r="D1466" s="39"/>
      <c r="E1466" s="40"/>
      <c r="F1466" s="39"/>
      <c r="G1466" s="40"/>
      <c r="H1466" s="39">
        <f t="shared" si="488"/>
        <v>29370</v>
      </c>
      <c r="I1466" s="41">
        <f t="shared" si="495"/>
        <v>2</v>
      </c>
      <c r="J1466" s="39">
        <f t="shared" si="496"/>
        <v>587.4</v>
      </c>
      <c r="K1466" s="39">
        <f t="shared" si="489"/>
        <v>5055.8999999999996</v>
      </c>
      <c r="L1466" s="39"/>
      <c r="M1466" s="40"/>
      <c r="N1466" s="39">
        <f t="shared" si="490"/>
        <v>5643.2999999999993</v>
      </c>
      <c r="O1466" s="187">
        <f t="shared" si="497"/>
        <v>19.214504596527064</v>
      </c>
      <c r="P1466" s="40"/>
      <c r="Q1466" s="39">
        <f t="shared" si="491"/>
        <v>23726.7</v>
      </c>
      <c r="R1466" s="45">
        <f t="shared" si="492"/>
        <v>343</v>
      </c>
      <c r="S1466" s="164"/>
      <c r="T1466" s="155"/>
      <c r="U1466" s="39"/>
      <c r="V1466" s="361"/>
      <c r="W1466" s="45"/>
      <c r="X1466" s="39"/>
      <c r="Y1466" s="210"/>
      <c r="Z1466" s="364"/>
      <c r="AA1466" s="39"/>
      <c r="AB1466" s="218"/>
    </row>
    <row r="1467" spans="1:28" s="100" customFormat="1" x14ac:dyDescent="0.25">
      <c r="A1467" s="100" t="str">
        <f t="shared" si="493"/>
        <v>Services</v>
      </c>
      <c r="B1467" s="130">
        <f t="shared" si="493"/>
        <v>345</v>
      </c>
      <c r="C1467" s="154">
        <f t="shared" si="494"/>
        <v>3103505</v>
      </c>
      <c r="D1467" s="154"/>
      <c r="E1467" s="224"/>
      <c r="F1467" s="154"/>
      <c r="G1467" s="224"/>
      <c r="H1467" s="154">
        <f t="shared" si="488"/>
        <v>3103505</v>
      </c>
      <c r="I1467" s="225">
        <f t="shared" si="495"/>
        <v>2.5</v>
      </c>
      <c r="J1467" s="154">
        <f t="shared" si="496"/>
        <v>77587.625</v>
      </c>
      <c r="K1467" s="154">
        <f t="shared" si="489"/>
        <v>865491.88124999998</v>
      </c>
      <c r="L1467" s="154"/>
      <c r="M1467" s="224"/>
      <c r="N1467" s="154">
        <f t="shared" si="490"/>
        <v>943079.50624999998</v>
      </c>
      <c r="O1467" s="293">
        <f t="shared" si="497"/>
        <v>30.387562006505547</v>
      </c>
      <c r="P1467" s="224"/>
      <c r="Q1467" s="154">
        <f t="shared" si="491"/>
        <v>2160425.4937499999</v>
      </c>
      <c r="R1467" s="130">
        <f t="shared" si="492"/>
        <v>345</v>
      </c>
      <c r="S1467" s="129"/>
      <c r="T1467" s="122"/>
      <c r="U1467" s="154"/>
      <c r="V1467" s="361"/>
      <c r="W1467" s="130"/>
      <c r="X1467" s="154"/>
      <c r="Y1467" s="251"/>
      <c r="Z1467" s="364"/>
      <c r="AA1467" s="154"/>
      <c r="AB1467" s="282"/>
    </row>
    <row r="1468" spans="1:28" x14ac:dyDescent="0.25">
      <c r="A1468" s="63" t="str">
        <f t="shared" si="493"/>
        <v>Meters</v>
      </c>
      <c r="B1468" s="45">
        <f t="shared" si="493"/>
        <v>346</v>
      </c>
      <c r="C1468" s="39">
        <f t="shared" si="494"/>
        <v>0</v>
      </c>
      <c r="D1468" s="39"/>
      <c r="E1468" s="40"/>
      <c r="F1468" s="39"/>
      <c r="G1468" s="40"/>
      <c r="H1468" s="39">
        <f>C1468+D1468-F1468</f>
        <v>0</v>
      </c>
      <c r="I1468" s="41">
        <f t="shared" si="495"/>
        <v>10</v>
      </c>
      <c r="J1468" s="39">
        <f t="shared" si="496"/>
        <v>0</v>
      </c>
      <c r="K1468" s="39">
        <f t="shared" si="489"/>
        <v>0</v>
      </c>
      <c r="L1468" s="39"/>
      <c r="M1468" s="40"/>
      <c r="N1468" s="39">
        <f t="shared" si="490"/>
        <v>0</v>
      </c>
      <c r="O1468" s="187" t="str">
        <f t="shared" si="497"/>
        <v>---</v>
      </c>
      <c r="P1468" s="40"/>
      <c r="Q1468" s="39">
        <f t="shared" si="491"/>
        <v>0</v>
      </c>
      <c r="R1468" s="45">
        <f t="shared" si="492"/>
        <v>346</v>
      </c>
      <c r="S1468" s="164"/>
      <c r="T1468" s="155"/>
      <c r="U1468" s="39"/>
      <c r="V1468" s="362"/>
      <c r="W1468" s="45"/>
      <c r="X1468" s="39"/>
      <c r="Y1468" s="210"/>
      <c r="Z1468" s="365"/>
      <c r="AA1468" s="39"/>
      <c r="AB1468" s="218"/>
    </row>
    <row r="1469" spans="1:28" s="100" customFormat="1" x14ac:dyDescent="0.25">
      <c r="A1469" s="100" t="str">
        <f t="shared" si="493"/>
        <v>Meter Pits &amp; Installations</v>
      </c>
      <c r="B1469" s="130">
        <f t="shared" si="493"/>
        <v>347</v>
      </c>
      <c r="C1469" s="154">
        <f t="shared" si="494"/>
        <v>3663</v>
      </c>
      <c r="D1469" s="154"/>
      <c r="E1469" s="224"/>
      <c r="F1469" s="154"/>
      <c r="G1469" s="224"/>
      <c r="H1469" s="154">
        <f t="shared" si="488"/>
        <v>3663</v>
      </c>
      <c r="I1469" s="225">
        <f t="shared" si="495"/>
        <v>2.5</v>
      </c>
      <c r="J1469" s="154">
        <f t="shared" si="496"/>
        <v>91.575000000000003</v>
      </c>
      <c r="K1469" s="154">
        <f t="shared" si="489"/>
        <v>1785.7125000000005</v>
      </c>
      <c r="L1469" s="154"/>
      <c r="M1469" s="224"/>
      <c r="N1469" s="154">
        <f t="shared" si="490"/>
        <v>1877.2875000000006</v>
      </c>
      <c r="O1469" s="293">
        <f t="shared" si="497"/>
        <v>51.250000000000014</v>
      </c>
      <c r="P1469" s="224"/>
      <c r="Q1469" s="154">
        <f t="shared" si="491"/>
        <v>1785.7124999999994</v>
      </c>
      <c r="R1469" s="130">
        <f t="shared" si="492"/>
        <v>347</v>
      </c>
      <c r="S1469" s="129"/>
      <c r="T1469" s="122"/>
      <c r="U1469" s="154"/>
      <c r="V1469" s="284"/>
      <c r="W1469" s="130"/>
      <c r="X1469" s="154"/>
      <c r="Y1469" s="154"/>
      <c r="Z1469" s="251"/>
      <c r="AA1469" s="154"/>
      <c r="AB1469" s="282"/>
    </row>
    <row r="1470" spans="1:28" x14ac:dyDescent="0.25">
      <c r="A1470" s="63" t="str">
        <f t="shared" si="493"/>
        <v>Hydrants</v>
      </c>
      <c r="B1470" s="45">
        <f t="shared" si="493"/>
        <v>348</v>
      </c>
      <c r="C1470" s="39">
        <f t="shared" si="494"/>
        <v>58117</v>
      </c>
      <c r="D1470" s="39"/>
      <c r="E1470" s="40"/>
      <c r="F1470" s="39"/>
      <c r="G1470" s="40"/>
      <c r="H1470" s="39">
        <f t="shared" si="488"/>
        <v>58117</v>
      </c>
      <c r="I1470" s="41">
        <f t="shared" si="495"/>
        <v>2</v>
      </c>
      <c r="J1470" s="39">
        <f t="shared" si="496"/>
        <v>1162.3399999999999</v>
      </c>
      <c r="K1470" s="39">
        <f t="shared" si="489"/>
        <v>19343.37</v>
      </c>
      <c r="L1470" s="39"/>
      <c r="M1470" s="40"/>
      <c r="N1470" s="39">
        <f t="shared" si="490"/>
        <v>20505.71</v>
      </c>
      <c r="O1470" s="187">
        <f t="shared" si="497"/>
        <v>35.283497083469548</v>
      </c>
      <c r="P1470" s="40"/>
      <c r="Q1470" s="39">
        <f t="shared" si="491"/>
        <v>37611.29</v>
      </c>
      <c r="R1470" s="45">
        <f t="shared" si="492"/>
        <v>348</v>
      </c>
      <c r="S1470" s="164"/>
      <c r="T1470" s="155"/>
      <c r="U1470" s="39"/>
      <c r="V1470" s="375" t="s">
        <v>73</v>
      </c>
      <c r="W1470" s="45"/>
      <c r="X1470" s="39"/>
      <c r="Y1470" s="39"/>
      <c r="Z1470" s="210"/>
      <c r="AA1470" s="39"/>
      <c r="AB1470" s="216"/>
    </row>
    <row r="1471" spans="1:28" s="100" customFormat="1" x14ac:dyDescent="0.25">
      <c r="A1471" s="100" t="str">
        <f t="shared" si="493"/>
        <v>Stores Equipment</v>
      </c>
      <c r="B1471" s="130">
        <f t="shared" si="493"/>
        <v>393</v>
      </c>
      <c r="C1471" s="154">
        <f t="shared" si="494"/>
        <v>12656</v>
      </c>
      <c r="D1471" s="154"/>
      <c r="E1471" s="224"/>
      <c r="F1471" s="154"/>
      <c r="G1471" s="224"/>
      <c r="H1471" s="154">
        <f t="shared" si="488"/>
        <v>12656</v>
      </c>
      <c r="I1471" s="225">
        <f t="shared" si="495"/>
        <v>4</v>
      </c>
      <c r="J1471" s="154">
        <f t="shared" si="496"/>
        <v>506.24</v>
      </c>
      <c r="K1471" s="154">
        <f t="shared" si="489"/>
        <v>5821.7599999999984</v>
      </c>
      <c r="L1471" s="154"/>
      <c r="M1471" s="224"/>
      <c r="N1471" s="154">
        <f t="shared" si="490"/>
        <v>6327.9999999999982</v>
      </c>
      <c r="O1471" s="293">
        <f t="shared" si="497"/>
        <v>49.999999999999986</v>
      </c>
      <c r="P1471" s="224"/>
      <c r="Q1471" s="154">
        <f t="shared" si="491"/>
        <v>6328.0000000000018</v>
      </c>
      <c r="R1471" s="130">
        <f t="shared" si="492"/>
        <v>393</v>
      </c>
      <c r="S1471" s="129"/>
      <c r="T1471" s="122"/>
      <c r="U1471" s="154"/>
      <c r="V1471" s="375"/>
      <c r="W1471" s="130"/>
      <c r="X1471" s="154"/>
      <c r="Y1471" s="154"/>
      <c r="Z1471" s="154"/>
      <c r="AA1471" s="154"/>
      <c r="AB1471" s="283"/>
    </row>
    <row r="1472" spans="1:28" x14ac:dyDescent="0.25">
      <c r="A1472" s="63" t="str">
        <f t="shared" si="493"/>
        <v>Power Operated Equipment</v>
      </c>
      <c r="B1472" s="45">
        <f t="shared" si="493"/>
        <v>396</v>
      </c>
      <c r="C1472" s="39">
        <f t="shared" si="494"/>
        <v>115953</v>
      </c>
      <c r="D1472" s="39">
        <v>18173</v>
      </c>
      <c r="E1472" s="40"/>
      <c r="F1472" s="39"/>
      <c r="G1472" s="40"/>
      <c r="H1472" s="39">
        <f t="shared" si="488"/>
        <v>134126</v>
      </c>
      <c r="I1472" s="41">
        <f t="shared" si="495"/>
        <v>6.7</v>
      </c>
      <c r="J1472" s="39">
        <f t="shared" si="496"/>
        <v>8377.6465000000007</v>
      </c>
      <c r="K1472" s="39">
        <f t="shared" si="489"/>
        <v>26765.059499999999</v>
      </c>
      <c r="L1472" s="39"/>
      <c r="M1472" s="40"/>
      <c r="N1472" s="39">
        <f t="shared" si="490"/>
        <v>35142.705999999998</v>
      </c>
      <c r="O1472" s="187">
        <f t="shared" si="497"/>
        <v>26.201262991515438</v>
      </c>
      <c r="P1472" s="40"/>
      <c r="Q1472" s="39">
        <f t="shared" si="491"/>
        <v>98983.293999999994</v>
      </c>
      <c r="R1472" s="45">
        <f t="shared" si="492"/>
        <v>396</v>
      </c>
      <c r="S1472" s="164"/>
      <c r="T1472" s="155"/>
      <c r="U1472" s="39"/>
      <c r="V1472" s="375"/>
      <c r="W1472" s="45"/>
      <c r="X1472" s="39"/>
      <c r="Y1472" s="39"/>
      <c r="Z1472" s="39"/>
      <c r="AA1472" s="39"/>
      <c r="AB1472" s="216"/>
    </row>
    <row r="1473" spans="1:28" s="100" customFormat="1" x14ac:dyDescent="0.25">
      <c r="A1473" s="100" t="str">
        <f t="shared" si="493"/>
        <v>Transportation Equipment</v>
      </c>
      <c r="B1473" s="130">
        <f t="shared" si="493"/>
        <v>392</v>
      </c>
      <c r="C1473" s="154">
        <f t="shared" si="494"/>
        <v>0</v>
      </c>
      <c r="D1473" s="154"/>
      <c r="E1473" s="224"/>
      <c r="F1473" s="154"/>
      <c r="G1473" s="224"/>
      <c r="H1473" s="154">
        <f t="shared" si="488"/>
        <v>0</v>
      </c>
      <c r="I1473" s="225">
        <f t="shared" si="495"/>
        <v>13</v>
      </c>
      <c r="J1473" s="154">
        <f t="shared" si="496"/>
        <v>0</v>
      </c>
      <c r="K1473" s="154">
        <f t="shared" si="489"/>
        <v>0</v>
      </c>
      <c r="L1473" s="154"/>
      <c r="M1473" s="224"/>
      <c r="N1473" s="154">
        <f t="shared" si="490"/>
        <v>0</v>
      </c>
      <c r="O1473" s="293" t="str">
        <f t="shared" si="497"/>
        <v>---</v>
      </c>
      <c r="P1473" s="224"/>
      <c r="Q1473" s="154">
        <f t="shared" si="491"/>
        <v>0</v>
      </c>
      <c r="R1473" s="130">
        <f t="shared" si="492"/>
        <v>392</v>
      </c>
      <c r="S1473" s="129"/>
      <c r="T1473" s="122"/>
      <c r="U1473" s="154"/>
      <c r="V1473" s="375"/>
      <c r="W1473" s="130"/>
      <c r="X1473" s="154"/>
      <c r="Y1473" s="154"/>
      <c r="Z1473" s="154"/>
      <c r="AA1473" s="154"/>
      <c r="AB1473" s="282"/>
    </row>
    <row r="1474" spans="1:28" x14ac:dyDescent="0.25">
      <c r="A1474" s="63" t="str">
        <f t="shared" si="493"/>
        <v>Communication Equipment</v>
      </c>
      <c r="B1474" s="45">
        <f t="shared" si="493"/>
        <v>397</v>
      </c>
      <c r="C1474" s="39">
        <f t="shared" si="494"/>
        <v>145148</v>
      </c>
      <c r="D1474" s="39"/>
      <c r="E1474" s="40"/>
      <c r="F1474" s="39"/>
      <c r="G1474" s="40"/>
      <c r="H1474" s="39">
        <f t="shared" si="488"/>
        <v>145148</v>
      </c>
      <c r="I1474" s="41">
        <f t="shared" si="495"/>
        <v>6.7</v>
      </c>
      <c r="J1474" s="39">
        <f t="shared" si="496"/>
        <v>9724.9159999999993</v>
      </c>
      <c r="K1474" s="39">
        <f t="shared" si="489"/>
        <v>35184.648000000001</v>
      </c>
      <c r="L1474" s="39"/>
      <c r="M1474" s="40"/>
      <c r="N1474" s="39">
        <f t="shared" si="490"/>
        <v>44909.563999999998</v>
      </c>
      <c r="O1474" s="187">
        <f t="shared" si="497"/>
        <v>30.940532422079531</v>
      </c>
      <c r="P1474" s="40"/>
      <c r="Q1474" s="39">
        <f t="shared" si="491"/>
        <v>100238.436</v>
      </c>
      <c r="R1474" s="45">
        <f t="shared" si="492"/>
        <v>397</v>
      </c>
      <c r="S1474" s="164"/>
      <c r="T1474" s="155"/>
      <c r="U1474" s="39"/>
      <c r="V1474" s="375"/>
      <c r="W1474" s="45"/>
      <c r="X1474" s="39"/>
      <c r="Y1474" s="39"/>
      <c r="Z1474" s="39"/>
      <c r="AA1474" s="39"/>
      <c r="AB1474" s="218"/>
    </row>
    <row r="1475" spans="1:28" s="100" customFormat="1" x14ac:dyDescent="0.25">
      <c r="A1475" s="100" t="str">
        <f t="shared" si="493"/>
        <v>Organization</v>
      </c>
      <c r="B1475" s="130">
        <f t="shared" si="493"/>
        <v>301</v>
      </c>
      <c r="C1475" s="154">
        <f t="shared" si="494"/>
        <v>0</v>
      </c>
      <c r="D1475" s="154"/>
      <c r="E1475" s="224"/>
      <c r="F1475" s="154"/>
      <c r="G1475" s="224"/>
      <c r="H1475" s="154">
        <f t="shared" si="488"/>
        <v>0</v>
      </c>
      <c r="I1475" s="225">
        <f t="shared" si="495"/>
        <v>0</v>
      </c>
      <c r="J1475" s="154">
        <f t="shared" si="496"/>
        <v>0</v>
      </c>
      <c r="K1475" s="154">
        <f t="shared" si="489"/>
        <v>0</v>
      </c>
      <c r="L1475" s="154"/>
      <c r="M1475" s="224"/>
      <c r="N1475" s="154">
        <f t="shared" si="490"/>
        <v>0</v>
      </c>
      <c r="O1475" s="293" t="str">
        <f t="shared" si="497"/>
        <v>---</v>
      </c>
      <c r="P1475" s="224"/>
      <c r="Q1475" s="154">
        <f t="shared" si="491"/>
        <v>0</v>
      </c>
      <c r="R1475" s="130">
        <f t="shared" si="492"/>
        <v>301</v>
      </c>
      <c r="S1475" s="129"/>
      <c r="T1475" s="122"/>
      <c r="U1475" s="154"/>
      <c r="V1475" s="375"/>
      <c r="W1475" s="130"/>
      <c r="X1475" s="154"/>
      <c r="Y1475" s="154"/>
      <c r="Z1475" s="154"/>
      <c r="AA1475" s="154"/>
      <c r="AB1475" s="283"/>
    </row>
    <row r="1476" spans="1:28" x14ac:dyDescent="0.25">
      <c r="A1476" s="63">
        <f t="shared" si="493"/>
        <v>0</v>
      </c>
      <c r="B1476" s="45">
        <f t="shared" si="493"/>
        <v>396</v>
      </c>
      <c r="C1476" s="39">
        <f t="shared" si="494"/>
        <v>0</v>
      </c>
      <c r="D1476" s="39"/>
      <c r="E1476" s="40"/>
      <c r="F1476" s="39"/>
      <c r="G1476" s="40"/>
      <c r="H1476" s="39">
        <f t="shared" si="488"/>
        <v>0</v>
      </c>
      <c r="I1476" s="41">
        <f t="shared" si="495"/>
        <v>2.5</v>
      </c>
      <c r="J1476" s="39">
        <f t="shared" si="496"/>
        <v>0</v>
      </c>
      <c r="K1476" s="39">
        <f t="shared" si="489"/>
        <v>0</v>
      </c>
      <c r="L1476" s="39"/>
      <c r="M1476" s="40"/>
      <c r="N1476" s="39">
        <f t="shared" si="490"/>
        <v>0</v>
      </c>
      <c r="O1476" s="187" t="str">
        <f t="shared" si="497"/>
        <v>---</v>
      </c>
      <c r="P1476" s="40"/>
      <c r="Q1476" s="39">
        <f t="shared" si="491"/>
        <v>0</v>
      </c>
      <c r="R1476" s="45">
        <f t="shared" si="492"/>
        <v>396</v>
      </c>
      <c r="S1476" s="164"/>
      <c r="T1476" s="160"/>
      <c r="U1476" s="39"/>
      <c r="V1476" s="375"/>
      <c r="W1476" s="45"/>
      <c r="X1476" s="39"/>
      <c r="Y1476" s="39"/>
      <c r="Z1476" s="39"/>
      <c r="AA1476" s="39"/>
      <c r="AB1476" s="216"/>
    </row>
    <row r="1477" spans="1:28" x14ac:dyDescent="0.25">
      <c r="A1477" s="100"/>
      <c r="B1477" s="130"/>
      <c r="C1477" s="154"/>
      <c r="D1477" s="154"/>
      <c r="E1477" s="224"/>
      <c r="F1477" s="154"/>
      <c r="G1477" s="224"/>
      <c r="H1477" s="154"/>
      <c r="I1477" s="225"/>
      <c r="J1477" s="154"/>
      <c r="K1477" s="154"/>
      <c r="L1477" s="154"/>
      <c r="M1477" s="224"/>
      <c r="N1477" s="154"/>
      <c r="O1477" s="154"/>
      <c r="P1477" s="224"/>
      <c r="Q1477" s="154"/>
      <c r="R1477" s="130"/>
      <c r="S1477" s="129"/>
      <c r="T1477" s="122"/>
      <c r="U1477" s="154"/>
      <c r="V1477" s="228"/>
      <c r="W1477" s="130"/>
      <c r="X1477" s="154"/>
      <c r="Y1477" s="154"/>
      <c r="Z1477" s="154"/>
      <c r="AA1477" s="154"/>
      <c r="AB1477" s="229"/>
    </row>
    <row r="1478" spans="1:28" x14ac:dyDescent="0.25">
      <c r="A1478" s="244" t="s">
        <v>54</v>
      </c>
      <c r="B1478" s="9" t="str">
        <f t="shared" ref="B1478" si="498">$M$1</f>
        <v>A</v>
      </c>
      <c r="C1478" s="32"/>
      <c r="D1478" s="32"/>
      <c r="F1478" s="32"/>
      <c r="H1478" s="32"/>
      <c r="I1478" s="32"/>
      <c r="J1478" s="32"/>
      <c r="K1478" s="32"/>
      <c r="L1478" s="32"/>
      <c r="N1478" s="32"/>
      <c r="O1478" s="32"/>
      <c r="T1478" s="160"/>
      <c r="U1478" s="4"/>
      <c r="V1478" s="4"/>
    </row>
    <row r="1479" spans="1:28" x14ac:dyDescent="0.25">
      <c r="A1479" s="4" t="s">
        <v>4</v>
      </c>
      <c r="C1479" s="198">
        <f>SUM(C1460:C1478)</f>
        <v>5689707</v>
      </c>
      <c r="D1479" s="198">
        <f>SUM(D1460:D1478)</f>
        <v>56692</v>
      </c>
      <c r="F1479" s="11">
        <f>SUM(F1460:F1478)</f>
        <v>0</v>
      </c>
      <c r="H1479" s="198">
        <f>SUM(H1460:H1478)</f>
        <v>5746399</v>
      </c>
      <c r="I1479" s="32"/>
      <c r="J1479" s="198">
        <f>SUM(J1460:J1478)</f>
        <v>152469.3285</v>
      </c>
      <c r="K1479" s="198">
        <f>SUM(K1460:K1478)</f>
        <v>1572714.1302500002</v>
      </c>
      <c r="L1479" s="11">
        <f>SUM(L1460:L1478)</f>
        <v>0</v>
      </c>
      <c r="N1479" s="198">
        <f>SUM(N1460:N1478)</f>
        <v>1725183.4587500002</v>
      </c>
      <c r="O1479" s="11"/>
      <c r="Q1479" s="198">
        <f>SUM(Q1460:Q1478)</f>
        <v>4021215.5412500002</v>
      </c>
      <c r="T1479" s="160"/>
      <c r="U1479" s="198">
        <f>SUM(U1460:U1476)</f>
        <v>0</v>
      </c>
      <c r="V1479" s="23"/>
      <c r="X1479" s="198">
        <f>U1479+V1460</f>
        <v>0</v>
      </c>
      <c r="Y1479" s="198">
        <f>X1479/H1479*J1479</f>
        <v>0</v>
      </c>
      <c r="AA1479" s="198">
        <f>Z1460+Y1479+SUM(AA1460:AA1476)</f>
        <v>0</v>
      </c>
      <c r="AB1479" s="198">
        <f>X1479-AA1479</f>
        <v>0</v>
      </c>
    </row>
    <row r="1480" spans="1:28" x14ac:dyDescent="0.25">
      <c r="C1480" s="32"/>
      <c r="H1480" s="32"/>
      <c r="I1480" s="32"/>
      <c r="J1480" s="32"/>
      <c r="K1480" s="32"/>
      <c r="L1480" s="32"/>
      <c r="N1480" s="32"/>
      <c r="O1480" s="32"/>
      <c r="Q1480" s="32"/>
      <c r="T1480" s="160"/>
    </row>
    <row r="1481" spans="1:28" x14ac:dyDescent="0.25">
      <c r="A1481" s="120" t="s">
        <v>85</v>
      </c>
      <c r="B1481" s="90"/>
      <c r="C1481" s="32"/>
      <c r="H1481" s="32"/>
      <c r="I1481" s="32"/>
      <c r="J1481" s="32"/>
      <c r="K1481" s="32"/>
      <c r="L1481" s="32"/>
      <c r="N1481" s="32"/>
      <c r="O1481" s="32"/>
      <c r="Q1481" s="32"/>
      <c r="T1481" s="160"/>
      <c r="U1481" s="56"/>
      <c r="V1481" s="4"/>
      <c r="W1481" s="9"/>
      <c r="Y1481" s="32"/>
      <c r="AA1481" s="32"/>
      <c r="AB1481" s="206"/>
    </row>
    <row r="1482" spans="1:28" ht="14.4" thickBot="1" x14ac:dyDescent="0.3">
      <c r="B1482" s="4"/>
      <c r="E1482" s="4"/>
      <c r="G1482" s="4"/>
      <c r="T1482" s="160"/>
      <c r="U1482" s="56"/>
      <c r="V1482" s="4"/>
      <c r="W1482" s="9"/>
      <c r="Y1482" s="32"/>
      <c r="AA1482" s="32"/>
      <c r="AB1482" s="206"/>
    </row>
    <row r="1483" spans="1:28" ht="14.4" thickTop="1" x14ac:dyDescent="0.25">
      <c r="B1483" s="4"/>
      <c r="E1483" s="4"/>
      <c r="G1483" s="4"/>
      <c r="K1483" s="91"/>
      <c r="L1483" s="92"/>
      <c r="M1483" s="68"/>
      <c r="N1483" s="92"/>
      <c r="O1483" s="92"/>
      <c r="P1483" s="68"/>
      <c r="Q1483" s="93"/>
      <c r="T1483" s="160"/>
      <c r="U1483" s="125"/>
      <c r="V1483" s="4"/>
      <c r="AA1483" s="65"/>
      <c r="AB1483" s="50"/>
    </row>
    <row r="1484" spans="1:28" x14ac:dyDescent="0.25">
      <c r="B1484" s="259"/>
      <c r="C1484" s="9"/>
      <c r="H1484" s="9"/>
      <c r="K1484" s="78"/>
      <c r="L1484" s="376">
        <f>L1452</f>
        <v>2013</v>
      </c>
      <c r="M1484" s="377"/>
      <c r="N1484" s="377"/>
      <c r="O1484" s="377"/>
      <c r="P1484" s="378"/>
      <c r="Q1484" s="94"/>
      <c r="T1484" s="160"/>
      <c r="U1484" s="56"/>
      <c r="V1484" s="4" t="s">
        <v>5</v>
      </c>
      <c r="AB1484" s="50"/>
    </row>
    <row r="1485" spans="1:28" x14ac:dyDescent="0.25">
      <c r="B1485" s="4"/>
      <c r="E1485" s="4"/>
      <c r="G1485" s="4"/>
      <c r="K1485" s="78"/>
      <c r="L1485" s="57"/>
      <c r="M1485" s="73"/>
      <c r="N1485" s="57"/>
      <c r="O1485" s="57"/>
      <c r="P1485" s="73"/>
      <c r="Q1485" s="74"/>
      <c r="T1485" s="160"/>
      <c r="U1485" s="56"/>
      <c r="V1485" s="10" t="s">
        <v>17</v>
      </c>
      <c r="W1485" s="10" t="s">
        <v>18</v>
      </c>
      <c r="X1485" s="10"/>
      <c r="AB1485" s="50"/>
    </row>
    <row r="1486" spans="1:28" x14ac:dyDescent="0.25">
      <c r="B1486" s="4"/>
      <c r="E1486" s="4"/>
      <c r="G1486" s="4"/>
      <c r="K1486" s="72"/>
      <c r="L1486" s="56" t="s">
        <v>19</v>
      </c>
      <c r="M1486" s="73"/>
      <c r="N1486" s="56"/>
      <c r="O1486" s="379">
        <f>H1479</f>
        <v>5746399</v>
      </c>
      <c r="P1486" s="379"/>
      <c r="Q1486" s="71"/>
      <c r="T1486" s="160"/>
      <c r="U1486" s="125"/>
      <c r="V1486" s="380" t="s">
        <v>76</v>
      </c>
      <c r="W1486" s="382" t="s">
        <v>75</v>
      </c>
      <c r="X1486" s="383"/>
      <c r="Y1486" s="383"/>
      <c r="Z1486" s="383"/>
      <c r="AA1486" s="384"/>
      <c r="AB1486" s="50"/>
    </row>
    <row r="1487" spans="1:28" x14ac:dyDescent="0.25">
      <c r="A1487" s="9"/>
      <c r="B1487" s="259"/>
      <c r="K1487" s="72"/>
      <c r="L1487" s="43" t="s">
        <v>20</v>
      </c>
      <c r="M1487" s="73"/>
      <c r="N1487" s="56"/>
      <c r="O1487" s="391">
        <f>X1479</f>
        <v>0</v>
      </c>
      <c r="P1487" s="391"/>
      <c r="Q1487" s="71"/>
      <c r="T1487" s="160"/>
      <c r="U1487" s="56"/>
      <c r="V1487" s="381"/>
      <c r="W1487" s="385"/>
      <c r="X1487" s="386"/>
      <c r="Y1487" s="386"/>
      <c r="Z1487" s="386"/>
      <c r="AA1487" s="387"/>
      <c r="AB1487" s="50"/>
    </row>
    <row r="1488" spans="1:28" ht="14.4" thickBot="1" x14ac:dyDescent="0.3">
      <c r="K1488" s="72"/>
      <c r="L1488" s="43" t="s">
        <v>21</v>
      </c>
      <c r="M1488" s="73"/>
      <c r="N1488" s="56"/>
      <c r="O1488" s="392">
        <f>N1479</f>
        <v>1725183.4587500002</v>
      </c>
      <c r="P1488" s="392"/>
      <c r="Q1488" s="71"/>
      <c r="T1488" s="160"/>
      <c r="U1488" s="56"/>
      <c r="V1488" s="259"/>
      <c r="W1488" s="385"/>
      <c r="X1488" s="386"/>
      <c r="Y1488" s="386"/>
      <c r="Z1488" s="386"/>
      <c r="AA1488" s="387"/>
      <c r="AB1488" s="50"/>
    </row>
    <row r="1489" spans="1:28" x14ac:dyDescent="0.25">
      <c r="A1489" s="9"/>
      <c r="B1489" s="259"/>
      <c r="K1489" s="72"/>
      <c r="L1489" s="75"/>
      <c r="M1489" s="76"/>
      <c r="N1489" s="77"/>
      <c r="O1489" s="393">
        <f>O1486-O1487-O1488</f>
        <v>4021215.5412499998</v>
      </c>
      <c r="P1489" s="393"/>
      <c r="Q1489" s="71"/>
      <c r="T1489" s="160"/>
      <c r="W1489" s="388"/>
      <c r="X1489" s="389"/>
      <c r="Y1489" s="389"/>
      <c r="Z1489" s="389"/>
      <c r="AA1489" s="390"/>
      <c r="AB1489" s="50"/>
    </row>
    <row r="1490" spans="1:28" x14ac:dyDescent="0.25">
      <c r="A1490" s="9"/>
      <c r="B1490" s="259"/>
      <c r="H1490" s="9"/>
      <c r="K1490" s="78"/>
      <c r="L1490" s="43"/>
      <c r="M1490" s="73"/>
      <c r="N1490" s="56"/>
      <c r="O1490" s="43"/>
      <c r="P1490" s="56"/>
      <c r="Q1490" s="74"/>
      <c r="T1490" s="160"/>
    </row>
    <row r="1491" spans="1:28" x14ac:dyDescent="0.25">
      <c r="A1491" s="9" t="s">
        <v>22</v>
      </c>
      <c r="B1491" s="62"/>
      <c r="C1491" s="4" t="s">
        <v>23</v>
      </c>
      <c r="K1491" s="78"/>
      <c r="L1491" s="80" t="s">
        <v>24</v>
      </c>
      <c r="M1491" s="73"/>
      <c r="N1491" s="56"/>
      <c r="O1491" s="394">
        <f>AA1479</f>
        <v>0</v>
      </c>
      <c r="P1491" s="394"/>
      <c r="Q1491" s="71"/>
      <c r="T1491" s="160"/>
    </row>
    <row r="1492" spans="1:28" x14ac:dyDescent="0.25">
      <c r="A1492" s="9" t="s">
        <v>28</v>
      </c>
      <c r="B1492" s="62">
        <f>B1445</f>
        <v>0</v>
      </c>
      <c r="C1492" s="4">
        <f t="shared" ref="C1492" si="499">B1491-B1492</f>
        <v>0</v>
      </c>
      <c r="D1492" s="4" t="s">
        <v>26</v>
      </c>
      <c r="K1492" s="72"/>
      <c r="L1492" s="81" t="s">
        <v>27</v>
      </c>
      <c r="M1492" s="19"/>
      <c r="N1492" s="20"/>
      <c r="O1492" s="374">
        <f>O1489+O1491</f>
        <v>4021215.5412499998</v>
      </c>
      <c r="P1492" s="374"/>
      <c r="Q1492" s="95"/>
      <c r="T1492" s="160"/>
    </row>
    <row r="1493" spans="1:28" ht="14.4" thickBot="1" x14ac:dyDescent="0.3">
      <c r="C1493" s="32"/>
      <c r="D1493" s="32"/>
      <c r="F1493" s="32"/>
      <c r="H1493" s="32"/>
      <c r="I1493" s="96"/>
      <c r="J1493" s="32"/>
      <c r="K1493" s="97"/>
      <c r="L1493" s="98"/>
      <c r="M1493" s="84"/>
      <c r="N1493" s="98"/>
      <c r="O1493" s="98"/>
      <c r="P1493" s="84"/>
      <c r="Q1493" s="99"/>
      <c r="T1493" s="160"/>
    </row>
    <row r="1494" spans="1:28" ht="14.4" thickTop="1" x14ac:dyDescent="0.25"/>
    <row r="1495" spans="1:28" x14ac:dyDescent="0.25">
      <c r="A1495" s="87" t="s">
        <v>78</v>
      </c>
      <c r="D1495" s="267" t="s">
        <v>39</v>
      </c>
      <c r="I1495" s="395" t="s">
        <v>77</v>
      </c>
      <c r="J1495" s="395"/>
      <c r="L1495" s="267" t="s">
        <v>79</v>
      </c>
      <c r="O1495" s="267" t="s">
        <v>80</v>
      </c>
      <c r="P1495" s="267"/>
      <c r="Q1495" s="267"/>
      <c r="T1495" s="160"/>
    </row>
    <row r="1496" spans="1:28" x14ac:dyDescent="0.25">
      <c r="A1496" s="268" t="str">
        <f t="shared" ref="A1496" si="500">$B$1</f>
        <v>Liberty-Bolivar</v>
      </c>
      <c r="B1496" s="269"/>
      <c r="D1496" s="396" t="str">
        <f t="shared" ref="D1496" si="501">$I$1</f>
        <v>WA-2020-0397</v>
      </c>
      <c r="E1496" s="397"/>
      <c r="F1496" s="398"/>
      <c r="I1496" s="12" t="str">
        <f t="shared" ref="I1496" si="502">$M$1</f>
        <v>A</v>
      </c>
      <c r="L1496" s="44">
        <f>L1452+1</f>
        <v>2014</v>
      </c>
      <c r="O1496" s="399">
        <v>12</v>
      </c>
      <c r="P1496" s="400"/>
      <c r="T1496" s="160"/>
    </row>
    <row r="1497" spans="1:28" x14ac:dyDescent="0.25">
      <c r="A1497" s="272"/>
      <c r="B1497" s="267"/>
      <c r="T1497" s="160"/>
    </row>
    <row r="1498" spans="1:28" x14ac:dyDescent="0.3">
      <c r="B1498" s="401" t="s">
        <v>63</v>
      </c>
      <c r="C1498" s="366" t="s">
        <v>44</v>
      </c>
      <c r="D1498" s="366" t="s">
        <v>45</v>
      </c>
      <c r="E1498" s="101"/>
      <c r="F1498" s="366" t="s">
        <v>46</v>
      </c>
      <c r="G1498" s="101"/>
      <c r="H1498" s="366" t="s">
        <v>47</v>
      </c>
      <c r="I1498" s="366" t="s">
        <v>48</v>
      </c>
      <c r="J1498" s="366" t="s">
        <v>50</v>
      </c>
      <c r="K1498" s="366" t="s">
        <v>51</v>
      </c>
      <c r="L1498" s="366" t="s">
        <v>52</v>
      </c>
      <c r="M1498" s="101"/>
      <c r="N1498" s="366" t="s">
        <v>53</v>
      </c>
      <c r="O1498" s="366" t="s">
        <v>60</v>
      </c>
      <c r="P1498" s="101"/>
      <c r="Q1498" s="366" t="s">
        <v>55</v>
      </c>
      <c r="R1498" s="368" t="s">
        <v>49</v>
      </c>
      <c r="T1498" s="160"/>
      <c r="U1498" s="366" t="s">
        <v>64</v>
      </c>
      <c r="V1498" s="366" t="s">
        <v>65</v>
      </c>
      <c r="W1498" s="366" t="s">
        <v>67</v>
      </c>
      <c r="X1498" s="366" t="s">
        <v>66</v>
      </c>
      <c r="Y1498" s="366" t="s">
        <v>68</v>
      </c>
      <c r="Z1498" s="366" t="s">
        <v>69</v>
      </c>
      <c r="AA1498" s="366" t="s">
        <v>70</v>
      </c>
      <c r="AB1498" s="404" t="s">
        <v>71</v>
      </c>
    </row>
    <row r="1499" spans="1:28" x14ac:dyDescent="0.3">
      <c r="B1499" s="402"/>
      <c r="C1499" s="367"/>
      <c r="D1499" s="367"/>
      <c r="E1499" s="102"/>
      <c r="F1499" s="367"/>
      <c r="G1499" s="102"/>
      <c r="H1499" s="367"/>
      <c r="I1499" s="367"/>
      <c r="J1499" s="367"/>
      <c r="K1499" s="367"/>
      <c r="L1499" s="367"/>
      <c r="M1499" s="102"/>
      <c r="N1499" s="367"/>
      <c r="O1499" s="367"/>
      <c r="P1499" s="102"/>
      <c r="Q1499" s="367"/>
      <c r="R1499" s="369"/>
      <c r="T1499" s="160"/>
      <c r="U1499" s="367"/>
      <c r="V1499" s="367"/>
      <c r="W1499" s="367"/>
      <c r="X1499" s="367"/>
      <c r="Y1499" s="367"/>
      <c r="Z1499" s="367"/>
      <c r="AA1499" s="367"/>
      <c r="AB1499" s="405"/>
    </row>
    <row r="1500" spans="1:28" x14ac:dyDescent="0.3">
      <c r="B1500" s="402"/>
      <c r="C1500" s="367"/>
      <c r="D1500" s="367"/>
      <c r="E1500" s="102"/>
      <c r="F1500" s="367"/>
      <c r="G1500" s="102"/>
      <c r="H1500" s="367"/>
      <c r="I1500" s="367"/>
      <c r="J1500" s="367"/>
      <c r="K1500" s="367"/>
      <c r="L1500" s="367"/>
      <c r="M1500" s="102"/>
      <c r="N1500" s="367"/>
      <c r="O1500" s="367"/>
      <c r="P1500" s="102"/>
      <c r="Q1500" s="367"/>
      <c r="R1500" s="369"/>
      <c r="T1500" s="160"/>
      <c r="U1500" s="367"/>
      <c r="V1500" s="367"/>
      <c r="W1500" s="367"/>
      <c r="X1500" s="367"/>
      <c r="Y1500" s="367"/>
      <c r="Z1500" s="367"/>
      <c r="AA1500" s="367"/>
      <c r="AB1500" s="405"/>
    </row>
    <row r="1501" spans="1:28" x14ac:dyDescent="0.3">
      <c r="A1501" s="433" t="s">
        <v>0</v>
      </c>
      <c r="B1501" s="402"/>
      <c r="C1501" s="367"/>
      <c r="D1501" s="367"/>
      <c r="E1501" s="102"/>
      <c r="F1501" s="367"/>
      <c r="G1501" s="102"/>
      <c r="H1501" s="367"/>
      <c r="I1501" s="367"/>
      <c r="J1501" s="367"/>
      <c r="K1501" s="367"/>
      <c r="L1501" s="367"/>
      <c r="M1501" s="102"/>
      <c r="N1501" s="367"/>
      <c r="O1501" s="367"/>
      <c r="P1501" s="102"/>
      <c r="Q1501" s="367"/>
      <c r="R1501" s="369"/>
      <c r="T1501" s="160"/>
      <c r="U1501" s="367"/>
      <c r="V1501" s="367"/>
      <c r="W1501" s="367"/>
      <c r="X1501" s="367"/>
      <c r="Y1501" s="367"/>
      <c r="Z1501" s="367"/>
      <c r="AA1501" s="367"/>
      <c r="AB1501" s="405"/>
    </row>
    <row r="1502" spans="1:28" x14ac:dyDescent="0.3">
      <c r="A1502" s="433"/>
      <c r="B1502" s="403"/>
      <c r="C1502" s="46">
        <f>L1496</f>
        <v>2014</v>
      </c>
      <c r="D1502" s="46">
        <f>C1502</f>
        <v>2014</v>
      </c>
      <c r="E1502" s="7" t="s">
        <v>5</v>
      </c>
      <c r="F1502" s="46">
        <f>C1502</f>
        <v>2014</v>
      </c>
      <c r="G1502" s="7" t="s">
        <v>5</v>
      </c>
      <c r="H1502" s="46">
        <f>C1502</f>
        <v>2014</v>
      </c>
      <c r="I1502" s="373"/>
      <c r="J1502" s="373"/>
      <c r="K1502" s="46">
        <f>C1502</f>
        <v>2014</v>
      </c>
      <c r="L1502" s="46">
        <f>C1502</f>
        <v>2014</v>
      </c>
      <c r="M1502" s="7" t="s">
        <v>5</v>
      </c>
      <c r="N1502" s="46">
        <f>C1502</f>
        <v>2014</v>
      </c>
      <c r="O1502" s="373"/>
      <c r="P1502" s="7" t="s">
        <v>5</v>
      </c>
      <c r="Q1502" s="46">
        <f>C1502</f>
        <v>2014</v>
      </c>
      <c r="R1502" s="370"/>
      <c r="T1502" s="160"/>
      <c r="U1502" s="46">
        <f>C1502</f>
        <v>2014</v>
      </c>
      <c r="V1502" s="220">
        <f>U1502</f>
        <v>2014</v>
      </c>
      <c r="W1502" s="373"/>
      <c r="X1502" s="46">
        <f>U1502</f>
        <v>2014</v>
      </c>
      <c r="Y1502" s="46">
        <f>U1502</f>
        <v>2014</v>
      </c>
      <c r="Z1502" s="47">
        <f>U1502</f>
        <v>2014</v>
      </c>
      <c r="AA1502" s="373"/>
      <c r="AB1502" s="406"/>
    </row>
    <row r="1503" spans="1:28" x14ac:dyDescent="0.3">
      <c r="A1503" s="272" t="s">
        <v>54</v>
      </c>
      <c r="B1503" s="9" t="str">
        <f t="shared" ref="B1503" si="503">$M$1</f>
        <v>A</v>
      </c>
      <c r="C1503" s="106"/>
      <c r="D1503" s="106"/>
      <c r="E1503" s="107"/>
      <c r="F1503" s="106"/>
      <c r="G1503" s="107"/>
      <c r="H1503" s="106"/>
      <c r="I1503" s="108"/>
      <c r="J1503" s="108"/>
      <c r="K1503" s="106"/>
      <c r="L1503" s="106"/>
      <c r="M1503" s="107"/>
      <c r="N1503" s="106"/>
      <c r="O1503" s="108"/>
      <c r="P1503" s="107"/>
      <c r="Q1503" s="106"/>
      <c r="R1503" s="113"/>
      <c r="T1503" s="160"/>
      <c r="U1503" s="109"/>
      <c r="V1503" s="109"/>
      <c r="W1503" s="110"/>
      <c r="X1503" s="109"/>
      <c r="Y1503" s="109"/>
      <c r="Z1503" s="109"/>
      <c r="AA1503" s="110"/>
      <c r="AB1503" s="111"/>
    </row>
    <row r="1504" spans="1:28" x14ac:dyDescent="0.25">
      <c r="A1504" s="63" t="str">
        <f t="shared" ref="A1504:B1520" si="504">A1460</f>
        <v>Land and Land Rights</v>
      </c>
      <c r="B1504" s="45">
        <f t="shared" si="504"/>
        <v>389</v>
      </c>
      <c r="C1504" s="39">
        <f t="shared" ref="C1504:C1520" si="505">H1460</f>
        <v>66116</v>
      </c>
      <c r="D1504" s="39"/>
      <c r="E1504" s="40"/>
      <c r="F1504" s="39"/>
      <c r="G1504" s="40"/>
      <c r="H1504" s="39">
        <f t="shared" ref="H1504:H1511" si="506">C1504+D1504-F1504</f>
        <v>66116</v>
      </c>
      <c r="I1504" s="41">
        <f t="shared" ref="I1504:I1520" si="507">I1460</f>
        <v>0</v>
      </c>
      <c r="J1504" s="39">
        <f>((C1504+H1504)/2)*I1504/100*$O$1496/12</f>
        <v>0</v>
      </c>
      <c r="K1504" s="39">
        <f t="shared" ref="K1504:K1520" si="508">N1460</f>
        <v>0</v>
      </c>
      <c r="L1504" s="39"/>
      <c r="M1504" s="40"/>
      <c r="N1504" s="39">
        <f t="shared" ref="N1504:N1508" si="509">K1504+J1504+L1504-F1504</f>
        <v>0</v>
      </c>
      <c r="O1504" s="187" t="str">
        <f>IF(N1504&gt;0, N1504/H1504*100, "---")</f>
        <v>---</v>
      </c>
      <c r="P1504" s="40"/>
      <c r="Q1504" s="39">
        <f t="shared" ref="Q1504:Q1520" si="510">H1504-N1504</f>
        <v>66116</v>
      </c>
      <c r="R1504" s="45">
        <f t="shared" ref="R1504:R1520" si="511">B1504</f>
        <v>389</v>
      </c>
      <c r="S1504" s="164"/>
      <c r="T1504" s="155"/>
      <c r="U1504" s="207"/>
      <c r="V1504" s="221">
        <f>X1479</f>
        <v>0</v>
      </c>
      <c r="W1504" s="105"/>
      <c r="X1504" s="176"/>
      <c r="Y1504" s="176"/>
      <c r="Z1504" s="176">
        <f>AA1480</f>
        <v>0</v>
      </c>
      <c r="AA1504" s="207"/>
      <c r="AB1504" s="214"/>
    </row>
    <row r="1505" spans="1:28" s="100" customFormat="1" x14ac:dyDescent="0.25">
      <c r="A1505" s="100" t="str">
        <f t="shared" si="504"/>
        <v>Wells and Springs</v>
      </c>
      <c r="B1505" s="130">
        <f t="shared" si="504"/>
        <v>314</v>
      </c>
      <c r="C1505" s="154">
        <f t="shared" si="505"/>
        <v>132768</v>
      </c>
      <c r="D1505" s="154">
        <v>33728</v>
      </c>
      <c r="E1505" s="224"/>
      <c r="F1505" s="154"/>
      <c r="G1505" s="224"/>
      <c r="H1505" s="154">
        <f t="shared" si="506"/>
        <v>166496</v>
      </c>
      <c r="I1505" s="225">
        <f t="shared" si="507"/>
        <v>2</v>
      </c>
      <c r="J1505" s="154">
        <f t="shared" ref="J1505:J1520" si="512">((C1505+H1505)/2)*I1505/100*$O$1496/12</f>
        <v>2992.64</v>
      </c>
      <c r="K1505" s="154">
        <f t="shared" si="508"/>
        <v>26032.439999999995</v>
      </c>
      <c r="L1505" s="154"/>
      <c r="M1505" s="224"/>
      <c r="N1505" s="154">
        <f t="shared" si="509"/>
        <v>29025.079999999994</v>
      </c>
      <c r="O1505" s="293">
        <f t="shared" ref="O1505:O1520" si="513">IF(N1505&gt;0, N1505/H1505*100, "---")</f>
        <v>17.432899288871802</v>
      </c>
      <c r="P1505" s="224"/>
      <c r="Q1505" s="154">
        <f t="shared" si="510"/>
        <v>137470.92000000001</v>
      </c>
      <c r="R1505" s="130">
        <f t="shared" si="511"/>
        <v>314</v>
      </c>
      <c r="S1505" s="129"/>
      <c r="T1505" s="122"/>
      <c r="U1505" s="154"/>
      <c r="V1505" s="360" t="s">
        <v>72</v>
      </c>
      <c r="W1505" s="130"/>
      <c r="X1505" s="154"/>
      <c r="Y1505" s="281"/>
      <c r="Z1505" s="363" t="s">
        <v>74</v>
      </c>
      <c r="AA1505" s="154"/>
      <c r="AB1505" s="282"/>
    </row>
    <row r="1506" spans="1:28" x14ac:dyDescent="0.25">
      <c r="A1506" s="63" t="str">
        <f t="shared" si="504"/>
        <v>Pumping Equip (Electric)</v>
      </c>
      <c r="B1506" s="45">
        <f t="shared" si="504"/>
        <v>325</v>
      </c>
      <c r="C1506" s="39">
        <f t="shared" si="505"/>
        <v>2844</v>
      </c>
      <c r="D1506" s="39"/>
      <c r="E1506" s="40"/>
      <c r="F1506" s="39"/>
      <c r="G1506" s="40"/>
      <c r="H1506" s="39">
        <f t="shared" si="506"/>
        <v>2844</v>
      </c>
      <c r="I1506" s="41">
        <f t="shared" si="507"/>
        <v>10</v>
      </c>
      <c r="J1506" s="39">
        <f t="shared" si="512"/>
        <v>284.39999999999998</v>
      </c>
      <c r="K1506" s="39">
        <f t="shared" si="508"/>
        <v>711</v>
      </c>
      <c r="L1506" s="39"/>
      <c r="M1506" s="40"/>
      <c r="N1506" s="39">
        <f t="shared" si="509"/>
        <v>995.4</v>
      </c>
      <c r="O1506" s="187">
        <f t="shared" si="513"/>
        <v>35</v>
      </c>
      <c r="P1506" s="40"/>
      <c r="Q1506" s="39">
        <f t="shared" si="510"/>
        <v>1848.6</v>
      </c>
      <c r="R1506" s="45">
        <f t="shared" si="511"/>
        <v>325</v>
      </c>
      <c r="S1506" s="164"/>
      <c r="T1506" s="155"/>
      <c r="U1506" s="39"/>
      <c r="V1506" s="361"/>
      <c r="W1506" s="45"/>
      <c r="X1506" s="39"/>
      <c r="Y1506" s="210"/>
      <c r="Z1506" s="364"/>
      <c r="AA1506" s="39"/>
      <c r="AB1506" s="216"/>
    </row>
    <row r="1507" spans="1:28" s="100" customFormat="1" x14ac:dyDescent="0.25">
      <c r="A1507" s="100" t="str">
        <f t="shared" si="504"/>
        <v>Structures and Improvements</v>
      </c>
      <c r="B1507" s="130">
        <f t="shared" si="504"/>
        <v>390</v>
      </c>
      <c r="C1507" s="154">
        <f t="shared" si="505"/>
        <v>23440</v>
      </c>
      <c r="D1507" s="154"/>
      <c r="E1507" s="224"/>
      <c r="F1507" s="154"/>
      <c r="G1507" s="224"/>
      <c r="H1507" s="154">
        <f t="shared" si="506"/>
        <v>23440</v>
      </c>
      <c r="I1507" s="225">
        <f t="shared" si="507"/>
        <v>2.5</v>
      </c>
      <c r="J1507" s="154">
        <f t="shared" si="512"/>
        <v>586</v>
      </c>
      <c r="K1507" s="154">
        <f t="shared" si="508"/>
        <v>7677.0249999999996</v>
      </c>
      <c r="L1507" s="154"/>
      <c r="M1507" s="224"/>
      <c r="N1507" s="154">
        <f t="shared" si="509"/>
        <v>8263.0249999999996</v>
      </c>
      <c r="O1507" s="293">
        <f t="shared" si="513"/>
        <v>35.251813139931734</v>
      </c>
      <c r="P1507" s="224"/>
      <c r="Q1507" s="154">
        <f t="shared" si="510"/>
        <v>15176.975</v>
      </c>
      <c r="R1507" s="130">
        <f t="shared" si="511"/>
        <v>390</v>
      </c>
      <c r="S1507" s="129"/>
      <c r="T1507" s="122"/>
      <c r="U1507" s="154"/>
      <c r="V1507" s="361"/>
      <c r="W1507" s="130"/>
      <c r="X1507" s="154"/>
      <c r="Y1507" s="251"/>
      <c r="Z1507" s="364"/>
      <c r="AA1507" s="154"/>
      <c r="AB1507" s="283"/>
    </row>
    <row r="1508" spans="1:28" x14ac:dyDescent="0.25">
      <c r="A1508" s="63" t="str">
        <f t="shared" si="504"/>
        <v>Water Treatment Equipment</v>
      </c>
      <c r="B1508" s="45">
        <f t="shared" si="504"/>
        <v>332</v>
      </c>
      <c r="C1508" s="39">
        <f t="shared" si="505"/>
        <v>110279</v>
      </c>
      <c r="D1508" s="39"/>
      <c r="E1508" s="40"/>
      <c r="F1508" s="39"/>
      <c r="G1508" s="40"/>
      <c r="H1508" s="39">
        <f t="shared" si="506"/>
        <v>110279</v>
      </c>
      <c r="I1508" s="41">
        <f t="shared" si="507"/>
        <v>2.9</v>
      </c>
      <c r="J1508" s="39">
        <f t="shared" si="512"/>
        <v>3198.0909999999999</v>
      </c>
      <c r="K1508" s="39">
        <f t="shared" si="508"/>
        <v>36274.432499999995</v>
      </c>
      <c r="L1508" s="39"/>
      <c r="M1508" s="40"/>
      <c r="N1508" s="39">
        <f t="shared" si="509"/>
        <v>39472.523499999996</v>
      </c>
      <c r="O1508" s="187">
        <f t="shared" si="513"/>
        <v>35.793327378739377</v>
      </c>
      <c r="P1508" s="40"/>
      <c r="Q1508" s="39">
        <f t="shared" si="510"/>
        <v>70806.476500000004</v>
      </c>
      <c r="R1508" s="45">
        <f t="shared" si="511"/>
        <v>332</v>
      </c>
      <c r="S1508" s="164"/>
      <c r="T1508" s="155"/>
      <c r="U1508" s="39"/>
      <c r="V1508" s="361"/>
      <c r="W1508" s="45"/>
      <c r="X1508" s="39"/>
      <c r="Y1508" s="210"/>
      <c r="Z1508" s="364"/>
      <c r="AA1508" s="39"/>
      <c r="AB1508" s="218"/>
    </row>
    <row r="1509" spans="1:28" s="100" customFormat="1" x14ac:dyDescent="0.25">
      <c r="A1509" s="100" t="str">
        <f t="shared" si="504"/>
        <v>Dist Reservoirs and Standpipes</v>
      </c>
      <c r="B1509" s="130">
        <f t="shared" si="504"/>
        <v>342</v>
      </c>
      <c r="C1509" s="154">
        <f t="shared" si="505"/>
        <v>1924367</v>
      </c>
      <c r="D1509" s="154"/>
      <c r="E1509" s="224"/>
      <c r="F1509" s="154"/>
      <c r="G1509" s="224"/>
      <c r="H1509" s="154">
        <f t="shared" si="506"/>
        <v>1924367</v>
      </c>
      <c r="I1509" s="225">
        <f t="shared" si="507"/>
        <v>2.5</v>
      </c>
      <c r="J1509" s="154">
        <f t="shared" si="512"/>
        <v>48109.17500000001</v>
      </c>
      <c r="K1509" s="154">
        <f t="shared" si="508"/>
        <v>597002.48750000005</v>
      </c>
      <c r="L1509" s="154"/>
      <c r="M1509" s="224"/>
      <c r="N1509" s="154">
        <f>K1509+J1509+L1509-F1509</f>
        <v>645111.66250000009</v>
      </c>
      <c r="O1509" s="293">
        <f t="shared" si="513"/>
        <v>33.523317667575888</v>
      </c>
      <c r="P1509" s="224"/>
      <c r="Q1509" s="154">
        <f t="shared" si="510"/>
        <v>1279255.3374999999</v>
      </c>
      <c r="R1509" s="130">
        <f t="shared" si="511"/>
        <v>342</v>
      </c>
      <c r="S1509" s="129"/>
      <c r="T1509" s="122"/>
      <c r="U1509" s="154"/>
      <c r="V1509" s="361"/>
      <c r="W1509" s="130"/>
      <c r="X1509" s="154"/>
      <c r="Y1509" s="251"/>
      <c r="Z1509" s="364"/>
      <c r="AA1509" s="154"/>
      <c r="AB1509" s="282"/>
    </row>
    <row r="1510" spans="1:28" x14ac:dyDescent="0.25">
      <c r="A1510" s="63" t="str">
        <f t="shared" si="504"/>
        <v>Trans &amp; Dist Mains</v>
      </c>
      <c r="B1510" s="45">
        <f t="shared" si="504"/>
        <v>343</v>
      </c>
      <c r="C1510" s="39">
        <f t="shared" si="505"/>
        <v>29370</v>
      </c>
      <c r="D1510" s="39"/>
      <c r="E1510" s="40"/>
      <c r="F1510" s="39"/>
      <c r="G1510" s="40"/>
      <c r="H1510" s="39">
        <f t="shared" si="506"/>
        <v>29370</v>
      </c>
      <c r="I1510" s="41">
        <f t="shared" si="507"/>
        <v>2</v>
      </c>
      <c r="J1510" s="39">
        <f t="shared" si="512"/>
        <v>587.4</v>
      </c>
      <c r="K1510" s="39">
        <f t="shared" si="508"/>
        <v>5643.2999999999993</v>
      </c>
      <c r="L1510" s="39"/>
      <c r="M1510" s="40"/>
      <c r="N1510" s="39">
        <f t="shared" ref="N1510:N1520" si="514">K1510+J1510+L1510-F1510</f>
        <v>6230.6999999999989</v>
      </c>
      <c r="O1510" s="187">
        <f t="shared" si="513"/>
        <v>21.214504596527064</v>
      </c>
      <c r="P1510" s="40"/>
      <c r="Q1510" s="39">
        <f t="shared" si="510"/>
        <v>23139.300000000003</v>
      </c>
      <c r="R1510" s="45">
        <f t="shared" si="511"/>
        <v>343</v>
      </c>
      <c r="S1510" s="164"/>
      <c r="T1510" s="155"/>
      <c r="U1510" s="39"/>
      <c r="V1510" s="361"/>
      <c r="W1510" s="45"/>
      <c r="X1510" s="39"/>
      <c r="Y1510" s="210"/>
      <c r="Z1510" s="364"/>
      <c r="AA1510" s="39"/>
      <c r="AB1510" s="218"/>
    </row>
    <row r="1511" spans="1:28" s="100" customFormat="1" x14ac:dyDescent="0.25">
      <c r="A1511" s="100" t="str">
        <f t="shared" si="504"/>
        <v>Services</v>
      </c>
      <c r="B1511" s="130">
        <f t="shared" si="504"/>
        <v>345</v>
      </c>
      <c r="C1511" s="154">
        <f t="shared" si="505"/>
        <v>3103505</v>
      </c>
      <c r="D1511" s="154"/>
      <c r="E1511" s="224"/>
      <c r="F1511" s="154"/>
      <c r="G1511" s="224"/>
      <c r="H1511" s="154">
        <f t="shared" si="506"/>
        <v>3103505</v>
      </c>
      <c r="I1511" s="225">
        <f t="shared" si="507"/>
        <v>2.5</v>
      </c>
      <c r="J1511" s="154">
        <f>((C1511+H1511)/2)*I1511/100*$O$1496/12</f>
        <v>77587.625</v>
      </c>
      <c r="K1511" s="154">
        <f t="shared" si="508"/>
        <v>943079.50624999998</v>
      </c>
      <c r="L1511" s="154"/>
      <c r="M1511" s="224"/>
      <c r="N1511" s="154">
        <f t="shared" si="514"/>
        <v>1020667.13125</v>
      </c>
      <c r="O1511" s="293">
        <f t="shared" si="513"/>
        <v>32.887562006505547</v>
      </c>
      <c r="P1511" s="224"/>
      <c r="Q1511" s="154">
        <f t="shared" si="510"/>
        <v>2082837.8687499999</v>
      </c>
      <c r="R1511" s="130">
        <f t="shared" si="511"/>
        <v>345</v>
      </c>
      <c r="S1511" s="129"/>
      <c r="T1511" s="122"/>
      <c r="U1511" s="154"/>
      <c r="V1511" s="361"/>
      <c r="W1511" s="130"/>
      <c r="X1511" s="154"/>
      <c r="Y1511" s="251"/>
      <c r="Z1511" s="364"/>
      <c r="AA1511" s="154"/>
      <c r="AB1511" s="282"/>
    </row>
    <row r="1512" spans="1:28" x14ac:dyDescent="0.25">
      <c r="A1512" s="63" t="str">
        <f t="shared" si="504"/>
        <v>Meters</v>
      </c>
      <c r="B1512" s="45">
        <f t="shared" si="504"/>
        <v>346</v>
      </c>
      <c r="C1512" s="39">
        <f t="shared" si="505"/>
        <v>0</v>
      </c>
      <c r="D1512" s="39">
        <v>11530</v>
      </c>
      <c r="E1512" s="40"/>
      <c r="F1512" s="39"/>
      <c r="G1512" s="40"/>
      <c r="H1512" s="39">
        <f>C1512+D1512-F1512</f>
        <v>11530</v>
      </c>
      <c r="I1512" s="41">
        <f t="shared" si="507"/>
        <v>10</v>
      </c>
      <c r="J1512" s="39">
        <f t="shared" si="512"/>
        <v>576.5</v>
      </c>
      <c r="K1512" s="39">
        <f t="shared" si="508"/>
        <v>0</v>
      </c>
      <c r="L1512" s="39"/>
      <c r="M1512" s="40"/>
      <c r="N1512" s="39">
        <f t="shared" si="514"/>
        <v>576.5</v>
      </c>
      <c r="O1512" s="187">
        <f t="shared" si="513"/>
        <v>5</v>
      </c>
      <c r="P1512" s="40"/>
      <c r="Q1512" s="39">
        <f t="shared" si="510"/>
        <v>10953.5</v>
      </c>
      <c r="R1512" s="45">
        <f t="shared" si="511"/>
        <v>346</v>
      </c>
      <c r="S1512" s="164"/>
      <c r="T1512" s="155"/>
      <c r="U1512" s="39"/>
      <c r="V1512" s="362"/>
      <c r="W1512" s="45"/>
      <c r="X1512" s="39"/>
      <c r="Y1512" s="210"/>
      <c r="Z1512" s="365"/>
      <c r="AA1512" s="39"/>
      <c r="AB1512" s="218"/>
    </row>
    <row r="1513" spans="1:28" s="100" customFormat="1" x14ac:dyDescent="0.25">
      <c r="A1513" s="100" t="str">
        <f t="shared" si="504"/>
        <v>Meter Pits &amp; Installations</v>
      </c>
      <c r="B1513" s="130">
        <f t="shared" si="504"/>
        <v>347</v>
      </c>
      <c r="C1513" s="154">
        <f t="shared" si="505"/>
        <v>3663</v>
      </c>
      <c r="D1513" s="154"/>
      <c r="E1513" s="224"/>
      <c r="F1513" s="154"/>
      <c r="G1513" s="224"/>
      <c r="H1513" s="154">
        <f t="shared" ref="H1513:H1520" si="515">C1513+D1513-F1513</f>
        <v>3663</v>
      </c>
      <c r="I1513" s="225">
        <f t="shared" si="507"/>
        <v>2.5</v>
      </c>
      <c r="J1513" s="154">
        <f t="shared" si="512"/>
        <v>91.575000000000003</v>
      </c>
      <c r="K1513" s="154">
        <f t="shared" si="508"/>
        <v>1877.2875000000006</v>
      </c>
      <c r="L1513" s="154"/>
      <c r="M1513" s="224"/>
      <c r="N1513" s="154">
        <f t="shared" si="514"/>
        <v>1968.8625000000006</v>
      </c>
      <c r="O1513" s="293">
        <f t="shared" si="513"/>
        <v>53.750000000000021</v>
      </c>
      <c r="P1513" s="224"/>
      <c r="Q1513" s="154">
        <f t="shared" si="510"/>
        <v>1694.1374999999994</v>
      </c>
      <c r="R1513" s="130">
        <f t="shared" si="511"/>
        <v>347</v>
      </c>
      <c r="S1513" s="129"/>
      <c r="T1513" s="122"/>
      <c r="U1513" s="154"/>
      <c r="V1513" s="284"/>
      <c r="W1513" s="130"/>
      <c r="X1513" s="154"/>
      <c r="Y1513" s="154"/>
      <c r="Z1513" s="251"/>
      <c r="AA1513" s="154"/>
      <c r="AB1513" s="282"/>
    </row>
    <row r="1514" spans="1:28" x14ac:dyDescent="0.25">
      <c r="A1514" s="63" t="str">
        <f t="shared" si="504"/>
        <v>Hydrants</v>
      </c>
      <c r="B1514" s="45">
        <f t="shared" si="504"/>
        <v>348</v>
      </c>
      <c r="C1514" s="39">
        <f t="shared" si="505"/>
        <v>58117</v>
      </c>
      <c r="D1514" s="39"/>
      <c r="E1514" s="40"/>
      <c r="F1514" s="39"/>
      <c r="G1514" s="40"/>
      <c r="H1514" s="39">
        <f t="shared" si="515"/>
        <v>58117</v>
      </c>
      <c r="I1514" s="41">
        <f t="shared" si="507"/>
        <v>2</v>
      </c>
      <c r="J1514" s="39">
        <f t="shared" si="512"/>
        <v>1162.3399999999999</v>
      </c>
      <c r="K1514" s="39">
        <f t="shared" si="508"/>
        <v>20505.71</v>
      </c>
      <c r="L1514" s="39"/>
      <c r="M1514" s="40"/>
      <c r="N1514" s="39">
        <f t="shared" si="514"/>
        <v>21668.05</v>
      </c>
      <c r="O1514" s="187">
        <f t="shared" si="513"/>
        <v>37.283497083469555</v>
      </c>
      <c r="P1514" s="40"/>
      <c r="Q1514" s="39">
        <f t="shared" si="510"/>
        <v>36448.949999999997</v>
      </c>
      <c r="R1514" s="45">
        <f t="shared" si="511"/>
        <v>348</v>
      </c>
      <c r="S1514" s="164"/>
      <c r="T1514" s="155"/>
      <c r="U1514" s="39"/>
      <c r="V1514" s="434" t="s">
        <v>73</v>
      </c>
      <c r="W1514" s="45"/>
      <c r="X1514" s="39"/>
      <c r="Y1514" s="39"/>
      <c r="Z1514" s="210"/>
      <c r="AA1514" s="39"/>
      <c r="AB1514" s="216"/>
    </row>
    <row r="1515" spans="1:28" s="100" customFormat="1" x14ac:dyDescent="0.25">
      <c r="A1515" s="100" t="str">
        <f t="shared" si="504"/>
        <v>Stores Equipment</v>
      </c>
      <c r="B1515" s="130">
        <f t="shared" si="504"/>
        <v>393</v>
      </c>
      <c r="C1515" s="154">
        <f t="shared" si="505"/>
        <v>12656</v>
      </c>
      <c r="D1515" s="154"/>
      <c r="E1515" s="224"/>
      <c r="F1515" s="154"/>
      <c r="G1515" s="224"/>
      <c r="H1515" s="154">
        <f t="shared" si="515"/>
        <v>12656</v>
      </c>
      <c r="I1515" s="225">
        <f t="shared" si="507"/>
        <v>4</v>
      </c>
      <c r="J1515" s="154">
        <f t="shared" si="512"/>
        <v>506.24</v>
      </c>
      <c r="K1515" s="154">
        <f t="shared" si="508"/>
        <v>6327.9999999999982</v>
      </c>
      <c r="L1515" s="154"/>
      <c r="M1515" s="224"/>
      <c r="N1515" s="154">
        <f t="shared" si="514"/>
        <v>6834.239999999998</v>
      </c>
      <c r="O1515" s="293">
        <f t="shared" si="513"/>
        <v>53.999999999999979</v>
      </c>
      <c r="P1515" s="224"/>
      <c r="Q1515" s="154">
        <f t="shared" si="510"/>
        <v>5821.760000000002</v>
      </c>
      <c r="R1515" s="130">
        <f t="shared" si="511"/>
        <v>393</v>
      </c>
      <c r="S1515" s="129"/>
      <c r="T1515" s="122"/>
      <c r="U1515" s="154"/>
      <c r="V1515" s="435"/>
      <c r="W1515" s="130"/>
      <c r="X1515" s="154"/>
      <c r="Y1515" s="154"/>
      <c r="Z1515" s="154"/>
      <c r="AA1515" s="154"/>
      <c r="AB1515" s="283"/>
    </row>
    <row r="1516" spans="1:28" x14ac:dyDescent="0.25">
      <c r="A1516" s="63" t="str">
        <f t="shared" si="504"/>
        <v>Power Operated Equipment</v>
      </c>
      <c r="B1516" s="45">
        <f t="shared" si="504"/>
        <v>396</v>
      </c>
      <c r="C1516" s="39">
        <f t="shared" si="505"/>
        <v>134126</v>
      </c>
      <c r="D1516" s="39">
        <v>22780</v>
      </c>
      <c r="E1516" s="40"/>
      <c r="F1516" s="39"/>
      <c r="G1516" s="40"/>
      <c r="H1516" s="39">
        <f t="shared" si="515"/>
        <v>156906</v>
      </c>
      <c r="I1516" s="41">
        <f t="shared" si="507"/>
        <v>6.7</v>
      </c>
      <c r="J1516" s="39">
        <f t="shared" si="512"/>
        <v>9749.5720000000001</v>
      </c>
      <c r="K1516" s="39">
        <f t="shared" si="508"/>
        <v>35142.705999999998</v>
      </c>
      <c r="L1516" s="39"/>
      <c r="M1516" s="40"/>
      <c r="N1516" s="39">
        <f t="shared" si="514"/>
        <v>44892.277999999998</v>
      </c>
      <c r="O1516" s="187">
        <f t="shared" si="513"/>
        <v>28.610937758912979</v>
      </c>
      <c r="P1516" s="40"/>
      <c r="Q1516" s="39">
        <f t="shared" si="510"/>
        <v>112013.72200000001</v>
      </c>
      <c r="R1516" s="45">
        <f t="shared" si="511"/>
        <v>396</v>
      </c>
      <c r="S1516" s="164"/>
      <c r="T1516" s="155"/>
      <c r="U1516" s="39"/>
      <c r="V1516" s="435"/>
      <c r="W1516" s="45"/>
      <c r="X1516" s="39"/>
      <c r="Y1516" s="39"/>
      <c r="Z1516" s="39"/>
      <c r="AA1516" s="39"/>
      <c r="AB1516" s="216"/>
    </row>
    <row r="1517" spans="1:28" s="100" customFormat="1" x14ac:dyDescent="0.25">
      <c r="A1517" s="100" t="str">
        <f t="shared" si="504"/>
        <v>Transportation Equipment</v>
      </c>
      <c r="B1517" s="130">
        <f t="shared" si="504"/>
        <v>392</v>
      </c>
      <c r="C1517" s="154">
        <f t="shared" si="505"/>
        <v>0</v>
      </c>
      <c r="D1517" s="154"/>
      <c r="E1517" s="224"/>
      <c r="F1517" s="154"/>
      <c r="G1517" s="224"/>
      <c r="H1517" s="154">
        <f t="shared" si="515"/>
        <v>0</v>
      </c>
      <c r="I1517" s="225">
        <f t="shared" si="507"/>
        <v>13</v>
      </c>
      <c r="J1517" s="154">
        <f t="shared" si="512"/>
        <v>0</v>
      </c>
      <c r="K1517" s="154">
        <f t="shared" si="508"/>
        <v>0</v>
      </c>
      <c r="L1517" s="154"/>
      <c r="M1517" s="224"/>
      <c r="N1517" s="154">
        <f t="shared" si="514"/>
        <v>0</v>
      </c>
      <c r="O1517" s="293" t="str">
        <f t="shared" si="513"/>
        <v>---</v>
      </c>
      <c r="P1517" s="224"/>
      <c r="Q1517" s="154">
        <f t="shared" si="510"/>
        <v>0</v>
      </c>
      <c r="R1517" s="130">
        <f t="shared" si="511"/>
        <v>392</v>
      </c>
      <c r="S1517" s="129"/>
      <c r="T1517" s="122"/>
      <c r="U1517" s="154"/>
      <c r="V1517" s="435"/>
      <c r="W1517" s="130"/>
      <c r="X1517" s="154"/>
      <c r="Y1517" s="154"/>
      <c r="Z1517" s="154"/>
      <c r="AA1517" s="154"/>
      <c r="AB1517" s="282"/>
    </row>
    <row r="1518" spans="1:28" x14ac:dyDescent="0.25">
      <c r="A1518" s="63" t="str">
        <f t="shared" si="504"/>
        <v>Communication Equipment</v>
      </c>
      <c r="B1518" s="45">
        <f t="shared" si="504"/>
        <v>397</v>
      </c>
      <c r="C1518" s="39">
        <f t="shared" si="505"/>
        <v>145148</v>
      </c>
      <c r="D1518" s="39"/>
      <c r="E1518" s="40"/>
      <c r="F1518" s="39"/>
      <c r="G1518" s="40"/>
      <c r="H1518" s="39">
        <f t="shared" si="515"/>
        <v>145148</v>
      </c>
      <c r="I1518" s="41">
        <f t="shared" si="507"/>
        <v>6.7</v>
      </c>
      <c r="J1518" s="39">
        <f t="shared" si="512"/>
        <v>9724.9159999999993</v>
      </c>
      <c r="K1518" s="39">
        <f t="shared" si="508"/>
        <v>44909.563999999998</v>
      </c>
      <c r="L1518" s="39"/>
      <c r="M1518" s="40"/>
      <c r="N1518" s="39">
        <f t="shared" si="514"/>
        <v>54634.479999999996</v>
      </c>
      <c r="O1518" s="187">
        <f t="shared" si="513"/>
        <v>37.640532422079531</v>
      </c>
      <c r="P1518" s="40"/>
      <c r="Q1518" s="39">
        <f t="shared" si="510"/>
        <v>90513.52</v>
      </c>
      <c r="R1518" s="45">
        <f t="shared" si="511"/>
        <v>397</v>
      </c>
      <c r="S1518" s="164"/>
      <c r="T1518" s="155"/>
      <c r="U1518" s="39"/>
      <c r="V1518" s="435"/>
      <c r="W1518" s="45"/>
      <c r="X1518" s="39"/>
      <c r="Y1518" s="39"/>
      <c r="Z1518" s="39"/>
      <c r="AA1518" s="39"/>
      <c r="AB1518" s="218"/>
    </row>
    <row r="1519" spans="1:28" s="100" customFormat="1" x14ac:dyDescent="0.25">
      <c r="A1519" s="100" t="str">
        <f t="shared" si="504"/>
        <v>Organization</v>
      </c>
      <c r="B1519" s="130">
        <f t="shared" si="504"/>
        <v>301</v>
      </c>
      <c r="C1519" s="154">
        <f t="shared" si="505"/>
        <v>0</v>
      </c>
      <c r="D1519" s="154"/>
      <c r="E1519" s="224"/>
      <c r="F1519" s="154"/>
      <c r="G1519" s="224"/>
      <c r="H1519" s="154">
        <f t="shared" si="515"/>
        <v>0</v>
      </c>
      <c r="I1519" s="225">
        <f t="shared" si="507"/>
        <v>0</v>
      </c>
      <c r="J1519" s="154">
        <f t="shared" si="512"/>
        <v>0</v>
      </c>
      <c r="K1519" s="154">
        <f t="shared" si="508"/>
        <v>0</v>
      </c>
      <c r="L1519" s="154"/>
      <c r="M1519" s="224"/>
      <c r="N1519" s="154">
        <f t="shared" si="514"/>
        <v>0</v>
      </c>
      <c r="O1519" s="293" t="str">
        <f t="shared" si="513"/>
        <v>---</v>
      </c>
      <c r="P1519" s="224"/>
      <c r="Q1519" s="154">
        <f t="shared" si="510"/>
        <v>0</v>
      </c>
      <c r="R1519" s="130">
        <f t="shared" si="511"/>
        <v>301</v>
      </c>
      <c r="S1519" s="129"/>
      <c r="T1519" s="122"/>
      <c r="U1519" s="154"/>
      <c r="V1519" s="435"/>
      <c r="W1519" s="130"/>
      <c r="X1519" s="154"/>
      <c r="Y1519" s="154"/>
      <c r="Z1519" s="154"/>
      <c r="AA1519" s="154"/>
      <c r="AB1519" s="283"/>
    </row>
    <row r="1520" spans="1:28" x14ac:dyDescent="0.25">
      <c r="A1520" s="63">
        <f t="shared" si="504"/>
        <v>0</v>
      </c>
      <c r="B1520" s="45">
        <f t="shared" si="504"/>
        <v>396</v>
      </c>
      <c r="C1520" s="39">
        <f t="shared" si="505"/>
        <v>0</v>
      </c>
      <c r="D1520" s="39"/>
      <c r="E1520" s="40"/>
      <c r="F1520" s="39"/>
      <c r="G1520" s="40"/>
      <c r="H1520" s="39">
        <f t="shared" si="515"/>
        <v>0</v>
      </c>
      <c r="I1520" s="41">
        <f t="shared" si="507"/>
        <v>2.5</v>
      </c>
      <c r="J1520" s="39">
        <f t="shared" si="512"/>
        <v>0</v>
      </c>
      <c r="K1520" s="39">
        <f t="shared" si="508"/>
        <v>0</v>
      </c>
      <c r="L1520" s="39"/>
      <c r="M1520" s="40"/>
      <c r="N1520" s="39">
        <f t="shared" si="514"/>
        <v>0</v>
      </c>
      <c r="O1520" s="187" t="str">
        <f t="shared" si="513"/>
        <v>---</v>
      </c>
      <c r="P1520" s="40"/>
      <c r="Q1520" s="39">
        <f t="shared" si="510"/>
        <v>0</v>
      </c>
      <c r="R1520" s="45">
        <f t="shared" si="511"/>
        <v>396</v>
      </c>
      <c r="S1520" s="164"/>
      <c r="T1520" s="160"/>
      <c r="U1520" s="39"/>
      <c r="V1520" s="436"/>
      <c r="W1520" s="45"/>
      <c r="X1520" s="39"/>
      <c r="Y1520" s="39"/>
      <c r="Z1520" s="39"/>
      <c r="AA1520" s="39"/>
      <c r="AB1520" s="216"/>
    </row>
    <row r="1521" spans="1:28" x14ac:dyDescent="0.25">
      <c r="A1521" s="100"/>
      <c r="B1521" s="130"/>
      <c r="C1521" s="154"/>
      <c r="D1521" s="154"/>
      <c r="E1521" s="224"/>
      <c r="F1521" s="154"/>
      <c r="G1521" s="224"/>
      <c r="H1521" s="154"/>
      <c r="I1521" s="225"/>
      <c r="J1521" s="154"/>
      <c r="K1521" s="154"/>
      <c r="L1521" s="154"/>
      <c r="M1521" s="224"/>
      <c r="N1521" s="154"/>
      <c r="O1521" s="154"/>
      <c r="P1521" s="224"/>
      <c r="Q1521" s="154"/>
      <c r="R1521" s="130"/>
      <c r="S1521" s="129"/>
      <c r="T1521" s="122"/>
      <c r="U1521" s="154"/>
      <c r="V1521" s="228"/>
      <c r="W1521" s="130"/>
      <c r="X1521" s="154"/>
      <c r="Y1521" s="154"/>
      <c r="Z1521" s="154"/>
      <c r="AA1521" s="154"/>
      <c r="AB1521" s="229"/>
    </row>
    <row r="1522" spans="1:28" x14ac:dyDescent="0.25">
      <c r="A1522" s="244" t="s">
        <v>54</v>
      </c>
      <c r="B1522" s="9" t="str">
        <f t="shared" ref="B1522" si="516">$M$1</f>
        <v>A</v>
      </c>
      <c r="C1522" s="32"/>
      <c r="D1522" s="32"/>
      <c r="F1522" s="32"/>
      <c r="H1522" s="32"/>
      <c r="I1522" s="32"/>
      <c r="J1522" s="32"/>
      <c r="K1522" s="32"/>
      <c r="L1522" s="32"/>
      <c r="N1522" s="32"/>
      <c r="O1522" s="32"/>
      <c r="T1522" s="160"/>
      <c r="U1522" s="4"/>
      <c r="V1522" s="4"/>
    </row>
    <row r="1523" spans="1:28" x14ac:dyDescent="0.25">
      <c r="A1523" s="4" t="s">
        <v>4</v>
      </c>
      <c r="C1523" s="198">
        <f>SUM(C1504:C1522)</f>
        <v>5746399</v>
      </c>
      <c r="D1523" s="198">
        <f>SUM(D1504:D1522)</f>
        <v>68038</v>
      </c>
      <c r="F1523" s="11">
        <f>SUM(F1504:F1522)</f>
        <v>0</v>
      </c>
      <c r="H1523" s="198">
        <f>SUM(H1504:H1522)</f>
        <v>5814437</v>
      </c>
      <c r="I1523" s="32"/>
      <c r="J1523" s="198">
        <f>SUM(J1504:J1522)</f>
        <v>155156.47400000002</v>
      </c>
      <c r="K1523" s="198">
        <f>SUM(K1504:K1522)</f>
        <v>1725183.4587500002</v>
      </c>
      <c r="L1523" s="11">
        <f>SUM(L1504:L1522)</f>
        <v>0</v>
      </c>
      <c r="N1523" s="198">
        <f>SUM(N1504:N1522)</f>
        <v>1880339.9327499999</v>
      </c>
      <c r="O1523" s="11"/>
      <c r="Q1523" s="198">
        <f>SUM(Q1504:Q1522)</f>
        <v>3934097.0672499998</v>
      </c>
      <c r="T1523" s="160"/>
      <c r="U1523" s="198">
        <f>SUM(U1504:U1520)</f>
        <v>0</v>
      </c>
      <c r="V1523" s="23"/>
      <c r="X1523" s="198">
        <f>U1523+V1504</f>
        <v>0</v>
      </c>
      <c r="Y1523" s="198">
        <f>X1523/H1523*J1523</f>
        <v>0</v>
      </c>
      <c r="AA1523" s="198">
        <f>Z1504+Y1523+SUM(AA1504:AA1520)</f>
        <v>0</v>
      </c>
      <c r="AB1523" s="198">
        <f>X1523-AA1523</f>
        <v>0</v>
      </c>
    </row>
    <row r="1524" spans="1:28" x14ac:dyDescent="0.25">
      <c r="C1524" s="32"/>
      <c r="H1524" s="32"/>
      <c r="I1524" s="32"/>
      <c r="J1524" s="32"/>
      <c r="K1524" s="32"/>
      <c r="L1524" s="32"/>
      <c r="N1524" s="32"/>
      <c r="O1524" s="32"/>
      <c r="Q1524" s="32"/>
      <c r="T1524" s="160"/>
    </row>
    <row r="1525" spans="1:28" x14ac:dyDescent="0.25">
      <c r="A1525" s="120" t="s">
        <v>85</v>
      </c>
      <c r="B1525" s="90"/>
      <c r="C1525" s="32"/>
      <c r="H1525" s="32"/>
      <c r="I1525" s="32"/>
      <c r="J1525" s="32"/>
      <c r="K1525" s="32"/>
      <c r="L1525" s="32"/>
      <c r="N1525" s="32"/>
      <c r="O1525" s="32"/>
      <c r="Q1525" s="32"/>
      <c r="T1525" s="160"/>
      <c r="U1525" s="56"/>
      <c r="V1525" s="4"/>
      <c r="W1525" s="9"/>
      <c r="Y1525" s="32"/>
      <c r="AA1525" s="32"/>
      <c r="AB1525" s="206"/>
    </row>
    <row r="1526" spans="1:28" ht="14.4" thickBot="1" x14ac:dyDescent="0.3">
      <c r="B1526" s="4"/>
      <c r="E1526" s="4"/>
      <c r="G1526" s="4"/>
      <c r="T1526" s="160"/>
      <c r="U1526" s="56"/>
      <c r="V1526" s="4"/>
      <c r="W1526" s="9"/>
      <c r="Y1526" s="32"/>
      <c r="AA1526" s="32"/>
      <c r="AB1526" s="206"/>
    </row>
    <row r="1527" spans="1:28" ht="14.4" thickTop="1" x14ac:dyDescent="0.25">
      <c r="B1527" s="4"/>
      <c r="E1527" s="4"/>
      <c r="G1527" s="4"/>
      <c r="K1527" s="91"/>
      <c r="L1527" s="92"/>
      <c r="M1527" s="68"/>
      <c r="N1527" s="92"/>
      <c r="O1527" s="92"/>
      <c r="P1527" s="68"/>
      <c r="Q1527" s="93"/>
      <c r="T1527" s="160"/>
      <c r="U1527" s="125"/>
      <c r="V1527" s="4"/>
      <c r="AA1527" s="65"/>
      <c r="AB1527" s="50"/>
    </row>
    <row r="1528" spans="1:28" x14ac:dyDescent="0.25">
      <c r="B1528" s="267"/>
      <c r="C1528" s="9"/>
      <c r="H1528" s="9"/>
      <c r="K1528" s="78"/>
      <c r="L1528" s="376">
        <f>L1496</f>
        <v>2014</v>
      </c>
      <c r="M1528" s="377"/>
      <c r="N1528" s="377"/>
      <c r="O1528" s="377"/>
      <c r="P1528" s="378"/>
      <c r="Q1528" s="94"/>
      <c r="T1528" s="160"/>
      <c r="U1528" s="56"/>
      <c r="V1528" s="4" t="s">
        <v>5</v>
      </c>
      <c r="AB1528" s="50"/>
    </row>
    <row r="1529" spans="1:28" x14ac:dyDescent="0.25">
      <c r="B1529" s="4"/>
      <c r="E1529" s="4"/>
      <c r="G1529" s="4"/>
      <c r="K1529" s="78"/>
      <c r="L1529" s="57"/>
      <c r="M1529" s="73"/>
      <c r="N1529" s="57"/>
      <c r="O1529" s="57"/>
      <c r="P1529" s="73"/>
      <c r="Q1529" s="74"/>
      <c r="T1529" s="160"/>
      <c r="U1529" s="56"/>
      <c r="V1529" s="10" t="s">
        <v>17</v>
      </c>
      <c r="W1529" s="10" t="s">
        <v>18</v>
      </c>
      <c r="X1529" s="10"/>
      <c r="AB1529" s="50"/>
    </row>
    <row r="1530" spans="1:28" x14ac:dyDescent="0.25">
      <c r="B1530" s="4"/>
      <c r="E1530" s="4"/>
      <c r="G1530" s="4"/>
      <c r="K1530" s="72"/>
      <c r="L1530" s="56" t="s">
        <v>19</v>
      </c>
      <c r="M1530" s="73"/>
      <c r="N1530" s="56"/>
      <c r="O1530" s="379">
        <f>H1523</f>
        <v>5814437</v>
      </c>
      <c r="P1530" s="379"/>
      <c r="Q1530" s="71"/>
      <c r="T1530" s="160"/>
      <c r="U1530" s="125"/>
      <c r="V1530" s="380" t="s">
        <v>76</v>
      </c>
      <c r="W1530" s="382" t="s">
        <v>75</v>
      </c>
      <c r="X1530" s="383"/>
      <c r="Y1530" s="383"/>
      <c r="Z1530" s="383"/>
      <c r="AA1530" s="384"/>
      <c r="AB1530" s="50"/>
    </row>
    <row r="1531" spans="1:28" x14ac:dyDescent="0.25">
      <c r="A1531" s="9"/>
      <c r="B1531" s="267"/>
      <c r="K1531" s="72"/>
      <c r="L1531" s="43" t="s">
        <v>20</v>
      </c>
      <c r="M1531" s="73"/>
      <c r="N1531" s="56"/>
      <c r="O1531" s="391">
        <f>X1523</f>
        <v>0</v>
      </c>
      <c r="P1531" s="391"/>
      <c r="Q1531" s="71"/>
      <c r="T1531" s="160"/>
      <c r="U1531" s="56"/>
      <c r="V1531" s="381"/>
      <c r="W1531" s="385"/>
      <c r="X1531" s="386"/>
      <c r="Y1531" s="386"/>
      <c r="Z1531" s="386"/>
      <c r="AA1531" s="387"/>
      <c r="AB1531" s="50"/>
    </row>
    <row r="1532" spans="1:28" ht="14.4" thickBot="1" x14ac:dyDescent="0.3">
      <c r="K1532" s="72"/>
      <c r="L1532" s="43" t="s">
        <v>21</v>
      </c>
      <c r="M1532" s="73"/>
      <c r="N1532" s="56"/>
      <c r="O1532" s="392">
        <f>N1523</f>
        <v>1880339.9327499999</v>
      </c>
      <c r="P1532" s="392"/>
      <c r="Q1532" s="71"/>
      <c r="T1532" s="160"/>
      <c r="U1532" s="56"/>
      <c r="V1532" s="267"/>
      <c r="W1532" s="385"/>
      <c r="X1532" s="386"/>
      <c r="Y1532" s="386"/>
      <c r="Z1532" s="386"/>
      <c r="AA1532" s="387"/>
      <c r="AB1532" s="50"/>
    </row>
    <row r="1533" spans="1:28" x14ac:dyDescent="0.25">
      <c r="A1533" s="9"/>
      <c r="B1533" s="267"/>
      <c r="K1533" s="72"/>
      <c r="L1533" s="75"/>
      <c r="M1533" s="76"/>
      <c r="N1533" s="77"/>
      <c r="O1533" s="393">
        <f>O1530-O1531-O1532</f>
        <v>3934097.0672500003</v>
      </c>
      <c r="P1533" s="393"/>
      <c r="Q1533" s="71"/>
      <c r="T1533" s="160"/>
      <c r="W1533" s="388"/>
      <c r="X1533" s="389"/>
      <c r="Y1533" s="389"/>
      <c r="Z1533" s="389"/>
      <c r="AA1533" s="390"/>
      <c r="AB1533" s="50"/>
    </row>
    <row r="1534" spans="1:28" x14ac:dyDescent="0.25">
      <c r="A1534" s="9"/>
      <c r="B1534" s="267"/>
      <c r="H1534" s="9"/>
      <c r="K1534" s="78"/>
      <c r="L1534" s="43"/>
      <c r="M1534" s="73"/>
      <c r="N1534" s="56"/>
      <c r="O1534" s="43"/>
      <c r="P1534" s="56"/>
      <c r="Q1534" s="74"/>
      <c r="T1534" s="160"/>
    </row>
    <row r="1535" spans="1:28" x14ac:dyDescent="0.25">
      <c r="A1535" s="9" t="s">
        <v>22</v>
      </c>
      <c r="B1535" s="62"/>
      <c r="C1535" s="4" t="s">
        <v>23</v>
      </c>
      <c r="K1535" s="78"/>
      <c r="L1535" s="80" t="s">
        <v>24</v>
      </c>
      <c r="M1535" s="73"/>
      <c r="N1535" s="56"/>
      <c r="O1535" s="394">
        <f>AA1523</f>
        <v>0</v>
      </c>
      <c r="P1535" s="394"/>
      <c r="Q1535" s="71"/>
      <c r="T1535" s="160"/>
    </row>
    <row r="1536" spans="1:28" x14ac:dyDescent="0.25">
      <c r="A1536" s="9" t="s">
        <v>28</v>
      </c>
      <c r="B1536" s="62">
        <f>B1490</f>
        <v>0</v>
      </c>
      <c r="C1536" s="4">
        <f t="shared" ref="C1536" si="517">B1535-B1536</f>
        <v>0</v>
      </c>
      <c r="D1536" s="4" t="s">
        <v>26</v>
      </c>
      <c r="K1536" s="72"/>
      <c r="L1536" s="81" t="s">
        <v>27</v>
      </c>
      <c r="M1536" s="19"/>
      <c r="N1536" s="20"/>
      <c r="O1536" s="374">
        <f>O1533+O1535</f>
        <v>3934097.0672500003</v>
      </c>
      <c r="P1536" s="374"/>
      <c r="Q1536" s="95"/>
      <c r="T1536" s="160"/>
    </row>
    <row r="1537" spans="1:28" ht="14.4" thickBot="1" x14ac:dyDescent="0.3">
      <c r="C1537" s="32"/>
      <c r="D1537" s="32"/>
      <c r="F1537" s="32"/>
      <c r="H1537" s="32"/>
      <c r="I1537" s="96"/>
      <c r="J1537" s="32"/>
      <c r="K1537" s="97"/>
      <c r="L1537" s="98"/>
      <c r="M1537" s="84"/>
      <c r="N1537" s="98"/>
      <c r="O1537" s="98"/>
      <c r="P1537" s="84"/>
      <c r="Q1537" s="99"/>
      <c r="T1537" s="160"/>
    </row>
    <row r="1538" spans="1:28" ht="14.4" thickTop="1" x14ac:dyDescent="0.25"/>
    <row r="1539" spans="1:28" x14ac:dyDescent="0.25">
      <c r="A1539" s="87" t="s">
        <v>78</v>
      </c>
      <c r="D1539" s="267" t="s">
        <v>39</v>
      </c>
      <c r="I1539" s="395" t="s">
        <v>77</v>
      </c>
      <c r="J1539" s="395"/>
      <c r="L1539" s="267" t="s">
        <v>79</v>
      </c>
      <c r="O1539" s="267" t="s">
        <v>80</v>
      </c>
      <c r="P1539" s="267"/>
      <c r="Q1539" s="267"/>
      <c r="T1539" s="160"/>
    </row>
    <row r="1540" spans="1:28" x14ac:dyDescent="0.25">
      <c r="A1540" s="268" t="str">
        <f t="shared" ref="A1540" si="518">$B$1</f>
        <v>Liberty-Bolivar</v>
      </c>
      <c r="B1540" s="269"/>
      <c r="D1540" s="396" t="str">
        <f t="shared" ref="D1540" si="519">$I$1</f>
        <v>WA-2020-0397</v>
      </c>
      <c r="E1540" s="397"/>
      <c r="F1540" s="398"/>
      <c r="I1540" s="12" t="str">
        <f t="shared" ref="I1540" si="520">$M$1</f>
        <v>A</v>
      </c>
      <c r="L1540" s="44">
        <f>L1496+1</f>
        <v>2015</v>
      </c>
      <c r="O1540" s="399">
        <v>12</v>
      </c>
      <c r="P1540" s="400"/>
      <c r="T1540" s="160"/>
    </row>
    <row r="1541" spans="1:28" x14ac:dyDescent="0.25">
      <c r="A1541" s="272"/>
      <c r="B1541" s="267"/>
      <c r="T1541" s="160"/>
    </row>
    <row r="1542" spans="1:28" x14ac:dyDescent="0.3">
      <c r="B1542" s="401" t="s">
        <v>63</v>
      </c>
      <c r="C1542" s="366" t="s">
        <v>44</v>
      </c>
      <c r="D1542" s="366" t="s">
        <v>45</v>
      </c>
      <c r="E1542" s="101"/>
      <c r="F1542" s="366" t="s">
        <v>46</v>
      </c>
      <c r="G1542" s="101"/>
      <c r="H1542" s="366" t="s">
        <v>47</v>
      </c>
      <c r="I1542" s="366" t="s">
        <v>48</v>
      </c>
      <c r="J1542" s="366" t="s">
        <v>50</v>
      </c>
      <c r="K1542" s="366" t="s">
        <v>51</v>
      </c>
      <c r="L1542" s="366" t="s">
        <v>52</v>
      </c>
      <c r="M1542" s="101"/>
      <c r="N1542" s="366" t="s">
        <v>53</v>
      </c>
      <c r="O1542" s="366" t="s">
        <v>60</v>
      </c>
      <c r="P1542" s="101"/>
      <c r="Q1542" s="366" t="s">
        <v>55</v>
      </c>
      <c r="R1542" s="368" t="s">
        <v>49</v>
      </c>
      <c r="T1542" s="160"/>
      <c r="U1542" s="366" t="s">
        <v>64</v>
      </c>
      <c r="V1542" s="366" t="s">
        <v>65</v>
      </c>
      <c r="W1542" s="366" t="s">
        <v>67</v>
      </c>
      <c r="X1542" s="366" t="s">
        <v>66</v>
      </c>
      <c r="Y1542" s="366" t="s">
        <v>68</v>
      </c>
      <c r="Z1542" s="366" t="s">
        <v>69</v>
      </c>
      <c r="AA1542" s="366" t="s">
        <v>70</v>
      </c>
      <c r="AB1542" s="404" t="s">
        <v>71</v>
      </c>
    </row>
    <row r="1543" spans="1:28" x14ac:dyDescent="0.3">
      <c r="B1543" s="402"/>
      <c r="C1543" s="367"/>
      <c r="D1543" s="367"/>
      <c r="E1543" s="102"/>
      <c r="F1543" s="367"/>
      <c r="G1543" s="102"/>
      <c r="H1543" s="367"/>
      <c r="I1543" s="367"/>
      <c r="J1543" s="367"/>
      <c r="K1543" s="367"/>
      <c r="L1543" s="367"/>
      <c r="M1543" s="102"/>
      <c r="N1543" s="367"/>
      <c r="O1543" s="367"/>
      <c r="P1543" s="102"/>
      <c r="Q1543" s="367"/>
      <c r="R1543" s="369"/>
      <c r="T1543" s="160"/>
      <c r="U1543" s="367"/>
      <c r="V1543" s="367"/>
      <c r="W1543" s="367"/>
      <c r="X1543" s="367"/>
      <c r="Y1543" s="367"/>
      <c r="Z1543" s="367"/>
      <c r="AA1543" s="367"/>
      <c r="AB1543" s="405"/>
    </row>
    <row r="1544" spans="1:28" x14ac:dyDescent="0.3">
      <c r="B1544" s="402"/>
      <c r="C1544" s="367"/>
      <c r="D1544" s="367"/>
      <c r="E1544" s="102"/>
      <c r="F1544" s="367"/>
      <c r="G1544" s="102"/>
      <c r="H1544" s="367"/>
      <c r="I1544" s="367"/>
      <c r="J1544" s="367"/>
      <c r="K1544" s="367"/>
      <c r="L1544" s="367"/>
      <c r="M1544" s="102"/>
      <c r="N1544" s="367"/>
      <c r="O1544" s="367"/>
      <c r="P1544" s="102"/>
      <c r="Q1544" s="367"/>
      <c r="R1544" s="369"/>
      <c r="T1544" s="160"/>
      <c r="U1544" s="367"/>
      <c r="V1544" s="367"/>
      <c r="W1544" s="367"/>
      <c r="X1544" s="367"/>
      <c r="Y1544" s="367"/>
      <c r="Z1544" s="367"/>
      <c r="AA1544" s="367"/>
      <c r="AB1544" s="405"/>
    </row>
    <row r="1545" spans="1:28" x14ac:dyDescent="0.3">
      <c r="A1545" s="433" t="s">
        <v>0</v>
      </c>
      <c r="B1545" s="402"/>
      <c r="C1545" s="367"/>
      <c r="D1545" s="367"/>
      <c r="E1545" s="102"/>
      <c r="F1545" s="367"/>
      <c r="G1545" s="102"/>
      <c r="H1545" s="367"/>
      <c r="I1545" s="367"/>
      <c r="J1545" s="367"/>
      <c r="K1545" s="367"/>
      <c r="L1545" s="367"/>
      <c r="M1545" s="102"/>
      <c r="N1545" s="367"/>
      <c r="O1545" s="367"/>
      <c r="P1545" s="102"/>
      <c r="Q1545" s="367"/>
      <c r="R1545" s="369"/>
      <c r="T1545" s="160"/>
      <c r="U1545" s="367"/>
      <c r="V1545" s="367"/>
      <c r="W1545" s="367"/>
      <c r="X1545" s="367"/>
      <c r="Y1545" s="367"/>
      <c r="Z1545" s="367"/>
      <c r="AA1545" s="367"/>
      <c r="AB1545" s="405"/>
    </row>
    <row r="1546" spans="1:28" x14ac:dyDescent="0.3">
      <c r="A1546" s="433"/>
      <c r="B1546" s="403"/>
      <c r="C1546" s="46">
        <f>L1540</f>
        <v>2015</v>
      </c>
      <c r="D1546" s="46">
        <f>C1546</f>
        <v>2015</v>
      </c>
      <c r="E1546" s="7" t="s">
        <v>5</v>
      </c>
      <c r="F1546" s="46">
        <f>C1546</f>
        <v>2015</v>
      </c>
      <c r="G1546" s="7" t="s">
        <v>5</v>
      </c>
      <c r="H1546" s="46">
        <f>C1546</f>
        <v>2015</v>
      </c>
      <c r="I1546" s="373"/>
      <c r="J1546" s="373"/>
      <c r="K1546" s="46">
        <f>C1546</f>
        <v>2015</v>
      </c>
      <c r="L1546" s="46">
        <f>C1546</f>
        <v>2015</v>
      </c>
      <c r="M1546" s="7" t="s">
        <v>5</v>
      </c>
      <c r="N1546" s="46">
        <f>C1546</f>
        <v>2015</v>
      </c>
      <c r="O1546" s="373"/>
      <c r="P1546" s="7" t="s">
        <v>5</v>
      </c>
      <c r="Q1546" s="46">
        <f>C1546</f>
        <v>2015</v>
      </c>
      <c r="R1546" s="370"/>
      <c r="T1546" s="160"/>
      <c r="U1546" s="46">
        <f>C1546</f>
        <v>2015</v>
      </c>
      <c r="V1546" s="220">
        <f>U1546</f>
        <v>2015</v>
      </c>
      <c r="W1546" s="373"/>
      <c r="X1546" s="46">
        <f>U1546</f>
        <v>2015</v>
      </c>
      <c r="Y1546" s="46">
        <f>U1546</f>
        <v>2015</v>
      </c>
      <c r="Z1546" s="47">
        <f>U1546</f>
        <v>2015</v>
      </c>
      <c r="AA1546" s="373"/>
      <c r="AB1546" s="406"/>
    </row>
    <row r="1547" spans="1:28" x14ac:dyDescent="0.25">
      <c r="A1547" s="100" t="str">
        <f t="shared" ref="A1547:B1563" si="521">A1503</f>
        <v>Class</v>
      </c>
      <c r="B1547" s="130" t="str">
        <f t="shared" si="521"/>
        <v>A</v>
      </c>
      <c r="C1547" s="154">
        <f t="shared" ref="C1547:C1563" si="522">H1503</f>
        <v>0</v>
      </c>
      <c r="D1547" s="154"/>
      <c r="E1547" s="224"/>
      <c r="F1547" s="154"/>
      <c r="G1547" s="224"/>
      <c r="H1547" s="154">
        <f t="shared" ref="H1547:H1554" si="523">C1547+D1547-F1547</f>
        <v>0</v>
      </c>
      <c r="I1547" s="225">
        <f t="shared" ref="I1547:I1563" si="524">I1503</f>
        <v>0</v>
      </c>
      <c r="J1547" s="154">
        <f>((C1547+H1547)/2)*I1547/100*$O$1540/12</f>
        <v>0</v>
      </c>
      <c r="K1547" s="154">
        <f t="shared" ref="K1547:K1563" si="525">N1503</f>
        <v>0</v>
      </c>
      <c r="L1547" s="154"/>
      <c r="M1547" s="224"/>
      <c r="N1547" s="154">
        <f t="shared" ref="N1547:N1551" si="526">K1547+J1547+L1547-F1547</f>
        <v>0</v>
      </c>
      <c r="O1547" s="293" t="str">
        <f>IF(N1547&gt;0, N1547/H1547*100, "---")</f>
        <v>---</v>
      </c>
      <c r="P1547" s="224"/>
      <c r="Q1547" s="154">
        <f t="shared" ref="Q1547:Q1563" si="527">H1547-N1547</f>
        <v>0</v>
      </c>
      <c r="R1547" s="130" t="str">
        <f t="shared" ref="R1547:R1563" si="528">B1547</f>
        <v>A</v>
      </c>
      <c r="S1547" s="164"/>
      <c r="T1547" s="155"/>
      <c r="U1547" s="207"/>
      <c r="V1547" s="221">
        <f>X1523</f>
        <v>0</v>
      </c>
      <c r="W1547" s="105"/>
      <c r="X1547" s="176"/>
      <c r="Y1547" s="176"/>
      <c r="Z1547" s="176">
        <f>AA1523</f>
        <v>0</v>
      </c>
      <c r="AA1547" s="207"/>
      <c r="AB1547" s="214"/>
    </row>
    <row r="1548" spans="1:28" s="63" customFormat="1" x14ac:dyDescent="0.25">
      <c r="A1548" s="63" t="str">
        <f t="shared" si="521"/>
        <v>Land and Land Rights</v>
      </c>
      <c r="B1548" s="45">
        <f t="shared" si="521"/>
        <v>389</v>
      </c>
      <c r="C1548" s="39">
        <f t="shared" si="522"/>
        <v>66116</v>
      </c>
      <c r="D1548" s="39"/>
      <c r="E1548" s="40"/>
      <c r="F1548" s="39"/>
      <c r="G1548" s="40"/>
      <c r="H1548" s="39">
        <f t="shared" si="523"/>
        <v>66116</v>
      </c>
      <c r="I1548" s="41">
        <f t="shared" si="524"/>
        <v>0</v>
      </c>
      <c r="J1548" s="39">
        <f t="shared" ref="J1548:J1563" si="529">((C1548+H1548)/2)*I1548/100*$O$1540/12</f>
        <v>0</v>
      </c>
      <c r="K1548" s="39">
        <f t="shared" si="525"/>
        <v>0</v>
      </c>
      <c r="L1548" s="39"/>
      <c r="M1548" s="40"/>
      <c r="N1548" s="39">
        <f t="shared" si="526"/>
        <v>0</v>
      </c>
      <c r="O1548" s="187" t="str">
        <f t="shared" ref="O1548:O1563" si="530">IF(N1548&gt;0, N1548/H1548*100, "---")</f>
        <v>---</v>
      </c>
      <c r="P1548" s="40"/>
      <c r="Q1548" s="39">
        <f t="shared" si="527"/>
        <v>66116</v>
      </c>
      <c r="R1548" s="45">
        <f t="shared" si="528"/>
        <v>389</v>
      </c>
      <c r="S1548" s="164"/>
      <c r="T1548" s="155"/>
      <c r="U1548" s="39"/>
      <c r="V1548" s="360" t="s">
        <v>72</v>
      </c>
      <c r="W1548" s="45"/>
      <c r="X1548" s="39"/>
      <c r="Y1548" s="285"/>
      <c r="Z1548" s="363" t="s">
        <v>74</v>
      </c>
      <c r="AA1548" s="39"/>
      <c r="AB1548" s="218"/>
    </row>
    <row r="1549" spans="1:28" s="100" customFormat="1" x14ac:dyDescent="0.25">
      <c r="A1549" s="100" t="str">
        <f t="shared" si="521"/>
        <v>Wells and Springs</v>
      </c>
      <c r="B1549" s="130">
        <f t="shared" si="521"/>
        <v>314</v>
      </c>
      <c r="C1549" s="154">
        <f t="shared" si="522"/>
        <v>166496</v>
      </c>
      <c r="D1549" s="154">
        <v>937500</v>
      </c>
      <c r="E1549" s="224"/>
      <c r="F1549" s="154"/>
      <c r="G1549" s="224"/>
      <c r="H1549" s="154">
        <f t="shared" si="523"/>
        <v>1103996</v>
      </c>
      <c r="I1549" s="225">
        <f t="shared" si="524"/>
        <v>2</v>
      </c>
      <c r="J1549" s="154">
        <f t="shared" si="529"/>
        <v>12704.92</v>
      </c>
      <c r="K1549" s="154">
        <f t="shared" si="525"/>
        <v>29025.079999999994</v>
      </c>
      <c r="L1549" s="154"/>
      <c r="M1549" s="224"/>
      <c r="N1549" s="154">
        <f t="shared" si="526"/>
        <v>41729.999999999993</v>
      </c>
      <c r="O1549" s="293">
        <f t="shared" si="530"/>
        <v>3.7799049996557947</v>
      </c>
      <c r="P1549" s="224"/>
      <c r="Q1549" s="154">
        <f t="shared" si="527"/>
        <v>1062266</v>
      </c>
      <c r="R1549" s="130">
        <f t="shared" si="528"/>
        <v>314</v>
      </c>
      <c r="S1549" s="129"/>
      <c r="T1549" s="122"/>
      <c r="U1549" s="154"/>
      <c r="V1549" s="361"/>
      <c r="W1549" s="130"/>
      <c r="X1549" s="154"/>
      <c r="Y1549" s="251"/>
      <c r="Z1549" s="364"/>
      <c r="AA1549" s="154"/>
      <c r="AB1549" s="283"/>
    </row>
    <row r="1550" spans="1:28" s="63" customFormat="1" x14ac:dyDescent="0.25">
      <c r="A1550" s="63" t="str">
        <f t="shared" si="521"/>
        <v>Pumping Equip (Electric)</v>
      </c>
      <c r="B1550" s="45">
        <f t="shared" si="521"/>
        <v>325</v>
      </c>
      <c r="C1550" s="39">
        <f t="shared" si="522"/>
        <v>2844</v>
      </c>
      <c r="D1550" s="39"/>
      <c r="E1550" s="40"/>
      <c r="F1550" s="39"/>
      <c r="G1550" s="40"/>
      <c r="H1550" s="39">
        <f t="shared" si="523"/>
        <v>2844</v>
      </c>
      <c r="I1550" s="41">
        <f t="shared" si="524"/>
        <v>10</v>
      </c>
      <c r="J1550" s="39">
        <f t="shared" si="529"/>
        <v>284.39999999999998</v>
      </c>
      <c r="K1550" s="39">
        <f t="shared" si="525"/>
        <v>995.4</v>
      </c>
      <c r="L1550" s="39"/>
      <c r="M1550" s="40"/>
      <c r="N1550" s="39">
        <f t="shared" si="526"/>
        <v>1279.8</v>
      </c>
      <c r="O1550" s="187">
        <f t="shared" si="530"/>
        <v>45</v>
      </c>
      <c r="P1550" s="40"/>
      <c r="Q1550" s="39">
        <f t="shared" si="527"/>
        <v>1564.2</v>
      </c>
      <c r="R1550" s="45">
        <f t="shared" si="528"/>
        <v>325</v>
      </c>
      <c r="S1550" s="164"/>
      <c r="T1550" s="155"/>
      <c r="U1550" s="39"/>
      <c r="V1550" s="361"/>
      <c r="W1550" s="45"/>
      <c r="X1550" s="39"/>
      <c r="Y1550" s="210"/>
      <c r="Z1550" s="364"/>
      <c r="AA1550" s="39"/>
      <c r="AB1550" s="216"/>
    </row>
    <row r="1551" spans="1:28" s="100" customFormat="1" x14ac:dyDescent="0.25">
      <c r="A1551" s="100" t="str">
        <f t="shared" si="521"/>
        <v>Structures and Improvements</v>
      </c>
      <c r="B1551" s="130">
        <f t="shared" si="521"/>
        <v>390</v>
      </c>
      <c r="C1551" s="154">
        <f t="shared" si="522"/>
        <v>23440</v>
      </c>
      <c r="D1551" s="154"/>
      <c r="E1551" s="224"/>
      <c r="F1551" s="154"/>
      <c r="G1551" s="224"/>
      <c r="H1551" s="154">
        <f t="shared" si="523"/>
        <v>23440</v>
      </c>
      <c r="I1551" s="225">
        <f t="shared" si="524"/>
        <v>2.5</v>
      </c>
      <c r="J1551" s="154">
        <f t="shared" si="529"/>
        <v>586</v>
      </c>
      <c r="K1551" s="154">
        <f t="shared" si="525"/>
        <v>8263.0249999999996</v>
      </c>
      <c r="L1551" s="154"/>
      <c r="M1551" s="224"/>
      <c r="N1551" s="154">
        <f t="shared" si="526"/>
        <v>8849.0249999999996</v>
      </c>
      <c r="O1551" s="293">
        <f t="shared" si="530"/>
        <v>37.751813139931741</v>
      </c>
      <c r="P1551" s="224"/>
      <c r="Q1551" s="154">
        <f t="shared" si="527"/>
        <v>14590.975</v>
      </c>
      <c r="R1551" s="130">
        <f t="shared" si="528"/>
        <v>390</v>
      </c>
      <c r="S1551" s="129"/>
      <c r="T1551" s="122"/>
      <c r="U1551" s="154"/>
      <c r="V1551" s="361"/>
      <c r="W1551" s="130"/>
      <c r="X1551" s="154"/>
      <c r="Y1551" s="251"/>
      <c r="Z1551" s="364"/>
      <c r="AA1551" s="154"/>
      <c r="AB1551" s="282"/>
    </row>
    <row r="1552" spans="1:28" s="63" customFormat="1" x14ac:dyDescent="0.25">
      <c r="A1552" s="63" t="str">
        <f t="shared" si="521"/>
        <v>Water Treatment Equipment</v>
      </c>
      <c r="B1552" s="45">
        <f t="shared" si="521"/>
        <v>332</v>
      </c>
      <c r="C1552" s="39">
        <f t="shared" si="522"/>
        <v>110279</v>
      </c>
      <c r="D1552" s="39"/>
      <c r="E1552" s="40"/>
      <c r="F1552" s="39"/>
      <c r="G1552" s="40"/>
      <c r="H1552" s="39">
        <f t="shared" si="523"/>
        <v>110279</v>
      </c>
      <c r="I1552" s="41">
        <f t="shared" si="524"/>
        <v>2.9</v>
      </c>
      <c r="J1552" s="39">
        <f t="shared" si="529"/>
        <v>3198.0909999999999</v>
      </c>
      <c r="K1552" s="39">
        <f t="shared" si="525"/>
        <v>39472.523499999996</v>
      </c>
      <c r="L1552" s="39"/>
      <c r="M1552" s="40"/>
      <c r="N1552" s="39">
        <f>K1552+J1552+L1552-F1552</f>
        <v>42670.614499999996</v>
      </c>
      <c r="O1552" s="187">
        <f t="shared" si="530"/>
        <v>38.693327378739376</v>
      </c>
      <c r="P1552" s="40"/>
      <c r="Q1552" s="39">
        <f t="shared" si="527"/>
        <v>67608.385500000004</v>
      </c>
      <c r="R1552" s="45">
        <f t="shared" si="528"/>
        <v>332</v>
      </c>
      <c r="S1552" s="164"/>
      <c r="T1552" s="155"/>
      <c r="U1552" s="39"/>
      <c r="V1552" s="361"/>
      <c r="W1552" s="45"/>
      <c r="X1552" s="39"/>
      <c r="Y1552" s="210"/>
      <c r="Z1552" s="364"/>
      <c r="AA1552" s="39"/>
      <c r="AB1552" s="218"/>
    </row>
    <row r="1553" spans="1:28" s="100" customFormat="1" x14ac:dyDescent="0.25">
      <c r="A1553" s="100" t="str">
        <f t="shared" si="521"/>
        <v>Dist Reservoirs and Standpipes</v>
      </c>
      <c r="B1553" s="130">
        <f t="shared" si="521"/>
        <v>342</v>
      </c>
      <c r="C1553" s="154">
        <f t="shared" si="522"/>
        <v>1924367</v>
      </c>
      <c r="D1553" s="154"/>
      <c r="E1553" s="224"/>
      <c r="F1553" s="154"/>
      <c r="G1553" s="224"/>
      <c r="H1553" s="154">
        <f>C1553+D1553-F1553</f>
        <v>1924367</v>
      </c>
      <c r="I1553" s="225">
        <f t="shared" si="524"/>
        <v>2.5</v>
      </c>
      <c r="J1553" s="154">
        <f t="shared" si="529"/>
        <v>48109.17500000001</v>
      </c>
      <c r="K1553" s="154">
        <f t="shared" si="525"/>
        <v>645111.66250000009</v>
      </c>
      <c r="L1553" s="154"/>
      <c r="M1553" s="224"/>
      <c r="N1553" s="154">
        <f t="shared" ref="N1553:N1563" si="531">K1553+J1553+L1553-F1553</f>
        <v>693220.83750000014</v>
      </c>
      <c r="O1553" s="293">
        <f t="shared" si="530"/>
        <v>36.023317667575888</v>
      </c>
      <c r="P1553" s="224"/>
      <c r="Q1553" s="154">
        <f t="shared" si="527"/>
        <v>1231146.1624999999</v>
      </c>
      <c r="R1553" s="130">
        <f t="shared" si="528"/>
        <v>342</v>
      </c>
      <c r="S1553" s="129"/>
      <c r="T1553" s="122"/>
      <c r="U1553" s="154"/>
      <c r="V1553" s="361"/>
      <c r="W1553" s="130"/>
      <c r="X1553" s="154"/>
      <c r="Y1553" s="251"/>
      <c r="Z1553" s="364"/>
      <c r="AA1553" s="154"/>
      <c r="AB1553" s="282"/>
    </row>
    <row r="1554" spans="1:28" s="63" customFormat="1" x14ac:dyDescent="0.25">
      <c r="A1554" s="63" t="str">
        <f t="shared" si="521"/>
        <v>Trans &amp; Dist Mains</v>
      </c>
      <c r="B1554" s="45">
        <f t="shared" si="521"/>
        <v>343</v>
      </c>
      <c r="C1554" s="39">
        <f t="shared" si="522"/>
        <v>29370</v>
      </c>
      <c r="D1554" s="39"/>
      <c r="E1554" s="40"/>
      <c r="F1554" s="39"/>
      <c r="G1554" s="40"/>
      <c r="H1554" s="39">
        <f t="shared" si="523"/>
        <v>29370</v>
      </c>
      <c r="I1554" s="41">
        <f t="shared" si="524"/>
        <v>2</v>
      </c>
      <c r="J1554" s="39">
        <f t="shared" si="529"/>
        <v>587.4</v>
      </c>
      <c r="K1554" s="39">
        <f t="shared" si="525"/>
        <v>6230.6999999999989</v>
      </c>
      <c r="L1554" s="39"/>
      <c r="M1554" s="40"/>
      <c r="N1554" s="39">
        <f t="shared" si="531"/>
        <v>6818.0999999999985</v>
      </c>
      <c r="O1554" s="187">
        <f t="shared" si="530"/>
        <v>23.214504596527064</v>
      </c>
      <c r="P1554" s="40"/>
      <c r="Q1554" s="39">
        <f t="shared" si="527"/>
        <v>22551.9</v>
      </c>
      <c r="R1554" s="45">
        <f t="shared" si="528"/>
        <v>343</v>
      </c>
      <c r="S1554" s="164"/>
      <c r="T1554" s="155"/>
      <c r="U1554" s="39"/>
      <c r="V1554" s="361"/>
      <c r="W1554" s="45"/>
      <c r="X1554" s="39"/>
      <c r="Y1554" s="210"/>
      <c r="Z1554" s="364"/>
      <c r="AA1554" s="39"/>
      <c r="AB1554" s="218"/>
    </row>
    <row r="1555" spans="1:28" s="100" customFormat="1" x14ac:dyDescent="0.25">
      <c r="A1555" s="100" t="str">
        <f t="shared" si="521"/>
        <v>Services</v>
      </c>
      <c r="B1555" s="130">
        <f t="shared" si="521"/>
        <v>345</v>
      </c>
      <c r="C1555" s="154">
        <f t="shared" si="522"/>
        <v>3103505</v>
      </c>
      <c r="D1555" s="154">
        <v>937500</v>
      </c>
      <c r="E1555" s="224"/>
      <c r="F1555" s="154"/>
      <c r="G1555" s="224"/>
      <c r="H1555" s="154">
        <f>C1555+D1555-F1555</f>
        <v>4041005</v>
      </c>
      <c r="I1555" s="225">
        <f t="shared" si="524"/>
        <v>2.5</v>
      </c>
      <c r="J1555" s="154">
        <f>((C1555+H1555)/2)*I1555/100*$O$1540/12</f>
        <v>89306.375</v>
      </c>
      <c r="K1555" s="154">
        <f t="shared" si="525"/>
        <v>1020667.13125</v>
      </c>
      <c r="L1555" s="154"/>
      <c r="M1555" s="224"/>
      <c r="N1555" s="154">
        <f t="shared" si="531"/>
        <v>1109973.5062500001</v>
      </c>
      <c r="O1555" s="293">
        <f t="shared" si="530"/>
        <v>27.467758793913895</v>
      </c>
      <c r="P1555" s="224"/>
      <c r="Q1555" s="154">
        <f t="shared" si="527"/>
        <v>2931031.4937499999</v>
      </c>
      <c r="R1555" s="130">
        <f t="shared" si="528"/>
        <v>345</v>
      </c>
      <c r="S1555" s="129"/>
      <c r="T1555" s="122"/>
      <c r="U1555" s="154"/>
      <c r="V1555" s="362"/>
      <c r="W1555" s="130"/>
      <c r="X1555" s="154"/>
      <c r="Y1555" s="251"/>
      <c r="Z1555" s="365"/>
      <c r="AA1555" s="154"/>
      <c r="AB1555" s="282"/>
    </row>
    <row r="1556" spans="1:28" s="63" customFormat="1" x14ac:dyDescent="0.25">
      <c r="A1556" s="63" t="str">
        <f t="shared" si="521"/>
        <v>Meters</v>
      </c>
      <c r="B1556" s="45">
        <f t="shared" si="521"/>
        <v>346</v>
      </c>
      <c r="C1556" s="39">
        <f t="shared" si="522"/>
        <v>11530</v>
      </c>
      <c r="D1556" s="39"/>
      <c r="E1556" s="40"/>
      <c r="F1556" s="39"/>
      <c r="G1556" s="40"/>
      <c r="H1556" s="39">
        <f t="shared" ref="H1556:H1563" si="532">C1556+D1556-F1556</f>
        <v>11530</v>
      </c>
      <c r="I1556" s="41">
        <f t="shared" si="524"/>
        <v>10</v>
      </c>
      <c r="J1556" s="39">
        <f t="shared" si="529"/>
        <v>1153</v>
      </c>
      <c r="K1556" s="39">
        <f t="shared" si="525"/>
        <v>576.5</v>
      </c>
      <c r="L1556" s="39"/>
      <c r="M1556" s="40"/>
      <c r="N1556" s="39">
        <f t="shared" si="531"/>
        <v>1729.5</v>
      </c>
      <c r="O1556" s="187">
        <f t="shared" si="530"/>
        <v>15</v>
      </c>
      <c r="P1556" s="40"/>
      <c r="Q1556" s="39">
        <f t="shared" si="527"/>
        <v>9800.5</v>
      </c>
      <c r="R1556" s="45">
        <f t="shared" si="528"/>
        <v>346</v>
      </c>
      <c r="S1556" s="164"/>
      <c r="T1556" s="155"/>
      <c r="U1556" s="39"/>
      <c r="V1556" s="286"/>
      <c r="W1556" s="45"/>
      <c r="X1556" s="39"/>
      <c r="Y1556" s="39"/>
      <c r="Z1556" s="210"/>
      <c r="AA1556" s="39"/>
      <c r="AB1556" s="218"/>
    </row>
    <row r="1557" spans="1:28" s="100" customFormat="1" x14ac:dyDescent="0.25">
      <c r="A1557" s="100" t="str">
        <f t="shared" si="521"/>
        <v>Meter Pits &amp; Installations</v>
      </c>
      <c r="B1557" s="130">
        <f t="shared" si="521"/>
        <v>347</v>
      </c>
      <c r="C1557" s="154">
        <f t="shared" si="522"/>
        <v>3663</v>
      </c>
      <c r="D1557" s="154"/>
      <c r="E1557" s="224"/>
      <c r="F1557" s="154"/>
      <c r="G1557" s="224"/>
      <c r="H1557" s="154">
        <f t="shared" si="532"/>
        <v>3663</v>
      </c>
      <c r="I1557" s="225">
        <f t="shared" si="524"/>
        <v>2.5</v>
      </c>
      <c r="J1557" s="154">
        <f t="shared" si="529"/>
        <v>91.575000000000003</v>
      </c>
      <c r="K1557" s="154">
        <f t="shared" si="525"/>
        <v>1968.8625000000006</v>
      </c>
      <c r="L1557" s="154"/>
      <c r="M1557" s="224"/>
      <c r="N1557" s="154">
        <f t="shared" si="531"/>
        <v>2060.4375000000005</v>
      </c>
      <c r="O1557" s="293">
        <f t="shared" si="530"/>
        <v>56.250000000000014</v>
      </c>
      <c r="P1557" s="224"/>
      <c r="Q1557" s="154">
        <f t="shared" si="527"/>
        <v>1602.5624999999995</v>
      </c>
      <c r="R1557" s="130">
        <f t="shared" si="528"/>
        <v>347</v>
      </c>
      <c r="S1557" s="129"/>
      <c r="T1557" s="122"/>
      <c r="U1557" s="154"/>
      <c r="V1557" s="434" t="s">
        <v>73</v>
      </c>
      <c r="W1557" s="130"/>
      <c r="X1557" s="154"/>
      <c r="Y1557" s="154"/>
      <c r="Z1557" s="251"/>
      <c r="AA1557" s="154"/>
      <c r="AB1557" s="283"/>
    </row>
    <row r="1558" spans="1:28" s="63" customFormat="1" x14ac:dyDescent="0.25">
      <c r="A1558" s="63" t="str">
        <f t="shared" si="521"/>
        <v>Hydrants</v>
      </c>
      <c r="B1558" s="45">
        <f t="shared" si="521"/>
        <v>348</v>
      </c>
      <c r="C1558" s="39">
        <f t="shared" si="522"/>
        <v>58117</v>
      </c>
      <c r="D1558" s="39"/>
      <c r="E1558" s="40"/>
      <c r="F1558" s="39"/>
      <c r="G1558" s="40"/>
      <c r="H1558" s="39">
        <f t="shared" si="532"/>
        <v>58117</v>
      </c>
      <c r="I1558" s="41">
        <f t="shared" si="524"/>
        <v>2</v>
      </c>
      <c r="J1558" s="39">
        <f t="shared" si="529"/>
        <v>1162.3399999999999</v>
      </c>
      <c r="K1558" s="39">
        <f t="shared" si="525"/>
        <v>21668.05</v>
      </c>
      <c r="L1558" s="39"/>
      <c r="M1558" s="40"/>
      <c r="N1558" s="39">
        <f t="shared" si="531"/>
        <v>22830.39</v>
      </c>
      <c r="O1558" s="187">
        <f t="shared" si="530"/>
        <v>39.283497083469555</v>
      </c>
      <c r="P1558" s="40"/>
      <c r="Q1558" s="39">
        <f t="shared" si="527"/>
        <v>35286.61</v>
      </c>
      <c r="R1558" s="45">
        <f t="shared" si="528"/>
        <v>348</v>
      </c>
      <c r="S1558" s="164"/>
      <c r="T1558" s="155"/>
      <c r="U1558" s="39"/>
      <c r="V1558" s="435"/>
      <c r="W1558" s="45"/>
      <c r="X1558" s="39"/>
      <c r="Y1558" s="39"/>
      <c r="Z1558" s="39"/>
      <c r="AA1558" s="39"/>
      <c r="AB1558" s="216"/>
    </row>
    <row r="1559" spans="1:28" s="100" customFormat="1" x14ac:dyDescent="0.25">
      <c r="A1559" s="100" t="str">
        <f t="shared" si="521"/>
        <v>Stores Equipment</v>
      </c>
      <c r="B1559" s="130">
        <f t="shared" si="521"/>
        <v>393</v>
      </c>
      <c r="C1559" s="154">
        <f t="shared" si="522"/>
        <v>12656</v>
      </c>
      <c r="D1559" s="154"/>
      <c r="E1559" s="224"/>
      <c r="F1559" s="154"/>
      <c r="G1559" s="224"/>
      <c r="H1559" s="154">
        <f t="shared" si="532"/>
        <v>12656</v>
      </c>
      <c r="I1559" s="225">
        <f t="shared" si="524"/>
        <v>4</v>
      </c>
      <c r="J1559" s="154">
        <f t="shared" si="529"/>
        <v>506.24</v>
      </c>
      <c r="K1559" s="154">
        <f t="shared" si="525"/>
        <v>6834.239999999998</v>
      </c>
      <c r="L1559" s="154"/>
      <c r="M1559" s="224"/>
      <c r="N1559" s="154">
        <f t="shared" si="531"/>
        <v>7340.4799999999977</v>
      </c>
      <c r="O1559" s="293">
        <f t="shared" si="530"/>
        <v>57.999999999999986</v>
      </c>
      <c r="P1559" s="224"/>
      <c r="Q1559" s="154">
        <f t="shared" si="527"/>
        <v>5315.5200000000023</v>
      </c>
      <c r="R1559" s="130">
        <f t="shared" si="528"/>
        <v>393</v>
      </c>
      <c r="S1559" s="129"/>
      <c r="T1559" s="122"/>
      <c r="U1559" s="154"/>
      <c r="V1559" s="435"/>
      <c r="W1559" s="130"/>
      <c r="X1559" s="154"/>
      <c r="Y1559" s="154"/>
      <c r="Z1559" s="154"/>
      <c r="AA1559" s="154"/>
      <c r="AB1559" s="283"/>
    </row>
    <row r="1560" spans="1:28" s="63" customFormat="1" x14ac:dyDescent="0.25">
      <c r="A1560" s="63" t="str">
        <f t="shared" si="521"/>
        <v>Power Operated Equipment</v>
      </c>
      <c r="B1560" s="45">
        <f t="shared" si="521"/>
        <v>396</v>
      </c>
      <c r="C1560" s="39">
        <f t="shared" si="522"/>
        <v>156906</v>
      </c>
      <c r="D1560" s="39">
        <v>26388</v>
      </c>
      <c r="E1560" s="40"/>
      <c r="F1560" s="39"/>
      <c r="G1560" s="40"/>
      <c r="H1560" s="39">
        <f t="shared" si="532"/>
        <v>183294</v>
      </c>
      <c r="I1560" s="41">
        <f t="shared" si="524"/>
        <v>6.7</v>
      </c>
      <c r="J1560" s="39">
        <f t="shared" si="529"/>
        <v>11396.700000000003</v>
      </c>
      <c r="K1560" s="39">
        <f t="shared" si="525"/>
        <v>44892.277999999998</v>
      </c>
      <c r="L1560" s="39"/>
      <c r="M1560" s="40"/>
      <c r="N1560" s="39">
        <f t="shared" si="531"/>
        <v>56288.978000000003</v>
      </c>
      <c r="O1560" s="187">
        <f t="shared" si="530"/>
        <v>30.709667528669787</v>
      </c>
      <c r="P1560" s="40"/>
      <c r="Q1560" s="39">
        <f t="shared" si="527"/>
        <v>127005.022</v>
      </c>
      <c r="R1560" s="45">
        <f t="shared" si="528"/>
        <v>396</v>
      </c>
      <c r="S1560" s="164"/>
      <c r="T1560" s="155"/>
      <c r="U1560" s="39"/>
      <c r="V1560" s="435"/>
      <c r="W1560" s="45"/>
      <c r="X1560" s="39"/>
      <c r="Y1560" s="39"/>
      <c r="Z1560" s="39"/>
      <c r="AA1560" s="39"/>
      <c r="AB1560" s="218"/>
    </row>
    <row r="1561" spans="1:28" s="100" customFormat="1" x14ac:dyDescent="0.25">
      <c r="A1561" s="100" t="str">
        <f t="shared" si="521"/>
        <v>Transportation Equipment</v>
      </c>
      <c r="B1561" s="130">
        <f t="shared" si="521"/>
        <v>392</v>
      </c>
      <c r="C1561" s="154">
        <f t="shared" si="522"/>
        <v>0</v>
      </c>
      <c r="D1561" s="154">
        <v>79597</v>
      </c>
      <c r="E1561" s="224"/>
      <c r="F1561" s="154"/>
      <c r="G1561" s="224"/>
      <c r="H1561" s="154">
        <f t="shared" si="532"/>
        <v>79597</v>
      </c>
      <c r="I1561" s="225">
        <f t="shared" si="524"/>
        <v>13</v>
      </c>
      <c r="J1561" s="154">
        <f t="shared" si="529"/>
        <v>5173.8050000000003</v>
      </c>
      <c r="K1561" s="154">
        <f t="shared" si="525"/>
        <v>0</v>
      </c>
      <c r="L1561" s="154"/>
      <c r="M1561" s="224"/>
      <c r="N1561" s="154">
        <f t="shared" si="531"/>
        <v>5173.8050000000003</v>
      </c>
      <c r="O1561" s="293">
        <f t="shared" si="530"/>
        <v>6.5</v>
      </c>
      <c r="P1561" s="224"/>
      <c r="Q1561" s="154">
        <f t="shared" si="527"/>
        <v>74423.195000000007</v>
      </c>
      <c r="R1561" s="130">
        <f t="shared" si="528"/>
        <v>392</v>
      </c>
      <c r="S1561" s="129"/>
      <c r="T1561" s="122"/>
      <c r="U1561" s="154"/>
      <c r="V1561" s="435"/>
      <c r="W1561" s="130"/>
      <c r="X1561" s="154"/>
      <c r="Y1561" s="154"/>
      <c r="Z1561" s="154"/>
      <c r="AA1561" s="154"/>
      <c r="AB1561" s="282"/>
    </row>
    <row r="1562" spans="1:28" s="63" customFormat="1" x14ac:dyDescent="0.25">
      <c r="A1562" s="63" t="str">
        <f t="shared" si="521"/>
        <v>Communication Equipment</v>
      </c>
      <c r="B1562" s="45">
        <f t="shared" si="521"/>
        <v>397</v>
      </c>
      <c r="C1562" s="39">
        <f t="shared" si="522"/>
        <v>145148</v>
      </c>
      <c r="D1562" s="39"/>
      <c r="E1562" s="40"/>
      <c r="F1562" s="39"/>
      <c r="G1562" s="40"/>
      <c r="H1562" s="39">
        <f t="shared" si="532"/>
        <v>145148</v>
      </c>
      <c r="I1562" s="41">
        <f t="shared" si="524"/>
        <v>6.7</v>
      </c>
      <c r="J1562" s="39">
        <f t="shared" si="529"/>
        <v>9724.9159999999993</v>
      </c>
      <c r="K1562" s="39">
        <f t="shared" si="525"/>
        <v>54634.479999999996</v>
      </c>
      <c r="L1562" s="39"/>
      <c r="M1562" s="40"/>
      <c r="N1562" s="39">
        <f t="shared" si="531"/>
        <v>64359.395999999993</v>
      </c>
      <c r="O1562" s="187">
        <f t="shared" si="530"/>
        <v>44.340532422079526</v>
      </c>
      <c r="P1562" s="40"/>
      <c r="Q1562" s="39">
        <f t="shared" si="527"/>
        <v>80788.604000000007</v>
      </c>
      <c r="R1562" s="45">
        <f t="shared" si="528"/>
        <v>397</v>
      </c>
      <c r="S1562" s="164"/>
      <c r="T1562" s="155"/>
      <c r="U1562" s="39"/>
      <c r="V1562" s="435"/>
      <c r="W1562" s="45"/>
      <c r="X1562" s="39"/>
      <c r="Y1562" s="39"/>
      <c r="Z1562" s="39"/>
      <c r="AA1562" s="39"/>
      <c r="AB1562" s="216"/>
    </row>
    <row r="1563" spans="1:28" s="100" customFormat="1" x14ac:dyDescent="0.25">
      <c r="A1563" s="100" t="str">
        <f t="shared" si="521"/>
        <v>Organization</v>
      </c>
      <c r="B1563" s="130">
        <f t="shared" si="521"/>
        <v>301</v>
      </c>
      <c r="C1563" s="154">
        <f t="shared" si="522"/>
        <v>0</v>
      </c>
      <c r="D1563" s="154"/>
      <c r="E1563" s="224"/>
      <c r="F1563" s="154"/>
      <c r="G1563" s="224"/>
      <c r="H1563" s="154">
        <f t="shared" si="532"/>
        <v>0</v>
      </c>
      <c r="I1563" s="225">
        <f t="shared" si="524"/>
        <v>0</v>
      </c>
      <c r="J1563" s="154">
        <f t="shared" si="529"/>
        <v>0</v>
      </c>
      <c r="K1563" s="154">
        <f t="shared" si="525"/>
        <v>0</v>
      </c>
      <c r="L1563" s="154"/>
      <c r="M1563" s="224"/>
      <c r="N1563" s="154">
        <f t="shared" si="531"/>
        <v>0</v>
      </c>
      <c r="O1563" s="293" t="str">
        <f t="shared" si="530"/>
        <v>---</v>
      </c>
      <c r="P1563" s="224"/>
      <c r="Q1563" s="154">
        <f t="shared" si="527"/>
        <v>0</v>
      </c>
      <c r="R1563" s="130">
        <f t="shared" si="528"/>
        <v>301</v>
      </c>
      <c r="S1563" s="129"/>
      <c r="T1563" s="122"/>
      <c r="U1563" s="154"/>
      <c r="V1563" s="436"/>
      <c r="W1563" s="130"/>
      <c r="X1563" s="154"/>
      <c r="Y1563" s="154"/>
      <c r="Z1563" s="154"/>
      <c r="AA1563" s="154"/>
      <c r="AB1563" s="283"/>
    </row>
    <row r="1564" spans="1:28" x14ac:dyDescent="0.25">
      <c r="A1564" s="100"/>
      <c r="B1564" s="130"/>
      <c r="C1564" s="154"/>
      <c r="D1564" s="154"/>
      <c r="E1564" s="224"/>
      <c r="F1564" s="154"/>
      <c r="G1564" s="224"/>
      <c r="H1564" s="154"/>
      <c r="I1564" s="225"/>
      <c r="J1564" s="154"/>
      <c r="K1564" s="154"/>
      <c r="L1564" s="154"/>
      <c r="M1564" s="224"/>
      <c r="N1564" s="154"/>
      <c r="O1564" s="154"/>
      <c r="P1564" s="224"/>
      <c r="Q1564" s="154"/>
      <c r="R1564" s="130"/>
      <c r="S1564" s="129"/>
      <c r="T1564" s="122"/>
      <c r="U1564" s="154"/>
      <c r="V1564" s="228"/>
      <c r="W1564" s="130"/>
      <c r="X1564" s="154"/>
      <c r="Y1564" s="154"/>
      <c r="Z1564" s="154"/>
      <c r="AA1564" s="154"/>
      <c r="AB1564" s="229"/>
    </row>
    <row r="1565" spans="1:28" x14ac:dyDescent="0.25">
      <c r="A1565" s="244" t="s">
        <v>54</v>
      </c>
      <c r="B1565" s="9" t="str">
        <f t="shared" ref="B1565" si="533">$M$1</f>
        <v>A</v>
      </c>
      <c r="C1565" s="32"/>
      <c r="D1565" s="32"/>
      <c r="F1565" s="32"/>
      <c r="H1565" s="32"/>
      <c r="I1565" s="32"/>
      <c r="J1565" s="32"/>
      <c r="K1565" s="32"/>
      <c r="L1565" s="32"/>
      <c r="N1565" s="32"/>
      <c r="O1565" s="32"/>
      <c r="T1565" s="160"/>
      <c r="U1565" s="4"/>
      <c r="V1565" s="4"/>
    </row>
    <row r="1566" spans="1:28" x14ac:dyDescent="0.25">
      <c r="A1566" s="4" t="s">
        <v>4</v>
      </c>
      <c r="C1566" s="198">
        <f>SUM(C1547:C1565)</f>
        <v>5814437</v>
      </c>
      <c r="D1566" s="198">
        <f>SUM(D1547:D1565)</f>
        <v>1980985</v>
      </c>
      <c r="F1566" s="11">
        <f>SUM(F1547:F1565)</f>
        <v>0</v>
      </c>
      <c r="H1566" s="198">
        <f>SUM(H1547:H1565)</f>
        <v>7795422</v>
      </c>
      <c r="I1566" s="32"/>
      <c r="J1566" s="198">
        <f>SUM(J1547:J1565)</f>
        <v>183984.93700000001</v>
      </c>
      <c r="K1566" s="198">
        <f>SUM(K1547:K1565)</f>
        <v>1880339.9327499999</v>
      </c>
      <c r="L1566" s="11">
        <f>SUM(L1547:L1565)</f>
        <v>0</v>
      </c>
      <c r="N1566" s="198">
        <f>SUM(N1547:N1565)</f>
        <v>2064324.8697500001</v>
      </c>
      <c r="O1566" s="11"/>
      <c r="Q1566" s="198">
        <f>SUM(Q1547:Q1565)</f>
        <v>5731097.1302500004</v>
      </c>
      <c r="T1566" s="160"/>
      <c r="U1566" s="198">
        <f>SUM(U1547:U1563)</f>
        <v>0</v>
      </c>
      <c r="V1566" s="23"/>
      <c r="X1566" s="198">
        <f>U1566+V1547</f>
        <v>0</v>
      </c>
      <c r="Y1566" s="198">
        <f>X1566/H1566*J1566</f>
        <v>0</v>
      </c>
      <c r="AA1566" s="198">
        <f>Z1547+Y1566+SUM(AA1547:AA1563)</f>
        <v>0</v>
      </c>
      <c r="AB1566" s="198">
        <f>X1566-AA1566</f>
        <v>0</v>
      </c>
    </row>
    <row r="1567" spans="1:28" x14ac:dyDescent="0.25">
      <c r="C1567" s="32"/>
      <c r="H1567" s="32"/>
      <c r="I1567" s="32"/>
      <c r="J1567" s="32"/>
      <c r="K1567" s="32"/>
      <c r="L1567" s="32"/>
      <c r="N1567" s="32"/>
      <c r="O1567" s="32"/>
      <c r="Q1567" s="32"/>
      <c r="T1567" s="160"/>
    </row>
    <row r="1568" spans="1:28" x14ac:dyDescent="0.25">
      <c r="A1568" s="120" t="s">
        <v>85</v>
      </c>
      <c r="B1568" s="90"/>
      <c r="C1568" s="32"/>
      <c r="H1568" s="32"/>
      <c r="I1568" s="32"/>
      <c r="J1568" s="32"/>
      <c r="K1568" s="32"/>
      <c r="L1568" s="32"/>
      <c r="N1568" s="32"/>
      <c r="O1568" s="32"/>
      <c r="Q1568" s="32"/>
      <c r="T1568" s="160"/>
      <c r="U1568" s="56"/>
      <c r="V1568" s="4"/>
      <c r="W1568" s="9"/>
      <c r="Y1568" s="32"/>
      <c r="AA1568" s="32"/>
      <c r="AB1568" s="206"/>
    </row>
    <row r="1569" spans="1:28" ht="14.4" thickBot="1" x14ac:dyDescent="0.3">
      <c r="B1569" s="4"/>
      <c r="E1569" s="4"/>
      <c r="G1569" s="4"/>
      <c r="T1569" s="160"/>
      <c r="U1569" s="56"/>
      <c r="V1569" s="4"/>
      <c r="W1569" s="9"/>
      <c r="Y1569" s="32"/>
      <c r="AA1569" s="32"/>
      <c r="AB1569" s="206"/>
    </row>
    <row r="1570" spans="1:28" ht="14.4" thickTop="1" x14ac:dyDescent="0.25">
      <c r="B1570" s="4"/>
      <c r="E1570" s="4"/>
      <c r="G1570" s="4"/>
      <c r="K1570" s="91"/>
      <c r="L1570" s="92"/>
      <c r="M1570" s="68"/>
      <c r="N1570" s="92"/>
      <c r="O1570" s="92"/>
      <c r="P1570" s="68"/>
      <c r="Q1570" s="93"/>
      <c r="T1570" s="160"/>
      <c r="U1570" s="125"/>
      <c r="V1570" s="4"/>
      <c r="AA1570" s="65"/>
      <c r="AB1570" s="50"/>
    </row>
    <row r="1571" spans="1:28" x14ac:dyDescent="0.25">
      <c r="B1571" s="267"/>
      <c r="C1571" s="9"/>
      <c r="H1571" s="9"/>
      <c r="K1571" s="78"/>
      <c r="L1571" s="376">
        <f>L1540</f>
        <v>2015</v>
      </c>
      <c r="M1571" s="377"/>
      <c r="N1571" s="377"/>
      <c r="O1571" s="377"/>
      <c r="P1571" s="378"/>
      <c r="Q1571" s="94"/>
      <c r="T1571" s="160"/>
      <c r="U1571" s="56"/>
      <c r="V1571" s="4" t="s">
        <v>5</v>
      </c>
      <c r="AB1571" s="50"/>
    </row>
    <row r="1572" spans="1:28" x14ac:dyDescent="0.25">
      <c r="B1572" s="4"/>
      <c r="E1572" s="4"/>
      <c r="G1572" s="4"/>
      <c r="K1572" s="78"/>
      <c r="L1572" s="57"/>
      <c r="M1572" s="73"/>
      <c r="N1572" s="57"/>
      <c r="O1572" s="57"/>
      <c r="P1572" s="73"/>
      <c r="Q1572" s="74"/>
      <c r="T1572" s="160"/>
      <c r="U1572" s="56"/>
      <c r="V1572" s="10" t="s">
        <v>17</v>
      </c>
      <c r="W1572" s="10" t="s">
        <v>18</v>
      </c>
      <c r="X1572" s="10"/>
      <c r="AB1572" s="50"/>
    </row>
    <row r="1573" spans="1:28" x14ac:dyDescent="0.25">
      <c r="B1573" s="4"/>
      <c r="E1573" s="4"/>
      <c r="G1573" s="4"/>
      <c r="K1573" s="72"/>
      <c r="L1573" s="56" t="s">
        <v>19</v>
      </c>
      <c r="M1573" s="73"/>
      <c r="N1573" s="56"/>
      <c r="O1573" s="379">
        <f>H1566</f>
        <v>7795422</v>
      </c>
      <c r="P1573" s="379"/>
      <c r="Q1573" s="71"/>
      <c r="T1573" s="160"/>
      <c r="U1573" s="125"/>
      <c r="V1573" s="380" t="s">
        <v>76</v>
      </c>
      <c r="W1573" s="382" t="s">
        <v>75</v>
      </c>
      <c r="X1573" s="383"/>
      <c r="Y1573" s="383"/>
      <c r="Z1573" s="383"/>
      <c r="AA1573" s="384"/>
      <c r="AB1573" s="50"/>
    </row>
    <row r="1574" spans="1:28" x14ac:dyDescent="0.25">
      <c r="A1574" s="9"/>
      <c r="B1574" s="267"/>
      <c r="K1574" s="72"/>
      <c r="L1574" s="43" t="s">
        <v>20</v>
      </c>
      <c r="M1574" s="73"/>
      <c r="N1574" s="56"/>
      <c r="O1574" s="391">
        <f>X1566</f>
        <v>0</v>
      </c>
      <c r="P1574" s="391"/>
      <c r="Q1574" s="71"/>
      <c r="T1574" s="160"/>
      <c r="U1574" s="56"/>
      <c r="V1574" s="381"/>
      <c r="W1574" s="385"/>
      <c r="X1574" s="386"/>
      <c r="Y1574" s="386"/>
      <c r="Z1574" s="386"/>
      <c r="AA1574" s="387"/>
      <c r="AB1574" s="50"/>
    </row>
    <row r="1575" spans="1:28" ht="14.4" thickBot="1" x14ac:dyDescent="0.3">
      <c r="K1575" s="72"/>
      <c r="L1575" s="43" t="s">
        <v>21</v>
      </c>
      <c r="M1575" s="73"/>
      <c r="N1575" s="56"/>
      <c r="O1575" s="392">
        <f>N1566</f>
        <v>2064324.8697500001</v>
      </c>
      <c r="P1575" s="392"/>
      <c r="Q1575" s="71"/>
      <c r="T1575" s="160"/>
      <c r="U1575" s="56"/>
      <c r="V1575" s="267"/>
      <c r="W1575" s="385"/>
      <c r="X1575" s="386"/>
      <c r="Y1575" s="386"/>
      <c r="Z1575" s="386"/>
      <c r="AA1575" s="387"/>
      <c r="AB1575" s="50"/>
    </row>
    <row r="1576" spans="1:28" x14ac:dyDescent="0.25">
      <c r="A1576" s="9"/>
      <c r="B1576" s="267"/>
      <c r="K1576" s="72"/>
      <c r="L1576" s="75"/>
      <c r="M1576" s="76"/>
      <c r="N1576" s="77"/>
      <c r="O1576" s="393">
        <f>O1573-O1574-O1575</f>
        <v>5731097.1302499995</v>
      </c>
      <c r="P1576" s="393"/>
      <c r="Q1576" s="71"/>
      <c r="T1576" s="160"/>
      <c r="W1576" s="388"/>
      <c r="X1576" s="389"/>
      <c r="Y1576" s="389"/>
      <c r="Z1576" s="389"/>
      <c r="AA1576" s="390"/>
      <c r="AB1576" s="50"/>
    </row>
    <row r="1577" spans="1:28" x14ac:dyDescent="0.25">
      <c r="A1577" s="9"/>
      <c r="B1577" s="267"/>
      <c r="H1577" s="9"/>
      <c r="K1577" s="78"/>
      <c r="L1577" s="43"/>
      <c r="M1577" s="73"/>
      <c r="N1577" s="56"/>
      <c r="O1577" s="43"/>
      <c r="P1577" s="56"/>
      <c r="Q1577" s="74"/>
      <c r="T1577" s="160"/>
    </row>
    <row r="1578" spans="1:28" x14ac:dyDescent="0.25">
      <c r="A1578" s="9" t="s">
        <v>22</v>
      </c>
      <c r="B1578" s="62"/>
      <c r="C1578" s="4" t="s">
        <v>23</v>
      </c>
      <c r="K1578" s="78"/>
      <c r="L1578" s="80" t="s">
        <v>24</v>
      </c>
      <c r="M1578" s="73"/>
      <c r="N1578" s="56"/>
      <c r="O1578" s="394">
        <f>AA1566</f>
        <v>0</v>
      </c>
      <c r="P1578" s="394"/>
      <c r="Q1578" s="71"/>
      <c r="T1578" s="160"/>
    </row>
    <row r="1579" spans="1:28" x14ac:dyDescent="0.25">
      <c r="A1579" s="9" t="s">
        <v>28</v>
      </c>
      <c r="B1579" s="62">
        <f>B1533</f>
        <v>0</v>
      </c>
      <c r="C1579" s="4">
        <f t="shared" ref="C1579" si="534">B1578-B1579</f>
        <v>0</v>
      </c>
      <c r="D1579" s="4" t="s">
        <v>26</v>
      </c>
      <c r="K1579" s="72"/>
      <c r="L1579" s="81" t="s">
        <v>27</v>
      </c>
      <c r="M1579" s="19"/>
      <c r="N1579" s="20"/>
      <c r="O1579" s="374">
        <f>O1576+O1578</f>
        <v>5731097.1302499995</v>
      </c>
      <c r="P1579" s="374"/>
      <c r="Q1579" s="95"/>
      <c r="T1579" s="160"/>
    </row>
    <row r="1580" spans="1:28" ht="14.4" thickBot="1" x14ac:dyDescent="0.3">
      <c r="C1580" s="32"/>
      <c r="D1580" s="32"/>
      <c r="F1580" s="32"/>
      <c r="H1580" s="32"/>
      <c r="I1580" s="96"/>
      <c r="J1580" s="32"/>
      <c r="K1580" s="97"/>
      <c r="L1580" s="98"/>
      <c r="M1580" s="84"/>
      <c r="N1580" s="98"/>
      <c r="O1580" s="98"/>
      <c r="P1580" s="84"/>
      <c r="Q1580" s="99"/>
      <c r="T1580" s="160"/>
    </row>
    <row r="1581" spans="1:28" ht="14.4" thickTop="1" x14ac:dyDescent="0.25"/>
    <row r="1583" spans="1:28" x14ac:dyDescent="0.25">
      <c r="A1583" s="87" t="s">
        <v>78</v>
      </c>
      <c r="D1583" s="267" t="s">
        <v>39</v>
      </c>
      <c r="I1583" s="395" t="s">
        <v>77</v>
      </c>
      <c r="J1583" s="395"/>
      <c r="L1583" s="267" t="s">
        <v>79</v>
      </c>
      <c r="O1583" s="267" t="s">
        <v>80</v>
      </c>
      <c r="P1583" s="267"/>
      <c r="Q1583" s="267"/>
      <c r="T1583" s="160"/>
    </row>
    <row r="1584" spans="1:28" x14ac:dyDescent="0.25">
      <c r="A1584" s="268" t="str">
        <f t="shared" ref="A1584" si="535">$B$1</f>
        <v>Liberty-Bolivar</v>
      </c>
      <c r="B1584" s="269"/>
      <c r="D1584" s="396" t="str">
        <f t="shared" ref="D1584" si="536">$I$1</f>
        <v>WA-2020-0397</v>
      </c>
      <c r="E1584" s="397"/>
      <c r="F1584" s="398"/>
      <c r="I1584" s="12" t="str">
        <f t="shared" ref="I1584" si="537">$M$1</f>
        <v>A</v>
      </c>
      <c r="L1584" s="44">
        <f>L1540+1</f>
        <v>2016</v>
      </c>
      <c r="O1584" s="399">
        <v>12</v>
      </c>
      <c r="P1584" s="400"/>
      <c r="T1584" s="160"/>
    </row>
    <row r="1585" spans="1:28" x14ac:dyDescent="0.25">
      <c r="A1585" s="272"/>
      <c r="B1585" s="267"/>
      <c r="T1585" s="160"/>
    </row>
    <row r="1586" spans="1:28" x14ac:dyDescent="0.3">
      <c r="B1586" s="401" t="s">
        <v>63</v>
      </c>
      <c r="C1586" s="366" t="s">
        <v>44</v>
      </c>
      <c r="D1586" s="366" t="s">
        <v>45</v>
      </c>
      <c r="E1586" s="101"/>
      <c r="F1586" s="366" t="s">
        <v>46</v>
      </c>
      <c r="G1586" s="101"/>
      <c r="H1586" s="366" t="s">
        <v>47</v>
      </c>
      <c r="I1586" s="366" t="s">
        <v>48</v>
      </c>
      <c r="J1586" s="366" t="s">
        <v>50</v>
      </c>
      <c r="K1586" s="366" t="s">
        <v>51</v>
      </c>
      <c r="L1586" s="366" t="s">
        <v>52</v>
      </c>
      <c r="M1586" s="101"/>
      <c r="N1586" s="366" t="s">
        <v>53</v>
      </c>
      <c r="O1586" s="366" t="s">
        <v>60</v>
      </c>
      <c r="P1586" s="101"/>
      <c r="Q1586" s="366" t="s">
        <v>55</v>
      </c>
      <c r="R1586" s="368" t="s">
        <v>49</v>
      </c>
      <c r="T1586" s="160"/>
      <c r="U1586" s="366" t="s">
        <v>64</v>
      </c>
      <c r="V1586" s="366" t="s">
        <v>65</v>
      </c>
      <c r="W1586" s="366" t="s">
        <v>67</v>
      </c>
      <c r="X1586" s="366" t="s">
        <v>66</v>
      </c>
      <c r="Y1586" s="366" t="s">
        <v>68</v>
      </c>
      <c r="Z1586" s="366" t="s">
        <v>69</v>
      </c>
      <c r="AA1586" s="366" t="s">
        <v>70</v>
      </c>
      <c r="AB1586" s="404" t="s">
        <v>71</v>
      </c>
    </row>
    <row r="1587" spans="1:28" x14ac:dyDescent="0.3">
      <c r="B1587" s="402"/>
      <c r="C1587" s="367"/>
      <c r="D1587" s="367"/>
      <c r="E1587" s="102"/>
      <c r="F1587" s="367"/>
      <c r="G1587" s="102"/>
      <c r="H1587" s="367"/>
      <c r="I1587" s="367"/>
      <c r="J1587" s="367"/>
      <c r="K1587" s="367"/>
      <c r="L1587" s="367"/>
      <c r="M1587" s="102"/>
      <c r="N1587" s="367"/>
      <c r="O1587" s="367"/>
      <c r="P1587" s="102"/>
      <c r="Q1587" s="367"/>
      <c r="R1587" s="369"/>
      <c r="T1587" s="160"/>
      <c r="U1587" s="367"/>
      <c r="V1587" s="367"/>
      <c r="W1587" s="367"/>
      <c r="X1587" s="367"/>
      <c r="Y1587" s="367"/>
      <c r="Z1587" s="367"/>
      <c r="AA1587" s="367"/>
      <c r="AB1587" s="405"/>
    </row>
    <row r="1588" spans="1:28" x14ac:dyDescent="0.3">
      <c r="B1588" s="402"/>
      <c r="C1588" s="367"/>
      <c r="D1588" s="367"/>
      <c r="E1588" s="102"/>
      <c r="F1588" s="367"/>
      <c r="G1588" s="102"/>
      <c r="H1588" s="367"/>
      <c r="I1588" s="367"/>
      <c r="J1588" s="367"/>
      <c r="K1588" s="367"/>
      <c r="L1588" s="367"/>
      <c r="M1588" s="102"/>
      <c r="N1588" s="367"/>
      <c r="O1588" s="367"/>
      <c r="P1588" s="102"/>
      <c r="Q1588" s="367"/>
      <c r="R1588" s="369"/>
      <c r="T1588" s="160"/>
      <c r="U1588" s="367"/>
      <c r="V1588" s="367"/>
      <c r="W1588" s="367"/>
      <c r="X1588" s="367"/>
      <c r="Y1588" s="367"/>
      <c r="Z1588" s="367"/>
      <c r="AA1588" s="367"/>
      <c r="AB1588" s="405"/>
    </row>
    <row r="1589" spans="1:28" x14ac:dyDescent="0.3">
      <c r="A1589" s="433" t="s">
        <v>0</v>
      </c>
      <c r="B1589" s="402"/>
      <c r="C1589" s="367"/>
      <c r="D1589" s="367"/>
      <c r="E1589" s="102"/>
      <c r="F1589" s="367"/>
      <c r="G1589" s="102"/>
      <c r="H1589" s="367"/>
      <c r="I1589" s="367"/>
      <c r="J1589" s="367"/>
      <c r="K1589" s="367"/>
      <c r="L1589" s="367"/>
      <c r="M1589" s="102"/>
      <c r="N1589" s="367"/>
      <c r="O1589" s="367"/>
      <c r="P1589" s="102"/>
      <c r="Q1589" s="367"/>
      <c r="R1589" s="369"/>
      <c r="T1589" s="160"/>
      <c r="U1589" s="367"/>
      <c r="V1589" s="367"/>
      <c r="W1589" s="367"/>
      <c r="X1589" s="367"/>
      <c r="Y1589" s="367"/>
      <c r="Z1589" s="367"/>
      <c r="AA1589" s="367"/>
      <c r="AB1589" s="405"/>
    </row>
    <row r="1590" spans="1:28" x14ac:dyDescent="0.3">
      <c r="A1590" s="433"/>
      <c r="B1590" s="403"/>
      <c r="C1590" s="46">
        <f>L1584</f>
        <v>2016</v>
      </c>
      <c r="D1590" s="46">
        <f>C1590</f>
        <v>2016</v>
      </c>
      <c r="E1590" s="7" t="s">
        <v>5</v>
      </c>
      <c r="F1590" s="46">
        <f>C1590</f>
        <v>2016</v>
      </c>
      <c r="G1590" s="7" t="s">
        <v>5</v>
      </c>
      <c r="H1590" s="46">
        <f>C1590</f>
        <v>2016</v>
      </c>
      <c r="I1590" s="373"/>
      <c r="J1590" s="373"/>
      <c r="K1590" s="46">
        <f>C1590</f>
        <v>2016</v>
      </c>
      <c r="L1590" s="46">
        <f>C1590</f>
        <v>2016</v>
      </c>
      <c r="M1590" s="7" t="s">
        <v>5</v>
      </c>
      <c r="N1590" s="46">
        <f>C1590</f>
        <v>2016</v>
      </c>
      <c r="O1590" s="373"/>
      <c r="P1590" s="7" t="s">
        <v>5</v>
      </c>
      <c r="Q1590" s="46">
        <f>C1590</f>
        <v>2016</v>
      </c>
      <c r="R1590" s="370"/>
      <c r="T1590" s="160"/>
      <c r="U1590" s="46">
        <f>C1590</f>
        <v>2016</v>
      </c>
      <c r="V1590" s="220">
        <f>U1590</f>
        <v>2016</v>
      </c>
      <c r="W1590" s="373"/>
      <c r="X1590" s="46">
        <f>U1590</f>
        <v>2016</v>
      </c>
      <c r="Y1590" s="46">
        <f>U1590</f>
        <v>2016</v>
      </c>
      <c r="Z1590" s="47">
        <f>U1590</f>
        <v>2016</v>
      </c>
      <c r="AA1590" s="373"/>
      <c r="AB1590" s="406"/>
    </row>
    <row r="1591" spans="1:28" x14ac:dyDescent="0.25">
      <c r="A1591" s="100" t="str">
        <f t="shared" ref="A1591:B1607" si="538">A1547</f>
        <v>Class</v>
      </c>
      <c r="B1591" s="130" t="str">
        <f t="shared" si="538"/>
        <v>A</v>
      </c>
      <c r="C1591" s="154"/>
      <c r="D1591" s="154"/>
      <c r="E1591" s="224"/>
      <c r="F1591" s="154"/>
      <c r="G1591" s="224"/>
      <c r="H1591" s="154"/>
      <c r="I1591" s="225"/>
      <c r="J1591" s="154"/>
      <c r="K1591" s="154"/>
      <c r="L1591" s="154"/>
      <c r="M1591" s="224"/>
      <c r="N1591" s="154"/>
      <c r="O1591" s="154"/>
      <c r="P1591" s="224"/>
      <c r="Q1591" s="154"/>
      <c r="R1591" s="130" t="str">
        <f t="shared" ref="R1591:R1607" si="539">B1591</f>
        <v>A</v>
      </c>
      <c r="S1591" s="164"/>
      <c r="T1591" s="155"/>
      <c r="U1591" s="207"/>
      <c r="V1591" s="221">
        <f>X1566</f>
        <v>0</v>
      </c>
      <c r="W1591" s="105"/>
      <c r="X1591" s="176"/>
      <c r="Y1591" s="176"/>
      <c r="Z1591" s="176">
        <f>AA1567</f>
        <v>0</v>
      </c>
      <c r="AA1591" s="207"/>
      <c r="AB1591" s="214"/>
    </row>
    <row r="1592" spans="1:28" s="100" customFormat="1" x14ac:dyDescent="0.25">
      <c r="A1592" s="100" t="str">
        <f t="shared" si="538"/>
        <v>Land and Land Rights</v>
      </c>
      <c r="B1592" s="130">
        <f t="shared" si="538"/>
        <v>389</v>
      </c>
      <c r="C1592" s="154">
        <f t="shared" ref="C1592:C1607" si="540">H1548</f>
        <v>66116</v>
      </c>
      <c r="D1592" s="154"/>
      <c r="E1592" s="224"/>
      <c r="F1592" s="154"/>
      <c r="G1592" s="224"/>
      <c r="H1592" s="154">
        <f t="shared" ref="H1592:H1596" si="541">C1592+D1592-F1592</f>
        <v>66116</v>
      </c>
      <c r="I1592" s="225">
        <f t="shared" ref="I1592:I1607" si="542">I1548</f>
        <v>0</v>
      </c>
      <c r="J1592" s="154">
        <f>((C1592+H1592)/2)*I1592/100*$O$1584/12</f>
        <v>0</v>
      </c>
      <c r="K1592" s="154">
        <f t="shared" ref="K1592:K1607" si="543">N1548</f>
        <v>0</v>
      </c>
      <c r="L1592" s="154"/>
      <c r="M1592" s="224"/>
      <c r="N1592" s="154">
        <f t="shared" ref="N1592:N1595" si="544">K1592+J1592+L1592-F1592</f>
        <v>0</v>
      </c>
      <c r="O1592" s="293" t="str">
        <f>IF(N1592&gt;0, N1592/H1592*100, "---")</f>
        <v>---</v>
      </c>
      <c r="P1592" s="224"/>
      <c r="Q1592" s="154">
        <f t="shared" ref="Q1592:Q1607" si="545">H1592-N1592</f>
        <v>66116</v>
      </c>
      <c r="R1592" s="130">
        <f t="shared" si="539"/>
        <v>389</v>
      </c>
      <c r="S1592" s="129"/>
      <c r="T1592" s="122"/>
      <c r="U1592" s="154"/>
      <c r="V1592" s="360" t="s">
        <v>72</v>
      </c>
      <c r="W1592" s="130"/>
      <c r="X1592" s="154"/>
      <c r="Y1592" s="281"/>
      <c r="Z1592" s="363" t="s">
        <v>74</v>
      </c>
      <c r="AA1592" s="154"/>
      <c r="AB1592" s="282"/>
    </row>
    <row r="1593" spans="1:28" x14ac:dyDescent="0.25">
      <c r="A1593" s="63" t="str">
        <f t="shared" si="538"/>
        <v>Wells and Springs</v>
      </c>
      <c r="B1593" s="45">
        <f t="shared" si="538"/>
        <v>314</v>
      </c>
      <c r="C1593" s="39">
        <f t="shared" si="540"/>
        <v>1103996</v>
      </c>
      <c r="D1593" s="39"/>
      <c r="E1593" s="40"/>
      <c r="F1593" s="39"/>
      <c r="G1593" s="40"/>
      <c r="H1593" s="39">
        <f t="shared" si="541"/>
        <v>1103996</v>
      </c>
      <c r="I1593" s="41">
        <f t="shared" si="542"/>
        <v>2</v>
      </c>
      <c r="J1593" s="39">
        <f t="shared" ref="J1593:J1607" si="546">((C1593+H1593)/2)*I1593/100*$O$1584/12</f>
        <v>22079.919999999998</v>
      </c>
      <c r="K1593" s="39">
        <f t="shared" si="543"/>
        <v>41729.999999999993</v>
      </c>
      <c r="L1593" s="39"/>
      <c r="M1593" s="40"/>
      <c r="N1593" s="39">
        <f t="shared" si="544"/>
        <v>63809.919999999991</v>
      </c>
      <c r="O1593" s="187">
        <f t="shared" ref="O1593:O1607" si="547">IF(N1593&gt;0, N1593/H1593*100, "---")</f>
        <v>5.7799049996557956</v>
      </c>
      <c r="P1593" s="40"/>
      <c r="Q1593" s="39">
        <f t="shared" si="545"/>
        <v>1040186.08</v>
      </c>
      <c r="R1593" s="45">
        <f t="shared" si="539"/>
        <v>314</v>
      </c>
      <c r="S1593" s="164"/>
      <c r="T1593" s="155"/>
      <c r="U1593" s="39"/>
      <c r="V1593" s="361"/>
      <c r="W1593" s="45"/>
      <c r="X1593" s="39"/>
      <c r="Y1593" s="210"/>
      <c r="Z1593" s="364"/>
      <c r="AA1593" s="39"/>
      <c r="AB1593" s="216"/>
    </row>
    <row r="1594" spans="1:28" s="100" customFormat="1" x14ac:dyDescent="0.25">
      <c r="A1594" s="100" t="str">
        <f t="shared" si="538"/>
        <v>Pumping Equip (Electric)</v>
      </c>
      <c r="B1594" s="130">
        <f t="shared" si="538"/>
        <v>325</v>
      </c>
      <c r="C1594" s="154">
        <f t="shared" si="540"/>
        <v>2844</v>
      </c>
      <c r="D1594" s="154">
        <v>5223</v>
      </c>
      <c r="E1594" s="224"/>
      <c r="F1594" s="154"/>
      <c r="G1594" s="224"/>
      <c r="H1594" s="154">
        <f t="shared" si="541"/>
        <v>8067</v>
      </c>
      <c r="I1594" s="225">
        <f t="shared" si="542"/>
        <v>10</v>
      </c>
      <c r="J1594" s="154">
        <f t="shared" si="546"/>
        <v>545.54999999999995</v>
      </c>
      <c r="K1594" s="154">
        <f t="shared" si="543"/>
        <v>1279.8</v>
      </c>
      <c r="L1594" s="154"/>
      <c r="M1594" s="224"/>
      <c r="N1594" s="154">
        <f t="shared" si="544"/>
        <v>1825.35</v>
      </c>
      <c r="O1594" s="293">
        <f t="shared" si="547"/>
        <v>22.627370769802898</v>
      </c>
      <c r="P1594" s="224"/>
      <c r="Q1594" s="154">
        <f t="shared" si="545"/>
        <v>6241.65</v>
      </c>
      <c r="R1594" s="130">
        <f t="shared" si="539"/>
        <v>325</v>
      </c>
      <c r="S1594" s="129"/>
      <c r="T1594" s="122"/>
      <c r="U1594" s="154"/>
      <c r="V1594" s="361"/>
      <c r="W1594" s="130"/>
      <c r="X1594" s="154"/>
      <c r="Y1594" s="251"/>
      <c r="Z1594" s="364"/>
      <c r="AA1594" s="154"/>
      <c r="AB1594" s="283"/>
    </row>
    <row r="1595" spans="1:28" x14ac:dyDescent="0.25">
      <c r="A1595" s="63" t="str">
        <f t="shared" si="538"/>
        <v>Structures and Improvements</v>
      </c>
      <c r="B1595" s="45">
        <f t="shared" si="538"/>
        <v>390</v>
      </c>
      <c r="C1595" s="39">
        <f t="shared" si="540"/>
        <v>23440</v>
      </c>
      <c r="D1595" s="39"/>
      <c r="E1595" s="40"/>
      <c r="F1595" s="39"/>
      <c r="G1595" s="40"/>
      <c r="H1595" s="39">
        <f t="shared" si="541"/>
        <v>23440</v>
      </c>
      <c r="I1595" s="41">
        <f t="shared" si="542"/>
        <v>2.5</v>
      </c>
      <c r="J1595" s="39">
        <f t="shared" si="546"/>
        <v>586</v>
      </c>
      <c r="K1595" s="39">
        <f t="shared" si="543"/>
        <v>8849.0249999999996</v>
      </c>
      <c r="L1595" s="39"/>
      <c r="M1595" s="40"/>
      <c r="N1595" s="39">
        <f t="shared" si="544"/>
        <v>9435.0249999999996</v>
      </c>
      <c r="O1595" s="187">
        <f t="shared" si="547"/>
        <v>40.251813139931741</v>
      </c>
      <c r="P1595" s="40"/>
      <c r="Q1595" s="39">
        <f t="shared" si="545"/>
        <v>14004.975</v>
      </c>
      <c r="R1595" s="45">
        <f t="shared" si="539"/>
        <v>390</v>
      </c>
      <c r="S1595" s="164"/>
      <c r="T1595" s="155"/>
      <c r="U1595" s="39"/>
      <c r="V1595" s="361"/>
      <c r="W1595" s="45"/>
      <c r="X1595" s="39"/>
      <c r="Y1595" s="210"/>
      <c r="Z1595" s="364"/>
      <c r="AA1595" s="39"/>
      <c r="AB1595" s="218"/>
    </row>
    <row r="1596" spans="1:28" s="100" customFormat="1" x14ac:dyDescent="0.25">
      <c r="A1596" s="100" t="str">
        <f t="shared" si="538"/>
        <v>Water Treatment Equipment</v>
      </c>
      <c r="B1596" s="130">
        <f t="shared" si="538"/>
        <v>332</v>
      </c>
      <c r="C1596" s="154">
        <f t="shared" si="540"/>
        <v>110279</v>
      </c>
      <c r="D1596" s="154">
        <v>252565</v>
      </c>
      <c r="E1596" s="224"/>
      <c r="F1596" s="154"/>
      <c r="G1596" s="224"/>
      <c r="H1596" s="154">
        <f t="shared" si="541"/>
        <v>362844</v>
      </c>
      <c r="I1596" s="225">
        <f t="shared" si="542"/>
        <v>2.9</v>
      </c>
      <c r="J1596" s="154">
        <f t="shared" si="546"/>
        <v>6860.2835000000005</v>
      </c>
      <c r="K1596" s="154">
        <f t="shared" si="543"/>
        <v>42670.614499999996</v>
      </c>
      <c r="L1596" s="154"/>
      <c r="M1596" s="224"/>
      <c r="N1596" s="154">
        <f>K1596+J1596+L1596-F1596</f>
        <v>49530.897999999994</v>
      </c>
      <c r="O1596" s="293">
        <f t="shared" si="547"/>
        <v>13.650741916636349</v>
      </c>
      <c r="P1596" s="224"/>
      <c r="Q1596" s="154">
        <f t="shared" si="545"/>
        <v>313313.10200000001</v>
      </c>
      <c r="R1596" s="130">
        <f t="shared" si="539"/>
        <v>332</v>
      </c>
      <c r="S1596" s="129"/>
      <c r="T1596" s="122"/>
      <c r="U1596" s="154"/>
      <c r="V1596" s="361"/>
      <c r="W1596" s="130"/>
      <c r="X1596" s="154"/>
      <c r="Y1596" s="251"/>
      <c r="Z1596" s="364"/>
      <c r="AA1596" s="154"/>
      <c r="AB1596" s="282"/>
    </row>
    <row r="1597" spans="1:28" x14ac:dyDescent="0.25">
      <c r="A1597" s="63" t="str">
        <f t="shared" si="538"/>
        <v>Dist Reservoirs and Standpipes</v>
      </c>
      <c r="B1597" s="45">
        <f t="shared" si="538"/>
        <v>342</v>
      </c>
      <c r="C1597" s="39">
        <f t="shared" si="540"/>
        <v>1924367</v>
      </c>
      <c r="D1597" s="39">
        <v>0</v>
      </c>
      <c r="E1597" s="40"/>
      <c r="F1597" s="39"/>
      <c r="G1597" s="40"/>
      <c r="H1597" s="39">
        <f>C1597+D1597-F1597</f>
        <v>1924367</v>
      </c>
      <c r="I1597" s="41">
        <f t="shared" si="542"/>
        <v>2.5</v>
      </c>
      <c r="J1597" s="39">
        <f t="shared" si="546"/>
        <v>48109.17500000001</v>
      </c>
      <c r="K1597" s="39">
        <f t="shared" si="543"/>
        <v>693220.83750000014</v>
      </c>
      <c r="L1597" s="39"/>
      <c r="M1597" s="40"/>
      <c r="N1597" s="39">
        <f t="shared" ref="N1597:N1607" si="548">K1597+J1597+L1597-F1597</f>
        <v>741330.01250000019</v>
      </c>
      <c r="O1597" s="187">
        <f t="shared" si="547"/>
        <v>38.523317667575888</v>
      </c>
      <c r="P1597" s="40"/>
      <c r="Q1597" s="39">
        <f t="shared" si="545"/>
        <v>1183036.9874999998</v>
      </c>
      <c r="R1597" s="45">
        <f t="shared" si="539"/>
        <v>342</v>
      </c>
      <c r="S1597" s="164"/>
      <c r="T1597" s="155"/>
      <c r="U1597" s="39"/>
      <c r="V1597" s="361"/>
      <c r="W1597" s="45"/>
      <c r="X1597" s="39"/>
      <c r="Y1597" s="210"/>
      <c r="Z1597" s="364"/>
      <c r="AA1597" s="39"/>
      <c r="AB1597" s="218"/>
    </row>
    <row r="1598" spans="1:28" s="100" customFormat="1" x14ac:dyDescent="0.25">
      <c r="A1598" s="100" t="str">
        <f t="shared" si="538"/>
        <v>Trans &amp; Dist Mains</v>
      </c>
      <c r="B1598" s="130">
        <f t="shared" si="538"/>
        <v>343</v>
      </c>
      <c r="C1598" s="154">
        <f t="shared" si="540"/>
        <v>29370</v>
      </c>
      <c r="D1598" s="154"/>
      <c r="E1598" s="224"/>
      <c r="F1598" s="154"/>
      <c r="G1598" s="224"/>
      <c r="H1598" s="154">
        <f t="shared" ref="H1598" si="549">C1598+D1598-F1598</f>
        <v>29370</v>
      </c>
      <c r="I1598" s="225">
        <f t="shared" si="542"/>
        <v>2</v>
      </c>
      <c r="J1598" s="154">
        <f t="shared" si="546"/>
        <v>587.4</v>
      </c>
      <c r="K1598" s="154">
        <f t="shared" si="543"/>
        <v>6818.0999999999985</v>
      </c>
      <c r="L1598" s="154"/>
      <c r="M1598" s="224"/>
      <c r="N1598" s="154">
        <f t="shared" si="548"/>
        <v>7405.4999999999982</v>
      </c>
      <c r="O1598" s="293">
        <f t="shared" si="547"/>
        <v>25.21450459652706</v>
      </c>
      <c r="P1598" s="224"/>
      <c r="Q1598" s="154">
        <f t="shared" si="545"/>
        <v>21964.5</v>
      </c>
      <c r="R1598" s="130">
        <f t="shared" si="539"/>
        <v>343</v>
      </c>
      <c r="S1598" s="129"/>
      <c r="T1598" s="122"/>
      <c r="U1598" s="154"/>
      <c r="V1598" s="361"/>
      <c r="W1598" s="130"/>
      <c r="X1598" s="154"/>
      <c r="Y1598" s="251"/>
      <c r="Z1598" s="364"/>
      <c r="AA1598" s="154"/>
      <c r="AB1598" s="282"/>
    </row>
    <row r="1599" spans="1:28" x14ac:dyDescent="0.25">
      <c r="A1599" s="63" t="str">
        <f t="shared" si="538"/>
        <v>Services</v>
      </c>
      <c r="B1599" s="45">
        <f t="shared" si="538"/>
        <v>345</v>
      </c>
      <c r="C1599" s="39">
        <f t="shared" si="540"/>
        <v>4041005</v>
      </c>
      <c r="D1599" s="39">
        <v>35760</v>
      </c>
      <c r="E1599" s="40"/>
      <c r="F1599" s="39"/>
      <c r="G1599" s="40"/>
      <c r="H1599" s="39">
        <f>C1599+D1599-F1599</f>
        <v>4076765</v>
      </c>
      <c r="I1599" s="41">
        <f t="shared" si="542"/>
        <v>2.5</v>
      </c>
      <c r="J1599" s="39">
        <f>((C1599+H1599)/2)*I1599/100*$O$1584/12</f>
        <v>101472.125</v>
      </c>
      <c r="K1599" s="39">
        <f t="shared" si="543"/>
        <v>1109973.5062500001</v>
      </c>
      <c r="L1599" s="39"/>
      <c r="M1599" s="40"/>
      <c r="N1599" s="39">
        <f t="shared" si="548"/>
        <v>1211445.6312500001</v>
      </c>
      <c r="O1599" s="187">
        <f t="shared" si="547"/>
        <v>29.715856353015202</v>
      </c>
      <c r="P1599" s="40"/>
      <c r="Q1599" s="39">
        <f t="shared" si="545"/>
        <v>2865319.3687499999</v>
      </c>
      <c r="R1599" s="45">
        <f t="shared" si="539"/>
        <v>345</v>
      </c>
      <c r="S1599" s="164"/>
      <c r="T1599" s="155"/>
      <c r="U1599" s="39"/>
      <c r="V1599" s="362"/>
      <c r="W1599" s="45"/>
      <c r="X1599" s="39"/>
      <c r="Y1599" s="210"/>
      <c r="Z1599" s="365"/>
      <c r="AA1599" s="39"/>
      <c r="AB1599" s="218"/>
    </row>
    <row r="1600" spans="1:28" s="100" customFormat="1" x14ac:dyDescent="0.25">
      <c r="A1600" s="100" t="str">
        <f t="shared" si="538"/>
        <v>Meters</v>
      </c>
      <c r="B1600" s="130">
        <f t="shared" si="538"/>
        <v>346</v>
      </c>
      <c r="C1600" s="154">
        <f t="shared" si="540"/>
        <v>11530</v>
      </c>
      <c r="D1600" s="154"/>
      <c r="E1600" s="224"/>
      <c r="F1600" s="154"/>
      <c r="G1600" s="224"/>
      <c r="H1600" s="154">
        <f t="shared" ref="H1600:H1607" si="550">C1600+D1600-F1600</f>
        <v>11530</v>
      </c>
      <c r="I1600" s="225">
        <f t="shared" si="542"/>
        <v>10</v>
      </c>
      <c r="J1600" s="154">
        <f t="shared" si="546"/>
        <v>1153</v>
      </c>
      <c r="K1600" s="154">
        <f t="shared" si="543"/>
        <v>1729.5</v>
      </c>
      <c r="L1600" s="154"/>
      <c r="M1600" s="224"/>
      <c r="N1600" s="154">
        <f t="shared" si="548"/>
        <v>2882.5</v>
      </c>
      <c r="O1600" s="293">
        <f t="shared" si="547"/>
        <v>25</v>
      </c>
      <c r="P1600" s="224"/>
      <c r="Q1600" s="154">
        <f t="shared" si="545"/>
        <v>8647.5</v>
      </c>
      <c r="R1600" s="130">
        <f t="shared" si="539"/>
        <v>346</v>
      </c>
      <c r="S1600" s="129"/>
      <c r="T1600" s="122"/>
      <c r="U1600" s="154"/>
      <c r="V1600" s="284"/>
      <c r="W1600" s="130"/>
      <c r="X1600" s="154"/>
      <c r="Y1600" s="154"/>
      <c r="Z1600" s="251"/>
      <c r="AA1600" s="154"/>
      <c r="AB1600" s="282"/>
    </row>
    <row r="1601" spans="1:28" x14ac:dyDescent="0.25">
      <c r="A1601" s="63" t="str">
        <f t="shared" si="538"/>
        <v>Meter Pits &amp; Installations</v>
      </c>
      <c r="B1601" s="45">
        <f t="shared" si="538"/>
        <v>347</v>
      </c>
      <c r="C1601" s="39">
        <f t="shared" si="540"/>
        <v>3663</v>
      </c>
      <c r="D1601" s="39"/>
      <c r="E1601" s="40"/>
      <c r="F1601" s="39"/>
      <c r="G1601" s="40"/>
      <c r="H1601" s="39">
        <f t="shared" si="550"/>
        <v>3663</v>
      </c>
      <c r="I1601" s="41">
        <f t="shared" si="542"/>
        <v>2.5</v>
      </c>
      <c r="J1601" s="39">
        <f t="shared" si="546"/>
        <v>91.575000000000003</v>
      </c>
      <c r="K1601" s="39">
        <f t="shared" si="543"/>
        <v>2060.4375000000005</v>
      </c>
      <c r="L1601" s="39"/>
      <c r="M1601" s="40"/>
      <c r="N1601" s="39">
        <f t="shared" si="548"/>
        <v>2152.0125000000003</v>
      </c>
      <c r="O1601" s="187">
        <f t="shared" si="547"/>
        <v>58.75</v>
      </c>
      <c r="P1601" s="40"/>
      <c r="Q1601" s="39">
        <f t="shared" si="545"/>
        <v>1510.9874999999997</v>
      </c>
      <c r="R1601" s="45">
        <f t="shared" si="539"/>
        <v>347</v>
      </c>
      <c r="S1601" s="164"/>
      <c r="T1601" s="155"/>
      <c r="U1601" s="39"/>
      <c r="V1601" s="434" t="s">
        <v>73</v>
      </c>
      <c r="W1601" s="45"/>
      <c r="X1601" s="39"/>
      <c r="Y1601" s="39"/>
      <c r="Z1601" s="210"/>
      <c r="AA1601" s="39"/>
      <c r="AB1601" s="216"/>
    </row>
    <row r="1602" spans="1:28" s="100" customFormat="1" x14ac:dyDescent="0.25">
      <c r="A1602" s="100" t="str">
        <f t="shared" si="538"/>
        <v>Hydrants</v>
      </c>
      <c r="B1602" s="130">
        <f t="shared" si="538"/>
        <v>348</v>
      </c>
      <c r="C1602" s="154">
        <f t="shared" si="540"/>
        <v>58117</v>
      </c>
      <c r="D1602" s="154"/>
      <c r="E1602" s="224"/>
      <c r="F1602" s="154"/>
      <c r="G1602" s="224"/>
      <c r="H1602" s="154">
        <f t="shared" si="550"/>
        <v>58117</v>
      </c>
      <c r="I1602" s="225">
        <f t="shared" si="542"/>
        <v>2</v>
      </c>
      <c r="J1602" s="154">
        <f t="shared" si="546"/>
        <v>1162.3399999999999</v>
      </c>
      <c r="K1602" s="154">
        <f t="shared" si="543"/>
        <v>22830.39</v>
      </c>
      <c r="L1602" s="154"/>
      <c r="M1602" s="224"/>
      <c r="N1602" s="154">
        <f t="shared" si="548"/>
        <v>23992.73</v>
      </c>
      <c r="O1602" s="293">
        <f t="shared" si="547"/>
        <v>41.283497083469548</v>
      </c>
      <c r="P1602" s="224"/>
      <c r="Q1602" s="154">
        <f t="shared" si="545"/>
        <v>34124.270000000004</v>
      </c>
      <c r="R1602" s="130">
        <f t="shared" si="539"/>
        <v>348</v>
      </c>
      <c r="S1602" s="129"/>
      <c r="T1602" s="122"/>
      <c r="U1602" s="154"/>
      <c r="V1602" s="435"/>
      <c r="W1602" s="130"/>
      <c r="X1602" s="154"/>
      <c r="Y1602" s="154"/>
      <c r="Z1602" s="154"/>
      <c r="AA1602" s="154"/>
      <c r="AB1602" s="283"/>
    </row>
    <row r="1603" spans="1:28" x14ac:dyDescent="0.25">
      <c r="A1603" s="63" t="str">
        <f t="shared" si="538"/>
        <v>Stores Equipment</v>
      </c>
      <c r="B1603" s="45">
        <f t="shared" si="538"/>
        <v>393</v>
      </c>
      <c r="C1603" s="39">
        <f t="shared" si="540"/>
        <v>12656</v>
      </c>
      <c r="D1603" s="39"/>
      <c r="E1603" s="40"/>
      <c r="F1603" s="39"/>
      <c r="G1603" s="40"/>
      <c r="H1603" s="39">
        <f t="shared" si="550"/>
        <v>12656</v>
      </c>
      <c r="I1603" s="41">
        <f t="shared" si="542"/>
        <v>4</v>
      </c>
      <c r="J1603" s="39">
        <f t="shared" si="546"/>
        <v>506.24</v>
      </c>
      <c r="K1603" s="39">
        <f t="shared" si="543"/>
        <v>7340.4799999999977</v>
      </c>
      <c r="L1603" s="39"/>
      <c r="M1603" s="40"/>
      <c r="N1603" s="39">
        <f t="shared" si="548"/>
        <v>7846.7199999999975</v>
      </c>
      <c r="O1603" s="187">
        <f t="shared" si="547"/>
        <v>61.999999999999979</v>
      </c>
      <c r="P1603" s="40"/>
      <c r="Q1603" s="39">
        <f t="shared" si="545"/>
        <v>4809.2800000000025</v>
      </c>
      <c r="R1603" s="45">
        <f t="shared" si="539"/>
        <v>393</v>
      </c>
      <c r="S1603" s="164"/>
      <c r="T1603" s="155"/>
      <c r="U1603" s="39"/>
      <c r="V1603" s="435"/>
      <c r="W1603" s="45"/>
      <c r="X1603" s="39"/>
      <c r="Y1603" s="39"/>
      <c r="Z1603" s="39"/>
      <c r="AA1603" s="39"/>
      <c r="AB1603" s="216"/>
    </row>
    <row r="1604" spans="1:28" s="100" customFormat="1" x14ac:dyDescent="0.25">
      <c r="A1604" s="100" t="str">
        <f t="shared" si="538"/>
        <v>Power Operated Equipment</v>
      </c>
      <c r="B1604" s="130">
        <f t="shared" si="538"/>
        <v>396</v>
      </c>
      <c r="C1604" s="154">
        <f t="shared" si="540"/>
        <v>183294</v>
      </c>
      <c r="D1604" s="154">
        <v>9777</v>
      </c>
      <c r="E1604" s="224"/>
      <c r="F1604" s="154"/>
      <c r="G1604" s="224"/>
      <c r="H1604" s="154">
        <f t="shared" si="550"/>
        <v>193071</v>
      </c>
      <c r="I1604" s="225">
        <f t="shared" si="542"/>
        <v>6.7</v>
      </c>
      <c r="J1604" s="154">
        <f t="shared" si="546"/>
        <v>12608.227500000001</v>
      </c>
      <c r="K1604" s="154">
        <f t="shared" si="543"/>
        <v>56288.978000000003</v>
      </c>
      <c r="L1604" s="154"/>
      <c r="M1604" s="224"/>
      <c r="N1604" s="154">
        <f t="shared" si="548"/>
        <v>68897.205500000011</v>
      </c>
      <c r="O1604" s="293">
        <f t="shared" si="547"/>
        <v>35.68490632979578</v>
      </c>
      <c r="P1604" s="224"/>
      <c r="Q1604" s="154">
        <f t="shared" si="545"/>
        <v>124173.79449999999</v>
      </c>
      <c r="R1604" s="130">
        <f t="shared" si="539"/>
        <v>396</v>
      </c>
      <c r="S1604" s="129"/>
      <c r="T1604" s="122"/>
      <c r="U1604" s="154"/>
      <c r="V1604" s="435"/>
      <c r="W1604" s="130"/>
      <c r="X1604" s="154"/>
      <c r="Y1604" s="154"/>
      <c r="Z1604" s="154"/>
      <c r="AA1604" s="154"/>
      <c r="AB1604" s="282"/>
    </row>
    <row r="1605" spans="1:28" x14ac:dyDescent="0.25">
      <c r="A1605" s="63" t="str">
        <f t="shared" si="538"/>
        <v>Transportation Equipment</v>
      </c>
      <c r="B1605" s="45">
        <f t="shared" si="538"/>
        <v>392</v>
      </c>
      <c r="C1605" s="39">
        <f t="shared" si="540"/>
        <v>79597</v>
      </c>
      <c r="D1605" s="39">
        <v>3400</v>
      </c>
      <c r="E1605" s="40"/>
      <c r="F1605" s="39"/>
      <c r="G1605" s="40"/>
      <c r="H1605" s="39">
        <f t="shared" si="550"/>
        <v>82997</v>
      </c>
      <c r="I1605" s="41">
        <f t="shared" si="542"/>
        <v>13</v>
      </c>
      <c r="J1605" s="39">
        <f t="shared" si="546"/>
        <v>10568.61</v>
      </c>
      <c r="K1605" s="39">
        <f t="shared" si="543"/>
        <v>5173.8050000000003</v>
      </c>
      <c r="L1605" s="39"/>
      <c r="M1605" s="40"/>
      <c r="N1605" s="39">
        <f t="shared" si="548"/>
        <v>15742.415000000001</v>
      </c>
      <c r="O1605" s="187">
        <f t="shared" si="547"/>
        <v>18.967450630745692</v>
      </c>
      <c r="P1605" s="40"/>
      <c r="Q1605" s="39">
        <f t="shared" si="545"/>
        <v>67254.584999999992</v>
      </c>
      <c r="R1605" s="45">
        <f t="shared" si="539"/>
        <v>392</v>
      </c>
      <c r="S1605" s="164"/>
      <c r="T1605" s="155"/>
      <c r="U1605" s="39"/>
      <c r="V1605" s="435"/>
      <c r="W1605" s="45"/>
      <c r="X1605" s="39"/>
      <c r="Y1605" s="39"/>
      <c r="Z1605" s="39"/>
      <c r="AA1605" s="39"/>
      <c r="AB1605" s="218"/>
    </row>
    <row r="1606" spans="1:28" s="100" customFormat="1" x14ac:dyDescent="0.25">
      <c r="A1606" s="100" t="str">
        <f t="shared" si="538"/>
        <v>Communication Equipment</v>
      </c>
      <c r="B1606" s="130">
        <f t="shared" si="538"/>
        <v>397</v>
      </c>
      <c r="C1606" s="154">
        <f t="shared" si="540"/>
        <v>145148</v>
      </c>
      <c r="D1606" s="154"/>
      <c r="E1606" s="224"/>
      <c r="F1606" s="154"/>
      <c r="G1606" s="224"/>
      <c r="H1606" s="154">
        <f t="shared" si="550"/>
        <v>145148</v>
      </c>
      <c r="I1606" s="225">
        <f t="shared" si="542"/>
        <v>6.7</v>
      </c>
      <c r="J1606" s="154">
        <f t="shared" si="546"/>
        <v>9724.9159999999993</v>
      </c>
      <c r="K1606" s="154">
        <f t="shared" si="543"/>
        <v>64359.395999999993</v>
      </c>
      <c r="L1606" s="154"/>
      <c r="M1606" s="224"/>
      <c r="N1606" s="154">
        <f t="shared" si="548"/>
        <v>74084.311999999991</v>
      </c>
      <c r="O1606" s="293">
        <f t="shared" si="547"/>
        <v>51.040532422079522</v>
      </c>
      <c r="P1606" s="224"/>
      <c r="Q1606" s="154">
        <f t="shared" si="545"/>
        <v>71063.688000000009</v>
      </c>
      <c r="R1606" s="130">
        <f t="shared" si="539"/>
        <v>397</v>
      </c>
      <c r="S1606" s="129"/>
      <c r="T1606" s="122"/>
      <c r="U1606" s="154"/>
      <c r="V1606" s="435"/>
      <c r="W1606" s="130"/>
      <c r="X1606" s="154"/>
      <c r="Y1606" s="154"/>
      <c r="Z1606" s="154"/>
      <c r="AA1606" s="154"/>
      <c r="AB1606" s="283"/>
    </row>
    <row r="1607" spans="1:28" x14ac:dyDescent="0.25">
      <c r="A1607" s="63" t="str">
        <f t="shared" si="538"/>
        <v>Organization</v>
      </c>
      <c r="B1607" s="45">
        <f t="shared" si="538"/>
        <v>301</v>
      </c>
      <c r="C1607" s="39">
        <f t="shared" si="540"/>
        <v>0</v>
      </c>
      <c r="D1607" s="39"/>
      <c r="E1607" s="40"/>
      <c r="F1607" s="39"/>
      <c r="G1607" s="40"/>
      <c r="H1607" s="39">
        <f t="shared" si="550"/>
        <v>0</v>
      </c>
      <c r="I1607" s="41">
        <f t="shared" si="542"/>
        <v>0</v>
      </c>
      <c r="J1607" s="39">
        <f t="shared" si="546"/>
        <v>0</v>
      </c>
      <c r="K1607" s="39">
        <f t="shared" si="543"/>
        <v>0</v>
      </c>
      <c r="L1607" s="39"/>
      <c r="M1607" s="40"/>
      <c r="N1607" s="39">
        <f t="shared" si="548"/>
        <v>0</v>
      </c>
      <c r="O1607" s="187" t="str">
        <f t="shared" si="547"/>
        <v>---</v>
      </c>
      <c r="P1607" s="40"/>
      <c r="Q1607" s="39">
        <f t="shared" si="545"/>
        <v>0</v>
      </c>
      <c r="R1607" s="45">
        <f t="shared" si="539"/>
        <v>301</v>
      </c>
      <c r="S1607" s="164"/>
      <c r="T1607" s="160"/>
      <c r="U1607" s="39"/>
      <c r="V1607" s="436"/>
      <c r="W1607" s="45"/>
      <c r="X1607" s="39"/>
      <c r="Y1607" s="39"/>
      <c r="Z1607" s="39"/>
      <c r="AA1607" s="39"/>
      <c r="AB1607" s="216"/>
    </row>
    <row r="1608" spans="1:28" x14ac:dyDescent="0.25">
      <c r="A1608" s="100"/>
      <c r="B1608" s="130"/>
      <c r="C1608" s="154"/>
      <c r="D1608" s="154"/>
      <c r="E1608" s="224"/>
      <c r="F1608" s="154"/>
      <c r="G1608" s="224"/>
      <c r="H1608" s="154"/>
      <c r="I1608" s="225"/>
      <c r="J1608" s="154"/>
      <c r="K1608" s="154"/>
      <c r="L1608" s="154"/>
      <c r="M1608" s="224"/>
      <c r="N1608" s="154"/>
      <c r="O1608" s="154"/>
      <c r="P1608" s="224"/>
      <c r="Q1608" s="154"/>
      <c r="R1608" s="130"/>
      <c r="S1608" s="129"/>
      <c r="T1608" s="122"/>
      <c r="U1608" s="154"/>
      <c r="V1608" s="228"/>
      <c r="W1608" s="130"/>
      <c r="X1608" s="154"/>
      <c r="Y1608" s="154"/>
      <c r="Z1608" s="154"/>
      <c r="AA1608" s="154"/>
      <c r="AB1608" s="229"/>
    </row>
    <row r="1609" spans="1:28" x14ac:dyDescent="0.25">
      <c r="A1609" s="244" t="s">
        <v>54</v>
      </c>
      <c r="B1609" s="9" t="str">
        <f t="shared" ref="B1609" si="551">$M$1</f>
        <v>A</v>
      </c>
      <c r="C1609" s="32"/>
      <c r="D1609" s="32"/>
      <c r="F1609" s="32"/>
      <c r="H1609" s="32"/>
      <c r="I1609" s="32"/>
      <c r="J1609" s="32"/>
      <c r="K1609" s="32"/>
      <c r="L1609" s="32"/>
      <c r="N1609" s="32"/>
      <c r="O1609" s="32"/>
      <c r="T1609" s="160"/>
      <c r="U1609" s="4"/>
      <c r="V1609" s="4"/>
    </row>
    <row r="1610" spans="1:28" x14ac:dyDescent="0.25">
      <c r="A1610" s="4" t="s">
        <v>4</v>
      </c>
      <c r="C1610" s="198">
        <f>SUM(C1591:C1609)</f>
        <v>7795422</v>
      </c>
      <c r="D1610" s="198">
        <f>SUM(D1591:D1609)</f>
        <v>306725</v>
      </c>
      <c r="F1610" s="11">
        <f>SUM(F1591:F1609)</f>
        <v>0</v>
      </c>
      <c r="H1610" s="198">
        <f>SUM(H1591:H1609)</f>
        <v>8102147</v>
      </c>
      <c r="I1610" s="32"/>
      <c r="J1610" s="198">
        <f>SUM(J1591:J1609)</f>
        <v>216055.36199999999</v>
      </c>
      <c r="K1610" s="198">
        <f>SUM(K1591:K1609)</f>
        <v>2064324.8697500001</v>
      </c>
      <c r="L1610" s="11">
        <f>SUM(L1591:L1609)</f>
        <v>0</v>
      </c>
      <c r="N1610" s="198">
        <f>SUM(N1591:N1609)</f>
        <v>2280380.2317500007</v>
      </c>
      <c r="O1610" s="11"/>
      <c r="Q1610" s="198">
        <f>SUM(Q1591:Q1609)</f>
        <v>5821766.7682499988</v>
      </c>
      <c r="T1610" s="160"/>
      <c r="U1610" s="198">
        <f>SUM(U1591:U1607)</f>
        <v>0</v>
      </c>
      <c r="V1610" s="23"/>
      <c r="X1610" s="198">
        <f>U1610+V1591</f>
        <v>0</v>
      </c>
      <c r="Y1610" s="198">
        <f>X1610/H1610*J1610</f>
        <v>0</v>
      </c>
      <c r="AA1610" s="198">
        <f>Z1591+Y1610+SUM(AA1591:AA1607)</f>
        <v>0</v>
      </c>
      <c r="AB1610" s="198">
        <f>X1610-AA1610</f>
        <v>0</v>
      </c>
    </row>
    <row r="1611" spans="1:28" x14ac:dyDescent="0.25">
      <c r="C1611" s="32"/>
      <c r="H1611" s="32"/>
      <c r="I1611" s="32"/>
      <c r="J1611" s="32"/>
      <c r="K1611" s="32"/>
      <c r="L1611" s="32"/>
      <c r="N1611" s="32"/>
      <c r="O1611" s="32"/>
      <c r="Q1611" s="32"/>
      <c r="T1611" s="160"/>
    </row>
    <row r="1612" spans="1:28" x14ac:dyDescent="0.25">
      <c r="A1612" s="120" t="s">
        <v>85</v>
      </c>
      <c r="B1612" s="90"/>
      <c r="C1612" s="32"/>
      <c r="H1612" s="32"/>
      <c r="I1612" s="32"/>
      <c r="J1612" s="32"/>
      <c r="K1612" s="32"/>
      <c r="L1612" s="32"/>
      <c r="N1612" s="32"/>
      <c r="O1612" s="32"/>
      <c r="Q1612" s="32"/>
      <c r="T1612" s="160"/>
      <c r="U1612" s="56"/>
      <c r="V1612" s="4"/>
      <c r="W1612" s="9"/>
      <c r="Y1612" s="32"/>
      <c r="AA1612" s="32"/>
      <c r="AB1612" s="206"/>
    </row>
    <row r="1613" spans="1:28" ht="14.4" thickBot="1" x14ac:dyDescent="0.3">
      <c r="B1613" s="4"/>
      <c r="E1613" s="4"/>
      <c r="G1613" s="4"/>
      <c r="T1613" s="160"/>
      <c r="U1613" s="56"/>
      <c r="V1613" s="4"/>
      <c r="W1613" s="9"/>
      <c r="Y1613" s="32"/>
      <c r="AA1613" s="32"/>
      <c r="AB1613" s="206"/>
    </row>
    <row r="1614" spans="1:28" ht="14.4" thickTop="1" x14ac:dyDescent="0.25">
      <c r="B1614" s="4"/>
      <c r="E1614" s="4"/>
      <c r="G1614" s="4"/>
      <c r="K1614" s="91"/>
      <c r="L1614" s="92"/>
      <c r="M1614" s="68"/>
      <c r="N1614" s="92"/>
      <c r="O1614" s="92"/>
      <c r="P1614" s="68"/>
      <c r="Q1614" s="93"/>
      <c r="T1614" s="160"/>
      <c r="U1614" s="125"/>
      <c r="V1614" s="4"/>
      <c r="AA1614" s="65"/>
      <c r="AB1614" s="50"/>
    </row>
    <row r="1615" spans="1:28" x14ac:dyDescent="0.25">
      <c r="B1615" s="267"/>
      <c r="C1615" s="9"/>
      <c r="H1615" s="9"/>
      <c r="K1615" s="78"/>
      <c r="L1615" s="376">
        <f>L1584</f>
        <v>2016</v>
      </c>
      <c r="M1615" s="377"/>
      <c r="N1615" s="377"/>
      <c r="O1615" s="377"/>
      <c r="P1615" s="378"/>
      <c r="Q1615" s="94"/>
      <c r="T1615" s="160"/>
      <c r="U1615" s="56"/>
      <c r="V1615" s="4" t="s">
        <v>5</v>
      </c>
      <c r="AB1615" s="50"/>
    </row>
    <row r="1616" spans="1:28" x14ac:dyDescent="0.25">
      <c r="B1616" s="4"/>
      <c r="E1616" s="4"/>
      <c r="G1616" s="4"/>
      <c r="K1616" s="78"/>
      <c r="L1616" s="57"/>
      <c r="M1616" s="73"/>
      <c r="N1616" s="57"/>
      <c r="O1616" s="57"/>
      <c r="P1616" s="73"/>
      <c r="Q1616" s="74"/>
      <c r="T1616" s="160"/>
      <c r="U1616" s="56"/>
      <c r="V1616" s="10" t="s">
        <v>17</v>
      </c>
      <c r="W1616" s="10" t="s">
        <v>18</v>
      </c>
      <c r="X1616" s="10"/>
      <c r="AB1616" s="50"/>
    </row>
    <row r="1617" spans="1:28" x14ac:dyDescent="0.25">
      <c r="B1617" s="4"/>
      <c r="E1617" s="4"/>
      <c r="G1617" s="4"/>
      <c r="K1617" s="72"/>
      <c r="L1617" s="56" t="s">
        <v>19</v>
      </c>
      <c r="M1617" s="73"/>
      <c r="N1617" s="56"/>
      <c r="O1617" s="379">
        <f>H1610</f>
        <v>8102147</v>
      </c>
      <c r="P1617" s="379"/>
      <c r="Q1617" s="71"/>
      <c r="T1617" s="160"/>
      <c r="U1617" s="125"/>
      <c r="V1617" s="380" t="s">
        <v>76</v>
      </c>
      <c r="W1617" s="382" t="s">
        <v>75</v>
      </c>
      <c r="X1617" s="383"/>
      <c r="Y1617" s="383"/>
      <c r="Z1617" s="383"/>
      <c r="AA1617" s="384"/>
      <c r="AB1617" s="50"/>
    </row>
    <row r="1618" spans="1:28" x14ac:dyDescent="0.25">
      <c r="A1618" s="9"/>
      <c r="B1618" s="267"/>
      <c r="K1618" s="72"/>
      <c r="L1618" s="43" t="s">
        <v>20</v>
      </c>
      <c r="M1618" s="73"/>
      <c r="N1618" s="56"/>
      <c r="O1618" s="391">
        <f>X1610</f>
        <v>0</v>
      </c>
      <c r="P1618" s="391"/>
      <c r="Q1618" s="71"/>
      <c r="T1618" s="160"/>
      <c r="U1618" s="56"/>
      <c r="V1618" s="381"/>
      <c r="W1618" s="385"/>
      <c r="X1618" s="386"/>
      <c r="Y1618" s="386"/>
      <c r="Z1618" s="386"/>
      <c r="AA1618" s="387"/>
      <c r="AB1618" s="50"/>
    </row>
    <row r="1619" spans="1:28" ht="14.4" thickBot="1" x14ac:dyDescent="0.3">
      <c r="K1619" s="72"/>
      <c r="L1619" s="43" t="s">
        <v>21</v>
      </c>
      <c r="M1619" s="73"/>
      <c r="N1619" s="56"/>
      <c r="O1619" s="392">
        <f>N1610</f>
        <v>2280380.2317500007</v>
      </c>
      <c r="P1619" s="392"/>
      <c r="Q1619" s="71"/>
      <c r="T1619" s="160"/>
      <c r="U1619" s="56"/>
      <c r="V1619" s="267"/>
      <c r="W1619" s="385"/>
      <c r="X1619" s="386"/>
      <c r="Y1619" s="386"/>
      <c r="Z1619" s="386"/>
      <c r="AA1619" s="387"/>
      <c r="AB1619" s="50"/>
    </row>
    <row r="1620" spans="1:28" x14ac:dyDescent="0.25">
      <c r="A1620" s="9"/>
      <c r="B1620" s="267"/>
      <c r="K1620" s="72"/>
      <c r="L1620" s="75"/>
      <c r="M1620" s="76"/>
      <c r="N1620" s="77"/>
      <c r="O1620" s="393">
        <f>O1617-O1618-O1619</f>
        <v>5821766.7682499997</v>
      </c>
      <c r="P1620" s="393"/>
      <c r="Q1620" s="71"/>
      <c r="T1620" s="160"/>
      <c r="W1620" s="388"/>
      <c r="X1620" s="389"/>
      <c r="Y1620" s="389"/>
      <c r="Z1620" s="389"/>
      <c r="AA1620" s="390"/>
      <c r="AB1620" s="50"/>
    </row>
    <row r="1621" spans="1:28" x14ac:dyDescent="0.25">
      <c r="A1621" s="9"/>
      <c r="B1621" s="267"/>
      <c r="H1621" s="9"/>
      <c r="K1621" s="78"/>
      <c r="L1621" s="43"/>
      <c r="M1621" s="73"/>
      <c r="N1621" s="56"/>
      <c r="O1621" s="43"/>
      <c r="P1621" s="56"/>
      <c r="Q1621" s="74"/>
      <c r="T1621" s="160"/>
    </row>
    <row r="1622" spans="1:28" x14ac:dyDescent="0.25">
      <c r="A1622" s="9" t="s">
        <v>22</v>
      </c>
      <c r="B1622" s="62"/>
      <c r="C1622" s="4" t="s">
        <v>23</v>
      </c>
      <c r="K1622" s="78"/>
      <c r="L1622" s="80" t="s">
        <v>24</v>
      </c>
      <c r="M1622" s="73"/>
      <c r="N1622" s="56"/>
      <c r="O1622" s="394">
        <f>AA1610</f>
        <v>0</v>
      </c>
      <c r="P1622" s="394"/>
      <c r="Q1622" s="71"/>
      <c r="T1622" s="160"/>
    </row>
    <row r="1623" spans="1:28" x14ac:dyDescent="0.25">
      <c r="A1623" s="9" t="s">
        <v>28</v>
      </c>
      <c r="B1623" s="62">
        <f>B1577</f>
        <v>0</v>
      </c>
      <c r="C1623" s="4">
        <f t="shared" ref="C1623" si="552">B1622-B1623</f>
        <v>0</v>
      </c>
      <c r="D1623" s="4" t="s">
        <v>26</v>
      </c>
      <c r="K1623" s="72"/>
      <c r="L1623" s="81" t="s">
        <v>27</v>
      </c>
      <c r="M1623" s="19"/>
      <c r="N1623" s="20"/>
      <c r="O1623" s="374">
        <f>O1620+O1622</f>
        <v>5821766.7682499997</v>
      </c>
      <c r="P1623" s="374"/>
      <c r="Q1623" s="95"/>
      <c r="T1623" s="160"/>
    </row>
    <row r="1624" spans="1:28" ht="14.4" thickBot="1" x14ac:dyDescent="0.3">
      <c r="C1624" s="32"/>
      <c r="D1624" s="32"/>
      <c r="F1624" s="32"/>
      <c r="H1624" s="32"/>
      <c r="I1624" s="96"/>
      <c r="J1624" s="32"/>
      <c r="K1624" s="97"/>
      <c r="L1624" s="98"/>
      <c r="M1624" s="84"/>
      <c r="N1624" s="98"/>
      <c r="O1624" s="98"/>
      <c r="P1624" s="84"/>
      <c r="Q1624" s="99"/>
      <c r="T1624" s="160"/>
    </row>
    <row r="1625" spans="1:28" ht="14.4" thickTop="1" x14ac:dyDescent="0.25"/>
    <row r="1627" spans="1:28" x14ac:dyDescent="0.25">
      <c r="A1627" s="87" t="s">
        <v>78</v>
      </c>
      <c r="D1627" s="267" t="s">
        <v>39</v>
      </c>
      <c r="I1627" s="395" t="s">
        <v>77</v>
      </c>
      <c r="J1627" s="395"/>
      <c r="L1627" s="267" t="s">
        <v>79</v>
      </c>
      <c r="O1627" s="267" t="s">
        <v>80</v>
      </c>
      <c r="P1627" s="267"/>
      <c r="Q1627" s="267"/>
      <c r="T1627" s="160"/>
    </row>
    <row r="1628" spans="1:28" x14ac:dyDescent="0.25">
      <c r="A1628" s="268" t="str">
        <f t="shared" ref="A1628" si="553">$B$1</f>
        <v>Liberty-Bolivar</v>
      </c>
      <c r="B1628" s="269"/>
      <c r="D1628" s="396" t="str">
        <f t="shared" ref="D1628" si="554">$I$1</f>
        <v>WA-2020-0397</v>
      </c>
      <c r="E1628" s="397"/>
      <c r="F1628" s="398"/>
      <c r="I1628" s="12" t="str">
        <f t="shared" ref="I1628" si="555">$M$1</f>
        <v>A</v>
      </c>
      <c r="L1628" s="44">
        <f>L1584+1</f>
        <v>2017</v>
      </c>
      <c r="O1628" s="399">
        <v>12</v>
      </c>
      <c r="P1628" s="400"/>
      <c r="T1628" s="160"/>
    </row>
    <row r="1629" spans="1:28" x14ac:dyDescent="0.25">
      <c r="A1629" s="272"/>
      <c r="B1629" s="267"/>
      <c r="T1629" s="160"/>
    </row>
    <row r="1630" spans="1:28" x14ac:dyDescent="0.3">
      <c r="B1630" s="401" t="s">
        <v>63</v>
      </c>
      <c r="C1630" s="366" t="s">
        <v>44</v>
      </c>
      <c r="D1630" s="366" t="s">
        <v>45</v>
      </c>
      <c r="E1630" s="101"/>
      <c r="F1630" s="366" t="s">
        <v>46</v>
      </c>
      <c r="G1630" s="101"/>
      <c r="H1630" s="366" t="s">
        <v>47</v>
      </c>
      <c r="I1630" s="366" t="s">
        <v>48</v>
      </c>
      <c r="J1630" s="366" t="s">
        <v>50</v>
      </c>
      <c r="K1630" s="366" t="s">
        <v>51</v>
      </c>
      <c r="L1630" s="366" t="s">
        <v>52</v>
      </c>
      <c r="M1630" s="101"/>
      <c r="N1630" s="366" t="s">
        <v>53</v>
      </c>
      <c r="O1630" s="366" t="s">
        <v>60</v>
      </c>
      <c r="P1630" s="101"/>
      <c r="Q1630" s="366" t="s">
        <v>55</v>
      </c>
      <c r="R1630" s="368" t="s">
        <v>49</v>
      </c>
      <c r="T1630" s="160"/>
      <c r="U1630" s="366" t="s">
        <v>64</v>
      </c>
      <c r="V1630" s="366" t="s">
        <v>65</v>
      </c>
      <c r="W1630" s="366" t="s">
        <v>67</v>
      </c>
      <c r="X1630" s="366" t="s">
        <v>66</v>
      </c>
      <c r="Y1630" s="366" t="s">
        <v>68</v>
      </c>
      <c r="Z1630" s="366" t="s">
        <v>69</v>
      </c>
      <c r="AA1630" s="366" t="s">
        <v>70</v>
      </c>
      <c r="AB1630" s="404" t="s">
        <v>71</v>
      </c>
    </row>
    <row r="1631" spans="1:28" x14ac:dyDescent="0.3">
      <c r="B1631" s="402"/>
      <c r="C1631" s="367"/>
      <c r="D1631" s="367"/>
      <c r="E1631" s="102"/>
      <c r="F1631" s="367"/>
      <c r="G1631" s="102"/>
      <c r="H1631" s="367"/>
      <c r="I1631" s="367"/>
      <c r="J1631" s="367"/>
      <c r="K1631" s="367"/>
      <c r="L1631" s="367"/>
      <c r="M1631" s="102"/>
      <c r="N1631" s="367"/>
      <c r="O1631" s="367"/>
      <c r="P1631" s="102"/>
      <c r="Q1631" s="367"/>
      <c r="R1631" s="369"/>
      <c r="T1631" s="160"/>
      <c r="U1631" s="367"/>
      <c r="V1631" s="367"/>
      <c r="W1631" s="367"/>
      <c r="X1631" s="367"/>
      <c r="Y1631" s="367"/>
      <c r="Z1631" s="367"/>
      <c r="AA1631" s="367"/>
      <c r="AB1631" s="405"/>
    </row>
    <row r="1632" spans="1:28" x14ac:dyDescent="0.3">
      <c r="B1632" s="402"/>
      <c r="C1632" s="367"/>
      <c r="D1632" s="367"/>
      <c r="E1632" s="102"/>
      <c r="F1632" s="367"/>
      <c r="G1632" s="102"/>
      <c r="H1632" s="367"/>
      <c r="I1632" s="367"/>
      <c r="J1632" s="367"/>
      <c r="K1632" s="367"/>
      <c r="L1632" s="367"/>
      <c r="M1632" s="102"/>
      <c r="N1632" s="367"/>
      <c r="O1632" s="367"/>
      <c r="P1632" s="102"/>
      <c r="Q1632" s="367"/>
      <c r="R1632" s="369"/>
      <c r="T1632" s="160"/>
      <c r="U1632" s="367"/>
      <c r="V1632" s="367"/>
      <c r="W1632" s="367"/>
      <c r="X1632" s="367"/>
      <c r="Y1632" s="367"/>
      <c r="Z1632" s="367"/>
      <c r="AA1632" s="367"/>
      <c r="AB1632" s="405"/>
    </row>
    <row r="1633" spans="1:28" x14ac:dyDescent="0.3">
      <c r="A1633" s="433" t="s">
        <v>0</v>
      </c>
      <c r="B1633" s="402"/>
      <c r="C1633" s="367"/>
      <c r="D1633" s="367"/>
      <c r="E1633" s="102"/>
      <c r="F1633" s="367"/>
      <c r="G1633" s="102"/>
      <c r="H1633" s="367"/>
      <c r="I1633" s="367"/>
      <c r="J1633" s="367"/>
      <c r="K1633" s="367"/>
      <c r="L1633" s="367"/>
      <c r="M1633" s="102"/>
      <c r="N1633" s="367"/>
      <c r="O1633" s="367"/>
      <c r="P1633" s="102"/>
      <c r="Q1633" s="367"/>
      <c r="R1633" s="369"/>
      <c r="T1633" s="160"/>
      <c r="U1633" s="367"/>
      <c r="V1633" s="367"/>
      <c r="W1633" s="367"/>
      <c r="X1633" s="367"/>
      <c r="Y1633" s="367"/>
      <c r="Z1633" s="367"/>
      <c r="AA1633" s="367"/>
      <c r="AB1633" s="405"/>
    </row>
    <row r="1634" spans="1:28" x14ac:dyDescent="0.3">
      <c r="A1634" s="433"/>
      <c r="B1634" s="403"/>
      <c r="C1634" s="46">
        <f>L1628</f>
        <v>2017</v>
      </c>
      <c r="D1634" s="46">
        <f>C1634</f>
        <v>2017</v>
      </c>
      <c r="E1634" s="7" t="s">
        <v>5</v>
      </c>
      <c r="F1634" s="46">
        <f>C1634</f>
        <v>2017</v>
      </c>
      <c r="G1634" s="7" t="s">
        <v>5</v>
      </c>
      <c r="H1634" s="46">
        <f>C1634</f>
        <v>2017</v>
      </c>
      <c r="I1634" s="373"/>
      <c r="J1634" s="373"/>
      <c r="K1634" s="46">
        <f>C1634</f>
        <v>2017</v>
      </c>
      <c r="L1634" s="46">
        <f>C1634</f>
        <v>2017</v>
      </c>
      <c r="M1634" s="7" t="s">
        <v>5</v>
      </c>
      <c r="N1634" s="46">
        <f>C1634</f>
        <v>2017</v>
      </c>
      <c r="O1634" s="373"/>
      <c r="P1634" s="7" t="s">
        <v>5</v>
      </c>
      <c r="Q1634" s="46">
        <f>C1634</f>
        <v>2017</v>
      </c>
      <c r="R1634" s="370"/>
      <c r="T1634" s="160"/>
      <c r="U1634" s="46">
        <f>C1634</f>
        <v>2017</v>
      </c>
      <c r="V1634" s="220">
        <f>U1634</f>
        <v>2017</v>
      </c>
      <c r="W1634" s="373"/>
      <c r="X1634" s="46">
        <f>U1634</f>
        <v>2017</v>
      </c>
      <c r="Y1634" s="46">
        <f>U1634</f>
        <v>2017</v>
      </c>
      <c r="Z1634" s="47">
        <f>U1634</f>
        <v>2017</v>
      </c>
      <c r="AA1634" s="373"/>
      <c r="AB1634" s="406"/>
    </row>
    <row r="1635" spans="1:28" x14ac:dyDescent="0.25">
      <c r="A1635" s="100" t="str">
        <f t="shared" ref="A1635:B1651" si="556">A1591</f>
        <v>Class</v>
      </c>
      <c r="B1635" s="130" t="str">
        <f t="shared" si="556"/>
        <v>A</v>
      </c>
      <c r="C1635" s="154"/>
      <c r="D1635" s="154"/>
      <c r="E1635" s="224"/>
      <c r="F1635" s="154"/>
      <c r="G1635" s="224"/>
      <c r="H1635" s="154"/>
      <c r="I1635" s="225"/>
      <c r="J1635" s="154"/>
      <c r="K1635" s="154"/>
      <c r="L1635" s="154"/>
      <c r="M1635" s="224"/>
      <c r="N1635" s="154"/>
      <c r="O1635" s="154"/>
      <c r="P1635" s="224"/>
      <c r="Q1635" s="154"/>
      <c r="R1635" s="130" t="str">
        <f t="shared" ref="R1635:R1651" si="557">B1635</f>
        <v>A</v>
      </c>
      <c r="S1635" s="164"/>
      <c r="T1635" s="155"/>
      <c r="U1635" s="207"/>
      <c r="V1635" s="221">
        <f>X1610</f>
        <v>0</v>
      </c>
      <c r="W1635" s="105"/>
      <c r="X1635" s="176"/>
      <c r="Y1635" s="176"/>
      <c r="Z1635" s="176">
        <f>AA1611</f>
        <v>0</v>
      </c>
      <c r="AA1635" s="207"/>
      <c r="AB1635" s="214"/>
    </row>
    <row r="1636" spans="1:28" s="100" customFormat="1" x14ac:dyDescent="0.25">
      <c r="A1636" s="100" t="str">
        <f t="shared" si="556"/>
        <v>Land and Land Rights</v>
      </c>
      <c r="B1636" s="130">
        <f t="shared" si="556"/>
        <v>389</v>
      </c>
      <c r="C1636" s="154">
        <f t="shared" ref="C1636:C1651" si="558">H1592</f>
        <v>66116</v>
      </c>
      <c r="D1636" s="154"/>
      <c r="E1636" s="224"/>
      <c r="F1636" s="154"/>
      <c r="G1636" s="224"/>
      <c r="H1636" s="154">
        <f t="shared" ref="H1636:H1640" si="559">C1636+D1636-F1636</f>
        <v>66116</v>
      </c>
      <c r="I1636" s="225">
        <f t="shared" ref="I1636:I1651" si="560">I1592</f>
        <v>0</v>
      </c>
      <c r="J1636" s="154">
        <f>((C1636+H1636)/2)*I1636/100*$O$1628/12</f>
        <v>0</v>
      </c>
      <c r="K1636" s="154">
        <f t="shared" ref="K1636:K1651" si="561">N1592</f>
        <v>0</v>
      </c>
      <c r="L1636" s="154"/>
      <c r="M1636" s="224"/>
      <c r="N1636" s="154">
        <f t="shared" ref="N1636:N1638" si="562">K1636+J1636+L1636-F1636</f>
        <v>0</v>
      </c>
      <c r="O1636" s="293" t="str">
        <f>IF(N1636&gt;0, N1636/H1636*100, "---")</f>
        <v>---</v>
      </c>
      <c r="P1636" s="224"/>
      <c r="Q1636" s="154">
        <f t="shared" ref="Q1636:Q1651" si="563">H1636-N1636</f>
        <v>66116</v>
      </c>
      <c r="R1636" s="130">
        <f t="shared" si="557"/>
        <v>389</v>
      </c>
      <c r="S1636" s="129"/>
      <c r="T1636" s="122"/>
      <c r="U1636" s="154"/>
      <c r="V1636" s="360" t="s">
        <v>72</v>
      </c>
      <c r="W1636" s="130"/>
      <c r="X1636" s="154"/>
      <c r="Y1636" s="281"/>
      <c r="Z1636" s="363" t="s">
        <v>74</v>
      </c>
      <c r="AA1636" s="154"/>
      <c r="AB1636" s="282"/>
    </row>
    <row r="1637" spans="1:28" x14ac:dyDescent="0.25">
      <c r="A1637" s="63" t="str">
        <f t="shared" si="556"/>
        <v>Wells and Springs</v>
      </c>
      <c r="B1637" s="45">
        <f t="shared" si="556"/>
        <v>314</v>
      </c>
      <c r="C1637" s="39">
        <f t="shared" si="558"/>
        <v>1103996</v>
      </c>
      <c r="D1637" s="39"/>
      <c r="E1637" s="40"/>
      <c r="F1637" s="39"/>
      <c r="G1637" s="40"/>
      <c r="H1637" s="39">
        <f t="shared" si="559"/>
        <v>1103996</v>
      </c>
      <c r="I1637" s="41">
        <f t="shared" si="560"/>
        <v>2</v>
      </c>
      <c r="J1637" s="39">
        <f t="shared" ref="J1637:J1651" si="564">((C1637+H1637)/2)*I1637/100*$O$1628/12</f>
        <v>22079.919999999998</v>
      </c>
      <c r="K1637" s="39">
        <f t="shared" si="561"/>
        <v>63809.919999999991</v>
      </c>
      <c r="L1637" s="39"/>
      <c r="M1637" s="40"/>
      <c r="N1637" s="39">
        <f t="shared" si="562"/>
        <v>85889.84</v>
      </c>
      <c r="O1637" s="187">
        <f t="shared" ref="O1637:O1651" si="565">IF(N1637&gt;0, N1637/H1637*100, "---")</f>
        <v>7.7799049996557956</v>
      </c>
      <c r="P1637" s="40"/>
      <c r="Q1637" s="39">
        <f t="shared" si="563"/>
        <v>1018106.16</v>
      </c>
      <c r="R1637" s="45">
        <f t="shared" si="557"/>
        <v>314</v>
      </c>
      <c r="S1637" s="164"/>
      <c r="T1637" s="155"/>
      <c r="U1637" s="39"/>
      <c r="V1637" s="361"/>
      <c r="W1637" s="45"/>
      <c r="X1637" s="39"/>
      <c r="Y1637" s="210"/>
      <c r="Z1637" s="364"/>
      <c r="AA1637" s="39"/>
      <c r="AB1637" s="216"/>
    </row>
    <row r="1638" spans="1:28" s="100" customFormat="1" x14ac:dyDescent="0.25">
      <c r="A1638" s="100" t="str">
        <f t="shared" si="556"/>
        <v>Pumping Equip (Electric)</v>
      </c>
      <c r="B1638" s="130">
        <f t="shared" si="556"/>
        <v>325</v>
      </c>
      <c r="C1638" s="154">
        <f t="shared" si="558"/>
        <v>8067</v>
      </c>
      <c r="D1638" s="154"/>
      <c r="E1638" s="224"/>
      <c r="F1638" s="154"/>
      <c r="G1638" s="224"/>
      <c r="H1638" s="154">
        <f t="shared" si="559"/>
        <v>8067</v>
      </c>
      <c r="I1638" s="225">
        <f t="shared" si="560"/>
        <v>10</v>
      </c>
      <c r="J1638" s="154">
        <f t="shared" si="564"/>
        <v>806.70000000000016</v>
      </c>
      <c r="K1638" s="154">
        <f t="shared" si="561"/>
        <v>1825.35</v>
      </c>
      <c r="L1638" s="154"/>
      <c r="M1638" s="224"/>
      <c r="N1638" s="154">
        <f t="shared" si="562"/>
        <v>2632.05</v>
      </c>
      <c r="O1638" s="293">
        <f t="shared" si="565"/>
        <v>32.627370769802901</v>
      </c>
      <c r="P1638" s="224"/>
      <c r="Q1638" s="154">
        <f t="shared" si="563"/>
        <v>5434.95</v>
      </c>
      <c r="R1638" s="130">
        <f t="shared" si="557"/>
        <v>325</v>
      </c>
      <c r="S1638" s="129"/>
      <c r="T1638" s="122"/>
      <c r="U1638" s="154"/>
      <c r="V1638" s="361"/>
      <c r="W1638" s="130"/>
      <c r="X1638" s="154"/>
      <c r="Y1638" s="251"/>
      <c r="Z1638" s="364"/>
      <c r="AA1638" s="154"/>
      <c r="AB1638" s="283"/>
    </row>
    <row r="1639" spans="1:28" x14ac:dyDescent="0.25">
      <c r="A1639" s="63" t="str">
        <f t="shared" si="556"/>
        <v>Structures and Improvements</v>
      </c>
      <c r="B1639" s="45">
        <f t="shared" si="556"/>
        <v>390</v>
      </c>
      <c r="C1639" s="39">
        <f t="shared" si="558"/>
        <v>23440</v>
      </c>
      <c r="D1639" s="39"/>
      <c r="E1639" s="40"/>
      <c r="F1639" s="39"/>
      <c r="G1639" s="40"/>
      <c r="H1639" s="39">
        <f t="shared" si="559"/>
        <v>23440</v>
      </c>
      <c r="I1639" s="41">
        <f t="shared" si="560"/>
        <v>2.5</v>
      </c>
      <c r="J1639" s="39">
        <f t="shared" si="564"/>
        <v>586</v>
      </c>
      <c r="K1639" s="39">
        <f t="shared" si="561"/>
        <v>9435.0249999999996</v>
      </c>
      <c r="L1639" s="39"/>
      <c r="M1639" s="40"/>
      <c r="N1639" s="39">
        <f>K1639+J1639+L1639-F1639</f>
        <v>10021.025</v>
      </c>
      <c r="O1639" s="187">
        <f t="shared" si="565"/>
        <v>42.751813139931741</v>
      </c>
      <c r="P1639" s="40"/>
      <c r="Q1639" s="39">
        <f t="shared" si="563"/>
        <v>13418.975</v>
      </c>
      <c r="R1639" s="45">
        <f t="shared" si="557"/>
        <v>390</v>
      </c>
      <c r="S1639" s="164"/>
      <c r="T1639" s="155"/>
      <c r="U1639" s="39"/>
      <c r="V1639" s="361"/>
      <c r="W1639" s="45"/>
      <c r="X1639" s="39"/>
      <c r="Y1639" s="210"/>
      <c r="Z1639" s="364"/>
      <c r="AA1639" s="39"/>
      <c r="AB1639" s="218"/>
    </row>
    <row r="1640" spans="1:28" s="100" customFormat="1" x14ac:dyDescent="0.25">
      <c r="A1640" s="100" t="str">
        <f t="shared" si="556"/>
        <v>Water Treatment Equipment</v>
      </c>
      <c r="B1640" s="130">
        <f t="shared" si="556"/>
        <v>332</v>
      </c>
      <c r="C1640" s="154">
        <f t="shared" si="558"/>
        <v>362844</v>
      </c>
      <c r="D1640" s="154"/>
      <c r="E1640" s="224"/>
      <c r="F1640" s="154"/>
      <c r="G1640" s="224"/>
      <c r="H1640" s="154">
        <f t="shared" si="559"/>
        <v>362844</v>
      </c>
      <c r="I1640" s="225">
        <f t="shared" si="560"/>
        <v>2.9</v>
      </c>
      <c r="J1640" s="154">
        <f t="shared" si="564"/>
        <v>10522.475999999999</v>
      </c>
      <c r="K1640" s="154">
        <f t="shared" si="561"/>
        <v>49530.897999999994</v>
      </c>
      <c r="L1640" s="154"/>
      <c r="M1640" s="224"/>
      <c r="N1640" s="154">
        <f>K1640+J1640+L1640-F1640</f>
        <v>60053.373999999996</v>
      </c>
      <c r="O1640" s="293">
        <f t="shared" si="565"/>
        <v>16.550741916636351</v>
      </c>
      <c r="P1640" s="224"/>
      <c r="Q1640" s="154">
        <f t="shared" si="563"/>
        <v>302790.62599999999</v>
      </c>
      <c r="R1640" s="130">
        <f t="shared" si="557"/>
        <v>332</v>
      </c>
      <c r="S1640" s="129"/>
      <c r="T1640" s="122"/>
      <c r="U1640" s="154"/>
      <c r="V1640" s="361"/>
      <c r="W1640" s="130"/>
      <c r="X1640" s="154"/>
      <c r="Y1640" s="251"/>
      <c r="Z1640" s="364"/>
      <c r="AA1640" s="154"/>
      <c r="AB1640" s="282"/>
    </row>
    <row r="1641" spans="1:28" x14ac:dyDescent="0.25">
      <c r="A1641" s="63" t="str">
        <f t="shared" si="556"/>
        <v>Dist Reservoirs and Standpipes</v>
      </c>
      <c r="B1641" s="45">
        <f t="shared" si="556"/>
        <v>342</v>
      </c>
      <c r="C1641" s="39">
        <f t="shared" si="558"/>
        <v>1924367</v>
      </c>
      <c r="D1641" s="39"/>
      <c r="E1641" s="40"/>
      <c r="F1641" s="39"/>
      <c r="G1641" s="40"/>
      <c r="H1641" s="39">
        <f>C1641+D1641-F1641</f>
        <v>1924367</v>
      </c>
      <c r="I1641" s="41">
        <f t="shared" si="560"/>
        <v>2.5</v>
      </c>
      <c r="J1641" s="39">
        <f t="shared" si="564"/>
        <v>48109.17500000001</v>
      </c>
      <c r="K1641" s="39">
        <f t="shared" si="561"/>
        <v>741330.01250000019</v>
      </c>
      <c r="L1641" s="39"/>
      <c r="M1641" s="40"/>
      <c r="N1641" s="39">
        <f t="shared" ref="N1641:N1651" si="566">K1641+J1641+L1641-F1641</f>
        <v>789439.18750000023</v>
      </c>
      <c r="O1641" s="187">
        <f t="shared" si="565"/>
        <v>41.023317667575895</v>
      </c>
      <c r="P1641" s="40"/>
      <c r="Q1641" s="39">
        <f t="shared" si="563"/>
        <v>1134927.8124999998</v>
      </c>
      <c r="R1641" s="45">
        <f t="shared" si="557"/>
        <v>342</v>
      </c>
      <c r="S1641" s="164"/>
      <c r="T1641" s="155"/>
      <c r="U1641" s="39"/>
      <c r="V1641" s="361"/>
      <c r="W1641" s="45"/>
      <c r="X1641" s="39"/>
      <c r="Y1641" s="210"/>
      <c r="Z1641" s="364"/>
      <c r="AA1641" s="39"/>
      <c r="AB1641" s="218"/>
    </row>
    <row r="1642" spans="1:28" s="100" customFormat="1" x14ac:dyDescent="0.25">
      <c r="A1642" s="100" t="str">
        <f t="shared" si="556"/>
        <v>Trans &amp; Dist Mains</v>
      </c>
      <c r="B1642" s="130">
        <f t="shared" si="556"/>
        <v>343</v>
      </c>
      <c r="C1642" s="154">
        <f t="shared" si="558"/>
        <v>29370</v>
      </c>
      <c r="D1642" s="154"/>
      <c r="E1642" s="224"/>
      <c r="F1642" s="154"/>
      <c r="G1642" s="224"/>
      <c r="H1642" s="154">
        <f t="shared" ref="H1642" si="567">C1642+D1642-F1642</f>
        <v>29370</v>
      </c>
      <c r="I1642" s="225">
        <f t="shared" si="560"/>
        <v>2</v>
      </c>
      <c r="J1642" s="154">
        <f t="shared" si="564"/>
        <v>587.4</v>
      </c>
      <c r="K1642" s="154">
        <f t="shared" si="561"/>
        <v>7405.4999999999982</v>
      </c>
      <c r="L1642" s="154"/>
      <c r="M1642" s="224"/>
      <c r="N1642" s="154">
        <f t="shared" si="566"/>
        <v>7992.8999999999978</v>
      </c>
      <c r="O1642" s="293">
        <f t="shared" si="565"/>
        <v>27.21450459652706</v>
      </c>
      <c r="P1642" s="224"/>
      <c r="Q1642" s="154">
        <f t="shared" si="563"/>
        <v>21377.100000000002</v>
      </c>
      <c r="R1642" s="130">
        <f t="shared" si="557"/>
        <v>343</v>
      </c>
      <c r="S1642" s="129"/>
      <c r="T1642" s="122"/>
      <c r="U1642" s="154"/>
      <c r="V1642" s="361"/>
      <c r="W1642" s="130"/>
      <c r="X1642" s="154"/>
      <c r="Y1642" s="251"/>
      <c r="Z1642" s="364"/>
      <c r="AA1642" s="154"/>
      <c r="AB1642" s="282"/>
    </row>
    <row r="1643" spans="1:28" x14ac:dyDescent="0.25">
      <c r="A1643" s="63" t="str">
        <f t="shared" si="556"/>
        <v>Services</v>
      </c>
      <c r="B1643" s="45">
        <f t="shared" si="556"/>
        <v>345</v>
      </c>
      <c r="C1643" s="39">
        <f t="shared" si="558"/>
        <v>4076765</v>
      </c>
      <c r="D1643" s="39"/>
      <c r="E1643" s="40"/>
      <c r="F1643" s="39"/>
      <c r="G1643" s="40"/>
      <c r="H1643" s="39">
        <f>C1643+D1643-F1643</f>
        <v>4076765</v>
      </c>
      <c r="I1643" s="41">
        <f t="shared" si="560"/>
        <v>2.5</v>
      </c>
      <c r="J1643" s="39">
        <f>((C1643+H1643)/2)*I1643/100*$O$1628/12</f>
        <v>101919.125</v>
      </c>
      <c r="K1643" s="39">
        <f t="shared" si="561"/>
        <v>1211445.6312500001</v>
      </c>
      <c r="L1643" s="39"/>
      <c r="M1643" s="40"/>
      <c r="N1643" s="39">
        <f t="shared" si="566"/>
        <v>1313364.7562500001</v>
      </c>
      <c r="O1643" s="187">
        <f t="shared" si="565"/>
        <v>32.215856353015198</v>
      </c>
      <c r="P1643" s="40"/>
      <c r="Q1643" s="39">
        <f t="shared" si="563"/>
        <v>2763400.2437499999</v>
      </c>
      <c r="R1643" s="45">
        <f t="shared" si="557"/>
        <v>345</v>
      </c>
      <c r="S1643" s="164"/>
      <c r="T1643" s="155"/>
      <c r="U1643" s="39"/>
      <c r="V1643" s="362"/>
      <c r="W1643" s="45"/>
      <c r="X1643" s="39"/>
      <c r="Y1643" s="210"/>
      <c r="Z1643" s="365"/>
      <c r="AA1643" s="39"/>
      <c r="AB1643" s="218"/>
    </row>
    <row r="1644" spans="1:28" s="100" customFormat="1" x14ac:dyDescent="0.25">
      <c r="A1644" s="100" t="str">
        <f t="shared" si="556"/>
        <v>Meters</v>
      </c>
      <c r="B1644" s="130">
        <f t="shared" si="556"/>
        <v>346</v>
      </c>
      <c r="C1644" s="154">
        <f t="shared" si="558"/>
        <v>11530</v>
      </c>
      <c r="D1644" s="154"/>
      <c r="E1644" s="224"/>
      <c r="F1644" s="154"/>
      <c r="G1644" s="224"/>
      <c r="H1644" s="154">
        <f t="shared" ref="H1644:H1651" si="568">C1644+D1644-F1644</f>
        <v>11530</v>
      </c>
      <c r="I1644" s="225">
        <f t="shared" si="560"/>
        <v>10</v>
      </c>
      <c r="J1644" s="154">
        <f t="shared" si="564"/>
        <v>1153</v>
      </c>
      <c r="K1644" s="154">
        <f t="shared" si="561"/>
        <v>2882.5</v>
      </c>
      <c r="L1644" s="154"/>
      <c r="M1644" s="224"/>
      <c r="N1644" s="154">
        <f t="shared" si="566"/>
        <v>4035.5</v>
      </c>
      <c r="O1644" s="293">
        <f t="shared" si="565"/>
        <v>35</v>
      </c>
      <c r="P1644" s="224"/>
      <c r="Q1644" s="154">
        <f t="shared" si="563"/>
        <v>7494.5</v>
      </c>
      <c r="R1644" s="130">
        <f t="shared" si="557"/>
        <v>346</v>
      </c>
      <c r="S1644" s="129"/>
      <c r="T1644" s="122"/>
      <c r="U1644" s="154"/>
      <c r="V1644" s="284"/>
      <c r="W1644" s="130"/>
      <c r="X1644" s="154"/>
      <c r="Y1644" s="154"/>
      <c r="Z1644" s="251"/>
      <c r="AA1644" s="154"/>
      <c r="AB1644" s="282"/>
    </row>
    <row r="1645" spans="1:28" x14ac:dyDescent="0.25">
      <c r="A1645" s="63" t="str">
        <f t="shared" si="556"/>
        <v>Meter Pits &amp; Installations</v>
      </c>
      <c r="B1645" s="45">
        <f t="shared" si="556"/>
        <v>347</v>
      </c>
      <c r="C1645" s="39">
        <f t="shared" si="558"/>
        <v>3663</v>
      </c>
      <c r="D1645" s="39"/>
      <c r="E1645" s="40"/>
      <c r="F1645" s="39"/>
      <c r="G1645" s="40"/>
      <c r="H1645" s="39">
        <f t="shared" si="568"/>
        <v>3663</v>
      </c>
      <c r="I1645" s="41">
        <f t="shared" si="560"/>
        <v>2.5</v>
      </c>
      <c r="J1645" s="39">
        <f t="shared" si="564"/>
        <v>91.575000000000003</v>
      </c>
      <c r="K1645" s="39">
        <f t="shared" si="561"/>
        <v>2152.0125000000003</v>
      </c>
      <c r="L1645" s="39"/>
      <c r="M1645" s="40"/>
      <c r="N1645" s="39">
        <f t="shared" si="566"/>
        <v>2243.5875000000001</v>
      </c>
      <c r="O1645" s="187">
        <f t="shared" si="565"/>
        <v>61.250000000000007</v>
      </c>
      <c r="P1645" s="40"/>
      <c r="Q1645" s="39">
        <f t="shared" si="563"/>
        <v>1419.4124999999999</v>
      </c>
      <c r="R1645" s="45">
        <f t="shared" si="557"/>
        <v>347</v>
      </c>
      <c r="S1645" s="164"/>
      <c r="T1645" s="155"/>
      <c r="U1645" s="39"/>
      <c r="V1645" s="434" t="s">
        <v>73</v>
      </c>
      <c r="W1645" s="45"/>
      <c r="X1645" s="39"/>
      <c r="Y1645" s="39"/>
      <c r="Z1645" s="210"/>
      <c r="AA1645" s="39"/>
      <c r="AB1645" s="216"/>
    </row>
    <row r="1646" spans="1:28" s="100" customFormat="1" x14ac:dyDescent="0.25">
      <c r="A1646" s="100" t="str">
        <f t="shared" si="556"/>
        <v>Hydrants</v>
      </c>
      <c r="B1646" s="130">
        <f t="shared" si="556"/>
        <v>348</v>
      </c>
      <c r="C1646" s="154">
        <f t="shared" si="558"/>
        <v>58117</v>
      </c>
      <c r="D1646" s="154"/>
      <c r="E1646" s="224"/>
      <c r="F1646" s="154"/>
      <c r="G1646" s="224"/>
      <c r="H1646" s="154">
        <f t="shared" si="568"/>
        <v>58117</v>
      </c>
      <c r="I1646" s="225">
        <f t="shared" si="560"/>
        <v>2</v>
      </c>
      <c r="J1646" s="154">
        <f t="shared" si="564"/>
        <v>1162.3399999999999</v>
      </c>
      <c r="K1646" s="154">
        <f t="shared" si="561"/>
        <v>23992.73</v>
      </c>
      <c r="L1646" s="154"/>
      <c r="M1646" s="224"/>
      <c r="N1646" s="154">
        <f t="shared" si="566"/>
        <v>25155.07</v>
      </c>
      <c r="O1646" s="293">
        <f t="shared" si="565"/>
        <v>43.283497083469555</v>
      </c>
      <c r="P1646" s="224"/>
      <c r="Q1646" s="154">
        <f t="shared" si="563"/>
        <v>32961.93</v>
      </c>
      <c r="R1646" s="130">
        <f t="shared" si="557"/>
        <v>348</v>
      </c>
      <c r="S1646" s="129"/>
      <c r="T1646" s="122"/>
      <c r="U1646" s="154"/>
      <c r="V1646" s="435"/>
      <c r="W1646" s="130"/>
      <c r="X1646" s="154"/>
      <c r="Y1646" s="154"/>
      <c r="Z1646" s="154"/>
      <c r="AA1646" s="154"/>
      <c r="AB1646" s="283"/>
    </row>
    <row r="1647" spans="1:28" x14ac:dyDescent="0.25">
      <c r="A1647" s="63" t="str">
        <f t="shared" si="556"/>
        <v>Stores Equipment</v>
      </c>
      <c r="B1647" s="45">
        <f t="shared" si="556"/>
        <v>393</v>
      </c>
      <c r="C1647" s="39">
        <f t="shared" si="558"/>
        <v>12656</v>
      </c>
      <c r="D1647" s="39"/>
      <c r="E1647" s="40"/>
      <c r="F1647" s="39"/>
      <c r="G1647" s="40"/>
      <c r="H1647" s="39">
        <f t="shared" si="568"/>
        <v>12656</v>
      </c>
      <c r="I1647" s="41">
        <f t="shared" si="560"/>
        <v>4</v>
      </c>
      <c r="J1647" s="39">
        <f t="shared" si="564"/>
        <v>506.24</v>
      </c>
      <c r="K1647" s="39">
        <f t="shared" si="561"/>
        <v>7846.7199999999975</v>
      </c>
      <c r="L1647" s="39"/>
      <c r="M1647" s="40"/>
      <c r="N1647" s="39">
        <f t="shared" si="566"/>
        <v>8352.9599999999973</v>
      </c>
      <c r="O1647" s="187">
        <f t="shared" si="565"/>
        <v>65.999999999999986</v>
      </c>
      <c r="P1647" s="40"/>
      <c r="Q1647" s="39">
        <f t="shared" si="563"/>
        <v>4303.0400000000027</v>
      </c>
      <c r="R1647" s="45">
        <f t="shared" si="557"/>
        <v>393</v>
      </c>
      <c r="S1647" s="164"/>
      <c r="T1647" s="155"/>
      <c r="U1647" s="39"/>
      <c r="V1647" s="435"/>
      <c r="W1647" s="45"/>
      <c r="X1647" s="39"/>
      <c r="Y1647" s="39"/>
      <c r="Z1647" s="39"/>
      <c r="AA1647" s="39"/>
      <c r="AB1647" s="216"/>
    </row>
    <row r="1648" spans="1:28" s="100" customFormat="1" x14ac:dyDescent="0.25">
      <c r="A1648" s="100" t="str">
        <f t="shared" si="556"/>
        <v>Power Operated Equipment</v>
      </c>
      <c r="B1648" s="130">
        <f t="shared" si="556"/>
        <v>396</v>
      </c>
      <c r="C1648" s="154">
        <f t="shared" si="558"/>
        <v>193071</v>
      </c>
      <c r="D1648" s="154">
        <v>2750</v>
      </c>
      <c r="E1648" s="224"/>
      <c r="F1648" s="154"/>
      <c r="G1648" s="224"/>
      <c r="H1648" s="154">
        <f t="shared" si="568"/>
        <v>195821</v>
      </c>
      <c r="I1648" s="225">
        <f t="shared" si="560"/>
        <v>6.7</v>
      </c>
      <c r="J1648" s="154">
        <f t="shared" si="564"/>
        <v>13027.882</v>
      </c>
      <c r="K1648" s="154">
        <f t="shared" si="561"/>
        <v>68897.205500000011</v>
      </c>
      <c r="L1648" s="154"/>
      <c r="M1648" s="224"/>
      <c r="N1648" s="154">
        <f t="shared" si="566"/>
        <v>81925.087500000009</v>
      </c>
      <c r="O1648" s="293">
        <f t="shared" si="565"/>
        <v>41.836722057389153</v>
      </c>
      <c r="P1648" s="224"/>
      <c r="Q1648" s="154">
        <f t="shared" si="563"/>
        <v>113895.91249999999</v>
      </c>
      <c r="R1648" s="130">
        <f t="shared" si="557"/>
        <v>396</v>
      </c>
      <c r="S1648" s="129"/>
      <c r="T1648" s="122"/>
      <c r="U1648" s="154"/>
      <c r="V1648" s="435"/>
      <c r="W1648" s="130"/>
      <c r="X1648" s="154"/>
      <c r="Y1648" s="154"/>
      <c r="Z1648" s="154"/>
      <c r="AA1648" s="154"/>
      <c r="AB1648" s="282"/>
    </row>
    <row r="1649" spans="1:28" x14ac:dyDescent="0.25">
      <c r="A1649" s="63" t="str">
        <f t="shared" si="556"/>
        <v>Transportation Equipment</v>
      </c>
      <c r="B1649" s="45">
        <f t="shared" si="556"/>
        <v>392</v>
      </c>
      <c r="C1649" s="39">
        <f t="shared" si="558"/>
        <v>82997</v>
      </c>
      <c r="D1649" s="39"/>
      <c r="E1649" s="40"/>
      <c r="F1649" s="39"/>
      <c r="G1649" s="40"/>
      <c r="H1649" s="39">
        <f t="shared" si="568"/>
        <v>82997</v>
      </c>
      <c r="I1649" s="41">
        <f t="shared" si="560"/>
        <v>13</v>
      </c>
      <c r="J1649" s="39">
        <f t="shared" si="564"/>
        <v>10789.61</v>
      </c>
      <c r="K1649" s="39">
        <f t="shared" si="561"/>
        <v>15742.415000000001</v>
      </c>
      <c r="L1649" s="39"/>
      <c r="M1649" s="40"/>
      <c r="N1649" s="39">
        <f t="shared" si="566"/>
        <v>26532.025000000001</v>
      </c>
      <c r="O1649" s="187">
        <f t="shared" si="565"/>
        <v>31.967450630745692</v>
      </c>
      <c r="P1649" s="40"/>
      <c r="Q1649" s="39">
        <f t="shared" si="563"/>
        <v>56464.974999999999</v>
      </c>
      <c r="R1649" s="45">
        <f t="shared" si="557"/>
        <v>392</v>
      </c>
      <c r="S1649" s="164"/>
      <c r="T1649" s="155"/>
      <c r="U1649" s="39"/>
      <c r="V1649" s="435"/>
      <c r="W1649" s="45"/>
      <c r="X1649" s="39"/>
      <c r="Y1649" s="39"/>
      <c r="Z1649" s="39"/>
      <c r="AA1649" s="39"/>
      <c r="AB1649" s="218"/>
    </row>
    <row r="1650" spans="1:28" s="100" customFormat="1" x14ac:dyDescent="0.25">
      <c r="A1650" s="100" t="str">
        <f t="shared" si="556"/>
        <v>Communication Equipment</v>
      </c>
      <c r="B1650" s="130">
        <f t="shared" si="556"/>
        <v>397</v>
      </c>
      <c r="C1650" s="154">
        <f t="shared" si="558"/>
        <v>145148</v>
      </c>
      <c r="D1650" s="154">
        <v>16781</v>
      </c>
      <c r="E1650" s="224"/>
      <c r="F1650" s="154"/>
      <c r="G1650" s="224"/>
      <c r="H1650" s="154">
        <f t="shared" si="568"/>
        <v>161929</v>
      </c>
      <c r="I1650" s="225">
        <f t="shared" si="560"/>
        <v>6.7</v>
      </c>
      <c r="J1650" s="154">
        <f t="shared" si="564"/>
        <v>10287.0795</v>
      </c>
      <c r="K1650" s="154">
        <f t="shared" si="561"/>
        <v>74084.311999999991</v>
      </c>
      <c r="L1650" s="154"/>
      <c r="M1650" s="224"/>
      <c r="N1650" s="154">
        <f t="shared" si="566"/>
        <v>84371.391499999998</v>
      </c>
      <c r="O1650" s="293">
        <f t="shared" si="565"/>
        <v>52.103941542280872</v>
      </c>
      <c r="P1650" s="224"/>
      <c r="Q1650" s="154">
        <f t="shared" si="563"/>
        <v>77557.608500000002</v>
      </c>
      <c r="R1650" s="130">
        <f t="shared" si="557"/>
        <v>397</v>
      </c>
      <c r="S1650" s="129"/>
      <c r="T1650" s="122"/>
      <c r="U1650" s="154"/>
      <c r="V1650" s="435"/>
      <c r="W1650" s="130"/>
      <c r="X1650" s="154"/>
      <c r="Y1650" s="154"/>
      <c r="Z1650" s="154"/>
      <c r="AA1650" s="154"/>
      <c r="AB1650" s="283"/>
    </row>
    <row r="1651" spans="1:28" x14ac:dyDescent="0.25">
      <c r="A1651" s="63" t="str">
        <f t="shared" si="556"/>
        <v>Organization</v>
      </c>
      <c r="B1651" s="45">
        <f t="shared" si="556"/>
        <v>301</v>
      </c>
      <c r="C1651" s="39">
        <f t="shared" si="558"/>
        <v>0</v>
      </c>
      <c r="D1651" s="39"/>
      <c r="E1651" s="40"/>
      <c r="F1651" s="39"/>
      <c r="G1651" s="40"/>
      <c r="H1651" s="39">
        <f t="shared" si="568"/>
        <v>0</v>
      </c>
      <c r="I1651" s="41">
        <f t="shared" si="560"/>
        <v>0</v>
      </c>
      <c r="J1651" s="39">
        <f t="shared" si="564"/>
        <v>0</v>
      </c>
      <c r="K1651" s="39">
        <f t="shared" si="561"/>
        <v>0</v>
      </c>
      <c r="L1651" s="39"/>
      <c r="M1651" s="40"/>
      <c r="N1651" s="39">
        <f t="shared" si="566"/>
        <v>0</v>
      </c>
      <c r="O1651" s="187" t="str">
        <f t="shared" si="565"/>
        <v>---</v>
      </c>
      <c r="P1651" s="40"/>
      <c r="Q1651" s="39">
        <f t="shared" si="563"/>
        <v>0</v>
      </c>
      <c r="R1651" s="45">
        <f t="shared" si="557"/>
        <v>301</v>
      </c>
      <c r="S1651" s="164"/>
      <c r="T1651" s="160"/>
      <c r="U1651" s="39"/>
      <c r="V1651" s="436"/>
      <c r="W1651" s="45"/>
      <c r="X1651" s="39"/>
      <c r="Y1651" s="39"/>
      <c r="Z1651" s="39"/>
      <c r="AA1651" s="39"/>
      <c r="AB1651" s="216"/>
    </row>
    <row r="1652" spans="1:28" x14ac:dyDescent="0.25">
      <c r="A1652" s="100"/>
      <c r="B1652" s="130"/>
      <c r="C1652" s="154"/>
      <c r="D1652" s="154"/>
      <c r="E1652" s="224"/>
      <c r="F1652" s="154"/>
      <c r="G1652" s="224"/>
      <c r="H1652" s="154"/>
      <c r="I1652" s="225"/>
      <c r="J1652" s="154"/>
      <c r="K1652" s="154"/>
      <c r="L1652" s="154"/>
      <c r="M1652" s="224"/>
      <c r="N1652" s="154"/>
      <c r="O1652" s="154"/>
      <c r="P1652" s="224"/>
      <c r="Q1652" s="154"/>
      <c r="R1652" s="130"/>
      <c r="S1652" s="129"/>
      <c r="T1652" s="122"/>
      <c r="U1652" s="154"/>
      <c r="V1652" s="228"/>
      <c r="W1652" s="130"/>
      <c r="X1652" s="154"/>
      <c r="Y1652" s="154"/>
      <c r="Z1652" s="154"/>
      <c r="AA1652" s="154"/>
      <c r="AB1652" s="229"/>
    </row>
    <row r="1653" spans="1:28" x14ac:dyDescent="0.25">
      <c r="A1653" s="244" t="s">
        <v>54</v>
      </c>
      <c r="B1653" s="9" t="str">
        <f t="shared" ref="B1653" si="569">$M$1</f>
        <v>A</v>
      </c>
      <c r="C1653" s="32"/>
      <c r="D1653" s="32"/>
      <c r="F1653" s="32"/>
      <c r="H1653" s="32"/>
      <c r="I1653" s="32"/>
      <c r="J1653" s="32"/>
      <c r="K1653" s="32"/>
      <c r="L1653" s="32"/>
      <c r="N1653" s="32"/>
      <c r="O1653" s="32"/>
      <c r="T1653" s="160"/>
      <c r="U1653" s="4"/>
      <c r="V1653" s="4"/>
    </row>
    <row r="1654" spans="1:28" x14ac:dyDescent="0.25">
      <c r="A1654" s="4" t="s">
        <v>4</v>
      </c>
      <c r="C1654" s="198">
        <f>SUM(C1635:C1653)</f>
        <v>8102147</v>
      </c>
      <c r="D1654" s="198">
        <f>SUM(D1635:D1653)</f>
        <v>19531</v>
      </c>
      <c r="F1654" s="11">
        <f>SUM(F1635:F1653)</f>
        <v>0</v>
      </c>
      <c r="H1654" s="198">
        <f>SUM(H1635:H1653)</f>
        <v>8121678</v>
      </c>
      <c r="I1654" s="32"/>
      <c r="J1654" s="198">
        <f>SUM(J1635:J1653)</f>
        <v>221628.52250000002</v>
      </c>
      <c r="K1654" s="198">
        <f>SUM(K1635:K1653)</f>
        <v>2280380.2317500007</v>
      </c>
      <c r="L1654" s="11">
        <f>SUM(L1635:L1653)</f>
        <v>0</v>
      </c>
      <c r="N1654" s="198">
        <f>SUM(N1635:N1653)</f>
        <v>2502008.7542499998</v>
      </c>
      <c r="O1654" s="11"/>
      <c r="Q1654" s="198">
        <f>SUM(Q1635:Q1653)</f>
        <v>5619669.2457499988</v>
      </c>
      <c r="T1654" s="160"/>
      <c r="U1654" s="198">
        <f>SUM(U1635:U1651)</f>
        <v>0</v>
      </c>
      <c r="V1654" s="23"/>
      <c r="X1654" s="198">
        <f>U1654+V1635</f>
        <v>0</v>
      </c>
      <c r="Y1654" s="198">
        <f>X1654/H1654*J1654</f>
        <v>0</v>
      </c>
      <c r="AA1654" s="198">
        <f>Z1635+Y1654+SUM(AA1635:AA1651)</f>
        <v>0</v>
      </c>
      <c r="AB1654" s="198">
        <f>X1654-AA1654</f>
        <v>0</v>
      </c>
    </row>
    <row r="1655" spans="1:28" x14ac:dyDescent="0.25">
      <c r="C1655" s="32"/>
      <c r="H1655" s="32"/>
      <c r="I1655" s="32"/>
      <c r="J1655" s="32"/>
      <c r="K1655" s="32"/>
      <c r="L1655" s="32"/>
      <c r="N1655" s="32"/>
      <c r="O1655" s="32"/>
      <c r="Q1655" s="32"/>
      <c r="T1655" s="160"/>
    </row>
    <row r="1656" spans="1:28" x14ac:dyDescent="0.25">
      <c r="A1656" s="120" t="s">
        <v>85</v>
      </c>
      <c r="B1656" s="90"/>
      <c r="C1656" s="32"/>
      <c r="H1656" s="32"/>
      <c r="I1656" s="32"/>
      <c r="J1656" s="32"/>
      <c r="K1656" s="32"/>
      <c r="L1656" s="32"/>
      <c r="N1656" s="32"/>
      <c r="O1656" s="32"/>
      <c r="Q1656" s="32"/>
      <c r="T1656" s="160"/>
      <c r="U1656" s="56"/>
      <c r="V1656" s="4"/>
      <c r="W1656" s="9"/>
      <c r="Y1656" s="32"/>
      <c r="AA1656" s="32"/>
      <c r="AB1656" s="206"/>
    </row>
    <row r="1657" spans="1:28" ht="14.4" thickBot="1" x14ac:dyDescent="0.3">
      <c r="B1657" s="4"/>
      <c r="E1657" s="4"/>
      <c r="G1657" s="4"/>
      <c r="T1657" s="160"/>
      <c r="U1657" s="56"/>
      <c r="V1657" s="4"/>
      <c r="W1657" s="9"/>
      <c r="Y1657" s="32"/>
      <c r="AA1657" s="32"/>
      <c r="AB1657" s="206"/>
    </row>
    <row r="1658" spans="1:28" ht="14.4" thickTop="1" x14ac:dyDescent="0.25">
      <c r="B1658" s="4"/>
      <c r="E1658" s="4"/>
      <c r="G1658" s="4"/>
      <c r="K1658" s="91"/>
      <c r="L1658" s="92"/>
      <c r="M1658" s="68"/>
      <c r="N1658" s="92"/>
      <c r="O1658" s="92"/>
      <c r="P1658" s="68"/>
      <c r="Q1658" s="93"/>
      <c r="T1658" s="160"/>
      <c r="U1658" s="125"/>
      <c r="V1658" s="4"/>
      <c r="AA1658" s="65"/>
      <c r="AB1658" s="50"/>
    </row>
    <row r="1659" spans="1:28" x14ac:dyDescent="0.25">
      <c r="B1659" s="267"/>
      <c r="C1659" s="9"/>
      <c r="H1659" s="9"/>
      <c r="K1659" s="78"/>
      <c r="L1659" s="376">
        <f>L1628</f>
        <v>2017</v>
      </c>
      <c r="M1659" s="377"/>
      <c r="N1659" s="377"/>
      <c r="O1659" s="377"/>
      <c r="P1659" s="378"/>
      <c r="Q1659" s="94"/>
      <c r="T1659" s="160"/>
      <c r="U1659" s="56"/>
      <c r="V1659" s="4" t="s">
        <v>5</v>
      </c>
      <c r="AB1659" s="50"/>
    </row>
    <row r="1660" spans="1:28" x14ac:dyDescent="0.25">
      <c r="B1660" s="4"/>
      <c r="E1660" s="4"/>
      <c r="G1660" s="4"/>
      <c r="K1660" s="78"/>
      <c r="L1660" s="57"/>
      <c r="M1660" s="73"/>
      <c r="N1660" s="57"/>
      <c r="O1660" s="57"/>
      <c r="P1660" s="73"/>
      <c r="Q1660" s="74"/>
      <c r="T1660" s="160"/>
      <c r="U1660" s="56"/>
      <c r="V1660" s="10" t="s">
        <v>17</v>
      </c>
      <c r="W1660" s="10" t="s">
        <v>18</v>
      </c>
      <c r="X1660" s="10"/>
      <c r="AB1660" s="50"/>
    </row>
    <row r="1661" spans="1:28" x14ac:dyDescent="0.25">
      <c r="B1661" s="4"/>
      <c r="E1661" s="4"/>
      <c r="G1661" s="4"/>
      <c r="K1661" s="72"/>
      <c r="L1661" s="56" t="s">
        <v>19</v>
      </c>
      <c r="M1661" s="73"/>
      <c r="N1661" s="56"/>
      <c r="O1661" s="379">
        <f>H1654</f>
        <v>8121678</v>
      </c>
      <c r="P1661" s="379"/>
      <c r="Q1661" s="71"/>
      <c r="T1661" s="160"/>
      <c r="U1661" s="125"/>
      <c r="V1661" s="380" t="s">
        <v>76</v>
      </c>
      <c r="W1661" s="382" t="s">
        <v>75</v>
      </c>
      <c r="X1661" s="383"/>
      <c r="Y1661" s="383"/>
      <c r="Z1661" s="383"/>
      <c r="AA1661" s="384"/>
      <c r="AB1661" s="50"/>
    </row>
    <row r="1662" spans="1:28" x14ac:dyDescent="0.25">
      <c r="A1662" s="9"/>
      <c r="B1662" s="267"/>
      <c r="K1662" s="72"/>
      <c r="L1662" s="43" t="s">
        <v>20</v>
      </c>
      <c r="M1662" s="73"/>
      <c r="N1662" s="56"/>
      <c r="O1662" s="391">
        <f>X1654</f>
        <v>0</v>
      </c>
      <c r="P1662" s="391"/>
      <c r="Q1662" s="71"/>
      <c r="T1662" s="160"/>
      <c r="U1662" s="56"/>
      <c r="V1662" s="381"/>
      <c r="W1662" s="385"/>
      <c r="X1662" s="386"/>
      <c r="Y1662" s="386"/>
      <c r="Z1662" s="386"/>
      <c r="AA1662" s="387"/>
      <c r="AB1662" s="50"/>
    </row>
    <row r="1663" spans="1:28" ht="14.4" thickBot="1" x14ac:dyDescent="0.3">
      <c r="K1663" s="72"/>
      <c r="L1663" s="43" t="s">
        <v>21</v>
      </c>
      <c r="M1663" s="73"/>
      <c r="N1663" s="56"/>
      <c r="O1663" s="392">
        <f>N1654</f>
        <v>2502008.7542499998</v>
      </c>
      <c r="P1663" s="392"/>
      <c r="Q1663" s="71"/>
      <c r="T1663" s="160"/>
      <c r="U1663" s="56"/>
      <c r="V1663" s="267"/>
      <c r="W1663" s="385"/>
      <c r="X1663" s="386"/>
      <c r="Y1663" s="386"/>
      <c r="Z1663" s="386"/>
      <c r="AA1663" s="387"/>
      <c r="AB1663" s="50"/>
    </row>
    <row r="1664" spans="1:28" x14ac:dyDescent="0.25">
      <c r="A1664" s="9"/>
      <c r="B1664" s="267"/>
      <c r="K1664" s="72"/>
      <c r="L1664" s="75"/>
      <c r="M1664" s="76"/>
      <c r="N1664" s="77"/>
      <c r="O1664" s="393">
        <f>O1661-O1662-O1663</f>
        <v>5619669.2457500007</v>
      </c>
      <c r="P1664" s="393"/>
      <c r="Q1664" s="71"/>
      <c r="T1664" s="160"/>
      <c r="W1664" s="388"/>
      <c r="X1664" s="389"/>
      <c r="Y1664" s="389"/>
      <c r="Z1664" s="389"/>
      <c r="AA1664" s="390"/>
      <c r="AB1664" s="50"/>
    </row>
    <row r="1665" spans="1:28" x14ac:dyDescent="0.25">
      <c r="A1665" s="9"/>
      <c r="B1665" s="267"/>
      <c r="H1665" s="9"/>
      <c r="K1665" s="78"/>
      <c r="L1665" s="43"/>
      <c r="M1665" s="73"/>
      <c r="N1665" s="56"/>
      <c r="O1665" s="43"/>
      <c r="P1665" s="56"/>
      <c r="Q1665" s="74"/>
      <c r="T1665" s="160"/>
    </row>
    <row r="1666" spans="1:28" x14ac:dyDescent="0.25">
      <c r="A1666" s="9" t="s">
        <v>22</v>
      </c>
      <c r="B1666" s="62"/>
      <c r="C1666" s="4" t="s">
        <v>23</v>
      </c>
      <c r="K1666" s="78"/>
      <c r="L1666" s="80" t="s">
        <v>24</v>
      </c>
      <c r="M1666" s="73"/>
      <c r="N1666" s="56"/>
      <c r="O1666" s="394">
        <f>AA1654</f>
        <v>0</v>
      </c>
      <c r="P1666" s="394"/>
      <c r="Q1666" s="71"/>
      <c r="T1666" s="160"/>
    </row>
    <row r="1667" spans="1:28" x14ac:dyDescent="0.25">
      <c r="A1667" s="9" t="s">
        <v>28</v>
      </c>
      <c r="B1667" s="62">
        <f>B1621</f>
        <v>0</v>
      </c>
      <c r="C1667" s="4">
        <f t="shared" ref="C1667" si="570">B1666-B1667</f>
        <v>0</v>
      </c>
      <c r="D1667" s="4" t="s">
        <v>26</v>
      </c>
      <c r="K1667" s="72"/>
      <c r="L1667" s="81" t="s">
        <v>27</v>
      </c>
      <c r="M1667" s="19"/>
      <c r="N1667" s="20"/>
      <c r="O1667" s="374">
        <f>O1664+O1666</f>
        <v>5619669.2457500007</v>
      </c>
      <c r="P1667" s="374"/>
      <c r="Q1667" s="95"/>
      <c r="T1667" s="160"/>
    </row>
    <row r="1668" spans="1:28" ht="14.4" thickBot="1" x14ac:dyDescent="0.3">
      <c r="C1668" s="32"/>
      <c r="D1668" s="32"/>
      <c r="F1668" s="32"/>
      <c r="H1668" s="32"/>
      <c r="I1668" s="96"/>
      <c r="J1668" s="32"/>
      <c r="K1668" s="97"/>
      <c r="L1668" s="98"/>
      <c r="M1668" s="84"/>
      <c r="N1668" s="98"/>
      <c r="O1668" s="98"/>
      <c r="P1668" s="84"/>
      <c r="Q1668" s="99"/>
      <c r="T1668" s="160"/>
    </row>
    <row r="1669" spans="1:28" ht="14.4" thickTop="1" x14ac:dyDescent="0.25"/>
    <row r="1671" spans="1:28" x14ac:dyDescent="0.25">
      <c r="A1671" s="87" t="s">
        <v>78</v>
      </c>
      <c r="D1671" s="267" t="s">
        <v>39</v>
      </c>
      <c r="I1671" s="395" t="s">
        <v>77</v>
      </c>
      <c r="J1671" s="395"/>
      <c r="L1671" s="267" t="s">
        <v>79</v>
      </c>
      <c r="O1671" s="267" t="s">
        <v>80</v>
      </c>
      <c r="P1671" s="267"/>
      <c r="Q1671" s="267"/>
      <c r="T1671" s="160"/>
    </row>
    <row r="1672" spans="1:28" x14ac:dyDescent="0.25">
      <c r="A1672" s="268" t="str">
        <f t="shared" ref="A1672" si="571">$B$1</f>
        <v>Liberty-Bolivar</v>
      </c>
      <c r="B1672" s="269"/>
      <c r="D1672" s="396" t="str">
        <f t="shared" ref="D1672" si="572">$I$1</f>
        <v>WA-2020-0397</v>
      </c>
      <c r="E1672" s="397"/>
      <c r="F1672" s="398"/>
      <c r="I1672" s="12" t="str">
        <f t="shared" ref="I1672" si="573">$M$1</f>
        <v>A</v>
      </c>
      <c r="L1672" s="44">
        <f>L1628+1</f>
        <v>2018</v>
      </c>
      <c r="O1672" s="399">
        <v>12</v>
      </c>
      <c r="P1672" s="400"/>
      <c r="T1672" s="160"/>
    </row>
    <row r="1673" spans="1:28" x14ac:dyDescent="0.25">
      <c r="A1673" s="272"/>
      <c r="B1673" s="267"/>
      <c r="T1673" s="160"/>
    </row>
    <row r="1674" spans="1:28" x14ac:dyDescent="0.3">
      <c r="B1674" s="401" t="s">
        <v>63</v>
      </c>
      <c r="C1674" s="366" t="s">
        <v>44</v>
      </c>
      <c r="D1674" s="366" t="s">
        <v>45</v>
      </c>
      <c r="E1674" s="101"/>
      <c r="F1674" s="366" t="s">
        <v>46</v>
      </c>
      <c r="G1674" s="101"/>
      <c r="H1674" s="366" t="s">
        <v>47</v>
      </c>
      <c r="I1674" s="366" t="s">
        <v>48</v>
      </c>
      <c r="J1674" s="366" t="s">
        <v>50</v>
      </c>
      <c r="K1674" s="366" t="s">
        <v>51</v>
      </c>
      <c r="L1674" s="366" t="s">
        <v>52</v>
      </c>
      <c r="M1674" s="101"/>
      <c r="N1674" s="366" t="s">
        <v>53</v>
      </c>
      <c r="O1674" s="366" t="s">
        <v>60</v>
      </c>
      <c r="P1674" s="101"/>
      <c r="Q1674" s="366" t="s">
        <v>55</v>
      </c>
      <c r="R1674" s="368" t="s">
        <v>49</v>
      </c>
      <c r="T1674" s="160"/>
      <c r="U1674" s="366" t="s">
        <v>64</v>
      </c>
      <c r="V1674" s="366" t="s">
        <v>65</v>
      </c>
      <c r="W1674" s="366" t="s">
        <v>67</v>
      </c>
      <c r="X1674" s="366" t="s">
        <v>66</v>
      </c>
      <c r="Y1674" s="366" t="s">
        <v>68</v>
      </c>
      <c r="Z1674" s="366" t="s">
        <v>69</v>
      </c>
      <c r="AA1674" s="366" t="s">
        <v>70</v>
      </c>
      <c r="AB1674" s="404" t="s">
        <v>71</v>
      </c>
    </row>
    <row r="1675" spans="1:28" x14ac:dyDescent="0.3">
      <c r="B1675" s="402"/>
      <c r="C1675" s="367"/>
      <c r="D1675" s="367"/>
      <c r="E1675" s="102"/>
      <c r="F1675" s="367"/>
      <c r="G1675" s="102"/>
      <c r="H1675" s="367"/>
      <c r="I1675" s="367"/>
      <c r="J1675" s="367"/>
      <c r="K1675" s="367"/>
      <c r="L1675" s="367"/>
      <c r="M1675" s="102"/>
      <c r="N1675" s="367"/>
      <c r="O1675" s="367"/>
      <c r="P1675" s="102"/>
      <c r="Q1675" s="367"/>
      <c r="R1675" s="369"/>
      <c r="T1675" s="160"/>
      <c r="U1675" s="367"/>
      <c r="V1675" s="367"/>
      <c r="W1675" s="367"/>
      <c r="X1675" s="367"/>
      <c r="Y1675" s="367"/>
      <c r="Z1675" s="367"/>
      <c r="AA1675" s="367"/>
      <c r="AB1675" s="405"/>
    </row>
    <row r="1676" spans="1:28" x14ac:dyDescent="0.3">
      <c r="B1676" s="402"/>
      <c r="C1676" s="367"/>
      <c r="D1676" s="367"/>
      <c r="E1676" s="102"/>
      <c r="F1676" s="367"/>
      <c r="G1676" s="102"/>
      <c r="H1676" s="367"/>
      <c r="I1676" s="367"/>
      <c r="J1676" s="367"/>
      <c r="K1676" s="367"/>
      <c r="L1676" s="367"/>
      <c r="M1676" s="102"/>
      <c r="N1676" s="367"/>
      <c r="O1676" s="367"/>
      <c r="P1676" s="102"/>
      <c r="Q1676" s="367"/>
      <c r="R1676" s="369"/>
      <c r="T1676" s="160"/>
      <c r="U1676" s="367"/>
      <c r="V1676" s="367"/>
      <c r="W1676" s="367"/>
      <c r="X1676" s="367"/>
      <c r="Y1676" s="367"/>
      <c r="Z1676" s="367"/>
      <c r="AA1676" s="367"/>
      <c r="AB1676" s="405"/>
    </row>
    <row r="1677" spans="1:28" x14ac:dyDescent="0.3">
      <c r="A1677" s="433" t="s">
        <v>0</v>
      </c>
      <c r="B1677" s="402"/>
      <c r="C1677" s="367"/>
      <c r="D1677" s="367"/>
      <c r="E1677" s="102"/>
      <c r="F1677" s="367"/>
      <c r="G1677" s="102"/>
      <c r="H1677" s="367"/>
      <c r="I1677" s="367"/>
      <c r="J1677" s="367"/>
      <c r="K1677" s="367"/>
      <c r="L1677" s="367"/>
      <c r="M1677" s="102"/>
      <c r="N1677" s="367"/>
      <c r="O1677" s="367"/>
      <c r="P1677" s="102"/>
      <c r="Q1677" s="367"/>
      <c r="R1677" s="369"/>
      <c r="T1677" s="160"/>
      <c r="U1677" s="367"/>
      <c r="V1677" s="367"/>
      <c r="W1677" s="367"/>
      <c r="X1677" s="367"/>
      <c r="Y1677" s="367"/>
      <c r="Z1677" s="367"/>
      <c r="AA1677" s="367"/>
      <c r="AB1677" s="405"/>
    </row>
    <row r="1678" spans="1:28" x14ac:dyDescent="0.3">
      <c r="A1678" s="433"/>
      <c r="B1678" s="403"/>
      <c r="C1678" s="46">
        <f>L1672</f>
        <v>2018</v>
      </c>
      <c r="D1678" s="46">
        <f>C1678</f>
        <v>2018</v>
      </c>
      <c r="E1678" s="7" t="s">
        <v>5</v>
      </c>
      <c r="F1678" s="46">
        <f>C1678</f>
        <v>2018</v>
      </c>
      <c r="G1678" s="7" t="s">
        <v>5</v>
      </c>
      <c r="H1678" s="46">
        <f>C1678</f>
        <v>2018</v>
      </c>
      <c r="I1678" s="373"/>
      <c r="J1678" s="373"/>
      <c r="K1678" s="46">
        <f>C1678</f>
        <v>2018</v>
      </c>
      <c r="L1678" s="46">
        <f>C1678</f>
        <v>2018</v>
      </c>
      <c r="M1678" s="7" t="s">
        <v>5</v>
      </c>
      <c r="N1678" s="46">
        <f>C1678</f>
        <v>2018</v>
      </c>
      <c r="O1678" s="373"/>
      <c r="P1678" s="7" t="s">
        <v>5</v>
      </c>
      <c r="Q1678" s="46">
        <f>C1678</f>
        <v>2018</v>
      </c>
      <c r="R1678" s="370"/>
      <c r="T1678" s="160"/>
      <c r="U1678" s="46">
        <f>C1678</f>
        <v>2018</v>
      </c>
      <c r="V1678" s="220">
        <f>U1678</f>
        <v>2018</v>
      </c>
      <c r="W1678" s="373"/>
      <c r="X1678" s="46">
        <f>U1678</f>
        <v>2018</v>
      </c>
      <c r="Y1678" s="46">
        <f>U1678</f>
        <v>2018</v>
      </c>
      <c r="Z1678" s="47">
        <f>U1678</f>
        <v>2018</v>
      </c>
      <c r="AA1678" s="373"/>
      <c r="AB1678" s="406"/>
    </row>
    <row r="1679" spans="1:28" x14ac:dyDescent="0.25">
      <c r="A1679" s="100" t="str">
        <f t="shared" ref="A1679:B1695" si="574">A1635</f>
        <v>Class</v>
      </c>
      <c r="B1679" s="130" t="str">
        <f t="shared" si="574"/>
        <v>A</v>
      </c>
      <c r="C1679" s="154"/>
      <c r="D1679" s="154"/>
      <c r="E1679" s="224"/>
      <c r="F1679" s="154"/>
      <c r="G1679" s="224"/>
      <c r="H1679" s="154"/>
      <c r="I1679" s="225"/>
      <c r="J1679" s="154"/>
      <c r="K1679" s="154"/>
      <c r="L1679" s="154"/>
      <c r="M1679" s="224"/>
      <c r="N1679" s="154"/>
      <c r="O1679" s="154"/>
      <c r="P1679" s="224"/>
      <c r="Q1679" s="154"/>
      <c r="R1679" s="130" t="str">
        <f t="shared" ref="R1679:R1695" si="575">B1679</f>
        <v>A</v>
      </c>
      <c r="S1679" s="164"/>
      <c r="T1679" s="155"/>
      <c r="U1679" s="207"/>
      <c r="V1679" s="221">
        <f>X1654</f>
        <v>0</v>
      </c>
      <c r="W1679" s="105"/>
      <c r="X1679" s="176"/>
      <c r="Y1679" s="176"/>
      <c r="Z1679" s="176">
        <f>AA1655</f>
        <v>0</v>
      </c>
      <c r="AA1679" s="207"/>
      <c r="AB1679" s="214"/>
    </row>
    <row r="1680" spans="1:28" s="100" customFormat="1" x14ac:dyDescent="0.25">
      <c r="A1680" s="100" t="str">
        <f t="shared" si="574"/>
        <v>Land and Land Rights</v>
      </c>
      <c r="B1680" s="130">
        <f t="shared" si="574"/>
        <v>389</v>
      </c>
      <c r="C1680" s="154">
        <f t="shared" ref="C1680:C1695" si="576">H1636</f>
        <v>66116</v>
      </c>
      <c r="D1680" s="154"/>
      <c r="E1680" s="224"/>
      <c r="F1680" s="154"/>
      <c r="G1680" s="224"/>
      <c r="H1680" s="154">
        <f t="shared" ref="H1680:H1684" si="577">C1680+D1680-F1680</f>
        <v>66116</v>
      </c>
      <c r="I1680" s="225">
        <f t="shared" ref="I1680:I1695" si="578">I1636</f>
        <v>0</v>
      </c>
      <c r="J1680" s="154">
        <f>((C1680+H1680)/2)*I1680/100*$O$1672/12</f>
        <v>0</v>
      </c>
      <c r="K1680" s="154">
        <f t="shared" ref="K1680:K1695" si="579">N1636</f>
        <v>0</v>
      </c>
      <c r="L1680" s="154"/>
      <c r="M1680" s="224"/>
      <c r="N1680" s="154">
        <f>K1680+J1680+L1680-F1680</f>
        <v>0</v>
      </c>
      <c r="O1680" s="293" t="str">
        <f>IF(N1680&gt;0, N1680/H1680*100, "---")</f>
        <v>---</v>
      </c>
      <c r="P1680" s="224"/>
      <c r="Q1680" s="154">
        <f t="shared" ref="Q1680:Q1695" si="580">H1680-N1680</f>
        <v>66116</v>
      </c>
      <c r="R1680" s="130">
        <f t="shared" si="575"/>
        <v>389</v>
      </c>
      <c r="S1680" s="129"/>
      <c r="T1680" s="122"/>
      <c r="U1680" s="154"/>
      <c r="V1680" s="360" t="s">
        <v>72</v>
      </c>
      <c r="W1680" s="130"/>
      <c r="X1680" s="154"/>
      <c r="Y1680" s="281"/>
      <c r="Z1680" s="363" t="s">
        <v>74</v>
      </c>
      <c r="AA1680" s="154"/>
      <c r="AB1680" s="282"/>
    </row>
    <row r="1681" spans="1:28" x14ac:dyDescent="0.25">
      <c r="A1681" s="63" t="str">
        <f t="shared" si="574"/>
        <v>Wells and Springs</v>
      </c>
      <c r="B1681" s="45">
        <f t="shared" si="574"/>
        <v>314</v>
      </c>
      <c r="C1681" s="39">
        <f t="shared" si="576"/>
        <v>1103996</v>
      </c>
      <c r="D1681" s="39"/>
      <c r="E1681" s="40"/>
      <c r="F1681" s="39"/>
      <c r="G1681" s="40"/>
      <c r="H1681" s="39">
        <f t="shared" si="577"/>
        <v>1103996</v>
      </c>
      <c r="I1681" s="41">
        <f t="shared" si="578"/>
        <v>2</v>
      </c>
      <c r="J1681" s="39">
        <f t="shared" ref="J1681:J1695" si="581">((C1681+H1681)/2)*I1681/100*$O$1672/12</f>
        <v>22079.919999999998</v>
      </c>
      <c r="K1681" s="39">
        <f t="shared" si="579"/>
        <v>85889.84</v>
      </c>
      <c r="L1681" s="39"/>
      <c r="M1681" s="40"/>
      <c r="N1681" s="39">
        <f t="shared" ref="N1681:N1682" si="582">K1681+J1681+L1681-F1681</f>
        <v>107969.76</v>
      </c>
      <c r="O1681" s="187">
        <f t="shared" ref="O1681:O1695" si="583">IF(N1681&gt;0, N1681/H1681*100, "---")</f>
        <v>9.7799049996557965</v>
      </c>
      <c r="P1681" s="40"/>
      <c r="Q1681" s="39">
        <f t="shared" si="580"/>
        <v>996026.24</v>
      </c>
      <c r="R1681" s="45">
        <f t="shared" si="575"/>
        <v>314</v>
      </c>
      <c r="S1681" s="164"/>
      <c r="T1681" s="155"/>
      <c r="U1681" s="39"/>
      <c r="V1681" s="361"/>
      <c r="W1681" s="45"/>
      <c r="X1681" s="39"/>
      <c r="Y1681" s="210"/>
      <c r="Z1681" s="364"/>
      <c r="AA1681" s="39"/>
      <c r="AB1681" s="216"/>
    </row>
    <row r="1682" spans="1:28" s="100" customFormat="1" x14ac:dyDescent="0.25">
      <c r="A1682" s="100" t="str">
        <f t="shared" si="574"/>
        <v>Pumping Equip (Electric)</v>
      </c>
      <c r="B1682" s="130">
        <f t="shared" si="574"/>
        <v>325</v>
      </c>
      <c r="C1682" s="154">
        <f t="shared" si="576"/>
        <v>8067</v>
      </c>
      <c r="D1682" s="154"/>
      <c r="E1682" s="224"/>
      <c r="F1682" s="154"/>
      <c r="G1682" s="224"/>
      <c r="H1682" s="154">
        <f t="shared" si="577"/>
        <v>8067</v>
      </c>
      <c r="I1682" s="225">
        <f t="shared" si="578"/>
        <v>10</v>
      </c>
      <c r="J1682" s="154">
        <f t="shared" si="581"/>
        <v>806.70000000000016</v>
      </c>
      <c r="K1682" s="154">
        <f t="shared" si="579"/>
        <v>2632.05</v>
      </c>
      <c r="L1682" s="154"/>
      <c r="M1682" s="224"/>
      <c r="N1682" s="154">
        <f t="shared" si="582"/>
        <v>3438.7500000000005</v>
      </c>
      <c r="O1682" s="293">
        <f t="shared" si="583"/>
        <v>42.627370769802909</v>
      </c>
      <c r="P1682" s="224"/>
      <c r="Q1682" s="154">
        <f t="shared" si="580"/>
        <v>4628.25</v>
      </c>
      <c r="R1682" s="130">
        <f t="shared" si="575"/>
        <v>325</v>
      </c>
      <c r="S1682" s="129"/>
      <c r="T1682" s="122"/>
      <c r="U1682" s="154"/>
      <c r="V1682" s="361"/>
      <c r="W1682" s="130"/>
      <c r="X1682" s="154"/>
      <c r="Y1682" s="251"/>
      <c r="Z1682" s="364"/>
      <c r="AA1682" s="154"/>
      <c r="AB1682" s="283"/>
    </row>
    <row r="1683" spans="1:28" x14ac:dyDescent="0.25">
      <c r="A1683" s="63" t="str">
        <f t="shared" si="574"/>
        <v>Structures and Improvements</v>
      </c>
      <c r="B1683" s="45">
        <f t="shared" si="574"/>
        <v>390</v>
      </c>
      <c r="C1683" s="39">
        <f t="shared" si="576"/>
        <v>23440</v>
      </c>
      <c r="D1683" s="39"/>
      <c r="E1683" s="40"/>
      <c r="F1683" s="39"/>
      <c r="G1683" s="40"/>
      <c r="H1683" s="39">
        <f t="shared" si="577"/>
        <v>23440</v>
      </c>
      <c r="I1683" s="41">
        <f t="shared" si="578"/>
        <v>2.5</v>
      </c>
      <c r="J1683" s="39">
        <f t="shared" si="581"/>
        <v>586</v>
      </c>
      <c r="K1683" s="39">
        <f t="shared" si="579"/>
        <v>10021.025</v>
      </c>
      <c r="L1683" s="39"/>
      <c r="M1683" s="40"/>
      <c r="N1683" s="39">
        <f>K1683+J1683+L1683-F1683</f>
        <v>10607.025</v>
      </c>
      <c r="O1683" s="187">
        <f t="shared" si="583"/>
        <v>45.251813139931741</v>
      </c>
      <c r="P1683" s="40"/>
      <c r="Q1683" s="39">
        <f t="shared" si="580"/>
        <v>12832.975</v>
      </c>
      <c r="R1683" s="45">
        <f t="shared" si="575"/>
        <v>390</v>
      </c>
      <c r="S1683" s="164"/>
      <c r="T1683" s="155"/>
      <c r="U1683" s="39"/>
      <c r="V1683" s="361"/>
      <c r="W1683" s="45"/>
      <c r="X1683" s="39"/>
      <c r="Y1683" s="210"/>
      <c r="Z1683" s="364"/>
      <c r="AA1683" s="39"/>
      <c r="AB1683" s="218"/>
    </row>
    <row r="1684" spans="1:28" s="100" customFormat="1" x14ac:dyDescent="0.25">
      <c r="A1684" s="100" t="str">
        <f t="shared" si="574"/>
        <v>Water Treatment Equipment</v>
      </c>
      <c r="B1684" s="130">
        <f t="shared" si="574"/>
        <v>332</v>
      </c>
      <c r="C1684" s="154">
        <f t="shared" si="576"/>
        <v>362844</v>
      </c>
      <c r="D1684" s="154"/>
      <c r="E1684" s="224"/>
      <c r="F1684" s="154"/>
      <c r="G1684" s="224"/>
      <c r="H1684" s="154">
        <f t="shared" si="577"/>
        <v>362844</v>
      </c>
      <c r="I1684" s="225">
        <f t="shared" si="578"/>
        <v>2.9</v>
      </c>
      <c r="J1684" s="154">
        <f t="shared" si="581"/>
        <v>10522.475999999999</v>
      </c>
      <c r="K1684" s="154">
        <f t="shared" si="579"/>
        <v>60053.373999999996</v>
      </c>
      <c r="L1684" s="154"/>
      <c r="M1684" s="224"/>
      <c r="N1684" s="154">
        <f>K1684+J1684+L1684-F1684</f>
        <v>70575.849999999991</v>
      </c>
      <c r="O1684" s="293">
        <f t="shared" si="583"/>
        <v>19.45074191663635</v>
      </c>
      <c r="P1684" s="224"/>
      <c r="Q1684" s="154">
        <f t="shared" si="580"/>
        <v>292268.15000000002</v>
      </c>
      <c r="R1684" s="130">
        <f t="shared" si="575"/>
        <v>332</v>
      </c>
      <c r="S1684" s="129"/>
      <c r="T1684" s="122"/>
      <c r="U1684" s="154"/>
      <c r="V1684" s="361"/>
      <c r="W1684" s="130"/>
      <c r="X1684" s="154"/>
      <c r="Y1684" s="251"/>
      <c r="Z1684" s="364"/>
      <c r="AA1684" s="154"/>
      <c r="AB1684" s="282"/>
    </row>
    <row r="1685" spans="1:28" x14ac:dyDescent="0.25">
      <c r="A1685" s="63" t="str">
        <f t="shared" si="574"/>
        <v>Dist Reservoirs and Standpipes</v>
      </c>
      <c r="B1685" s="45">
        <f t="shared" si="574"/>
        <v>342</v>
      </c>
      <c r="C1685" s="39">
        <f t="shared" si="576"/>
        <v>1924367</v>
      </c>
      <c r="D1685" s="39"/>
      <c r="E1685" s="40"/>
      <c r="F1685" s="39"/>
      <c r="G1685" s="40"/>
      <c r="H1685" s="39">
        <f>C1685+D1685-F1685</f>
        <v>1924367</v>
      </c>
      <c r="I1685" s="41">
        <f t="shared" si="578"/>
        <v>2.5</v>
      </c>
      <c r="J1685" s="39">
        <f t="shared" si="581"/>
        <v>48109.17500000001</v>
      </c>
      <c r="K1685" s="39">
        <f t="shared" si="579"/>
        <v>789439.18750000023</v>
      </c>
      <c r="L1685" s="39"/>
      <c r="M1685" s="40"/>
      <c r="N1685" s="39">
        <f t="shared" ref="N1685:N1695" si="584">K1685+J1685+L1685-F1685</f>
        <v>837548.36250000028</v>
      </c>
      <c r="O1685" s="187">
        <f t="shared" si="583"/>
        <v>43.523317667575903</v>
      </c>
      <c r="P1685" s="40"/>
      <c r="Q1685" s="39">
        <f t="shared" si="580"/>
        <v>1086818.6374999997</v>
      </c>
      <c r="R1685" s="45">
        <f t="shared" si="575"/>
        <v>342</v>
      </c>
      <c r="S1685" s="164"/>
      <c r="T1685" s="155"/>
      <c r="U1685" s="39"/>
      <c r="V1685" s="361"/>
      <c r="W1685" s="45"/>
      <c r="X1685" s="39"/>
      <c r="Y1685" s="210"/>
      <c r="Z1685" s="364"/>
      <c r="AA1685" s="39"/>
      <c r="AB1685" s="218"/>
    </row>
    <row r="1686" spans="1:28" s="100" customFormat="1" x14ac:dyDescent="0.25">
      <c r="A1686" s="100" t="str">
        <f t="shared" si="574"/>
        <v>Trans &amp; Dist Mains</v>
      </c>
      <c r="B1686" s="130">
        <f t="shared" si="574"/>
        <v>343</v>
      </c>
      <c r="C1686" s="154">
        <f t="shared" si="576"/>
        <v>29370</v>
      </c>
      <c r="D1686" s="154"/>
      <c r="E1686" s="224"/>
      <c r="F1686" s="154"/>
      <c r="G1686" s="224"/>
      <c r="H1686" s="154">
        <f t="shared" ref="H1686" si="585">C1686+D1686-F1686</f>
        <v>29370</v>
      </c>
      <c r="I1686" s="225">
        <f t="shared" si="578"/>
        <v>2</v>
      </c>
      <c r="J1686" s="154">
        <f t="shared" si="581"/>
        <v>587.4</v>
      </c>
      <c r="K1686" s="154">
        <f t="shared" si="579"/>
        <v>7992.8999999999978</v>
      </c>
      <c r="L1686" s="154"/>
      <c r="M1686" s="224"/>
      <c r="N1686" s="154">
        <f t="shared" si="584"/>
        <v>8580.2999999999975</v>
      </c>
      <c r="O1686" s="293">
        <f t="shared" si="583"/>
        <v>29.214504596527057</v>
      </c>
      <c r="P1686" s="224"/>
      <c r="Q1686" s="154">
        <f t="shared" si="580"/>
        <v>20789.700000000004</v>
      </c>
      <c r="R1686" s="130">
        <f t="shared" si="575"/>
        <v>343</v>
      </c>
      <c r="S1686" s="129"/>
      <c r="T1686" s="122"/>
      <c r="U1686" s="154"/>
      <c r="V1686" s="361"/>
      <c r="W1686" s="130"/>
      <c r="X1686" s="154"/>
      <c r="Y1686" s="251"/>
      <c r="Z1686" s="364"/>
      <c r="AA1686" s="154"/>
      <c r="AB1686" s="282"/>
    </row>
    <row r="1687" spans="1:28" x14ac:dyDescent="0.25">
      <c r="A1687" s="63" t="str">
        <f t="shared" si="574"/>
        <v>Services</v>
      </c>
      <c r="B1687" s="45">
        <f t="shared" si="574"/>
        <v>345</v>
      </c>
      <c r="C1687" s="39">
        <f t="shared" si="576"/>
        <v>4076765</v>
      </c>
      <c r="D1687" s="39">
        <v>351474</v>
      </c>
      <c r="E1687" s="40"/>
      <c r="F1687" s="39"/>
      <c r="G1687" s="40"/>
      <c r="H1687" s="39">
        <f>C1687+D1687-F1687</f>
        <v>4428239</v>
      </c>
      <c r="I1687" s="41">
        <f t="shared" si="578"/>
        <v>2.5</v>
      </c>
      <c r="J1687" s="39">
        <f>((C1687+H1687)/2)*I1687/100*$O$1672/12</f>
        <v>106312.55</v>
      </c>
      <c r="K1687" s="39">
        <f t="shared" si="579"/>
        <v>1313364.7562500001</v>
      </c>
      <c r="L1687" s="39"/>
      <c r="M1687" s="40"/>
      <c r="N1687" s="39">
        <f t="shared" si="584"/>
        <v>1419677.3062500001</v>
      </c>
      <c r="O1687" s="187">
        <f t="shared" si="583"/>
        <v>32.059636037034139</v>
      </c>
      <c r="P1687" s="40"/>
      <c r="Q1687" s="39">
        <f t="shared" si="580"/>
        <v>3008561.6937499996</v>
      </c>
      <c r="R1687" s="45">
        <f t="shared" si="575"/>
        <v>345</v>
      </c>
      <c r="S1687" s="164"/>
      <c r="T1687" s="155"/>
      <c r="U1687" s="39"/>
      <c r="V1687" s="362"/>
      <c r="W1687" s="45"/>
      <c r="X1687" s="39"/>
      <c r="Y1687" s="210"/>
      <c r="Z1687" s="365"/>
      <c r="AA1687" s="39"/>
      <c r="AB1687" s="218"/>
    </row>
    <row r="1688" spans="1:28" s="100" customFormat="1" x14ac:dyDescent="0.25">
      <c r="A1688" s="100" t="str">
        <f t="shared" si="574"/>
        <v>Meters</v>
      </c>
      <c r="B1688" s="130">
        <f t="shared" si="574"/>
        <v>346</v>
      </c>
      <c r="C1688" s="154">
        <f t="shared" si="576"/>
        <v>11530</v>
      </c>
      <c r="D1688" s="154"/>
      <c r="E1688" s="224"/>
      <c r="F1688" s="154"/>
      <c r="G1688" s="224"/>
      <c r="H1688" s="154">
        <f t="shared" ref="H1688:H1695" si="586">C1688+D1688-F1688</f>
        <v>11530</v>
      </c>
      <c r="I1688" s="225">
        <f t="shared" si="578"/>
        <v>10</v>
      </c>
      <c r="J1688" s="154">
        <f t="shared" si="581"/>
        <v>1153</v>
      </c>
      <c r="K1688" s="154">
        <f t="shared" si="579"/>
        <v>4035.5</v>
      </c>
      <c r="L1688" s="154"/>
      <c r="M1688" s="224"/>
      <c r="N1688" s="154">
        <f t="shared" si="584"/>
        <v>5188.5</v>
      </c>
      <c r="O1688" s="293">
        <f t="shared" si="583"/>
        <v>45</v>
      </c>
      <c r="P1688" s="224"/>
      <c r="Q1688" s="154">
        <f t="shared" si="580"/>
        <v>6341.5</v>
      </c>
      <c r="R1688" s="130">
        <f t="shared" si="575"/>
        <v>346</v>
      </c>
      <c r="S1688" s="129"/>
      <c r="T1688" s="122"/>
      <c r="U1688" s="154"/>
      <c r="V1688" s="284"/>
      <c r="W1688" s="130"/>
      <c r="X1688" s="154"/>
      <c r="Y1688" s="154"/>
      <c r="Z1688" s="251"/>
      <c r="AA1688" s="154"/>
      <c r="AB1688" s="282"/>
    </row>
    <row r="1689" spans="1:28" x14ac:dyDescent="0.25">
      <c r="A1689" s="63" t="str">
        <f t="shared" si="574"/>
        <v>Meter Pits &amp; Installations</v>
      </c>
      <c r="B1689" s="45">
        <f t="shared" si="574"/>
        <v>347</v>
      </c>
      <c r="C1689" s="39">
        <f t="shared" si="576"/>
        <v>3663</v>
      </c>
      <c r="D1689" s="39"/>
      <c r="E1689" s="40"/>
      <c r="F1689" s="39"/>
      <c r="G1689" s="40"/>
      <c r="H1689" s="39">
        <f t="shared" si="586"/>
        <v>3663</v>
      </c>
      <c r="I1689" s="41">
        <f t="shared" si="578"/>
        <v>2.5</v>
      </c>
      <c r="J1689" s="39">
        <f t="shared" si="581"/>
        <v>91.575000000000003</v>
      </c>
      <c r="K1689" s="39">
        <f t="shared" si="579"/>
        <v>2243.5875000000001</v>
      </c>
      <c r="L1689" s="39"/>
      <c r="M1689" s="40"/>
      <c r="N1689" s="39">
        <f t="shared" si="584"/>
        <v>2335.1624999999999</v>
      </c>
      <c r="O1689" s="187">
        <f t="shared" si="583"/>
        <v>63.749999999999993</v>
      </c>
      <c r="P1689" s="40"/>
      <c r="Q1689" s="39">
        <f t="shared" si="580"/>
        <v>1327.8375000000001</v>
      </c>
      <c r="R1689" s="45">
        <f t="shared" si="575"/>
        <v>347</v>
      </c>
      <c r="S1689" s="164"/>
      <c r="T1689" s="155"/>
      <c r="U1689" s="39"/>
      <c r="V1689" s="434" t="s">
        <v>73</v>
      </c>
      <c r="W1689" s="45"/>
      <c r="X1689" s="39"/>
      <c r="Y1689" s="39"/>
      <c r="Z1689" s="210"/>
      <c r="AA1689" s="39"/>
      <c r="AB1689" s="216"/>
    </row>
    <row r="1690" spans="1:28" s="100" customFormat="1" x14ac:dyDescent="0.25">
      <c r="A1690" s="100" t="str">
        <f t="shared" si="574"/>
        <v>Hydrants</v>
      </c>
      <c r="B1690" s="130">
        <f t="shared" si="574"/>
        <v>348</v>
      </c>
      <c r="C1690" s="154">
        <f t="shared" si="576"/>
        <v>58117</v>
      </c>
      <c r="D1690" s="154"/>
      <c r="E1690" s="224"/>
      <c r="F1690" s="154"/>
      <c r="G1690" s="224"/>
      <c r="H1690" s="154">
        <f t="shared" si="586"/>
        <v>58117</v>
      </c>
      <c r="I1690" s="225">
        <f t="shared" si="578"/>
        <v>2</v>
      </c>
      <c r="J1690" s="154">
        <f t="shared" si="581"/>
        <v>1162.3399999999999</v>
      </c>
      <c r="K1690" s="154">
        <f t="shared" si="579"/>
        <v>25155.07</v>
      </c>
      <c r="L1690" s="154"/>
      <c r="M1690" s="224"/>
      <c r="N1690" s="154">
        <f t="shared" si="584"/>
        <v>26317.41</v>
      </c>
      <c r="O1690" s="293">
        <f t="shared" si="583"/>
        <v>45.283497083469555</v>
      </c>
      <c r="P1690" s="224"/>
      <c r="Q1690" s="154">
        <f t="shared" si="580"/>
        <v>31799.59</v>
      </c>
      <c r="R1690" s="130">
        <f t="shared" si="575"/>
        <v>348</v>
      </c>
      <c r="S1690" s="129"/>
      <c r="T1690" s="122"/>
      <c r="U1690" s="154"/>
      <c r="V1690" s="435"/>
      <c r="W1690" s="130"/>
      <c r="X1690" s="154"/>
      <c r="Y1690" s="154"/>
      <c r="Z1690" s="154"/>
      <c r="AA1690" s="154"/>
      <c r="AB1690" s="283"/>
    </row>
    <row r="1691" spans="1:28" x14ac:dyDescent="0.25">
      <c r="A1691" s="63" t="str">
        <f t="shared" si="574"/>
        <v>Stores Equipment</v>
      </c>
      <c r="B1691" s="45">
        <f t="shared" si="574"/>
        <v>393</v>
      </c>
      <c r="C1691" s="39">
        <f t="shared" si="576"/>
        <v>12656</v>
      </c>
      <c r="D1691" s="39"/>
      <c r="E1691" s="40"/>
      <c r="F1691" s="39"/>
      <c r="G1691" s="40"/>
      <c r="H1691" s="39">
        <f t="shared" si="586"/>
        <v>12656</v>
      </c>
      <c r="I1691" s="41">
        <f t="shared" si="578"/>
        <v>4</v>
      </c>
      <c r="J1691" s="39">
        <f t="shared" si="581"/>
        <v>506.24</v>
      </c>
      <c r="K1691" s="39">
        <f t="shared" si="579"/>
        <v>8352.9599999999973</v>
      </c>
      <c r="L1691" s="39"/>
      <c r="M1691" s="40"/>
      <c r="N1691" s="39">
        <f t="shared" si="584"/>
        <v>8859.1999999999971</v>
      </c>
      <c r="O1691" s="187">
        <f t="shared" si="583"/>
        <v>69.999999999999972</v>
      </c>
      <c r="P1691" s="40"/>
      <c r="Q1691" s="39">
        <f t="shared" si="580"/>
        <v>3796.8000000000029</v>
      </c>
      <c r="R1691" s="45">
        <f t="shared" si="575"/>
        <v>393</v>
      </c>
      <c r="S1691" s="164"/>
      <c r="T1691" s="155"/>
      <c r="U1691" s="39"/>
      <c r="V1691" s="435"/>
      <c r="W1691" s="45"/>
      <c r="X1691" s="39"/>
      <c r="Y1691" s="39"/>
      <c r="Z1691" s="39"/>
      <c r="AA1691" s="39"/>
      <c r="AB1691" s="216"/>
    </row>
    <row r="1692" spans="1:28" s="100" customFormat="1" x14ac:dyDescent="0.25">
      <c r="A1692" s="100" t="str">
        <f t="shared" si="574"/>
        <v>Power Operated Equipment</v>
      </c>
      <c r="B1692" s="130">
        <f t="shared" si="574"/>
        <v>396</v>
      </c>
      <c r="C1692" s="154">
        <f t="shared" si="576"/>
        <v>195821</v>
      </c>
      <c r="D1692" s="154">
        <v>0</v>
      </c>
      <c r="E1692" s="224"/>
      <c r="F1692" s="154"/>
      <c r="G1692" s="224"/>
      <c r="H1692" s="154">
        <f t="shared" si="586"/>
        <v>195821</v>
      </c>
      <c r="I1692" s="225">
        <f t="shared" si="578"/>
        <v>6.7</v>
      </c>
      <c r="J1692" s="154">
        <f t="shared" si="581"/>
        <v>13120.007</v>
      </c>
      <c r="K1692" s="154">
        <f t="shared" si="579"/>
        <v>81925.087500000009</v>
      </c>
      <c r="L1692" s="154"/>
      <c r="M1692" s="224"/>
      <c r="N1692" s="154">
        <f t="shared" si="584"/>
        <v>95045.094500000007</v>
      </c>
      <c r="O1692" s="293">
        <f t="shared" si="583"/>
        <v>48.536722057389149</v>
      </c>
      <c r="P1692" s="224"/>
      <c r="Q1692" s="154">
        <f t="shared" si="580"/>
        <v>100775.90549999999</v>
      </c>
      <c r="R1692" s="130">
        <f t="shared" si="575"/>
        <v>396</v>
      </c>
      <c r="S1692" s="129"/>
      <c r="T1692" s="122"/>
      <c r="U1692" s="154"/>
      <c r="V1692" s="435"/>
      <c r="W1692" s="130"/>
      <c r="X1692" s="154"/>
      <c r="Y1692" s="154"/>
      <c r="Z1692" s="154"/>
      <c r="AA1692" s="154"/>
      <c r="AB1692" s="282"/>
    </row>
    <row r="1693" spans="1:28" x14ac:dyDescent="0.25">
      <c r="A1693" s="63" t="str">
        <f t="shared" si="574"/>
        <v>Transportation Equipment</v>
      </c>
      <c r="B1693" s="45">
        <f t="shared" si="574"/>
        <v>392</v>
      </c>
      <c r="C1693" s="39">
        <f t="shared" si="576"/>
        <v>82997</v>
      </c>
      <c r="D1693" s="39"/>
      <c r="E1693" s="40"/>
      <c r="F1693" s="39"/>
      <c r="G1693" s="40"/>
      <c r="H1693" s="39">
        <f t="shared" si="586"/>
        <v>82997</v>
      </c>
      <c r="I1693" s="41">
        <f t="shared" si="578"/>
        <v>13</v>
      </c>
      <c r="J1693" s="39">
        <f t="shared" si="581"/>
        <v>10789.61</v>
      </c>
      <c r="K1693" s="39">
        <f t="shared" si="579"/>
        <v>26532.025000000001</v>
      </c>
      <c r="L1693" s="39"/>
      <c r="M1693" s="40"/>
      <c r="N1693" s="39">
        <f t="shared" si="584"/>
        <v>37321.635000000002</v>
      </c>
      <c r="O1693" s="187">
        <f t="shared" si="583"/>
        <v>44.967450630745695</v>
      </c>
      <c r="P1693" s="40"/>
      <c r="Q1693" s="39">
        <f t="shared" si="580"/>
        <v>45675.364999999998</v>
      </c>
      <c r="R1693" s="45">
        <f t="shared" si="575"/>
        <v>392</v>
      </c>
      <c r="S1693" s="164"/>
      <c r="T1693" s="155"/>
      <c r="U1693" s="39"/>
      <c r="V1693" s="435"/>
      <c r="W1693" s="45"/>
      <c r="X1693" s="39"/>
      <c r="Y1693" s="39"/>
      <c r="Z1693" s="39"/>
      <c r="AA1693" s="39"/>
      <c r="AB1693" s="218"/>
    </row>
    <row r="1694" spans="1:28" s="100" customFormat="1" x14ac:dyDescent="0.25">
      <c r="A1694" s="100" t="str">
        <f t="shared" si="574"/>
        <v>Communication Equipment</v>
      </c>
      <c r="B1694" s="130">
        <f t="shared" si="574"/>
        <v>397</v>
      </c>
      <c r="C1694" s="154">
        <f t="shared" si="576"/>
        <v>161929</v>
      </c>
      <c r="D1694" s="154"/>
      <c r="E1694" s="224"/>
      <c r="F1694" s="154"/>
      <c r="G1694" s="224"/>
      <c r="H1694" s="154">
        <f t="shared" si="586"/>
        <v>161929</v>
      </c>
      <c r="I1694" s="225">
        <f t="shared" si="578"/>
        <v>6.7</v>
      </c>
      <c r="J1694" s="154">
        <f t="shared" si="581"/>
        <v>10849.243</v>
      </c>
      <c r="K1694" s="154">
        <f t="shared" si="579"/>
        <v>84371.391499999998</v>
      </c>
      <c r="L1694" s="154"/>
      <c r="M1694" s="224"/>
      <c r="N1694" s="154">
        <f t="shared" si="584"/>
        <v>95220.6345</v>
      </c>
      <c r="O1694" s="293">
        <f t="shared" si="583"/>
        <v>58.803941542280882</v>
      </c>
      <c r="P1694" s="224"/>
      <c r="Q1694" s="154">
        <f t="shared" si="580"/>
        <v>66708.3655</v>
      </c>
      <c r="R1694" s="130">
        <f t="shared" si="575"/>
        <v>397</v>
      </c>
      <c r="S1694" s="129"/>
      <c r="T1694" s="122"/>
      <c r="U1694" s="154"/>
      <c r="V1694" s="435"/>
      <c r="W1694" s="130"/>
      <c r="X1694" s="154"/>
      <c r="Y1694" s="154"/>
      <c r="Z1694" s="154"/>
      <c r="AA1694" s="154"/>
      <c r="AB1694" s="283"/>
    </row>
    <row r="1695" spans="1:28" x14ac:dyDescent="0.25">
      <c r="A1695" s="63" t="str">
        <f t="shared" si="574"/>
        <v>Organization</v>
      </c>
      <c r="B1695" s="45">
        <f t="shared" si="574"/>
        <v>301</v>
      </c>
      <c r="C1695" s="39">
        <f t="shared" si="576"/>
        <v>0</v>
      </c>
      <c r="D1695" s="39"/>
      <c r="E1695" s="40"/>
      <c r="F1695" s="39"/>
      <c r="G1695" s="40"/>
      <c r="H1695" s="39">
        <f t="shared" si="586"/>
        <v>0</v>
      </c>
      <c r="I1695" s="41">
        <f t="shared" si="578"/>
        <v>0</v>
      </c>
      <c r="J1695" s="39">
        <f t="shared" si="581"/>
        <v>0</v>
      </c>
      <c r="K1695" s="39">
        <f t="shared" si="579"/>
        <v>0</v>
      </c>
      <c r="L1695" s="39"/>
      <c r="M1695" s="40"/>
      <c r="N1695" s="39">
        <f t="shared" si="584"/>
        <v>0</v>
      </c>
      <c r="O1695" s="187" t="str">
        <f t="shared" si="583"/>
        <v>---</v>
      </c>
      <c r="P1695" s="40"/>
      <c r="Q1695" s="39">
        <f t="shared" si="580"/>
        <v>0</v>
      </c>
      <c r="R1695" s="45">
        <f t="shared" si="575"/>
        <v>301</v>
      </c>
      <c r="S1695" s="164"/>
      <c r="T1695" s="160"/>
      <c r="U1695" s="39"/>
      <c r="V1695" s="436"/>
      <c r="W1695" s="45"/>
      <c r="X1695" s="39"/>
      <c r="Y1695" s="39"/>
      <c r="Z1695" s="39"/>
      <c r="AA1695" s="39"/>
      <c r="AB1695" s="216"/>
    </row>
    <row r="1696" spans="1:28" x14ac:dyDescent="0.25">
      <c r="A1696" s="100"/>
      <c r="B1696" s="130"/>
      <c r="C1696" s="154"/>
      <c r="D1696" s="154"/>
      <c r="E1696" s="224"/>
      <c r="F1696" s="154"/>
      <c r="G1696" s="224"/>
      <c r="H1696" s="154"/>
      <c r="I1696" s="225"/>
      <c r="J1696" s="154"/>
      <c r="K1696" s="154"/>
      <c r="L1696" s="154"/>
      <c r="M1696" s="224"/>
      <c r="N1696" s="154"/>
      <c r="O1696" s="154"/>
      <c r="P1696" s="224"/>
      <c r="Q1696" s="154"/>
      <c r="R1696" s="130"/>
      <c r="S1696" s="129"/>
      <c r="T1696" s="122"/>
      <c r="U1696" s="154"/>
      <c r="V1696" s="228"/>
      <c r="W1696" s="130"/>
      <c r="X1696" s="154"/>
      <c r="Y1696" s="154"/>
      <c r="Z1696" s="154"/>
      <c r="AA1696" s="154"/>
      <c r="AB1696" s="229"/>
    </row>
    <row r="1697" spans="1:28" x14ac:dyDescent="0.25">
      <c r="A1697" s="244" t="s">
        <v>54</v>
      </c>
      <c r="B1697" s="9" t="str">
        <f t="shared" ref="B1697" si="587">$M$1</f>
        <v>A</v>
      </c>
      <c r="C1697" s="32"/>
      <c r="D1697" s="32"/>
      <c r="F1697" s="32"/>
      <c r="H1697" s="32"/>
      <c r="I1697" s="32"/>
      <c r="J1697" s="32"/>
      <c r="K1697" s="32"/>
      <c r="L1697" s="32"/>
      <c r="N1697" s="32"/>
      <c r="O1697" s="32"/>
      <c r="T1697" s="160"/>
      <c r="U1697" s="4"/>
      <c r="V1697" s="4"/>
    </row>
    <row r="1698" spans="1:28" x14ac:dyDescent="0.25">
      <c r="A1698" s="4" t="s">
        <v>4</v>
      </c>
      <c r="C1698" s="198">
        <f>SUM(C1679:C1697)</f>
        <v>8121678</v>
      </c>
      <c r="D1698" s="198">
        <f>SUM(D1679:D1697)</f>
        <v>351474</v>
      </c>
      <c r="F1698" s="11">
        <f>SUM(F1679:F1697)</f>
        <v>0</v>
      </c>
      <c r="H1698" s="198">
        <f>SUM(H1679:H1697)</f>
        <v>8473152</v>
      </c>
      <c r="I1698" s="32"/>
      <c r="J1698" s="198">
        <f>SUM(J1679:J1697)</f>
        <v>226676.236</v>
      </c>
      <c r="K1698" s="198">
        <f>SUM(K1679:K1697)</f>
        <v>2502008.7542499998</v>
      </c>
      <c r="L1698" s="11">
        <f>SUM(L1679:L1697)</f>
        <v>0</v>
      </c>
      <c r="N1698" s="198">
        <f>SUM(N1679:N1697)</f>
        <v>2728684.9902500012</v>
      </c>
      <c r="O1698" s="11"/>
      <c r="Q1698" s="198">
        <f>SUM(Q1679:Q1697)</f>
        <v>5744467.0097500011</v>
      </c>
      <c r="T1698" s="160"/>
      <c r="U1698" s="198">
        <f>SUM(U1679:U1695)</f>
        <v>0</v>
      </c>
      <c r="V1698" s="23"/>
      <c r="X1698" s="198">
        <f>U1698+V1679</f>
        <v>0</v>
      </c>
      <c r="Y1698" s="198">
        <f>X1698/H1698*J1698</f>
        <v>0</v>
      </c>
      <c r="AA1698" s="198">
        <f>Z1679+Y1698+SUM(AA1679:AA1695)</f>
        <v>0</v>
      </c>
      <c r="AB1698" s="198">
        <f>X1698-AA1698</f>
        <v>0</v>
      </c>
    </row>
    <row r="1699" spans="1:28" x14ac:dyDescent="0.25">
      <c r="C1699" s="32"/>
      <c r="H1699" s="32"/>
      <c r="I1699" s="32"/>
      <c r="J1699" s="32"/>
      <c r="K1699" s="32"/>
      <c r="L1699" s="32"/>
      <c r="N1699" s="32"/>
      <c r="O1699" s="32"/>
      <c r="Q1699" s="32"/>
      <c r="T1699" s="160"/>
    </row>
    <row r="1700" spans="1:28" x14ac:dyDescent="0.25">
      <c r="A1700" s="120" t="s">
        <v>85</v>
      </c>
      <c r="B1700" s="90"/>
      <c r="C1700" s="32"/>
      <c r="H1700" s="32"/>
      <c r="I1700" s="32"/>
      <c r="J1700" s="32"/>
      <c r="K1700" s="32"/>
      <c r="L1700" s="32"/>
      <c r="N1700" s="32"/>
      <c r="O1700" s="32"/>
      <c r="Q1700" s="32"/>
      <c r="T1700" s="160"/>
      <c r="U1700" s="56"/>
      <c r="V1700" s="4"/>
      <c r="W1700" s="9"/>
      <c r="Y1700" s="32"/>
      <c r="AA1700" s="32"/>
      <c r="AB1700" s="206"/>
    </row>
    <row r="1701" spans="1:28" ht="14.4" thickBot="1" x14ac:dyDescent="0.3">
      <c r="B1701" s="4"/>
      <c r="E1701" s="4"/>
      <c r="G1701" s="4"/>
      <c r="T1701" s="160"/>
      <c r="U1701" s="56"/>
      <c r="V1701" s="4"/>
      <c r="W1701" s="9"/>
      <c r="Y1701" s="32"/>
      <c r="AA1701" s="32"/>
      <c r="AB1701" s="206"/>
    </row>
    <row r="1702" spans="1:28" ht="14.4" thickTop="1" x14ac:dyDescent="0.25">
      <c r="B1702" s="4"/>
      <c r="E1702" s="4"/>
      <c r="G1702" s="4"/>
      <c r="K1702" s="91"/>
      <c r="L1702" s="92"/>
      <c r="M1702" s="68"/>
      <c r="N1702" s="92"/>
      <c r="O1702" s="92"/>
      <c r="P1702" s="68"/>
      <c r="Q1702" s="93"/>
      <c r="T1702" s="160"/>
      <c r="U1702" s="125"/>
      <c r="V1702" s="4"/>
      <c r="AA1702" s="65"/>
      <c r="AB1702" s="50"/>
    </row>
    <row r="1703" spans="1:28" x14ac:dyDescent="0.25">
      <c r="B1703" s="267"/>
      <c r="C1703" s="9"/>
      <c r="H1703" s="9"/>
      <c r="K1703" s="78"/>
      <c r="L1703" s="376">
        <f>L1672</f>
        <v>2018</v>
      </c>
      <c r="M1703" s="377"/>
      <c r="N1703" s="377"/>
      <c r="O1703" s="377"/>
      <c r="P1703" s="378"/>
      <c r="Q1703" s="94"/>
      <c r="T1703" s="160"/>
      <c r="U1703" s="56"/>
      <c r="V1703" s="4" t="s">
        <v>5</v>
      </c>
      <c r="AB1703" s="50"/>
    </row>
    <row r="1704" spans="1:28" x14ac:dyDescent="0.25">
      <c r="B1704" s="4"/>
      <c r="E1704" s="4"/>
      <c r="G1704" s="4"/>
      <c r="K1704" s="78"/>
      <c r="L1704" s="57"/>
      <c r="M1704" s="73"/>
      <c r="N1704" s="57"/>
      <c r="O1704" s="57"/>
      <c r="P1704" s="73"/>
      <c r="Q1704" s="74"/>
      <c r="T1704" s="160"/>
      <c r="U1704" s="56"/>
      <c r="V1704" s="10" t="s">
        <v>17</v>
      </c>
      <c r="W1704" s="10" t="s">
        <v>18</v>
      </c>
      <c r="X1704" s="10"/>
      <c r="AB1704" s="50"/>
    </row>
    <row r="1705" spans="1:28" x14ac:dyDescent="0.25">
      <c r="B1705" s="4"/>
      <c r="E1705" s="4"/>
      <c r="G1705" s="4"/>
      <c r="K1705" s="72"/>
      <c r="L1705" s="56" t="s">
        <v>19</v>
      </c>
      <c r="M1705" s="73"/>
      <c r="N1705" s="56"/>
      <c r="O1705" s="379">
        <f>H1698</f>
        <v>8473152</v>
      </c>
      <c r="P1705" s="379"/>
      <c r="Q1705" s="71"/>
      <c r="T1705" s="160"/>
      <c r="U1705" s="125"/>
      <c r="V1705" s="380" t="s">
        <v>76</v>
      </c>
      <c r="W1705" s="382" t="s">
        <v>75</v>
      </c>
      <c r="X1705" s="383"/>
      <c r="Y1705" s="383"/>
      <c r="Z1705" s="383"/>
      <c r="AA1705" s="384"/>
      <c r="AB1705" s="50"/>
    </row>
    <row r="1706" spans="1:28" x14ac:dyDescent="0.25">
      <c r="A1706" s="9"/>
      <c r="B1706" s="267"/>
      <c r="K1706" s="72"/>
      <c r="L1706" s="43" t="s">
        <v>20</v>
      </c>
      <c r="M1706" s="73"/>
      <c r="N1706" s="56"/>
      <c r="O1706" s="391">
        <f>X1698</f>
        <v>0</v>
      </c>
      <c r="P1706" s="391"/>
      <c r="Q1706" s="71"/>
      <c r="T1706" s="160"/>
      <c r="U1706" s="56"/>
      <c r="V1706" s="381"/>
      <c r="W1706" s="385"/>
      <c r="X1706" s="386"/>
      <c r="Y1706" s="386"/>
      <c r="Z1706" s="386"/>
      <c r="AA1706" s="387"/>
      <c r="AB1706" s="50"/>
    </row>
    <row r="1707" spans="1:28" ht="14.4" thickBot="1" x14ac:dyDescent="0.3">
      <c r="K1707" s="72"/>
      <c r="L1707" s="43" t="s">
        <v>21</v>
      </c>
      <c r="M1707" s="73"/>
      <c r="N1707" s="56"/>
      <c r="O1707" s="392">
        <f>N1698</f>
        <v>2728684.9902500012</v>
      </c>
      <c r="P1707" s="392"/>
      <c r="Q1707" s="71"/>
      <c r="T1707" s="160"/>
      <c r="U1707" s="56"/>
      <c r="V1707" s="267"/>
      <c r="W1707" s="385"/>
      <c r="X1707" s="386"/>
      <c r="Y1707" s="386"/>
      <c r="Z1707" s="386"/>
      <c r="AA1707" s="387"/>
      <c r="AB1707" s="50"/>
    </row>
    <row r="1708" spans="1:28" x14ac:dyDescent="0.25">
      <c r="A1708" s="9"/>
      <c r="B1708" s="267"/>
      <c r="K1708" s="72"/>
      <c r="L1708" s="75"/>
      <c r="M1708" s="76"/>
      <c r="N1708" s="77"/>
      <c r="O1708" s="393">
        <f>O1705-O1706-O1707</f>
        <v>5744467.0097499993</v>
      </c>
      <c r="P1708" s="393"/>
      <c r="Q1708" s="71"/>
      <c r="T1708" s="160"/>
      <c r="W1708" s="388"/>
      <c r="X1708" s="389"/>
      <c r="Y1708" s="389"/>
      <c r="Z1708" s="389"/>
      <c r="AA1708" s="390"/>
      <c r="AB1708" s="50"/>
    </row>
    <row r="1709" spans="1:28" x14ac:dyDescent="0.25">
      <c r="A1709" s="9"/>
      <c r="B1709" s="267"/>
      <c r="H1709" s="9"/>
      <c r="K1709" s="78"/>
      <c r="L1709" s="43"/>
      <c r="M1709" s="73"/>
      <c r="N1709" s="56"/>
      <c r="O1709" s="43"/>
      <c r="P1709" s="56"/>
      <c r="Q1709" s="74"/>
      <c r="T1709" s="160"/>
    </row>
    <row r="1710" spans="1:28" x14ac:dyDescent="0.25">
      <c r="A1710" s="9" t="s">
        <v>22</v>
      </c>
      <c r="B1710" s="62"/>
      <c r="C1710" s="4" t="s">
        <v>23</v>
      </c>
      <c r="K1710" s="78"/>
      <c r="L1710" s="80" t="s">
        <v>24</v>
      </c>
      <c r="M1710" s="73"/>
      <c r="N1710" s="56"/>
      <c r="O1710" s="394">
        <f>AA1698</f>
        <v>0</v>
      </c>
      <c r="P1710" s="394"/>
      <c r="Q1710" s="71"/>
      <c r="T1710" s="160"/>
    </row>
    <row r="1711" spans="1:28" x14ac:dyDescent="0.25">
      <c r="A1711" s="9" t="s">
        <v>28</v>
      </c>
      <c r="B1711" s="62">
        <f>B1665</f>
        <v>0</v>
      </c>
      <c r="C1711" s="4">
        <f t="shared" ref="C1711" si="588">B1710-B1711</f>
        <v>0</v>
      </c>
      <c r="D1711" s="4" t="s">
        <v>26</v>
      </c>
      <c r="K1711" s="72"/>
      <c r="L1711" s="81" t="s">
        <v>27</v>
      </c>
      <c r="M1711" s="19"/>
      <c r="N1711" s="20"/>
      <c r="O1711" s="374">
        <f>O1708+O1710</f>
        <v>5744467.0097499993</v>
      </c>
      <c r="P1711" s="374"/>
      <c r="Q1711" s="95"/>
      <c r="T1711" s="160"/>
    </row>
    <row r="1712" spans="1:28" ht="14.4" thickBot="1" x14ac:dyDescent="0.3">
      <c r="C1712" s="32"/>
      <c r="D1712" s="32"/>
      <c r="F1712" s="32"/>
      <c r="H1712" s="32"/>
      <c r="I1712" s="96"/>
      <c r="J1712" s="32"/>
      <c r="K1712" s="97"/>
      <c r="L1712" s="98"/>
      <c r="M1712" s="84"/>
      <c r="N1712" s="98"/>
      <c r="O1712" s="98"/>
      <c r="P1712" s="84"/>
      <c r="Q1712" s="99"/>
      <c r="T1712" s="160"/>
    </row>
    <row r="1713" spans="1:28" ht="14.4" thickTop="1" x14ac:dyDescent="0.25"/>
    <row r="1716" spans="1:28" x14ac:dyDescent="0.25">
      <c r="A1716" s="87" t="s">
        <v>78</v>
      </c>
      <c r="D1716" s="267" t="s">
        <v>39</v>
      </c>
      <c r="I1716" s="395" t="s">
        <v>77</v>
      </c>
      <c r="J1716" s="395"/>
      <c r="L1716" s="267" t="s">
        <v>79</v>
      </c>
      <c r="O1716" s="267" t="s">
        <v>80</v>
      </c>
      <c r="P1716" s="267"/>
      <c r="Q1716" s="267"/>
      <c r="T1716" s="160"/>
    </row>
    <row r="1717" spans="1:28" x14ac:dyDescent="0.25">
      <c r="A1717" s="268" t="str">
        <f t="shared" ref="A1717" si="589">$B$1</f>
        <v>Liberty-Bolivar</v>
      </c>
      <c r="B1717" s="269"/>
      <c r="D1717" s="396" t="str">
        <f t="shared" ref="D1717" si="590">$I$1</f>
        <v>WA-2020-0397</v>
      </c>
      <c r="E1717" s="397"/>
      <c r="F1717" s="398"/>
      <c r="I1717" s="12" t="str">
        <f t="shared" ref="I1717" si="591">$M$1</f>
        <v>A</v>
      </c>
      <c r="L1717" s="44">
        <f>L1672+1</f>
        <v>2019</v>
      </c>
      <c r="O1717" s="399">
        <v>12</v>
      </c>
      <c r="P1717" s="400"/>
      <c r="T1717" s="160"/>
    </row>
    <row r="1718" spans="1:28" x14ac:dyDescent="0.25">
      <c r="A1718" s="272"/>
      <c r="B1718" s="267"/>
      <c r="T1718" s="160"/>
    </row>
    <row r="1719" spans="1:28" x14ac:dyDescent="0.3">
      <c r="B1719" s="401" t="s">
        <v>63</v>
      </c>
      <c r="C1719" s="366" t="s">
        <v>44</v>
      </c>
      <c r="D1719" s="366" t="s">
        <v>45</v>
      </c>
      <c r="E1719" s="101"/>
      <c r="F1719" s="366" t="s">
        <v>46</v>
      </c>
      <c r="G1719" s="101"/>
      <c r="H1719" s="366" t="s">
        <v>47</v>
      </c>
      <c r="I1719" s="366" t="s">
        <v>48</v>
      </c>
      <c r="J1719" s="366" t="s">
        <v>50</v>
      </c>
      <c r="K1719" s="366" t="s">
        <v>51</v>
      </c>
      <c r="L1719" s="366" t="s">
        <v>52</v>
      </c>
      <c r="M1719" s="101"/>
      <c r="N1719" s="366" t="s">
        <v>53</v>
      </c>
      <c r="O1719" s="366" t="s">
        <v>60</v>
      </c>
      <c r="P1719" s="101"/>
      <c r="Q1719" s="366" t="s">
        <v>55</v>
      </c>
      <c r="R1719" s="368" t="s">
        <v>49</v>
      </c>
      <c r="T1719" s="160"/>
      <c r="U1719" s="366" t="s">
        <v>64</v>
      </c>
      <c r="V1719" s="366" t="s">
        <v>65</v>
      </c>
      <c r="W1719" s="366" t="s">
        <v>67</v>
      </c>
      <c r="X1719" s="366" t="s">
        <v>66</v>
      </c>
      <c r="Y1719" s="366" t="s">
        <v>68</v>
      </c>
      <c r="Z1719" s="366" t="s">
        <v>69</v>
      </c>
      <c r="AA1719" s="366" t="s">
        <v>70</v>
      </c>
      <c r="AB1719" s="404" t="s">
        <v>71</v>
      </c>
    </row>
    <row r="1720" spans="1:28" x14ac:dyDescent="0.3">
      <c r="B1720" s="402"/>
      <c r="C1720" s="367"/>
      <c r="D1720" s="367"/>
      <c r="E1720" s="102"/>
      <c r="F1720" s="367"/>
      <c r="G1720" s="102"/>
      <c r="H1720" s="367"/>
      <c r="I1720" s="367"/>
      <c r="J1720" s="367"/>
      <c r="K1720" s="367"/>
      <c r="L1720" s="367"/>
      <c r="M1720" s="102"/>
      <c r="N1720" s="367"/>
      <c r="O1720" s="367"/>
      <c r="P1720" s="102"/>
      <c r="Q1720" s="367"/>
      <c r="R1720" s="369"/>
      <c r="T1720" s="160"/>
      <c r="U1720" s="367"/>
      <c r="V1720" s="367"/>
      <c r="W1720" s="367"/>
      <c r="X1720" s="367"/>
      <c r="Y1720" s="367"/>
      <c r="Z1720" s="367"/>
      <c r="AA1720" s="367"/>
      <c r="AB1720" s="405"/>
    </row>
    <row r="1721" spans="1:28" x14ac:dyDescent="0.3">
      <c r="B1721" s="402"/>
      <c r="C1721" s="367"/>
      <c r="D1721" s="367"/>
      <c r="E1721" s="102"/>
      <c r="F1721" s="367"/>
      <c r="G1721" s="102"/>
      <c r="H1721" s="367"/>
      <c r="I1721" s="367"/>
      <c r="J1721" s="367"/>
      <c r="K1721" s="367"/>
      <c r="L1721" s="367"/>
      <c r="M1721" s="102"/>
      <c r="N1721" s="367"/>
      <c r="O1721" s="367"/>
      <c r="P1721" s="102"/>
      <c r="Q1721" s="367"/>
      <c r="R1721" s="369"/>
      <c r="T1721" s="160"/>
      <c r="U1721" s="367"/>
      <c r="V1721" s="367"/>
      <c r="W1721" s="367"/>
      <c r="X1721" s="367"/>
      <c r="Y1721" s="367"/>
      <c r="Z1721" s="367"/>
      <c r="AA1721" s="367"/>
      <c r="AB1721" s="405"/>
    </row>
    <row r="1722" spans="1:28" x14ac:dyDescent="0.3">
      <c r="A1722" s="433" t="s">
        <v>0</v>
      </c>
      <c r="B1722" s="402"/>
      <c r="C1722" s="367"/>
      <c r="D1722" s="367"/>
      <c r="E1722" s="102"/>
      <c r="F1722" s="367"/>
      <c r="G1722" s="102"/>
      <c r="H1722" s="367"/>
      <c r="I1722" s="367"/>
      <c r="J1722" s="367"/>
      <c r="K1722" s="367"/>
      <c r="L1722" s="367"/>
      <c r="M1722" s="102"/>
      <c r="N1722" s="367"/>
      <c r="O1722" s="367"/>
      <c r="P1722" s="102"/>
      <c r="Q1722" s="367"/>
      <c r="R1722" s="369"/>
      <c r="T1722" s="160"/>
      <c r="U1722" s="367"/>
      <c r="V1722" s="367"/>
      <c r="W1722" s="367"/>
      <c r="X1722" s="367"/>
      <c r="Y1722" s="367"/>
      <c r="Z1722" s="367"/>
      <c r="AA1722" s="367"/>
      <c r="AB1722" s="405"/>
    </row>
    <row r="1723" spans="1:28" x14ac:dyDescent="0.3">
      <c r="A1723" s="433"/>
      <c r="B1723" s="403"/>
      <c r="C1723" s="46">
        <f>L1717</f>
        <v>2019</v>
      </c>
      <c r="D1723" s="46">
        <f>C1723</f>
        <v>2019</v>
      </c>
      <c r="E1723" s="7" t="s">
        <v>5</v>
      </c>
      <c r="F1723" s="46">
        <f>C1723</f>
        <v>2019</v>
      </c>
      <c r="G1723" s="7" t="s">
        <v>5</v>
      </c>
      <c r="H1723" s="46">
        <f>C1723</f>
        <v>2019</v>
      </c>
      <c r="I1723" s="373"/>
      <c r="J1723" s="373"/>
      <c r="K1723" s="46">
        <f>C1723</f>
        <v>2019</v>
      </c>
      <c r="L1723" s="46">
        <f>C1723</f>
        <v>2019</v>
      </c>
      <c r="M1723" s="7" t="s">
        <v>5</v>
      </c>
      <c r="N1723" s="46">
        <f>C1723</f>
        <v>2019</v>
      </c>
      <c r="O1723" s="373"/>
      <c r="P1723" s="7" t="s">
        <v>5</v>
      </c>
      <c r="Q1723" s="46">
        <f>C1723</f>
        <v>2019</v>
      </c>
      <c r="R1723" s="370"/>
      <c r="T1723" s="160"/>
      <c r="U1723" s="46">
        <f>C1723</f>
        <v>2019</v>
      </c>
      <c r="V1723" s="220">
        <f>U1723</f>
        <v>2019</v>
      </c>
      <c r="W1723" s="373"/>
      <c r="X1723" s="46">
        <f>U1723</f>
        <v>2019</v>
      </c>
      <c r="Y1723" s="46">
        <f>U1723</f>
        <v>2019</v>
      </c>
      <c r="Z1723" s="47">
        <f>U1723</f>
        <v>2019</v>
      </c>
      <c r="AA1723" s="373"/>
      <c r="AB1723" s="406"/>
    </row>
    <row r="1724" spans="1:28" x14ac:dyDescent="0.3">
      <c r="A1724" s="59" t="s">
        <v>54</v>
      </c>
      <c r="B1724" s="270">
        <v>0</v>
      </c>
      <c r="C1724" s="275"/>
      <c r="D1724" s="275"/>
      <c r="E1724" s="276"/>
      <c r="F1724" s="275"/>
      <c r="G1724" s="276"/>
      <c r="H1724" s="275"/>
      <c r="I1724" s="277"/>
      <c r="J1724" s="277"/>
      <c r="K1724" s="275"/>
      <c r="L1724" s="275"/>
      <c r="M1724" s="276"/>
      <c r="N1724" s="275"/>
      <c r="O1724" s="277"/>
      <c r="P1724" s="276"/>
      <c r="Q1724" s="275"/>
      <c r="R1724" s="278"/>
      <c r="T1724" s="122"/>
      <c r="U1724" s="275"/>
      <c r="V1724" s="279"/>
      <c r="W1724" s="277"/>
      <c r="X1724" s="275"/>
      <c r="Y1724" s="275"/>
      <c r="Z1724" s="280"/>
      <c r="AA1724" s="266"/>
      <c r="AB1724" s="265"/>
    </row>
    <row r="1725" spans="1:28" x14ac:dyDescent="0.25">
      <c r="A1725" s="63" t="str">
        <f t="shared" ref="A1725:B1741" si="592">A1680</f>
        <v>Land and Land Rights</v>
      </c>
      <c r="B1725" s="45">
        <f t="shared" si="592"/>
        <v>389</v>
      </c>
      <c r="C1725" s="39">
        <f t="shared" ref="C1725:C1741" si="593">H1680</f>
        <v>66116</v>
      </c>
      <c r="D1725" s="39"/>
      <c r="E1725" s="40"/>
      <c r="F1725" s="39"/>
      <c r="G1725" s="40"/>
      <c r="H1725" s="39">
        <f t="shared" ref="H1725:H1730" si="594">C1725+D1725-F1725</f>
        <v>66116</v>
      </c>
      <c r="I1725" s="41">
        <f t="shared" ref="I1725:I1741" si="595">I1680</f>
        <v>0</v>
      </c>
      <c r="J1725" s="39">
        <f>((C1725+H1725)/2)*I1725/100*$O$1717/12</f>
        <v>0</v>
      </c>
      <c r="K1725" s="39">
        <f t="shared" ref="K1725:K1741" si="596">N1680</f>
        <v>0</v>
      </c>
      <c r="L1725" s="39"/>
      <c r="M1725" s="40"/>
      <c r="N1725" s="39">
        <f t="shared" ref="N1725:N1728" si="597">K1725+J1725+L1725-F1725</f>
        <v>0</v>
      </c>
      <c r="O1725" s="187" t="str">
        <f>IF(N1725&gt;0, N1725/H1725*100, "---")</f>
        <v>---</v>
      </c>
      <c r="P1725" s="40"/>
      <c r="Q1725" s="39">
        <f t="shared" ref="Q1725:Q1741" si="598">H1725-N1725</f>
        <v>66116</v>
      </c>
      <c r="R1725" s="45">
        <f t="shared" ref="R1725:R1741" si="599">B1725</f>
        <v>389</v>
      </c>
      <c r="S1725" s="164"/>
      <c r="T1725" s="155"/>
      <c r="U1725" s="207"/>
      <c r="V1725" s="221">
        <f>X1698</f>
        <v>0</v>
      </c>
      <c r="W1725" s="105"/>
      <c r="X1725" s="176"/>
      <c r="Y1725" s="176"/>
      <c r="Z1725" s="176">
        <f>AA1700</f>
        <v>0</v>
      </c>
      <c r="AA1725" s="207"/>
      <c r="AB1725" s="214"/>
    </row>
    <row r="1726" spans="1:28" s="100" customFormat="1" x14ac:dyDescent="0.25">
      <c r="A1726" s="100" t="str">
        <f t="shared" si="592"/>
        <v>Wells and Springs</v>
      </c>
      <c r="B1726" s="130">
        <f t="shared" si="592"/>
        <v>314</v>
      </c>
      <c r="C1726" s="154">
        <f t="shared" si="593"/>
        <v>1103996</v>
      </c>
      <c r="D1726" s="154"/>
      <c r="E1726" s="224"/>
      <c r="F1726" s="154"/>
      <c r="G1726" s="224"/>
      <c r="H1726" s="154">
        <f t="shared" si="594"/>
        <v>1103996</v>
      </c>
      <c r="I1726" s="225">
        <f t="shared" si="595"/>
        <v>2</v>
      </c>
      <c r="J1726" s="154">
        <f t="shared" ref="J1726:J1741" si="600">((C1726+H1726)/2)*I1726/100*$O$1717/12</f>
        <v>22079.919999999998</v>
      </c>
      <c r="K1726" s="154">
        <f t="shared" si="596"/>
        <v>107969.76</v>
      </c>
      <c r="L1726" s="154"/>
      <c r="M1726" s="224"/>
      <c r="N1726" s="154">
        <f t="shared" si="597"/>
        <v>130049.68</v>
      </c>
      <c r="O1726" s="293">
        <f t="shared" ref="O1726:O1741" si="601">IF(N1726&gt;0, N1726/H1726*100, "---")</f>
        <v>11.779904999655795</v>
      </c>
      <c r="P1726" s="224"/>
      <c r="Q1726" s="154">
        <f t="shared" si="598"/>
        <v>973946.32000000007</v>
      </c>
      <c r="R1726" s="130">
        <f t="shared" si="599"/>
        <v>314</v>
      </c>
      <c r="S1726" s="129"/>
      <c r="T1726" s="122"/>
      <c r="U1726" s="154"/>
      <c r="V1726" s="360" t="s">
        <v>72</v>
      </c>
      <c r="W1726" s="130"/>
      <c r="X1726" s="154"/>
      <c r="Y1726" s="281"/>
      <c r="Z1726" s="363" t="s">
        <v>74</v>
      </c>
      <c r="AA1726" s="154"/>
      <c r="AB1726" s="282"/>
    </row>
    <row r="1727" spans="1:28" x14ac:dyDescent="0.25">
      <c r="A1727" s="63" t="str">
        <f t="shared" si="592"/>
        <v>Pumping Equip (Electric)</v>
      </c>
      <c r="B1727" s="45">
        <f t="shared" si="592"/>
        <v>325</v>
      </c>
      <c r="C1727" s="39">
        <f t="shared" si="593"/>
        <v>8067</v>
      </c>
      <c r="D1727" s="39"/>
      <c r="E1727" s="40"/>
      <c r="F1727" s="39"/>
      <c r="G1727" s="40"/>
      <c r="H1727" s="39">
        <f t="shared" si="594"/>
        <v>8067</v>
      </c>
      <c r="I1727" s="41">
        <f t="shared" si="595"/>
        <v>10</v>
      </c>
      <c r="J1727" s="39">
        <f t="shared" si="600"/>
        <v>806.70000000000016</v>
      </c>
      <c r="K1727" s="39">
        <f t="shared" si="596"/>
        <v>3438.7500000000005</v>
      </c>
      <c r="L1727" s="39"/>
      <c r="M1727" s="40"/>
      <c r="N1727" s="39">
        <f t="shared" si="597"/>
        <v>4245.4500000000007</v>
      </c>
      <c r="O1727" s="187">
        <f t="shared" si="601"/>
        <v>52.627370769802909</v>
      </c>
      <c r="P1727" s="40"/>
      <c r="Q1727" s="39">
        <f t="shared" si="598"/>
        <v>3821.5499999999993</v>
      </c>
      <c r="R1727" s="45">
        <f t="shared" si="599"/>
        <v>325</v>
      </c>
      <c r="S1727" s="164"/>
      <c r="T1727" s="155"/>
      <c r="U1727" s="39"/>
      <c r="V1727" s="361"/>
      <c r="W1727" s="45"/>
      <c r="X1727" s="39"/>
      <c r="Y1727" s="210"/>
      <c r="Z1727" s="364"/>
      <c r="AA1727" s="39"/>
      <c r="AB1727" s="216"/>
    </row>
    <row r="1728" spans="1:28" s="100" customFormat="1" x14ac:dyDescent="0.25">
      <c r="A1728" s="100" t="str">
        <f t="shared" si="592"/>
        <v>Structures and Improvements</v>
      </c>
      <c r="B1728" s="130">
        <f t="shared" si="592"/>
        <v>390</v>
      </c>
      <c r="C1728" s="154">
        <f t="shared" si="593"/>
        <v>23440</v>
      </c>
      <c r="D1728" s="154"/>
      <c r="E1728" s="224"/>
      <c r="F1728" s="154"/>
      <c r="G1728" s="224"/>
      <c r="H1728" s="154">
        <f t="shared" si="594"/>
        <v>23440</v>
      </c>
      <c r="I1728" s="225">
        <f t="shared" si="595"/>
        <v>2.5</v>
      </c>
      <c r="J1728" s="154">
        <f t="shared" si="600"/>
        <v>586</v>
      </c>
      <c r="K1728" s="154">
        <f t="shared" si="596"/>
        <v>10607.025</v>
      </c>
      <c r="L1728" s="154"/>
      <c r="M1728" s="224"/>
      <c r="N1728" s="154">
        <f t="shared" si="597"/>
        <v>11193.025</v>
      </c>
      <c r="O1728" s="293">
        <f t="shared" si="601"/>
        <v>47.751813139931734</v>
      </c>
      <c r="P1728" s="224"/>
      <c r="Q1728" s="154">
        <f t="shared" si="598"/>
        <v>12246.975</v>
      </c>
      <c r="R1728" s="130">
        <f t="shared" si="599"/>
        <v>390</v>
      </c>
      <c r="S1728" s="129"/>
      <c r="T1728" s="122"/>
      <c r="U1728" s="154"/>
      <c r="V1728" s="361"/>
      <c r="W1728" s="130"/>
      <c r="X1728" s="154"/>
      <c r="Y1728" s="251"/>
      <c r="Z1728" s="364"/>
      <c r="AA1728" s="154"/>
      <c r="AB1728" s="283"/>
    </row>
    <row r="1729" spans="1:28" x14ac:dyDescent="0.25">
      <c r="A1729" s="63" t="str">
        <f t="shared" si="592"/>
        <v>Water Treatment Equipment</v>
      </c>
      <c r="B1729" s="45">
        <f t="shared" si="592"/>
        <v>332</v>
      </c>
      <c r="C1729" s="39">
        <f t="shared" si="593"/>
        <v>362844</v>
      </c>
      <c r="D1729" s="39"/>
      <c r="E1729" s="40"/>
      <c r="F1729" s="39"/>
      <c r="G1729" s="40"/>
      <c r="H1729" s="39">
        <f t="shared" si="594"/>
        <v>362844</v>
      </c>
      <c r="I1729" s="41">
        <f t="shared" si="595"/>
        <v>2.9</v>
      </c>
      <c r="J1729" s="39">
        <f t="shared" si="600"/>
        <v>10522.475999999999</v>
      </c>
      <c r="K1729" s="39">
        <f t="shared" si="596"/>
        <v>70575.849999999991</v>
      </c>
      <c r="L1729" s="39"/>
      <c r="M1729" s="40"/>
      <c r="N1729" s="39">
        <f>K1729+J1729+L1729-F1729</f>
        <v>81098.325999999986</v>
      </c>
      <c r="O1729" s="187">
        <f t="shared" si="601"/>
        <v>22.350741916636345</v>
      </c>
      <c r="P1729" s="40"/>
      <c r="Q1729" s="39">
        <f t="shared" si="598"/>
        <v>281745.674</v>
      </c>
      <c r="R1729" s="45">
        <f t="shared" si="599"/>
        <v>332</v>
      </c>
      <c r="S1729" s="164"/>
      <c r="T1729" s="155"/>
      <c r="U1729" s="39"/>
      <c r="V1729" s="361"/>
      <c r="W1729" s="45"/>
      <c r="X1729" s="39"/>
      <c r="Y1729" s="210"/>
      <c r="Z1729" s="364"/>
      <c r="AA1729" s="39"/>
      <c r="AB1729" s="218"/>
    </row>
    <row r="1730" spans="1:28" s="100" customFormat="1" x14ac:dyDescent="0.25">
      <c r="A1730" s="100" t="str">
        <f t="shared" si="592"/>
        <v>Dist Reservoirs and Standpipes</v>
      </c>
      <c r="B1730" s="130">
        <f t="shared" si="592"/>
        <v>342</v>
      </c>
      <c r="C1730" s="154">
        <f t="shared" si="593"/>
        <v>1924367</v>
      </c>
      <c r="D1730" s="154"/>
      <c r="E1730" s="224"/>
      <c r="F1730" s="154"/>
      <c r="G1730" s="224"/>
      <c r="H1730" s="154">
        <f t="shared" si="594"/>
        <v>1924367</v>
      </c>
      <c r="I1730" s="225">
        <f t="shared" si="595"/>
        <v>2.5</v>
      </c>
      <c r="J1730" s="154">
        <f t="shared" si="600"/>
        <v>48109.17500000001</v>
      </c>
      <c r="K1730" s="154">
        <f t="shared" si="596"/>
        <v>837548.36250000028</v>
      </c>
      <c r="L1730" s="154"/>
      <c r="M1730" s="224"/>
      <c r="N1730" s="154">
        <f>K1730+J1730+L1730-F1730</f>
        <v>885657.53750000033</v>
      </c>
      <c r="O1730" s="293">
        <f t="shared" si="601"/>
        <v>46.023317667575903</v>
      </c>
      <c r="P1730" s="224"/>
      <c r="Q1730" s="154">
        <f t="shared" si="598"/>
        <v>1038709.4624999997</v>
      </c>
      <c r="R1730" s="130">
        <f t="shared" si="599"/>
        <v>342</v>
      </c>
      <c r="S1730" s="129"/>
      <c r="T1730" s="122"/>
      <c r="U1730" s="154"/>
      <c r="V1730" s="361"/>
      <c r="W1730" s="130"/>
      <c r="X1730" s="154"/>
      <c r="Y1730" s="251"/>
      <c r="Z1730" s="364"/>
      <c r="AA1730" s="154"/>
      <c r="AB1730" s="282"/>
    </row>
    <row r="1731" spans="1:28" x14ac:dyDescent="0.25">
      <c r="A1731" s="63" t="str">
        <f t="shared" si="592"/>
        <v>Trans &amp; Dist Mains</v>
      </c>
      <c r="B1731" s="45">
        <f t="shared" si="592"/>
        <v>343</v>
      </c>
      <c r="C1731" s="39">
        <f t="shared" si="593"/>
        <v>29370</v>
      </c>
      <c r="D1731" s="39"/>
      <c r="E1731" s="40"/>
      <c r="F1731" s="39"/>
      <c r="G1731" s="40"/>
      <c r="H1731" s="39">
        <f>C1731+D1731-F1731</f>
        <v>29370</v>
      </c>
      <c r="I1731" s="41">
        <f t="shared" si="595"/>
        <v>2</v>
      </c>
      <c r="J1731" s="39">
        <f t="shared" si="600"/>
        <v>587.4</v>
      </c>
      <c r="K1731" s="39">
        <f t="shared" si="596"/>
        <v>8580.2999999999975</v>
      </c>
      <c r="L1731" s="39"/>
      <c r="M1731" s="40"/>
      <c r="N1731" s="39">
        <f t="shared" ref="N1731:N1741" si="602">K1731+J1731+L1731-F1731</f>
        <v>9167.6999999999971</v>
      </c>
      <c r="O1731" s="187">
        <f t="shared" si="601"/>
        <v>31.21450459652706</v>
      </c>
      <c r="P1731" s="40"/>
      <c r="Q1731" s="39">
        <f t="shared" si="598"/>
        <v>20202.300000000003</v>
      </c>
      <c r="R1731" s="45">
        <f t="shared" si="599"/>
        <v>343</v>
      </c>
      <c r="S1731" s="164"/>
      <c r="T1731" s="155"/>
      <c r="U1731" s="39"/>
      <c r="V1731" s="361"/>
      <c r="W1731" s="45"/>
      <c r="X1731" s="39"/>
      <c r="Y1731" s="210"/>
      <c r="Z1731" s="364"/>
      <c r="AA1731" s="39"/>
      <c r="AB1731" s="218"/>
    </row>
    <row r="1732" spans="1:28" s="100" customFormat="1" x14ac:dyDescent="0.25">
      <c r="A1732" s="100" t="str">
        <f t="shared" si="592"/>
        <v>Services</v>
      </c>
      <c r="B1732" s="130">
        <f t="shared" si="592"/>
        <v>345</v>
      </c>
      <c r="C1732" s="154">
        <f t="shared" si="593"/>
        <v>4428239</v>
      </c>
      <c r="D1732" s="154"/>
      <c r="E1732" s="224"/>
      <c r="F1732" s="154"/>
      <c r="G1732" s="224"/>
      <c r="H1732" s="154">
        <f t="shared" ref="H1732" si="603">C1732+D1732-F1732</f>
        <v>4428239</v>
      </c>
      <c r="I1732" s="225">
        <f t="shared" si="595"/>
        <v>2.5</v>
      </c>
      <c r="J1732" s="154">
        <f>((C1732+H1732)/2)*I1732/100*$O$1717/12</f>
        <v>110705.97500000002</v>
      </c>
      <c r="K1732" s="154">
        <f t="shared" si="596"/>
        <v>1419677.3062500001</v>
      </c>
      <c r="L1732" s="154"/>
      <c r="M1732" s="224"/>
      <c r="N1732" s="154">
        <f t="shared" si="602"/>
        <v>1530383.2812500002</v>
      </c>
      <c r="O1732" s="293">
        <f t="shared" si="601"/>
        <v>34.559636037034139</v>
      </c>
      <c r="P1732" s="224"/>
      <c r="Q1732" s="154">
        <f t="shared" si="598"/>
        <v>2897855.71875</v>
      </c>
      <c r="R1732" s="130">
        <f t="shared" si="599"/>
        <v>345</v>
      </c>
      <c r="S1732" s="129"/>
      <c r="T1732" s="122"/>
      <c r="U1732" s="154"/>
      <c r="V1732" s="361"/>
      <c r="W1732" s="130"/>
      <c r="X1732" s="154"/>
      <c r="Y1732" s="251"/>
      <c r="Z1732" s="364"/>
      <c r="AA1732" s="154"/>
      <c r="AB1732" s="282"/>
    </row>
    <row r="1733" spans="1:28" x14ac:dyDescent="0.25">
      <c r="A1733" s="63" t="str">
        <f t="shared" si="592"/>
        <v>Meters</v>
      </c>
      <c r="B1733" s="45">
        <f t="shared" si="592"/>
        <v>346</v>
      </c>
      <c r="C1733" s="39">
        <f t="shared" si="593"/>
        <v>11530</v>
      </c>
      <c r="D1733" s="39"/>
      <c r="E1733" s="40"/>
      <c r="F1733" s="39"/>
      <c r="G1733" s="40"/>
      <c r="H1733" s="39">
        <f>C1733+D1733-F1733</f>
        <v>11530</v>
      </c>
      <c r="I1733" s="41">
        <f t="shared" si="595"/>
        <v>10</v>
      </c>
      <c r="J1733" s="39">
        <f t="shared" si="600"/>
        <v>1153</v>
      </c>
      <c r="K1733" s="39">
        <f t="shared" si="596"/>
        <v>5188.5</v>
      </c>
      <c r="L1733" s="39"/>
      <c r="M1733" s="40"/>
      <c r="N1733" s="39">
        <f t="shared" si="602"/>
        <v>6341.5</v>
      </c>
      <c r="O1733" s="187">
        <f t="shared" si="601"/>
        <v>55.000000000000007</v>
      </c>
      <c r="P1733" s="40"/>
      <c r="Q1733" s="39">
        <f t="shared" si="598"/>
        <v>5188.5</v>
      </c>
      <c r="R1733" s="45">
        <f t="shared" si="599"/>
        <v>346</v>
      </c>
      <c r="S1733" s="164"/>
      <c r="T1733" s="155"/>
      <c r="U1733" s="39"/>
      <c r="V1733" s="362"/>
      <c r="W1733" s="45"/>
      <c r="X1733" s="39"/>
      <c r="Y1733" s="210"/>
      <c r="Z1733" s="365"/>
      <c r="AA1733" s="39"/>
      <c r="AB1733" s="218"/>
    </row>
    <row r="1734" spans="1:28" s="100" customFormat="1" x14ac:dyDescent="0.25">
      <c r="A1734" s="100" t="str">
        <f t="shared" si="592"/>
        <v>Meter Pits &amp; Installations</v>
      </c>
      <c r="B1734" s="130">
        <f t="shared" si="592"/>
        <v>347</v>
      </c>
      <c r="C1734" s="154">
        <f t="shared" si="593"/>
        <v>3663</v>
      </c>
      <c r="D1734" s="154"/>
      <c r="E1734" s="224"/>
      <c r="F1734" s="154"/>
      <c r="G1734" s="224"/>
      <c r="H1734" s="154">
        <f t="shared" ref="H1734:H1741" si="604">C1734+D1734-F1734</f>
        <v>3663</v>
      </c>
      <c r="I1734" s="225">
        <f t="shared" si="595"/>
        <v>2.5</v>
      </c>
      <c r="J1734" s="154">
        <f t="shared" si="600"/>
        <v>91.575000000000003</v>
      </c>
      <c r="K1734" s="154">
        <f t="shared" si="596"/>
        <v>2335.1624999999999</v>
      </c>
      <c r="L1734" s="154"/>
      <c r="M1734" s="224"/>
      <c r="N1734" s="154">
        <f t="shared" si="602"/>
        <v>2426.7374999999997</v>
      </c>
      <c r="O1734" s="293">
        <f t="shared" si="601"/>
        <v>66.25</v>
      </c>
      <c r="P1734" s="224"/>
      <c r="Q1734" s="154">
        <f t="shared" si="598"/>
        <v>1236.2625000000003</v>
      </c>
      <c r="R1734" s="130">
        <f t="shared" si="599"/>
        <v>347</v>
      </c>
      <c r="S1734" s="129"/>
      <c r="T1734" s="122"/>
      <c r="U1734" s="154"/>
      <c r="V1734" s="284"/>
      <c r="W1734" s="130"/>
      <c r="X1734" s="154"/>
      <c r="Y1734" s="154"/>
      <c r="Z1734" s="251"/>
      <c r="AA1734" s="154"/>
      <c r="AB1734" s="282"/>
    </row>
    <row r="1735" spans="1:28" x14ac:dyDescent="0.25">
      <c r="A1735" s="63" t="str">
        <f t="shared" si="592"/>
        <v>Hydrants</v>
      </c>
      <c r="B1735" s="45">
        <f t="shared" si="592"/>
        <v>348</v>
      </c>
      <c r="C1735" s="39">
        <f t="shared" si="593"/>
        <v>58117</v>
      </c>
      <c r="D1735" s="39"/>
      <c r="E1735" s="40"/>
      <c r="F1735" s="39"/>
      <c r="G1735" s="40"/>
      <c r="H1735" s="39">
        <f t="shared" si="604"/>
        <v>58117</v>
      </c>
      <c r="I1735" s="41">
        <f t="shared" si="595"/>
        <v>2</v>
      </c>
      <c r="J1735" s="39">
        <f t="shared" si="600"/>
        <v>1162.3399999999999</v>
      </c>
      <c r="K1735" s="39">
        <f t="shared" si="596"/>
        <v>26317.41</v>
      </c>
      <c r="L1735" s="39"/>
      <c r="M1735" s="40"/>
      <c r="N1735" s="39">
        <f t="shared" si="602"/>
        <v>27479.75</v>
      </c>
      <c r="O1735" s="187">
        <f t="shared" si="601"/>
        <v>47.283497083469548</v>
      </c>
      <c r="P1735" s="40"/>
      <c r="Q1735" s="39">
        <f t="shared" si="598"/>
        <v>30637.25</v>
      </c>
      <c r="R1735" s="45">
        <f t="shared" si="599"/>
        <v>348</v>
      </c>
      <c r="S1735" s="164"/>
      <c r="T1735" s="155"/>
      <c r="U1735" s="39"/>
      <c r="V1735" s="434" t="s">
        <v>73</v>
      </c>
      <c r="W1735" s="45"/>
      <c r="X1735" s="39"/>
      <c r="Y1735" s="39"/>
      <c r="Z1735" s="210"/>
      <c r="AA1735" s="39"/>
      <c r="AB1735" s="216"/>
    </row>
    <row r="1736" spans="1:28" s="100" customFormat="1" x14ac:dyDescent="0.25">
      <c r="A1736" s="100" t="str">
        <f t="shared" si="592"/>
        <v>Stores Equipment</v>
      </c>
      <c r="B1736" s="130">
        <f t="shared" si="592"/>
        <v>393</v>
      </c>
      <c r="C1736" s="154">
        <f t="shared" si="593"/>
        <v>12656</v>
      </c>
      <c r="D1736" s="154"/>
      <c r="E1736" s="224"/>
      <c r="F1736" s="154"/>
      <c r="G1736" s="224"/>
      <c r="H1736" s="154">
        <f t="shared" si="604"/>
        <v>12656</v>
      </c>
      <c r="I1736" s="225">
        <f t="shared" si="595"/>
        <v>4</v>
      </c>
      <c r="J1736" s="154">
        <f t="shared" si="600"/>
        <v>506.24</v>
      </c>
      <c r="K1736" s="154">
        <f t="shared" si="596"/>
        <v>8859.1999999999971</v>
      </c>
      <c r="L1736" s="154"/>
      <c r="M1736" s="224"/>
      <c r="N1736" s="154">
        <f t="shared" si="602"/>
        <v>9365.4399999999969</v>
      </c>
      <c r="O1736" s="293">
        <f t="shared" si="601"/>
        <v>73.999999999999972</v>
      </c>
      <c r="P1736" s="224"/>
      <c r="Q1736" s="154">
        <f t="shared" si="598"/>
        <v>3290.5600000000031</v>
      </c>
      <c r="R1736" s="130">
        <f t="shared" si="599"/>
        <v>393</v>
      </c>
      <c r="S1736" s="129"/>
      <c r="T1736" s="122"/>
      <c r="U1736" s="154"/>
      <c r="V1736" s="435"/>
      <c r="W1736" s="130"/>
      <c r="X1736" s="154"/>
      <c r="Y1736" s="154"/>
      <c r="Z1736" s="154"/>
      <c r="AA1736" s="154"/>
      <c r="AB1736" s="283"/>
    </row>
    <row r="1737" spans="1:28" x14ac:dyDescent="0.25">
      <c r="A1737" s="63" t="str">
        <f t="shared" si="592"/>
        <v>Power Operated Equipment</v>
      </c>
      <c r="B1737" s="45">
        <f t="shared" si="592"/>
        <v>396</v>
      </c>
      <c r="C1737" s="39">
        <f t="shared" si="593"/>
        <v>195821</v>
      </c>
      <c r="D1737" s="39">
        <v>55452</v>
      </c>
      <c r="E1737" s="40"/>
      <c r="F1737" s="39"/>
      <c r="G1737" s="40"/>
      <c r="H1737" s="39">
        <f t="shared" si="604"/>
        <v>251273</v>
      </c>
      <c r="I1737" s="41">
        <f t="shared" si="595"/>
        <v>6.7</v>
      </c>
      <c r="J1737" s="39">
        <f t="shared" si="600"/>
        <v>14977.648999999999</v>
      </c>
      <c r="K1737" s="39">
        <f t="shared" si="596"/>
        <v>95045.094500000007</v>
      </c>
      <c r="L1737" s="39"/>
      <c r="M1737" s="40"/>
      <c r="N1737" s="39">
        <f t="shared" si="602"/>
        <v>110022.74350000001</v>
      </c>
      <c r="O1737" s="187">
        <f t="shared" si="601"/>
        <v>43.786138383351975</v>
      </c>
      <c r="P1737" s="40"/>
      <c r="Q1737" s="39">
        <f t="shared" si="598"/>
        <v>141250.25649999999</v>
      </c>
      <c r="R1737" s="45">
        <f t="shared" si="599"/>
        <v>396</v>
      </c>
      <c r="S1737" s="164"/>
      <c r="T1737" s="155"/>
      <c r="U1737" s="39"/>
      <c r="V1737" s="435"/>
      <c r="W1737" s="45"/>
      <c r="X1737" s="39"/>
      <c r="Y1737" s="39"/>
      <c r="Z1737" s="39"/>
      <c r="AA1737" s="39"/>
      <c r="AB1737" s="216"/>
    </row>
    <row r="1738" spans="1:28" s="100" customFormat="1" x14ac:dyDescent="0.25">
      <c r="A1738" s="100" t="str">
        <f t="shared" si="592"/>
        <v>Transportation Equipment</v>
      </c>
      <c r="B1738" s="130">
        <f t="shared" si="592"/>
        <v>392</v>
      </c>
      <c r="C1738" s="154">
        <f t="shared" si="593"/>
        <v>82997</v>
      </c>
      <c r="D1738" s="154"/>
      <c r="E1738" s="224"/>
      <c r="F1738" s="154"/>
      <c r="G1738" s="224"/>
      <c r="H1738" s="154">
        <f t="shared" si="604"/>
        <v>82997</v>
      </c>
      <c r="I1738" s="225">
        <f t="shared" si="595"/>
        <v>13</v>
      </c>
      <c r="J1738" s="154">
        <f t="shared" si="600"/>
        <v>10789.61</v>
      </c>
      <c r="K1738" s="154">
        <f t="shared" si="596"/>
        <v>37321.635000000002</v>
      </c>
      <c r="L1738" s="154"/>
      <c r="M1738" s="224"/>
      <c r="N1738" s="154">
        <f t="shared" si="602"/>
        <v>48111.245000000003</v>
      </c>
      <c r="O1738" s="293">
        <f t="shared" si="601"/>
        <v>57.967450630745695</v>
      </c>
      <c r="P1738" s="224"/>
      <c r="Q1738" s="154">
        <f t="shared" si="598"/>
        <v>34885.754999999997</v>
      </c>
      <c r="R1738" s="130">
        <f t="shared" si="599"/>
        <v>392</v>
      </c>
      <c r="S1738" s="129"/>
      <c r="T1738" s="122"/>
      <c r="U1738" s="154"/>
      <c r="V1738" s="435"/>
      <c r="W1738" s="130"/>
      <c r="X1738" s="154"/>
      <c r="Y1738" s="154"/>
      <c r="Z1738" s="154"/>
      <c r="AA1738" s="154"/>
      <c r="AB1738" s="282"/>
    </row>
    <row r="1739" spans="1:28" x14ac:dyDescent="0.25">
      <c r="A1739" s="63" t="str">
        <f t="shared" si="592"/>
        <v>Communication Equipment</v>
      </c>
      <c r="B1739" s="45">
        <f t="shared" si="592"/>
        <v>397</v>
      </c>
      <c r="C1739" s="39">
        <f t="shared" si="593"/>
        <v>161929</v>
      </c>
      <c r="D1739" s="39"/>
      <c r="E1739" s="40"/>
      <c r="F1739" s="39"/>
      <c r="G1739" s="40"/>
      <c r="H1739" s="39">
        <f t="shared" si="604"/>
        <v>161929</v>
      </c>
      <c r="I1739" s="41">
        <f t="shared" si="595"/>
        <v>6.7</v>
      </c>
      <c r="J1739" s="39">
        <f t="shared" si="600"/>
        <v>10849.243</v>
      </c>
      <c r="K1739" s="39">
        <f t="shared" si="596"/>
        <v>95220.6345</v>
      </c>
      <c r="L1739" s="39"/>
      <c r="M1739" s="40"/>
      <c r="N1739" s="39">
        <f t="shared" si="602"/>
        <v>106069.8775</v>
      </c>
      <c r="O1739" s="187">
        <f t="shared" si="601"/>
        <v>65.50394154228087</v>
      </c>
      <c r="P1739" s="40"/>
      <c r="Q1739" s="39">
        <f t="shared" si="598"/>
        <v>55859.122499999998</v>
      </c>
      <c r="R1739" s="45">
        <f t="shared" si="599"/>
        <v>397</v>
      </c>
      <c r="S1739" s="164"/>
      <c r="T1739" s="155"/>
      <c r="U1739" s="39"/>
      <c r="V1739" s="435"/>
      <c r="W1739" s="45"/>
      <c r="X1739" s="39"/>
      <c r="Y1739" s="39"/>
      <c r="Z1739" s="39"/>
      <c r="AA1739" s="39"/>
      <c r="AB1739" s="218"/>
    </row>
    <row r="1740" spans="1:28" s="100" customFormat="1" x14ac:dyDescent="0.25">
      <c r="A1740" s="100" t="str">
        <f t="shared" si="592"/>
        <v>Organization</v>
      </c>
      <c r="B1740" s="130">
        <f t="shared" si="592"/>
        <v>301</v>
      </c>
      <c r="C1740" s="154">
        <f t="shared" si="593"/>
        <v>0</v>
      </c>
      <c r="D1740" s="154"/>
      <c r="E1740" s="224"/>
      <c r="F1740" s="154"/>
      <c r="G1740" s="224"/>
      <c r="H1740" s="154">
        <f t="shared" si="604"/>
        <v>0</v>
      </c>
      <c r="I1740" s="225">
        <f t="shared" si="595"/>
        <v>0</v>
      </c>
      <c r="J1740" s="154">
        <f t="shared" si="600"/>
        <v>0</v>
      </c>
      <c r="K1740" s="154">
        <f t="shared" si="596"/>
        <v>0</v>
      </c>
      <c r="L1740" s="154"/>
      <c r="M1740" s="224"/>
      <c r="N1740" s="154">
        <f t="shared" si="602"/>
        <v>0</v>
      </c>
      <c r="O1740" s="293" t="str">
        <f t="shared" si="601"/>
        <v>---</v>
      </c>
      <c r="P1740" s="224"/>
      <c r="Q1740" s="154">
        <f t="shared" si="598"/>
        <v>0</v>
      </c>
      <c r="R1740" s="130">
        <f t="shared" si="599"/>
        <v>301</v>
      </c>
      <c r="S1740" s="129"/>
      <c r="T1740" s="122"/>
      <c r="U1740" s="154"/>
      <c r="V1740" s="435"/>
      <c r="W1740" s="130"/>
      <c r="X1740" s="154"/>
      <c r="Y1740" s="154"/>
      <c r="Z1740" s="154"/>
      <c r="AA1740" s="154"/>
      <c r="AB1740" s="283"/>
    </row>
    <row r="1741" spans="1:28" x14ac:dyDescent="0.25">
      <c r="A1741" s="63">
        <f t="shared" si="592"/>
        <v>0</v>
      </c>
      <c r="B1741" s="45">
        <f t="shared" si="592"/>
        <v>0</v>
      </c>
      <c r="C1741" s="39">
        <f t="shared" si="593"/>
        <v>0</v>
      </c>
      <c r="D1741" s="39"/>
      <c r="E1741" s="40"/>
      <c r="F1741" s="39"/>
      <c r="G1741" s="40"/>
      <c r="H1741" s="39">
        <f t="shared" si="604"/>
        <v>0</v>
      </c>
      <c r="I1741" s="41">
        <f t="shared" si="595"/>
        <v>0</v>
      </c>
      <c r="J1741" s="39">
        <f t="shared" si="600"/>
        <v>0</v>
      </c>
      <c r="K1741" s="39">
        <f t="shared" si="596"/>
        <v>0</v>
      </c>
      <c r="L1741" s="39"/>
      <c r="M1741" s="40"/>
      <c r="N1741" s="39">
        <f t="shared" si="602"/>
        <v>0</v>
      </c>
      <c r="O1741" s="187" t="str">
        <f t="shared" si="601"/>
        <v>---</v>
      </c>
      <c r="P1741" s="40"/>
      <c r="Q1741" s="39">
        <f t="shared" si="598"/>
        <v>0</v>
      </c>
      <c r="R1741" s="45">
        <f t="shared" si="599"/>
        <v>0</v>
      </c>
      <c r="S1741" s="164"/>
      <c r="T1741" s="160"/>
      <c r="U1741" s="39"/>
      <c r="V1741" s="436"/>
      <c r="W1741" s="45"/>
      <c r="X1741" s="39"/>
      <c r="Y1741" s="39"/>
      <c r="Z1741" s="39"/>
      <c r="AA1741" s="39"/>
      <c r="AB1741" s="216"/>
    </row>
    <row r="1742" spans="1:28" x14ac:dyDescent="0.25">
      <c r="A1742" s="100"/>
      <c r="B1742" s="130"/>
      <c r="C1742" s="154"/>
      <c r="D1742" s="154"/>
      <c r="E1742" s="224"/>
      <c r="F1742" s="154"/>
      <c r="G1742" s="224"/>
      <c r="H1742" s="154"/>
      <c r="I1742" s="225"/>
      <c r="J1742" s="154"/>
      <c r="K1742" s="154"/>
      <c r="L1742" s="154"/>
      <c r="M1742" s="224"/>
      <c r="N1742" s="154"/>
      <c r="O1742" s="154"/>
      <c r="P1742" s="224"/>
      <c r="Q1742" s="154"/>
      <c r="R1742" s="130"/>
      <c r="S1742" s="129"/>
      <c r="T1742" s="122"/>
      <c r="U1742" s="154"/>
      <c r="V1742" s="228"/>
      <c r="W1742" s="130"/>
      <c r="X1742" s="154"/>
      <c r="Y1742" s="154"/>
      <c r="Z1742" s="154"/>
      <c r="AA1742" s="154"/>
      <c r="AB1742" s="229"/>
    </row>
    <row r="1743" spans="1:28" x14ac:dyDescent="0.25">
      <c r="A1743" s="244" t="s">
        <v>54</v>
      </c>
      <c r="B1743" s="9" t="str">
        <f t="shared" ref="B1743" si="605">$M$1</f>
        <v>A</v>
      </c>
      <c r="C1743" s="32"/>
      <c r="D1743" s="32"/>
      <c r="F1743" s="32"/>
      <c r="H1743" s="32"/>
      <c r="I1743" s="32"/>
      <c r="J1743" s="32"/>
      <c r="K1743" s="32"/>
      <c r="L1743" s="32"/>
      <c r="N1743" s="32"/>
      <c r="O1743" s="32"/>
      <c r="T1743" s="160"/>
      <c r="U1743" s="4"/>
      <c r="V1743" s="4"/>
    </row>
    <row r="1744" spans="1:28" x14ac:dyDescent="0.25">
      <c r="A1744" s="4" t="s">
        <v>4</v>
      </c>
      <c r="C1744" s="198">
        <f>SUM(C1725:C1743)</f>
        <v>8473152</v>
      </c>
      <c r="D1744" s="198">
        <f>SUM(D1725:D1743)</f>
        <v>55452</v>
      </c>
      <c r="F1744" s="11">
        <f>SUM(F1725:F1743)</f>
        <v>0</v>
      </c>
      <c r="H1744" s="198">
        <f>SUM(H1725:H1743)</f>
        <v>8528604</v>
      </c>
      <c r="I1744" s="32"/>
      <c r="J1744" s="198">
        <f>SUM(J1725:J1743)</f>
        <v>232927.30299999999</v>
      </c>
      <c r="K1744" s="198">
        <f>SUM(K1725:K1743)</f>
        <v>2728684.9902500012</v>
      </c>
      <c r="L1744" s="11">
        <f>SUM(L1725:L1743)</f>
        <v>0</v>
      </c>
      <c r="N1744" s="198">
        <f>SUM(N1725:N1743)</f>
        <v>2961612.2932500001</v>
      </c>
      <c r="O1744" s="11"/>
      <c r="Q1744" s="198">
        <f>SUM(Q1725:Q1743)</f>
        <v>5566991.706749999</v>
      </c>
      <c r="T1744" s="160"/>
      <c r="U1744" s="198">
        <f>SUM(U1725:U1741)</f>
        <v>0</v>
      </c>
      <c r="V1744" s="23"/>
      <c r="X1744" s="198">
        <f>U1744+V1725</f>
        <v>0</v>
      </c>
      <c r="Y1744" s="198">
        <f>X1744/H1744*J1744</f>
        <v>0</v>
      </c>
      <c r="AA1744" s="198">
        <f>Z1725+Y1744+SUM(AA1725:AA1741)</f>
        <v>0</v>
      </c>
      <c r="AB1744" s="198">
        <f>X1744-AA1744</f>
        <v>0</v>
      </c>
    </row>
    <row r="1745" spans="1:28" x14ac:dyDescent="0.25">
      <c r="C1745" s="32"/>
      <c r="H1745" s="32"/>
      <c r="I1745" s="32"/>
      <c r="J1745" s="32"/>
      <c r="K1745" s="32"/>
      <c r="L1745" s="32"/>
      <c r="N1745" s="32"/>
      <c r="O1745" s="32"/>
      <c r="Q1745" s="32"/>
      <c r="T1745" s="160"/>
    </row>
    <row r="1746" spans="1:28" x14ac:dyDescent="0.25">
      <c r="A1746" s="120" t="s">
        <v>85</v>
      </c>
      <c r="B1746" s="90"/>
      <c r="C1746" s="32"/>
      <c r="H1746" s="32"/>
      <c r="I1746" s="32"/>
      <c r="J1746" s="32"/>
      <c r="K1746" s="32"/>
      <c r="L1746" s="32"/>
      <c r="N1746" s="32"/>
      <c r="O1746" s="32"/>
      <c r="Q1746" s="32"/>
      <c r="T1746" s="160"/>
      <c r="U1746" s="56"/>
      <c r="V1746" s="4"/>
      <c r="W1746" s="9"/>
      <c r="Y1746" s="32"/>
      <c r="AA1746" s="32"/>
      <c r="AB1746" s="206"/>
    </row>
    <row r="1747" spans="1:28" ht="14.4" thickBot="1" x14ac:dyDescent="0.3">
      <c r="B1747" s="4"/>
      <c r="E1747" s="4"/>
      <c r="G1747" s="4"/>
      <c r="T1747" s="160"/>
      <c r="U1747" s="56"/>
      <c r="V1747" s="4"/>
      <c r="W1747" s="9"/>
      <c r="Y1747" s="32"/>
      <c r="AA1747" s="32"/>
      <c r="AB1747" s="206"/>
    </row>
    <row r="1748" spans="1:28" ht="14.4" thickTop="1" x14ac:dyDescent="0.25">
      <c r="B1748" s="4"/>
      <c r="E1748" s="4"/>
      <c r="G1748" s="4"/>
      <c r="K1748" s="91"/>
      <c r="L1748" s="92"/>
      <c r="M1748" s="68"/>
      <c r="N1748" s="92"/>
      <c r="O1748" s="92"/>
      <c r="P1748" s="68"/>
      <c r="Q1748" s="93"/>
      <c r="T1748" s="160"/>
      <c r="U1748" s="125"/>
      <c r="V1748" s="4"/>
      <c r="AA1748" s="65"/>
      <c r="AB1748" s="50"/>
    </row>
    <row r="1749" spans="1:28" x14ac:dyDescent="0.25">
      <c r="B1749" s="267"/>
      <c r="C1749" s="9"/>
      <c r="H1749" s="9"/>
      <c r="K1749" s="78"/>
      <c r="L1749" s="376">
        <f>L1717</f>
        <v>2019</v>
      </c>
      <c r="M1749" s="377"/>
      <c r="N1749" s="377"/>
      <c r="O1749" s="377"/>
      <c r="P1749" s="378"/>
      <c r="Q1749" s="94"/>
      <c r="T1749" s="160"/>
      <c r="U1749" s="56"/>
      <c r="V1749" s="4" t="s">
        <v>5</v>
      </c>
      <c r="AB1749" s="50"/>
    </row>
    <row r="1750" spans="1:28" x14ac:dyDescent="0.25">
      <c r="B1750" s="4"/>
      <c r="E1750" s="4"/>
      <c r="G1750" s="4"/>
      <c r="K1750" s="78"/>
      <c r="L1750" s="57"/>
      <c r="M1750" s="73"/>
      <c r="N1750" s="57"/>
      <c r="O1750" s="57"/>
      <c r="P1750" s="73"/>
      <c r="Q1750" s="74"/>
      <c r="T1750" s="160"/>
      <c r="U1750" s="56"/>
      <c r="V1750" s="10" t="s">
        <v>17</v>
      </c>
      <c r="W1750" s="10" t="s">
        <v>18</v>
      </c>
      <c r="X1750" s="10"/>
      <c r="AB1750" s="50"/>
    </row>
    <row r="1751" spans="1:28" x14ac:dyDescent="0.25">
      <c r="B1751" s="4"/>
      <c r="E1751" s="4"/>
      <c r="G1751" s="4"/>
      <c r="K1751" s="72"/>
      <c r="L1751" s="56" t="s">
        <v>19</v>
      </c>
      <c r="M1751" s="73"/>
      <c r="N1751" s="56"/>
      <c r="O1751" s="379">
        <f>H1744</f>
        <v>8528604</v>
      </c>
      <c r="P1751" s="379"/>
      <c r="Q1751" s="71"/>
      <c r="T1751" s="160"/>
      <c r="U1751" s="125"/>
      <c r="V1751" s="380" t="s">
        <v>76</v>
      </c>
      <c r="W1751" s="382" t="s">
        <v>75</v>
      </c>
      <c r="X1751" s="383"/>
      <c r="Y1751" s="383"/>
      <c r="Z1751" s="383"/>
      <c r="AA1751" s="384"/>
      <c r="AB1751" s="50"/>
    </row>
    <row r="1752" spans="1:28" x14ac:dyDescent="0.25">
      <c r="A1752" s="9"/>
      <c r="B1752" s="267"/>
      <c r="K1752" s="72"/>
      <c r="L1752" s="43" t="s">
        <v>20</v>
      </c>
      <c r="M1752" s="73"/>
      <c r="N1752" s="56"/>
      <c r="O1752" s="391">
        <f>X1744</f>
        <v>0</v>
      </c>
      <c r="P1752" s="391"/>
      <c r="Q1752" s="71"/>
      <c r="T1752" s="160"/>
      <c r="U1752" s="56"/>
      <c r="V1752" s="381"/>
      <c r="W1752" s="385"/>
      <c r="X1752" s="386"/>
      <c r="Y1752" s="386"/>
      <c r="Z1752" s="386"/>
      <c r="AA1752" s="387"/>
      <c r="AB1752" s="50"/>
    </row>
    <row r="1753" spans="1:28" ht="14.4" thickBot="1" x14ac:dyDescent="0.3">
      <c r="K1753" s="72"/>
      <c r="L1753" s="43" t="s">
        <v>21</v>
      </c>
      <c r="M1753" s="73"/>
      <c r="N1753" s="56"/>
      <c r="O1753" s="392">
        <f>N1744</f>
        <v>2961612.2932500001</v>
      </c>
      <c r="P1753" s="392"/>
      <c r="Q1753" s="71"/>
      <c r="T1753" s="160"/>
      <c r="U1753" s="56"/>
      <c r="V1753" s="267"/>
      <c r="W1753" s="385"/>
      <c r="X1753" s="386"/>
      <c r="Y1753" s="386"/>
      <c r="Z1753" s="386"/>
      <c r="AA1753" s="387"/>
      <c r="AB1753" s="50"/>
    </row>
    <row r="1754" spans="1:28" x14ac:dyDescent="0.25">
      <c r="A1754" s="9"/>
      <c r="B1754" s="267"/>
      <c r="K1754" s="72"/>
      <c r="L1754" s="75"/>
      <c r="M1754" s="76"/>
      <c r="N1754" s="77"/>
      <c r="O1754" s="393">
        <f>O1751-O1752-O1753</f>
        <v>5566991.7067499999</v>
      </c>
      <c r="P1754" s="393"/>
      <c r="Q1754" s="71"/>
      <c r="T1754" s="160"/>
      <c r="W1754" s="388"/>
      <c r="X1754" s="389"/>
      <c r="Y1754" s="389"/>
      <c r="Z1754" s="389"/>
      <c r="AA1754" s="390"/>
      <c r="AB1754" s="50"/>
    </row>
    <row r="1755" spans="1:28" x14ac:dyDescent="0.25">
      <c r="A1755" s="9"/>
      <c r="B1755" s="267"/>
      <c r="H1755" s="9"/>
      <c r="K1755" s="78"/>
      <c r="L1755" s="43"/>
      <c r="M1755" s="73"/>
      <c r="N1755" s="56"/>
      <c r="O1755" s="43"/>
      <c r="P1755" s="56"/>
      <c r="Q1755" s="74"/>
      <c r="T1755" s="160"/>
    </row>
    <row r="1756" spans="1:28" x14ac:dyDescent="0.25">
      <c r="A1756" s="9" t="s">
        <v>22</v>
      </c>
      <c r="B1756" s="62"/>
      <c r="C1756" s="4" t="s">
        <v>23</v>
      </c>
      <c r="K1756" s="78"/>
      <c r="L1756" s="80" t="s">
        <v>24</v>
      </c>
      <c r="M1756" s="73"/>
      <c r="N1756" s="56"/>
      <c r="O1756" s="394">
        <f>AA1744</f>
        <v>0</v>
      </c>
      <c r="P1756" s="394"/>
      <c r="Q1756" s="71"/>
      <c r="T1756" s="160"/>
    </row>
    <row r="1757" spans="1:28" x14ac:dyDescent="0.25">
      <c r="A1757" s="9" t="s">
        <v>28</v>
      </c>
      <c r="B1757" s="62">
        <f>B1710</f>
        <v>0</v>
      </c>
      <c r="C1757" s="4">
        <f t="shared" ref="C1757" si="606">B1756-B1757</f>
        <v>0</v>
      </c>
      <c r="D1757" s="4" t="s">
        <v>26</v>
      </c>
      <c r="K1757" s="72"/>
      <c r="L1757" s="81" t="s">
        <v>27</v>
      </c>
      <c r="M1757" s="19"/>
      <c r="N1757" s="20"/>
      <c r="O1757" s="374">
        <f>O1754+O1756</f>
        <v>5566991.7067499999</v>
      </c>
      <c r="P1757" s="374"/>
      <c r="Q1757" s="95"/>
      <c r="T1757" s="160"/>
    </row>
    <row r="1758" spans="1:28" ht="14.4" thickBot="1" x14ac:dyDescent="0.3">
      <c r="C1758" s="32"/>
      <c r="D1758" s="32"/>
      <c r="F1758" s="32"/>
      <c r="H1758" s="32"/>
      <c r="I1758" s="96"/>
      <c r="J1758" s="32"/>
      <c r="K1758" s="97"/>
      <c r="L1758" s="98"/>
      <c r="M1758" s="84"/>
      <c r="N1758" s="98"/>
      <c r="O1758" s="98"/>
      <c r="P1758" s="84"/>
      <c r="Q1758" s="99"/>
      <c r="T1758" s="160"/>
    </row>
    <row r="1759" spans="1:28" ht="14.4" thickTop="1" x14ac:dyDescent="0.25"/>
    <row r="1761" spans="1:28" x14ac:dyDescent="0.25">
      <c r="A1761" s="87" t="s">
        <v>78</v>
      </c>
      <c r="D1761" s="267" t="s">
        <v>39</v>
      </c>
      <c r="I1761" s="395" t="s">
        <v>77</v>
      </c>
      <c r="J1761" s="395"/>
      <c r="L1761" s="267" t="s">
        <v>79</v>
      </c>
      <c r="O1761" s="267" t="s">
        <v>80</v>
      </c>
      <c r="P1761" s="267"/>
      <c r="Q1761" s="267"/>
      <c r="T1761" s="160"/>
    </row>
    <row r="1762" spans="1:28" x14ac:dyDescent="0.25">
      <c r="A1762" s="268" t="str">
        <f t="shared" ref="A1762" si="607">$B$1</f>
        <v>Liberty-Bolivar</v>
      </c>
      <c r="B1762" s="269"/>
      <c r="D1762" s="396" t="str">
        <f t="shared" ref="D1762" si="608">$I$1</f>
        <v>WA-2020-0397</v>
      </c>
      <c r="E1762" s="397"/>
      <c r="F1762" s="398"/>
      <c r="I1762" s="12" t="str">
        <f t="shared" ref="I1762" si="609">$M$1</f>
        <v>A</v>
      </c>
      <c r="L1762" s="44">
        <f>L1717+1</f>
        <v>2020</v>
      </c>
      <c r="O1762" s="399">
        <v>12</v>
      </c>
      <c r="P1762" s="400"/>
      <c r="T1762" s="160"/>
    </row>
    <row r="1763" spans="1:28" x14ac:dyDescent="0.25">
      <c r="A1763" s="272"/>
      <c r="B1763" s="267"/>
      <c r="T1763" s="160"/>
    </row>
    <row r="1764" spans="1:28" x14ac:dyDescent="0.3">
      <c r="B1764" s="401" t="s">
        <v>63</v>
      </c>
      <c r="C1764" s="366" t="s">
        <v>44</v>
      </c>
      <c r="D1764" s="366" t="s">
        <v>45</v>
      </c>
      <c r="E1764" s="101"/>
      <c r="F1764" s="366" t="s">
        <v>46</v>
      </c>
      <c r="G1764" s="101"/>
      <c r="H1764" s="366" t="s">
        <v>47</v>
      </c>
      <c r="I1764" s="366" t="s">
        <v>48</v>
      </c>
      <c r="J1764" s="366" t="s">
        <v>50</v>
      </c>
      <c r="K1764" s="366" t="s">
        <v>51</v>
      </c>
      <c r="L1764" s="366" t="s">
        <v>52</v>
      </c>
      <c r="M1764" s="101"/>
      <c r="N1764" s="366" t="s">
        <v>53</v>
      </c>
      <c r="O1764" s="366" t="s">
        <v>60</v>
      </c>
      <c r="P1764" s="101"/>
      <c r="Q1764" s="366" t="s">
        <v>55</v>
      </c>
      <c r="R1764" s="368" t="s">
        <v>49</v>
      </c>
      <c r="T1764" s="160"/>
      <c r="U1764" s="366" t="s">
        <v>64</v>
      </c>
      <c r="V1764" s="366" t="s">
        <v>65</v>
      </c>
      <c r="W1764" s="366" t="s">
        <v>67</v>
      </c>
      <c r="X1764" s="366" t="s">
        <v>66</v>
      </c>
      <c r="Y1764" s="366" t="s">
        <v>68</v>
      </c>
      <c r="Z1764" s="366" t="s">
        <v>69</v>
      </c>
      <c r="AA1764" s="366" t="s">
        <v>70</v>
      </c>
      <c r="AB1764" s="404" t="s">
        <v>71</v>
      </c>
    </row>
    <row r="1765" spans="1:28" x14ac:dyDescent="0.3">
      <c r="B1765" s="402"/>
      <c r="C1765" s="367"/>
      <c r="D1765" s="367"/>
      <c r="E1765" s="102"/>
      <c r="F1765" s="367"/>
      <c r="G1765" s="102"/>
      <c r="H1765" s="367"/>
      <c r="I1765" s="367"/>
      <c r="J1765" s="367"/>
      <c r="K1765" s="367"/>
      <c r="L1765" s="367"/>
      <c r="M1765" s="102"/>
      <c r="N1765" s="367"/>
      <c r="O1765" s="367"/>
      <c r="P1765" s="102"/>
      <c r="Q1765" s="367"/>
      <c r="R1765" s="369"/>
      <c r="T1765" s="160"/>
      <c r="U1765" s="367"/>
      <c r="V1765" s="367"/>
      <c r="W1765" s="367"/>
      <c r="X1765" s="367"/>
      <c r="Y1765" s="367"/>
      <c r="Z1765" s="367"/>
      <c r="AA1765" s="367"/>
      <c r="AB1765" s="405"/>
    </row>
    <row r="1766" spans="1:28" x14ac:dyDescent="0.3">
      <c r="B1766" s="402"/>
      <c r="C1766" s="367"/>
      <c r="D1766" s="367"/>
      <c r="E1766" s="102"/>
      <c r="F1766" s="367"/>
      <c r="G1766" s="102"/>
      <c r="H1766" s="367"/>
      <c r="I1766" s="367"/>
      <c r="J1766" s="367"/>
      <c r="K1766" s="367"/>
      <c r="L1766" s="367"/>
      <c r="M1766" s="102"/>
      <c r="N1766" s="367"/>
      <c r="O1766" s="367"/>
      <c r="P1766" s="102"/>
      <c r="Q1766" s="367"/>
      <c r="R1766" s="369"/>
      <c r="T1766" s="160"/>
      <c r="U1766" s="367"/>
      <c r="V1766" s="367"/>
      <c r="W1766" s="367"/>
      <c r="X1766" s="367"/>
      <c r="Y1766" s="367"/>
      <c r="Z1766" s="367"/>
      <c r="AA1766" s="367"/>
      <c r="AB1766" s="405"/>
    </row>
    <row r="1767" spans="1:28" x14ac:dyDescent="0.3">
      <c r="A1767" s="433" t="s">
        <v>0</v>
      </c>
      <c r="B1767" s="402"/>
      <c r="C1767" s="367"/>
      <c r="D1767" s="367"/>
      <c r="E1767" s="102"/>
      <c r="F1767" s="367"/>
      <c r="G1767" s="102"/>
      <c r="H1767" s="367"/>
      <c r="I1767" s="367"/>
      <c r="J1767" s="367"/>
      <c r="K1767" s="367"/>
      <c r="L1767" s="367"/>
      <c r="M1767" s="102"/>
      <c r="N1767" s="367"/>
      <c r="O1767" s="367"/>
      <c r="P1767" s="102"/>
      <c r="Q1767" s="367"/>
      <c r="R1767" s="369"/>
      <c r="T1767" s="160"/>
      <c r="U1767" s="367"/>
      <c r="V1767" s="367"/>
      <c r="W1767" s="367"/>
      <c r="X1767" s="367"/>
      <c r="Y1767" s="367"/>
      <c r="Z1767" s="367"/>
      <c r="AA1767" s="367"/>
      <c r="AB1767" s="405"/>
    </row>
    <row r="1768" spans="1:28" x14ac:dyDescent="0.3">
      <c r="A1768" s="433"/>
      <c r="B1768" s="403"/>
      <c r="C1768" s="46">
        <f>L1762</f>
        <v>2020</v>
      </c>
      <c r="D1768" s="46">
        <f>C1768</f>
        <v>2020</v>
      </c>
      <c r="E1768" s="7" t="s">
        <v>5</v>
      </c>
      <c r="F1768" s="46">
        <f>C1768</f>
        <v>2020</v>
      </c>
      <c r="G1768" s="7" t="s">
        <v>5</v>
      </c>
      <c r="H1768" s="46">
        <f>C1768</f>
        <v>2020</v>
      </c>
      <c r="I1768" s="373"/>
      <c r="J1768" s="373"/>
      <c r="K1768" s="46">
        <f>C1768</f>
        <v>2020</v>
      </c>
      <c r="L1768" s="46">
        <f>C1768</f>
        <v>2020</v>
      </c>
      <c r="M1768" s="7" t="s">
        <v>5</v>
      </c>
      <c r="N1768" s="46">
        <f>C1768</f>
        <v>2020</v>
      </c>
      <c r="O1768" s="373"/>
      <c r="P1768" s="7" t="s">
        <v>5</v>
      </c>
      <c r="Q1768" s="46">
        <f>C1768</f>
        <v>2020</v>
      </c>
      <c r="R1768" s="370"/>
      <c r="T1768" s="160"/>
      <c r="U1768" s="46">
        <f>C1768</f>
        <v>2020</v>
      </c>
      <c r="V1768" s="220">
        <f>U1768</f>
        <v>2020</v>
      </c>
      <c r="W1768" s="373"/>
      <c r="X1768" s="46">
        <f>U1768</f>
        <v>2020</v>
      </c>
      <c r="Y1768" s="46">
        <f>U1768</f>
        <v>2020</v>
      </c>
      <c r="Z1768" s="47">
        <f>U1768</f>
        <v>2020</v>
      </c>
      <c r="AA1768" s="373"/>
      <c r="AB1768" s="406"/>
    </row>
    <row r="1769" spans="1:28" x14ac:dyDescent="0.3">
      <c r="A1769" s="59" t="s">
        <v>54</v>
      </c>
      <c r="B1769" s="270">
        <v>0</v>
      </c>
      <c r="C1769" s="275"/>
      <c r="D1769" s="275"/>
      <c r="E1769" s="276"/>
      <c r="F1769" s="275"/>
      <c r="G1769" s="276"/>
      <c r="H1769" s="275"/>
      <c r="I1769" s="277"/>
      <c r="J1769" s="277"/>
      <c r="K1769" s="275"/>
      <c r="L1769" s="275"/>
      <c r="M1769" s="276"/>
      <c r="N1769" s="275"/>
      <c r="O1769" s="277"/>
      <c r="P1769" s="276"/>
      <c r="Q1769" s="275"/>
      <c r="R1769" s="278"/>
      <c r="T1769" s="122"/>
      <c r="U1769" s="275"/>
      <c r="V1769" s="279"/>
      <c r="W1769" s="277"/>
      <c r="X1769" s="275"/>
      <c r="Y1769" s="275"/>
      <c r="Z1769" s="280"/>
      <c r="AA1769" s="266"/>
      <c r="AB1769" s="265"/>
    </row>
    <row r="1770" spans="1:28" x14ac:dyDescent="0.25">
      <c r="A1770" s="63" t="str">
        <f t="shared" ref="A1770:B1786" si="610">A1725</f>
        <v>Land and Land Rights</v>
      </c>
      <c r="B1770" s="45">
        <f t="shared" si="610"/>
        <v>389</v>
      </c>
      <c r="C1770" s="39">
        <f t="shared" ref="C1770:C1786" si="611">H1725</f>
        <v>66116</v>
      </c>
      <c r="D1770" s="39"/>
      <c r="E1770" s="40"/>
      <c r="F1770" s="39"/>
      <c r="G1770" s="40"/>
      <c r="H1770" s="39">
        <f t="shared" ref="H1770:H1775" si="612">C1770+D1770-F1770</f>
        <v>66116</v>
      </c>
      <c r="I1770" s="41">
        <f t="shared" ref="I1770:I1786" si="613">I1725</f>
        <v>0</v>
      </c>
      <c r="J1770" s="39">
        <f>((C1770+H1770)/2)*I1770/100*$O$1762/12</f>
        <v>0</v>
      </c>
      <c r="K1770" s="39">
        <f t="shared" ref="K1770:K1786" si="614">N1725</f>
        <v>0</v>
      </c>
      <c r="L1770" s="39"/>
      <c r="M1770" s="40"/>
      <c r="N1770" s="39">
        <f t="shared" ref="N1770:N1773" si="615">K1770+J1770+L1770-F1770</f>
        <v>0</v>
      </c>
      <c r="O1770" s="187" t="str">
        <f>IF(N1770&gt;0, N1770/H1770*100, "---")</f>
        <v>---</v>
      </c>
      <c r="P1770" s="40"/>
      <c r="Q1770" s="39">
        <f t="shared" ref="Q1770:Q1786" si="616">H1770-N1770</f>
        <v>66116</v>
      </c>
      <c r="R1770" s="45">
        <f t="shared" ref="R1770:R1786" si="617">B1770</f>
        <v>389</v>
      </c>
      <c r="S1770" s="164"/>
      <c r="T1770" s="155"/>
      <c r="U1770" s="207"/>
      <c r="V1770" s="221">
        <f>X1744</f>
        <v>0</v>
      </c>
      <c r="W1770" s="105"/>
      <c r="X1770" s="176"/>
      <c r="Y1770" s="176"/>
      <c r="Z1770" s="176">
        <f>AA1745</f>
        <v>0</v>
      </c>
      <c r="AA1770" s="207"/>
      <c r="AB1770" s="214"/>
    </row>
    <row r="1771" spans="1:28" s="100" customFormat="1" x14ac:dyDescent="0.25">
      <c r="A1771" s="100" t="str">
        <f t="shared" si="610"/>
        <v>Wells and Springs</v>
      </c>
      <c r="B1771" s="130">
        <f t="shared" si="610"/>
        <v>314</v>
      </c>
      <c r="C1771" s="154">
        <f t="shared" si="611"/>
        <v>1103996</v>
      </c>
      <c r="D1771" s="154"/>
      <c r="E1771" s="224"/>
      <c r="F1771" s="154"/>
      <c r="G1771" s="224"/>
      <c r="H1771" s="154">
        <f t="shared" si="612"/>
        <v>1103996</v>
      </c>
      <c r="I1771" s="225">
        <f t="shared" si="613"/>
        <v>2</v>
      </c>
      <c r="J1771" s="154">
        <f t="shared" ref="J1771:J1786" si="618">((C1771+H1771)/2)*I1771/100*$O$1762/12</f>
        <v>22079.919999999998</v>
      </c>
      <c r="K1771" s="154">
        <f t="shared" si="614"/>
        <v>130049.68</v>
      </c>
      <c r="L1771" s="154"/>
      <c r="M1771" s="224"/>
      <c r="N1771" s="154">
        <f t="shared" si="615"/>
        <v>152129.59999999998</v>
      </c>
      <c r="O1771" s="293">
        <f t="shared" ref="O1771:O1786" si="619">IF(N1771&gt;0, N1771/H1771*100, "---")</f>
        <v>13.779904999655793</v>
      </c>
      <c r="P1771" s="224"/>
      <c r="Q1771" s="154">
        <f t="shared" si="616"/>
        <v>951866.4</v>
      </c>
      <c r="R1771" s="130">
        <f t="shared" si="617"/>
        <v>314</v>
      </c>
      <c r="S1771" s="129"/>
      <c r="T1771" s="122"/>
      <c r="U1771" s="154"/>
      <c r="V1771" s="360" t="s">
        <v>72</v>
      </c>
      <c r="W1771" s="130"/>
      <c r="X1771" s="154"/>
      <c r="Y1771" s="281"/>
      <c r="Z1771" s="363" t="s">
        <v>74</v>
      </c>
      <c r="AA1771" s="154"/>
      <c r="AB1771" s="282"/>
    </row>
    <row r="1772" spans="1:28" x14ac:dyDescent="0.25">
      <c r="A1772" s="63" t="str">
        <f t="shared" si="610"/>
        <v>Pumping Equip (Electric)</v>
      </c>
      <c r="B1772" s="45">
        <f t="shared" si="610"/>
        <v>325</v>
      </c>
      <c r="C1772" s="39">
        <f t="shared" si="611"/>
        <v>8067</v>
      </c>
      <c r="D1772" s="39"/>
      <c r="E1772" s="40"/>
      <c r="F1772" s="39"/>
      <c r="G1772" s="40"/>
      <c r="H1772" s="39">
        <f t="shared" si="612"/>
        <v>8067</v>
      </c>
      <c r="I1772" s="41">
        <f t="shared" si="613"/>
        <v>10</v>
      </c>
      <c r="J1772" s="39">
        <f t="shared" si="618"/>
        <v>806.70000000000016</v>
      </c>
      <c r="K1772" s="39">
        <f t="shared" si="614"/>
        <v>4245.4500000000007</v>
      </c>
      <c r="L1772" s="39"/>
      <c r="M1772" s="40"/>
      <c r="N1772" s="39">
        <f t="shared" si="615"/>
        <v>5052.1500000000005</v>
      </c>
      <c r="O1772" s="187">
        <f t="shared" si="619"/>
        <v>62.627370769802901</v>
      </c>
      <c r="P1772" s="40"/>
      <c r="Q1772" s="39">
        <f t="shared" si="616"/>
        <v>3014.8499999999995</v>
      </c>
      <c r="R1772" s="45">
        <f t="shared" si="617"/>
        <v>325</v>
      </c>
      <c r="S1772" s="164"/>
      <c r="T1772" s="155"/>
      <c r="U1772" s="39"/>
      <c r="V1772" s="361"/>
      <c r="W1772" s="45"/>
      <c r="X1772" s="39"/>
      <c r="Y1772" s="210"/>
      <c r="Z1772" s="364"/>
      <c r="AA1772" s="39"/>
      <c r="AB1772" s="216"/>
    </row>
    <row r="1773" spans="1:28" s="100" customFormat="1" x14ac:dyDescent="0.25">
      <c r="A1773" s="100" t="str">
        <f t="shared" si="610"/>
        <v>Structures and Improvements</v>
      </c>
      <c r="B1773" s="130">
        <f t="shared" si="610"/>
        <v>390</v>
      </c>
      <c r="C1773" s="154">
        <f t="shared" si="611"/>
        <v>23440</v>
      </c>
      <c r="D1773" s="154"/>
      <c r="E1773" s="224"/>
      <c r="F1773" s="154"/>
      <c r="G1773" s="224"/>
      <c r="H1773" s="154">
        <f t="shared" si="612"/>
        <v>23440</v>
      </c>
      <c r="I1773" s="225">
        <f t="shared" si="613"/>
        <v>2.5</v>
      </c>
      <c r="J1773" s="154">
        <f t="shared" si="618"/>
        <v>586</v>
      </c>
      <c r="K1773" s="154">
        <f t="shared" si="614"/>
        <v>11193.025</v>
      </c>
      <c r="L1773" s="154"/>
      <c r="M1773" s="224"/>
      <c r="N1773" s="154">
        <f t="shared" si="615"/>
        <v>11779.025</v>
      </c>
      <c r="O1773" s="293">
        <f t="shared" si="619"/>
        <v>50.251813139931734</v>
      </c>
      <c r="P1773" s="224"/>
      <c r="Q1773" s="154">
        <f t="shared" si="616"/>
        <v>11660.975</v>
      </c>
      <c r="R1773" s="130">
        <f t="shared" si="617"/>
        <v>390</v>
      </c>
      <c r="S1773" s="129"/>
      <c r="T1773" s="122"/>
      <c r="U1773" s="154"/>
      <c r="V1773" s="361"/>
      <c r="W1773" s="130"/>
      <c r="X1773" s="154"/>
      <c r="Y1773" s="251"/>
      <c r="Z1773" s="364"/>
      <c r="AA1773" s="154"/>
      <c r="AB1773" s="283"/>
    </row>
    <row r="1774" spans="1:28" x14ac:dyDescent="0.25">
      <c r="A1774" s="63" t="str">
        <f t="shared" si="610"/>
        <v>Water Treatment Equipment</v>
      </c>
      <c r="B1774" s="45">
        <f t="shared" si="610"/>
        <v>332</v>
      </c>
      <c r="C1774" s="39">
        <f t="shared" si="611"/>
        <v>362844</v>
      </c>
      <c r="D1774" s="39"/>
      <c r="E1774" s="40"/>
      <c r="F1774" s="39"/>
      <c r="G1774" s="40"/>
      <c r="H1774" s="39">
        <f t="shared" si="612"/>
        <v>362844</v>
      </c>
      <c r="I1774" s="41">
        <f t="shared" si="613"/>
        <v>2.9</v>
      </c>
      <c r="J1774" s="39">
        <f t="shared" si="618"/>
        <v>10522.475999999999</v>
      </c>
      <c r="K1774" s="39">
        <f t="shared" si="614"/>
        <v>81098.325999999986</v>
      </c>
      <c r="L1774" s="39"/>
      <c r="M1774" s="40"/>
      <c r="N1774" s="39">
        <f>K1774+J1774+L1774-F1774</f>
        <v>91620.801999999981</v>
      </c>
      <c r="O1774" s="187">
        <f t="shared" si="619"/>
        <v>25.250741916636343</v>
      </c>
      <c r="P1774" s="40"/>
      <c r="Q1774" s="39">
        <f t="shared" si="616"/>
        <v>271223.19800000003</v>
      </c>
      <c r="R1774" s="45">
        <f t="shared" si="617"/>
        <v>332</v>
      </c>
      <c r="S1774" s="164"/>
      <c r="T1774" s="155"/>
      <c r="U1774" s="39"/>
      <c r="V1774" s="361"/>
      <c r="W1774" s="45"/>
      <c r="X1774" s="39"/>
      <c r="Y1774" s="210"/>
      <c r="Z1774" s="364"/>
      <c r="AA1774" s="39"/>
      <c r="AB1774" s="218"/>
    </row>
    <row r="1775" spans="1:28" s="100" customFormat="1" x14ac:dyDescent="0.25">
      <c r="A1775" s="100" t="str">
        <f t="shared" si="610"/>
        <v>Dist Reservoirs and Standpipes</v>
      </c>
      <c r="B1775" s="130">
        <f t="shared" si="610"/>
        <v>342</v>
      </c>
      <c r="C1775" s="154">
        <f t="shared" si="611"/>
        <v>1924367</v>
      </c>
      <c r="D1775" s="154"/>
      <c r="E1775" s="224"/>
      <c r="F1775" s="154"/>
      <c r="G1775" s="224"/>
      <c r="H1775" s="154">
        <f t="shared" si="612"/>
        <v>1924367</v>
      </c>
      <c r="I1775" s="225">
        <f t="shared" si="613"/>
        <v>2.5</v>
      </c>
      <c r="J1775" s="154">
        <f t="shared" si="618"/>
        <v>48109.17500000001</v>
      </c>
      <c r="K1775" s="154">
        <f t="shared" si="614"/>
        <v>885657.53750000033</v>
      </c>
      <c r="L1775" s="154"/>
      <c r="M1775" s="224"/>
      <c r="N1775" s="154">
        <f>K1775+J1775+L1775-F1775</f>
        <v>933766.71250000037</v>
      </c>
      <c r="O1775" s="293">
        <f t="shared" si="619"/>
        <v>48.523317667575903</v>
      </c>
      <c r="P1775" s="224"/>
      <c r="Q1775" s="154">
        <f t="shared" si="616"/>
        <v>990600.28749999963</v>
      </c>
      <c r="R1775" s="130">
        <f t="shared" si="617"/>
        <v>342</v>
      </c>
      <c r="S1775" s="129"/>
      <c r="T1775" s="122"/>
      <c r="U1775" s="154"/>
      <c r="V1775" s="361"/>
      <c r="W1775" s="130"/>
      <c r="X1775" s="154"/>
      <c r="Y1775" s="251"/>
      <c r="Z1775" s="364"/>
      <c r="AA1775" s="154"/>
      <c r="AB1775" s="282"/>
    </row>
    <row r="1776" spans="1:28" x14ac:dyDescent="0.25">
      <c r="A1776" s="63" t="str">
        <f t="shared" si="610"/>
        <v>Trans &amp; Dist Mains</v>
      </c>
      <c r="B1776" s="45">
        <f t="shared" si="610"/>
        <v>343</v>
      </c>
      <c r="C1776" s="39">
        <f t="shared" si="611"/>
        <v>29370</v>
      </c>
      <c r="D1776" s="39"/>
      <c r="E1776" s="40"/>
      <c r="F1776" s="39"/>
      <c r="G1776" s="40"/>
      <c r="H1776" s="39">
        <f>C1776+D1776-F1776</f>
        <v>29370</v>
      </c>
      <c r="I1776" s="41">
        <f t="shared" si="613"/>
        <v>2</v>
      </c>
      <c r="J1776" s="39">
        <f t="shared" si="618"/>
        <v>587.4</v>
      </c>
      <c r="K1776" s="39">
        <f t="shared" si="614"/>
        <v>9167.6999999999971</v>
      </c>
      <c r="L1776" s="39"/>
      <c r="M1776" s="40"/>
      <c r="N1776" s="39">
        <f t="shared" ref="N1776:N1786" si="620">K1776+J1776+L1776-F1776</f>
        <v>9755.0999999999967</v>
      </c>
      <c r="O1776" s="187">
        <f t="shared" si="619"/>
        <v>33.214504596527057</v>
      </c>
      <c r="P1776" s="40"/>
      <c r="Q1776" s="39">
        <f t="shared" si="616"/>
        <v>19614.900000000001</v>
      </c>
      <c r="R1776" s="45">
        <f t="shared" si="617"/>
        <v>343</v>
      </c>
      <c r="S1776" s="164"/>
      <c r="T1776" s="155"/>
      <c r="U1776" s="39"/>
      <c r="V1776" s="361"/>
      <c r="W1776" s="45"/>
      <c r="X1776" s="39"/>
      <c r="Y1776" s="210"/>
      <c r="Z1776" s="364"/>
      <c r="AA1776" s="39"/>
      <c r="AB1776" s="218"/>
    </row>
    <row r="1777" spans="1:28" s="100" customFormat="1" x14ac:dyDescent="0.25">
      <c r="A1777" s="100" t="str">
        <f t="shared" si="610"/>
        <v>Services</v>
      </c>
      <c r="B1777" s="130">
        <f t="shared" si="610"/>
        <v>345</v>
      </c>
      <c r="C1777" s="154">
        <f t="shared" si="611"/>
        <v>4428239</v>
      </c>
      <c r="D1777" s="154"/>
      <c r="E1777" s="224"/>
      <c r="F1777" s="154"/>
      <c r="G1777" s="224"/>
      <c r="H1777" s="154">
        <f t="shared" ref="H1777" si="621">C1777+D1777-F1777</f>
        <v>4428239</v>
      </c>
      <c r="I1777" s="225">
        <f t="shared" si="613"/>
        <v>2.5</v>
      </c>
      <c r="J1777" s="154">
        <f>((C1777+H1777)/2)*I1777/100*$O$1762/12</f>
        <v>110705.97500000002</v>
      </c>
      <c r="K1777" s="154">
        <f t="shared" si="614"/>
        <v>1530383.2812500002</v>
      </c>
      <c r="L1777" s="154"/>
      <c r="M1777" s="224"/>
      <c r="N1777" s="154">
        <f t="shared" si="620"/>
        <v>1641089.2562500003</v>
      </c>
      <c r="O1777" s="293">
        <f t="shared" si="619"/>
        <v>37.059636037034146</v>
      </c>
      <c r="P1777" s="224"/>
      <c r="Q1777" s="154">
        <f t="shared" si="616"/>
        <v>2787149.7437499994</v>
      </c>
      <c r="R1777" s="130">
        <f t="shared" si="617"/>
        <v>345</v>
      </c>
      <c r="S1777" s="129"/>
      <c r="T1777" s="122"/>
      <c r="U1777" s="154"/>
      <c r="V1777" s="361"/>
      <c r="W1777" s="130"/>
      <c r="X1777" s="154"/>
      <c r="Y1777" s="251"/>
      <c r="Z1777" s="364"/>
      <c r="AA1777" s="154"/>
      <c r="AB1777" s="282"/>
    </row>
    <row r="1778" spans="1:28" x14ac:dyDescent="0.25">
      <c r="A1778" s="63" t="str">
        <f t="shared" si="610"/>
        <v>Meters</v>
      </c>
      <c r="B1778" s="45">
        <f t="shared" si="610"/>
        <v>346</v>
      </c>
      <c r="C1778" s="39">
        <f t="shared" si="611"/>
        <v>11530</v>
      </c>
      <c r="D1778" s="39"/>
      <c r="E1778" s="40"/>
      <c r="F1778" s="39"/>
      <c r="G1778" s="40"/>
      <c r="H1778" s="39">
        <f>C1778+D1778-F1778</f>
        <v>11530</v>
      </c>
      <c r="I1778" s="41">
        <f t="shared" si="613"/>
        <v>10</v>
      </c>
      <c r="J1778" s="39">
        <f t="shared" si="618"/>
        <v>1153</v>
      </c>
      <c r="K1778" s="39">
        <f t="shared" si="614"/>
        <v>6341.5</v>
      </c>
      <c r="L1778" s="39"/>
      <c r="M1778" s="40"/>
      <c r="N1778" s="39">
        <f t="shared" si="620"/>
        <v>7494.5</v>
      </c>
      <c r="O1778" s="187">
        <f t="shared" si="619"/>
        <v>65</v>
      </c>
      <c r="P1778" s="40"/>
      <c r="Q1778" s="39">
        <f t="shared" si="616"/>
        <v>4035.5</v>
      </c>
      <c r="R1778" s="45">
        <f t="shared" si="617"/>
        <v>346</v>
      </c>
      <c r="S1778" s="164"/>
      <c r="T1778" s="155"/>
      <c r="U1778" s="39"/>
      <c r="V1778" s="362"/>
      <c r="W1778" s="45"/>
      <c r="X1778" s="39"/>
      <c r="Y1778" s="210"/>
      <c r="Z1778" s="365"/>
      <c r="AA1778" s="39"/>
      <c r="AB1778" s="218"/>
    </row>
    <row r="1779" spans="1:28" s="100" customFormat="1" x14ac:dyDescent="0.25">
      <c r="A1779" s="100" t="str">
        <f t="shared" si="610"/>
        <v>Meter Pits &amp; Installations</v>
      </c>
      <c r="B1779" s="130">
        <f t="shared" si="610"/>
        <v>347</v>
      </c>
      <c r="C1779" s="154">
        <f t="shared" si="611"/>
        <v>3663</v>
      </c>
      <c r="D1779" s="154"/>
      <c r="E1779" s="224"/>
      <c r="F1779" s="154"/>
      <c r="G1779" s="224"/>
      <c r="H1779" s="154">
        <f t="shared" ref="H1779:H1786" si="622">C1779+D1779-F1779</f>
        <v>3663</v>
      </c>
      <c r="I1779" s="225">
        <f t="shared" si="613"/>
        <v>2.5</v>
      </c>
      <c r="J1779" s="154">
        <f t="shared" si="618"/>
        <v>91.575000000000003</v>
      </c>
      <c r="K1779" s="154">
        <f t="shared" si="614"/>
        <v>2426.7374999999997</v>
      </c>
      <c r="L1779" s="154"/>
      <c r="M1779" s="224"/>
      <c r="N1779" s="154">
        <f t="shared" si="620"/>
        <v>2518.3124999999995</v>
      </c>
      <c r="O1779" s="293">
        <f t="shared" si="619"/>
        <v>68.749999999999986</v>
      </c>
      <c r="P1779" s="224"/>
      <c r="Q1779" s="154">
        <f t="shared" si="616"/>
        <v>1144.6875000000005</v>
      </c>
      <c r="R1779" s="130">
        <f t="shared" si="617"/>
        <v>347</v>
      </c>
      <c r="S1779" s="129"/>
      <c r="T1779" s="122"/>
      <c r="U1779" s="154"/>
      <c r="V1779" s="284"/>
      <c r="W1779" s="130"/>
      <c r="X1779" s="154"/>
      <c r="Y1779" s="154"/>
      <c r="Z1779" s="251"/>
      <c r="AA1779" s="154"/>
      <c r="AB1779" s="282"/>
    </row>
    <row r="1780" spans="1:28" x14ac:dyDescent="0.25">
      <c r="A1780" s="63" t="str">
        <f t="shared" si="610"/>
        <v>Hydrants</v>
      </c>
      <c r="B1780" s="45">
        <f t="shared" si="610"/>
        <v>348</v>
      </c>
      <c r="C1780" s="39">
        <f t="shared" si="611"/>
        <v>58117</v>
      </c>
      <c r="D1780" s="39"/>
      <c r="E1780" s="40"/>
      <c r="F1780" s="39"/>
      <c r="G1780" s="40"/>
      <c r="H1780" s="39">
        <f t="shared" si="622"/>
        <v>58117</v>
      </c>
      <c r="I1780" s="41">
        <f t="shared" si="613"/>
        <v>2</v>
      </c>
      <c r="J1780" s="39">
        <f t="shared" si="618"/>
        <v>1162.3399999999999</v>
      </c>
      <c r="K1780" s="39">
        <f t="shared" si="614"/>
        <v>27479.75</v>
      </c>
      <c r="L1780" s="39"/>
      <c r="M1780" s="40"/>
      <c r="N1780" s="39">
        <f t="shared" si="620"/>
        <v>28642.09</v>
      </c>
      <c r="O1780" s="187">
        <f t="shared" si="619"/>
        <v>49.283497083469555</v>
      </c>
      <c r="P1780" s="40"/>
      <c r="Q1780" s="39">
        <f t="shared" si="616"/>
        <v>29474.91</v>
      </c>
      <c r="R1780" s="45">
        <f t="shared" si="617"/>
        <v>348</v>
      </c>
      <c r="S1780" s="164"/>
      <c r="T1780" s="155"/>
      <c r="U1780" s="39"/>
      <c r="V1780" s="434" t="s">
        <v>73</v>
      </c>
      <c r="W1780" s="45"/>
      <c r="X1780" s="39"/>
      <c r="Y1780" s="39"/>
      <c r="Z1780" s="210"/>
      <c r="AA1780" s="39"/>
      <c r="AB1780" s="216"/>
    </row>
    <row r="1781" spans="1:28" s="100" customFormat="1" x14ac:dyDescent="0.25">
      <c r="A1781" s="100" t="str">
        <f t="shared" si="610"/>
        <v>Stores Equipment</v>
      </c>
      <c r="B1781" s="130">
        <f t="shared" si="610"/>
        <v>393</v>
      </c>
      <c r="C1781" s="154">
        <f t="shared" si="611"/>
        <v>12656</v>
      </c>
      <c r="D1781" s="154"/>
      <c r="E1781" s="224"/>
      <c r="F1781" s="154"/>
      <c r="G1781" s="224"/>
      <c r="H1781" s="154">
        <f t="shared" si="622"/>
        <v>12656</v>
      </c>
      <c r="I1781" s="225">
        <f t="shared" si="613"/>
        <v>4</v>
      </c>
      <c r="J1781" s="154">
        <f t="shared" si="618"/>
        <v>506.24</v>
      </c>
      <c r="K1781" s="154">
        <f t="shared" si="614"/>
        <v>9365.4399999999969</v>
      </c>
      <c r="L1781" s="154"/>
      <c r="M1781" s="224"/>
      <c r="N1781" s="154">
        <f t="shared" si="620"/>
        <v>9871.6799999999967</v>
      </c>
      <c r="O1781" s="293">
        <f t="shared" si="619"/>
        <v>77.999999999999972</v>
      </c>
      <c r="P1781" s="224"/>
      <c r="Q1781" s="154">
        <f t="shared" si="616"/>
        <v>2784.3200000000033</v>
      </c>
      <c r="R1781" s="130">
        <f t="shared" si="617"/>
        <v>393</v>
      </c>
      <c r="S1781" s="129"/>
      <c r="T1781" s="122"/>
      <c r="U1781" s="154"/>
      <c r="V1781" s="435"/>
      <c r="W1781" s="130"/>
      <c r="X1781" s="154"/>
      <c r="Y1781" s="154"/>
      <c r="Z1781" s="154"/>
      <c r="AA1781" s="154"/>
      <c r="AB1781" s="283"/>
    </row>
    <row r="1782" spans="1:28" x14ac:dyDescent="0.25">
      <c r="A1782" s="63" t="str">
        <f t="shared" si="610"/>
        <v>Power Operated Equipment</v>
      </c>
      <c r="B1782" s="45">
        <f t="shared" si="610"/>
        <v>396</v>
      </c>
      <c r="C1782" s="39">
        <f t="shared" si="611"/>
        <v>251273</v>
      </c>
      <c r="D1782" s="39"/>
      <c r="E1782" s="40"/>
      <c r="F1782" s="39"/>
      <c r="G1782" s="40"/>
      <c r="H1782" s="39">
        <f t="shared" si="622"/>
        <v>251273</v>
      </c>
      <c r="I1782" s="41">
        <f t="shared" si="613"/>
        <v>6.7</v>
      </c>
      <c r="J1782" s="39">
        <f t="shared" si="618"/>
        <v>16835.291000000001</v>
      </c>
      <c r="K1782" s="39">
        <f t="shared" si="614"/>
        <v>110022.74350000001</v>
      </c>
      <c r="L1782" s="39"/>
      <c r="M1782" s="40"/>
      <c r="N1782" s="39">
        <f t="shared" si="620"/>
        <v>126858.03450000001</v>
      </c>
      <c r="O1782" s="187">
        <f t="shared" si="619"/>
        <v>50.486138383351978</v>
      </c>
      <c r="P1782" s="40"/>
      <c r="Q1782" s="39">
        <f t="shared" si="616"/>
        <v>124414.96549999999</v>
      </c>
      <c r="R1782" s="45">
        <f t="shared" si="617"/>
        <v>396</v>
      </c>
      <c r="S1782" s="164"/>
      <c r="T1782" s="155"/>
      <c r="U1782" s="39"/>
      <c r="V1782" s="435"/>
      <c r="W1782" s="45"/>
      <c r="X1782" s="39"/>
      <c r="Y1782" s="39"/>
      <c r="Z1782" s="39"/>
      <c r="AA1782" s="39"/>
      <c r="AB1782" s="216"/>
    </row>
    <row r="1783" spans="1:28" s="100" customFormat="1" x14ac:dyDescent="0.25">
      <c r="A1783" s="100" t="str">
        <f t="shared" si="610"/>
        <v>Transportation Equipment</v>
      </c>
      <c r="B1783" s="130">
        <f t="shared" si="610"/>
        <v>392</v>
      </c>
      <c r="C1783" s="154">
        <f t="shared" si="611"/>
        <v>82997</v>
      </c>
      <c r="D1783" s="154"/>
      <c r="E1783" s="224"/>
      <c r="F1783" s="154"/>
      <c r="G1783" s="224"/>
      <c r="H1783" s="154">
        <f t="shared" si="622"/>
        <v>82997</v>
      </c>
      <c r="I1783" s="225">
        <f t="shared" si="613"/>
        <v>13</v>
      </c>
      <c r="J1783" s="154">
        <f t="shared" si="618"/>
        <v>10789.61</v>
      </c>
      <c r="K1783" s="154">
        <f t="shared" si="614"/>
        <v>48111.245000000003</v>
      </c>
      <c r="L1783" s="154"/>
      <c r="M1783" s="224"/>
      <c r="N1783" s="154">
        <f t="shared" si="620"/>
        <v>58900.855000000003</v>
      </c>
      <c r="O1783" s="293">
        <f t="shared" si="619"/>
        <v>70.967450630745702</v>
      </c>
      <c r="P1783" s="224"/>
      <c r="Q1783" s="154">
        <f t="shared" si="616"/>
        <v>24096.144999999997</v>
      </c>
      <c r="R1783" s="130">
        <f t="shared" si="617"/>
        <v>392</v>
      </c>
      <c r="S1783" s="129"/>
      <c r="T1783" s="122"/>
      <c r="U1783" s="154"/>
      <c r="V1783" s="435"/>
      <c r="W1783" s="130"/>
      <c r="X1783" s="154"/>
      <c r="Y1783" s="154"/>
      <c r="Z1783" s="154"/>
      <c r="AA1783" s="154"/>
      <c r="AB1783" s="282"/>
    </row>
    <row r="1784" spans="1:28" x14ac:dyDescent="0.25">
      <c r="A1784" s="63" t="str">
        <f t="shared" si="610"/>
        <v>Communication Equipment</v>
      </c>
      <c r="B1784" s="45">
        <f t="shared" si="610"/>
        <v>397</v>
      </c>
      <c r="C1784" s="39">
        <f t="shared" si="611"/>
        <v>161929</v>
      </c>
      <c r="D1784" s="39"/>
      <c r="E1784" s="40"/>
      <c r="F1784" s="39"/>
      <c r="G1784" s="40"/>
      <c r="H1784" s="39">
        <f t="shared" si="622"/>
        <v>161929</v>
      </c>
      <c r="I1784" s="41">
        <f t="shared" si="613"/>
        <v>6.7</v>
      </c>
      <c r="J1784" s="39">
        <f t="shared" si="618"/>
        <v>10849.243</v>
      </c>
      <c r="K1784" s="39">
        <f t="shared" si="614"/>
        <v>106069.8775</v>
      </c>
      <c r="L1784" s="39"/>
      <c r="M1784" s="40"/>
      <c r="N1784" s="39">
        <f t="shared" si="620"/>
        <v>116919.1205</v>
      </c>
      <c r="O1784" s="187">
        <f t="shared" si="619"/>
        <v>72.203941542280887</v>
      </c>
      <c r="P1784" s="40"/>
      <c r="Q1784" s="39">
        <f t="shared" si="616"/>
        <v>45009.879499999995</v>
      </c>
      <c r="R1784" s="45">
        <f t="shared" si="617"/>
        <v>397</v>
      </c>
      <c r="S1784" s="164"/>
      <c r="T1784" s="155"/>
      <c r="U1784" s="39"/>
      <c r="V1784" s="435"/>
      <c r="W1784" s="45"/>
      <c r="X1784" s="39"/>
      <c r="Y1784" s="39"/>
      <c r="Z1784" s="39"/>
      <c r="AA1784" s="39"/>
      <c r="AB1784" s="218"/>
    </row>
    <row r="1785" spans="1:28" s="100" customFormat="1" x14ac:dyDescent="0.25">
      <c r="A1785" s="100" t="str">
        <f t="shared" si="610"/>
        <v>Organization</v>
      </c>
      <c r="B1785" s="130">
        <f t="shared" si="610"/>
        <v>301</v>
      </c>
      <c r="C1785" s="154">
        <f t="shared" si="611"/>
        <v>0</v>
      </c>
      <c r="D1785" s="154"/>
      <c r="E1785" s="224"/>
      <c r="F1785" s="154"/>
      <c r="G1785" s="224"/>
      <c r="H1785" s="154">
        <f t="shared" si="622"/>
        <v>0</v>
      </c>
      <c r="I1785" s="225">
        <f t="shared" si="613"/>
        <v>0</v>
      </c>
      <c r="J1785" s="154">
        <f t="shared" si="618"/>
        <v>0</v>
      </c>
      <c r="K1785" s="154">
        <f t="shared" si="614"/>
        <v>0</v>
      </c>
      <c r="L1785" s="154"/>
      <c r="M1785" s="224"/>
      <c r="N1785" s="154">
        <f t="shared" si="620"/>
        <v>0</v>
      </c>
      <c r="O1785" s="293" t="str">
        <f t="shared" si="619"/>
        <v>---</v>
      </c>
      <c r="P1785" s="224"/>
      <c r="Q1785" s="154">
        <f t="shared" si="616"/>
        <v>0</v>
      </c>
      <c r="R1785" s="130">
        <f t="shared" si="617"/>
        <v>301</v>
      </c>
      <c r="S1785" s="129"/>
      <c r="T1785" s="122"/>
      <c r="U1785" s="154"/>
      <c r="V1785" s="435"/>
      <c r="W1785" s="130"/>
      <c r="X1785" s="154"/>
      <c r="Y1785" s="154"/>
      <c r="Z1785" s="154"/>
      <c r="AA1785" s="154"/>
      <c r="AB1785" s="283"/>
    </row>
    <row r="1786" spans="1:28" x14ac:dyDescent="0.25">
      <c r="A1786" s="63">
        <f t="shared" si="610"/>
        <v>0</v>
      </c>
      <c r="B1786" s="45">
        <f t="shared" si="610"/>
        <v>0</v>
      </c>
      <c r="C1786" s="39">
        <f t="shared" si="611"/>
        <v>0</v>
      </c>
      <c r="D1786" s="39"/>
      <c r="E1786" s="40"/>
      <c r="F1786" s="39"/>
      <c r="G1786" s="40"/>
      <c r="H1786" s="39">
        <f t="shared" si="622"/>
        <v>0</v>
      </c>
      <c r="I1786" s="41">
        <f t="shared" si="613"/>
        <v>0</v>
      </c>
      <c r="J1786" s="39">
        <f t="shared" si="618"/>
        <v>0</v>
      </c>
      <c r="K1786" s="39">
        <f t="shared" si="614"/>
        <v>0</v>
      </c>
      <c r="L1786" s="39"/>
      <c r="M1786" s="40"/>
      <c r="N1786" s="39">
        <f t="shared" si="620"/>
        <v>0</v>
      </c>
      <c r="O1786" s="187" t="str">
        <f t="shared" si="619"/>
        <v>---</v>
      </c>
      <c r="P1786" s="40"/>
      <c r="Q1786" s="39">
        <f t="shared" si="616"/>
        <v>0</v>
      </c>
      <c r="R1786" s="45">
        <f t="shared" si="617"/>
        <v>0</v>
      </c>
      <c r="S1786" s="164"/>
      <c r="T1786" s="160"/>
      <c r="U1786" s="39"/>
      <c r="V1786" s="436"/>
      <c r="W1786" s="45"/>
      <c r="X1786" s="39"/>
      <c r="Y1786" s="39"/>
      <c r="Z1786" s="39"/>
      <c r="AA1786" s="39"/>
      <c r="AB1786" s="216"/>
    </row>
    <row r="1787" spans="1:28" x14ac:dyDescent="0.25">
      <c r="A1787" s="100"/>
      <c r="B1787" s="130"/>
      <c r="C1787" s="154"/>
      <c r="D1787" s="154"/>
      <c r="E1787" s="224"/>
      <c r="F1787" s="154"/>
      <c r="G1787" s="224"/>
      <c r="H1787" s="154"/>
      <c r="I1787" s="225"/>
      <c r="J1787" s="154"/>
      <c r="K1787" s="154"/>
      <c r="L1787" s="154"/>
      <c r="M1787" s="224"/>
      <c r="N1787" s="154"/>
      <c r="O1787" s="154"/>
      <c r="P1787" s="224"/>
      <c r="Q1787" s="154"/>
      <c r="R1787" s="130"/>
      <c r="S1787" s="129"/>
      <c r="T1787" s="122"/>
      <c r="U1787" s="154"/>
      <c r="V1787" s="228"/>
      <c r="W1787" s="130"/>
      <c r="X1787" s="154"/>
      <c r="Y1787" s="154"/>
      <c r="Z1787" s="154"/>
      <c r="AA1787" s="154"/>
      <c r="AB1787" s="229"/>
    </row>
    <row r="1788" spans="1:28" x14ac:dyDescent="0.25">
      <c r="A1788" s="244" t="s">
        <v>54</v>
      </c>
      <c r="B1788" s="9" t="str">
        <f t="shared" ref="B1788" si="623">$M$1</f>
        <v>A</v>
      </c>
      <c r="C1788" s="32"/>
      <c r="D1788" s="32"/>
      <c r="F1788" s="32"/>
      <c r="H1788" s="32"/>
      <c r="I1788" s="32"/>
      <c r="J1788" s="32"/>
      <c r="K1788" s="32"/>
      <c r="L1788" s="32"/>
      <c r="N1788" s="32"/>
      <c r="O1788" s="32"/>
      <c r="T1788" s="160"/>
      <c r="U1788" s="4"/>
      <c r="V1788" s="4"/>
    </row>
    <row r="1789" spans="1:28" x14ac:dyDescent="0.25">
      <c r="A1789" s="4" t="s">
        <v>4</v>
      </c>
      <c r="C1789" s="198">
        <f>SUM(C1770:C1788)</f>
        <v>8528604</v>
      </c>
      <c r="D1789" s="198">
        <f>SUM(D1770:D1788)</f>
        <v>0</v>
      </c>
      <c r="F1789" s="11">
        <f>SUM(F1770:F1788)</f>
        <v>0</v>
      </c>
      <c r="H1789" s="198">
        <f>SUM(H1770:H1788)</f>
        <v>8528604</v>
      </c>
      <c r="I1789" s="32"/>
      <c r="J1789" s="198">
        <f>SUM(J1770:J1788)</f>
        <v>234784.94499999998</v>
      </c>
      <c r="K1789" s="198">
        <f>SUM(K1770:K1788)</f>
        <v>2961612.2932500001</v>
      </c>
      <c r="L1789" s="11">
        <f>SUM(L1770:L1788)</f>
        <v>0</v>
      </c>
      <c r="N1789" s="198">
        <f>SUM(N1770:N1788)</f>
        <v>3196397.2382500013</v>
      </c>
      <c r="O1789" s="11"/>
      <c r="Q1789" s="198">
        <f>SUM(Q1770:Q1788)</f>
        <v>5332206.7617499987</v>
      </c>
      <c r="T1789" s="160"/>
      <c r="U1789" s="198">
        <f>SUM(U1770:U1786)</f>
        <v>0</v>
      </c>
      <c r="V1789" s="23"/>
      <c r="X1789" s="198">
        <f>U1789+V1770</f>
        <v>0</v>
      </c>
      <c r="Y1789" s="198">
        <f>X1789/H1789*J1789</f>
        <v>0</v>
      </c>
      <c r="AA1789" s="198">
        <f>Z1770+Y1789+SUM(AA1770:AA1786)</f>
        <v>0</v>
      </c>
      <c r="AB1789" s="198">
        <f>X1789-AA1789</f>
        <v>0</v>
      </c>
    </row>
    <row r="1790" spans="1:28" x14ac:dyDescent="0.25">
      <c r="C1790" s="32"/>
      <c r="H1790" s="32"/>
      <c r="I1790" s="32"/>
      <c r="J1790" s="32"/>
      <c r="K1790" s="32"/>
      <c r="L1790" s="32"/>
      <c r="N1790" s="32"/>
      <c r="O1790" s="32"/>
      <c r="Q1790" s="32"/>
      <c r="T1790" s="160"/>
    </row>
    <row r="1791" spans="1:28" x14ac:dyDescent="0.25">
      <c r="A1791" s="120" t="s">
        <v>85</v>
      </c>
      <c r="B1791" s="90"/>
      <c r="C1791" s="32"/>
      <c r="H1791" s="32"/>
      <c r="I1791" s="32"/>
      <c r="J1791" s="32"/>
      <c r="K1791" s="32"/>
      <c r="L1791" s="32"/>
      <c r="N1791" s="32"/>
      <c r="O1791" s="32"/>
      <c r="Q1791" s="32"/>
      <c r="T1791" s="160"/>
      <c r="U1791" s="56"/>
      <c r="V1791" s="4"/>
      <c r="W1791" s="9"/>
      <c r="Y1791" s="32"/>
      <c r="AA1791" s="32"/>
      <c r="AB1791" s="206"/>
    </row>
    <row r="1792" spans="1:28" ht="14.4" thickBot="1" x14ac:dyDescent="0.3">
      <c r="B1792" s="4"/>
      <c r="E1792" s="4"/>
      <c r="G1792" s="4"/>
      <c r="T1792" s="160"/>
      <c r="U1792" s="56"/>
      <c r="V1792" s="4"/>
      <c r="W1792" s="9"/>
      <c r="Y1792" s="32"/>
      <c r="AA1792" s="32"/>
      <c r="AB1792" s="206"/>
    </row>
    <row r="1793" spans="1:28" ht="14.4" thickTop="1" x14ac:dyDescent="0.25">
      <c r="B1793" s="4"/>
      <c r="E1793" s="4"/>
      <c r="G1793" s="4"/>
      <c r="K1793" s="91"/>
      <c r="L1793" s="92"/>
      <c r="M1793" s="68"/>
      <c r="N1793" s="92"/>
      <c r="O1793" s="92"/>
      <c r="P1793" s="68"/>
      <c r="Q1793" s="93"/>
      <c r="T1793" s="160"/>
      <c r="U1793" s="125"/>
      <c r="V1793" s="4"/>
      <c r="AA1793" s="65"/>
      <c r="AB1793" s="50"/>
    </row>
    <row r="1794" spans="1:28" x14ac:dyDescent="0.25">
      <c r="B1794" s="267"/>
      <c r="C1794" s="9"/>
      <c r="H1794" s="9"/>
      <c r="K1794" s="78"/>
      <c r="L1794" s="376">
        <f>L1762</f>
        <v>2020</v>
      </c>
      <c r="M1794" s="377"/>
      <c r="N1794" s="377"/>
      <c r="O1794" s="377"/>
      <c r="P1794" s="378"/>
      <c r="Q1794" s="94"/>
      <c r="T1794" s="160"/>
      <c r="U1794" s="56"/>
      <c r="V1794" s="4" t="s">
        <v>5</v>
      </c>
      <c r="AB1794" s="50"/>
    </row>
    <row r="1795" spans="1:28" x14ac:dyDescent="0.25">
      <c r="B1795" s="4"/>
      <c r="E1795" s="4"/>
      <c r="G1795" s="4"/>
      <c r="K1795" s="78"/>
      <c r="L1795" s="57"/>
      <c r="M1795" s="73"/>
      <c r="N1795" s="57"/>
      <c r="O1795" s="57"/>
      <c r="P1795" s="73"/>
      <c r="Q1795" s="74"/>
      <c r="T1795" s="160"/>
      <c r="U1795" s="56"/>
      <c r="V1795" s="10" t="s">
        <v>17</v>
      </c>
      <c r="W1795" s="10" t="s">
        <v>18</v>
      </c>
      <c r="X1795" s="10"/>
      <c r="AB1795" s="50"/>
    </row>
    <row r="1796" spans="1:28" x14ac:dyDescent="0.25">
      <c r="B1796" s="4"/>
      <c r="E1796" s="4"/>
      <c r="G1796" s="4"/>
      <c r="K1796" s="72"/>
      <c r="L1796" s="56" t="s">
        <v>19</v>
      </c>
      <c r="M1796" s="73"/>
      <c r="N1796" s="56"/>
      <c r="O1796" s="379">
        <f>H1789</f>
        <v>8528604</v>
      </c>
      <c r="P1796" s="379"/>
      <c r="Q1796" s="71"/>
      <c r="T1796" s="160"/>
      <c r="U1796" s="125"/>
      <c r="V1796" s="380" t="s">
        <v>76</v>
      </c>
      <c r="W1796" s="382" t="s">
        <v>75</v>
      </c>
      <c r="X1796" s="383"/>
      <c r="Y1796" s="383"/>
      <c r="Z1796" s="383"/>
      <c r="AA1796" s="384"/>
      <c r="AB1796" s="50"/>
    </row>
    <row r="1797" spans="1:28" x14ac:dyDescent="0.25">
      <c r="A1797" s="9"/>
      <c r="B1797" s="267"/>
      <c r="K1797" s="72"/>
      <c r="L1797" s="43" t="s">
        <v>20</v>
      </c>
      <c r="M1797" s="73"/>
      <c r="N1797" s="56"/>
      <c r="O1797" s="391">
        <f>X1789</f>
        <v>0</v>
      </c>
      <c r="P1797" s="391"/>
      <c r="Q1797" s="71"/>
      <c r="T1797" s="160"/>
      <c r="U1797" s="56"/>
      <c r="V1797" s="381"/>
      <c r="W1797" s="385"/>
      <c r="X1797" s="386"/>
      <c r="Y1797" s="386"/>
      <c r="Z1797" s="386"/>
      <c r="AA1797" s="387"/>
      <c r="AB1797" s="50"/>
    </row>
    <row r="1798" spans="1:28" ht="14.4" thickBot="1" x14ac:dyDescent="0.3">
      <c r="K1798" s="72"/>
      <c r="L1798" s="43" t="s">
        <v>21</v>
      </c>
      <c r="M1798" s="73"/>
      <c r="N1798" s="56"/>
      <c r="O1798" s="392">
        <f>N1789</f>
        <v>3196397.2382500013</v>
      </c>
      <c r="P1798" s="392"/>
      <c r="Q1798" s="71"/>
      <c r="T1798" s="160"/>
      <c r="U1798" s="56"/>
      <c r="V1798" s="267"/>
      <c r="W1798" s="385"/>
      <c r="X1798" s="386"/>
      <c r="Y1798" s="386"/>
      <c r="Z1798" s="386"/>
      <c r="AA1798" s="387"/>
      <c r="AB1798" s="50"/>
    </row>
    <row r="1799" spans="1:28" x14ac:dyDescent="0.25">
      <c r="A1799" s="9"/>
      <c r="B1799" s="267"/>
      <c r="K1799" s="72"/>
      <c r="L1799" s="75"/>
      <c r="M1799" s="76"/>
      <c r="N1799" s="77"/>
      <c r="O1799" s="393">
        <f>O1796-O1797-O1798</f>
        <v>5332206.7617499987</v>
      </c>
      <c r="P1799" s="393"/>
      <c r="Q1799" s="71"/>
      <c r="T1799" s="160"/>
      <c r="W1799" s="388"/>
      <c r="X1799" s="389"/>
      <c r="Y1799" s="389"/>
      <c r="Z1799" s="389"/>
      <c r="AA1799" s="390"/>
      <c r="AB1799" s="50"/>
    </row>
    <row r="1800" spans="1:28" x14ac:dyDescent="0.25">
      <c r="A1800" s="9"/>
      <c r="B1800" s="267"/>
      <c r="H1800" s="9"/>
      <c r="K1800" s="78"/>
      <c r="L1800" s="43"/>
      <c r="M1800" s="73"/>
      <c r="N1800" s="56"/>
      <c r="O1800" s="43"/>
      <c r="P1800" s="56"/>
      <c r="Q1800" s="74"/>
      <c r="T1800" s="160"/>
    </row>
    <row r="1801" spans="1:28" x14ac:dyDescent="0.25">
      <c r="A1801" s="9" t="s">
        <v>22</v>
      </c>
      <c r="B1801" s="62"/>
      <c r="C1801" s="4" t="s">
        <v>23</v>
      </c>
      <c r="K1801" s="78"/>
      <c r="L1801" s="80" t="s">
        <v>24</v>
      </c>
      <c r="M1801" s="73"/>
      <c r="N1801" s="56"/>
      <c r="O1801" s="394">
        <f>AA1789</f>
        <v>0</v>
      </c>
      <c r="P1801" s="394"/>
      <c r="Q1801" s="71"/>
      <c r="T1801" s="160"/>
    </row>
    <row r="1802" spans="1:28" x14ac:dyDescent="0.25">
      <c r="A1802" s="9" t="s">
        <v>28</v>
      </c>
      <c r="B1802" s="62">
        <f>B1755</f>
        <v>0</v>
      </c>
      <c r="C1802" s="4">
        <f t="shared" ref="C1802" si="624">B1801-B1802</f>
        <v>0</v>
      </c>
      <c r="D1802" s="4" t="s">
        <v>26</v>
      </c>
      <c r="K1802" s="72"/>
      <c r="L1802" s="81" t="s">
        <v>27</v>
      </c>
      <c r="M1802" s="19"/>
      <c r="N1802" s="20"/>
      <c r="O1802" s="374">
        <f>O1799+O1801</f>
        <v>5332206.7617499987</v>
      </c>
      <c r="P1802" s="374"/>
      <c r="Q1802" s="95"/>
      <c r="T1802" s="160"/>
    </row>
    <row r="1803" spans="1:28" ht="14.4" thickBot="1" x14ac:dyDescent="0.3">
      <c r="C1803" s="32"/>
      <c r="D1803" s="32"/>
      <c r="F1803" s="32"/>
      <c r="H1803" s="32"/>
      <c r="I1803" s="96"/>
      <c r="J1803" s="32"/>
      <c r="K1803" s="97"/>
      <c r="L1803" s="98"/>
      <c r="M1803" s="84"/>
      <c r="N1803" s="98"/>
      <c r="O1803" s="98"/>
      <c r="P1803" s="84"/>
      <c r="Q1803" s="99"/>
      <c r="T1803" s="160"/>
    </row>
    <row r="1804" spans="1:28" ht="14.4" thickTop="1" x14ac:dyDescent="0.25"/>
    <row r="1806" spans="1:28" x14ac:dyDescent="0.25">
      <c r="A1806" s="87" t="s">
        <v>78</v>
      </c>
      <c r="D1806" s="267" t="s">
        <v>39</v>
      </c>
      <c r="I1806" s="395" t="s">
        <v>77</v>
      </c>
      <c r="J1806" s="395"/>
      <c r="L1806" s="267" t="s">
        <v>79</v>
      </c>
      <c r="O1806" s="267" t="s">
        <v>80</v>
      </c>
      <c r="P1806" s="267"/>
      <c r="Q1806" s="267"/>
      <c r="T1806" s="160"/>
    </row>
    <row r="1807" spans="1:28" x14ac:dyDescent="0.25">
      <c r="A1807" s="268" t="str">
        <f t="shared" ref="A1807" si="625">$B$1</f>
        <v>Liberty-Bolivar</v>
      </c>
      <c r="B1807" s="269"/>
      <c r="D1807" s="396" t="str">
        <f t="shared" ref="D1807" si="626">$I$1</f>
        <v>WA-2020-0397</v>
      </c>
      <c r="E1807" s="397"/>
      <c r="F1807" s="398"/>
      <c r="I1807" s="12" t="str">
        <f t="shared" ref="I1807" si="627">$M$1</f>
        <v>A</v>
      </c>
      <c r="L1807" s="44">
        <f>L1762+1</f>
        <v>2021</v>
      </c>
      <c r="O1807" s="399">
        <v>3</v>
      </c>
      <c r="P1807" s="400"/>
      <c r="T1807" s="160"/>
    </row>
    <row r="1808" spans="1:28" x14ac:dyDescent="0.25">
      <c r="A1808" s="272"/>
      <c r="B1808" s="267"/>
      <c r="T1808" s="160"/>
    </row>
    <row r="1809" spans="1:28" x14ac:dyDescent="0.3">
      <c r="B1809" s="401" t="s">
        <v>63</v>
      </c>
      <c r="C1809" s="366" t="s">
        <v>44</v>
      </c>
      <c r="D1809" s="366" t="s">
        <v>45</v>
      </c>
      <c r="E1809" s="101"/>
      <c r="F1809" s="366" t="s">
        <v>46</v>
      </c>
      <c r="G1809" s="101"/>
      <c r="H1809" s="366" t="s">
        <v>47</v>
      </c>
      <c r="I1809" s="366" t="s">
        <v>48</v>
      </c>
      <c r="J1809" s="366" t="s">
        <v>50</v>
      </c>
      <c r="K1809" s="366" t="s">
        <v>51</v>
      </c>
      <c r="L1809" s="366" t="s">
        <v>52</v>
      </c>
      <c r="M1809" s="101"/>
      <c r="N1809" s="366" t="s">
        <v>53</v>
      </c>
      <c r="O1809" s="366" t="s">
        <v>60</v>
      </c>
      <c r="P1809" s="101"/>
      <c r="Q1809" s="366" t="s">
        <v>55</v>
      </c>
      <c r="R1809" s="368" t="s">
        <v>49</v>
      </c>
      <c r="T1809" s="160"/>
      <c r="U1809" s="366" t="s">
        <v>64</v>
      </c>
      <c r="V1809" s="366" t="s">
        <v>65</v>
      </c>
      <c r="W1809" s="366" t="s">
        <v>67</v>
      </c>
      <c r="X1809" s="366" t="s">
        <v>66</v>
      </c>
      <c r="Y1809" s="366" t="s">
        <v>68</v>
      </c>
      <c r="Z1809" s="366" t="s">
        <v>69</v>
      </c>
      <c r="AA1809" s="366" t="s">
        <v>70</v>
      </c>
      <c r="AB1809" s="404" t="s">
        <v>71</v>
      </c>
    </row>
    <row r="1810" spans="1:28" x14ac:dyDescent="0.3">
      <c r="B1810" s="402"/>
      <c r="C1810" s="367"/>
      <c r="D1810" s="367"/>
      <c r="E1810" s="102"/>
      <c r="F1810" s="367"/>
      <c r="G1810" s="102"/>
      <c r="H1810" s="367"/>
      <c r="I1810" s="367"/>
      <c r="J1810" s="367"/>
      <c r="K1810" s="367"/>
      <c r="L1810" s="367"/>
      <c r="M1810" s="102"/>
      <c r="N1810" s="367"/>
      <c r="O1810" s="367"/>
      <c r="P1810" s="102"/>
      <c r="Q1810" s="367"/>
      <c r="R1810" s="369"/>
      <c r="T1810" s="160"/>
      <c r="U1810" s="367"/>
      <c r="V1810" s="367"/>
      <c r="W1810" s="367"/>
      <c r="X1810" s="367"/>
      <c r="Y1810" s="367"/>
      <c r="Z1810" s="367"/>
      <c r="AA1810" s="367"/>
      <c r="AB1810" s="405"/>
    </row>
    <row r="1811" spans="1:28" x14ac:dyDescent="0.3">
      <c r="B1811" s="402"/>
      <c r="C1811" s="367"/>
      <c r="D1811" s="367"/>
      <c r="E1811" s="102"/>
      <c r="F1811" s="367"/>
      <c r="G1811" s="102"/>
      <c r="H1811" s="367"/>
      <c r="I1811" s="367"/>
      <c r="J1811" s="367"/>
      <c r="K1811" s="367"/>
      <c r="L1811" s="367"/>
      <c r="M1811" s="102"/>
      <c r="N1811" s="367"/>
      <c r="O1811" s="367"/>
      <c r="P1811" s="102"/>
      <c r="Q1811" s="367"/>
      <c r="R1811" s="369"/>
      <c r="T1811" s="160"/>
      <c r="U1811" s="367"/>
      <c r="V1811" s="367"/>
      <c r="W1811" s="367"/>
      <c r="X1811" s="367"/>
      <c r="Y1811" s="367"/>
      <c r="Z1811" s="367"/>
      <c r="AA1811" s="367"/>
      <c r="AB1811" s="405"/>
    </row>
    <row r="1812" spans="1:28" x14ac:dyDescent="0.3">
      <c r="A1812" s="433" t="s">
        <v>0</v>
      </c>
      <c r="B1812" s="402"/>
      <c r="C1812" s="367"/>
      <c r="D1812" s="367"/>
      <c r="E1812" s="102"/>
      <c r="F1812" s="367"/>
      <c r="G1812" s="102"/>
      <c r="H1812" s="367"/>
      <c r="I1812" s="367"/>
      <c r="J1812" s="367"/>
      <c r="K1812" s="367"/>
      <c r="L1812" s="367"/>
      <c r="M1812" s="102"/>
      <c r="N1812" s="367"/>
      <c r="O1812" s="367"/>
      <c r="P1812" s="102"/>
      <c r="Q1812" s="367"/>
      <c r="R1812" s="369"/>
      <c r="T1812" s="160"/>
      <c r="U1812" s="367"/>
      <c r="V1812" s="367"/>
      <c r="W1812" s="367"/>
      <c r="X1812" s="367"/>
      <c r="Y1812" s="367"/>
      <c r="Z1812" s="367"/>
      <c r="AA1812" s="367"/>
      <c r="AB1812" s="405"/>
    </row>
    <row r="1813" spans="1:28" x14ac:dyDescent="0.3">
      <c r="A1813" s="433"/>
      <c r="B1813" s="403"/>
      <c r="C1813" s="46">
        <f>L1807</f>
        <v>2021</v>
      </c>
      <c r="D1813" s="46">
        <f>C1813</f>
        <v>2021</v>
      </c>
      <c r="E1813" s="7" t="s">
        <v>5</v>
      </c>
      <c r="F1813" s="46">
        <f>C1813</f>
        <v>2021</v>
      </c>
      <c r="G1813" s="7" t="s">
        <v>5</v>
      </c>
      <c r="H1813" s="46">
        <f>C1813</f>
        <v>2021</v>
      </c>
      <c r="I1813" s="373"/>
      <c r="J1813" s="373"/>
      <c r="K1813" s="46">
        <f>C1813</f>
        <v>2021</v>
      </c>
      <c r="L1813" s="46">
        <f>C1813</f>
        <v>2021</v>
      </c>
      <c r="M1813" s="7" t="s">
        <v>5</v>
      </c>
      <c r="N1813" s="46">
        <f>C1813</f>
        <v>2021</v>
      </c>
      <c r="O1813" s="373"/>
      <c r="P1813" s="7" t="s">
        <v>5</v>
      </c>
      <c r="Q1813" s="46">
        <f>C1813</f>
        <v>2021</v>
      </c>
      <c r="R1813" s="370"/>
      <c r="T1813" s="160"/>
      <c r="U1813" s="46">
        <f>C1813</f>
        <v>2021</v>
      </c>
      <c r="V1813" s="220">
        <f>U1813</f>
        <v>2021</v>
      </c>
      <c r="W1813" s="373"/>
      <c r="X1813" s="46">
        <f>U1813</f>
        <v>2021</v>
      </c>
      <c r="Y1813" s="46">
        <f>U1813</f>
        <v>2021</v>
      </c>
      <c r="Z1813" s="47">
        <f>U1813</f>
        <v>2021</v>
      </c>
      <c r="AA1813" s="373"/>
      <c r="AB1813" s="406"/>
    </row>
    <row r="1814" spans="1:28" x14ac:dyDescent="0.3">
      <c r="A1814" s="59" t="s">
        <v>54</v>
      </c>
      <c r="B1814" s="270">
        <v>0</v>
      </c>
      <c r="C1814" s="275"/>
      <c r="D1814" s="275"/>
      <c r="E1814" s="276"/>
      <c r="F1814" s="275"/>
      <c r="G1814" s="276"/>
      <c r="H1814" s="275"/>
      <c r="I1814" s="277"/>
      <c r="J1814" s="277"/>
      <c r="K1814" s="275"/>
      <c r="L1814" s="275"/>
      <c r="M1814" s="276"/>
      <c r="N1814" s="275"/>
      <c r="O1814" s="277"/>
      <c r="P1814" s="276"/>
      <c r="Q1814" s="275"/>
      <c r="R1814" s="278"/>
      <c r="T1814" s="122"/>
      <c r="U1814" s="275"/>
      <c r="V1814" s="279"/>
      <c r="W1814" s="277"/>
      <c r="X1814" s="275"/>
      <c r="Y1814" s="275"/>
      <c r="Z1814" s="280"/>
      <c r="AA1814" s="266"/>
      <c r="AB1814" s="265"/>
    </row>
    <row r="1815" spans="1:28" x14ac:dyDescent="0.25">
      <c r="A1815" s="63" t="str">
        <f t="shared" ref="A1815:B1831" si="628">A1770</f>
        <v>Land and Land Rights</v>
      </c>
      <c r="B1815" s="45">
        <f t="shared" si="628"/>
        <v>389</v>
      </c>
      <c r="C1815" s="39">
        <f t="shared" ref="C1815:C1831" si="629">H1770</f>
        <v>66116</v>
      </c>
      <c r="D1815" s="39"/>
      <c r="E1815" s="40"/>
      <c r="F1815" s="39"/>
      <c r="G1815" s="40"/>
      <c r="H1815" s="39">
        <f t="shared" ref="H1815:H1820" si="630">C1815+D1815-F1815</f>
        <v>66116</v>
      </c>
      <c r="I1815" s="41">
        <f t="shared" ref="I1815:I1831" si="631">I1770</f>
        <v>0</v>
      </c>
      <c r="J1815" s="39">
        <f>((C1815+H1815)/2)*I1815/100*$O$1807/12</f>
        <v>0</v>
      </c>
      <c r="K1815" s="39">
        <f t="shared" ref="K1815:K1831" si="632">N1770</f>
        <v>0</v>
      </c>
      <c r="L1815" s="39"/>
      <c r="M1815" s="40"/>
      <c r="N1815" s="39">
        <f t="shared" ref="N1815:N1818" si="633">K1815+J1815+L1815-F1815</f>
        <v>0</v>
      </c>
      <c r="O1815" s="187" t="str">
        <f>IF(N1815&gt;0, N1815/H1815*100, "---")</f>
        <v>---</v>
      </c>
      <c r="P1815" s="40"/>
      <c r="Q1815" s="39">
        <f t="shared" ref="Q1815:Q1831" si="634">H1815-N1815</f>
        <v>66116</v>
      </c>
      <c r="R1815" s="45">
        <f t="shared" ref="R1815:R1831" si="635">B1815</f>
        <v>389</v>
      </c>
      <c r="S1815" s="164"/>
      <c r="T1815" s="155"/>
      <c r="U1815" s="207"/>
      <c r="V1815" s="221">
        <f>X1789</f>
        <v>0</v>
      </c>
      <c r="W1815" s="105"/>
      <c r="X1815" s="176"/>
      <c r="Y1815" s="176"/>
      <c r="Z1815" s="176">
        <f>AA1790</f>
        <v>0</v>
      </c>
      <c r="AA1815" s="207"/>
      <c r="AB1815" s="214"/>
    </row>
    <row r="1816" spans="1:28" s="100" customFormat="1" x14ac:dyDescent="0.25">
      <c r="A1816" s="100" t="str">
        <f t="shared" si="628"/>
        <v>Wells and Springs</v>
      </c>
      <c r="B1816" s="130">
        <f t="shared" si="628"/>
        <v>314</v>
      </c>
      <c r="C1816" s="154">
        <f t="shared" si="629"/>
        <v>1103996</v>
      </c>
      <c r="D1816" s="154"/>
      <c r="E1816" s="224"/>
      <c r="F1816" s="154"/>
      <c r="G1816" s="224"/>
      <c r="H1816" s="154">
        <f t="shared" si="630"/>
        <v>1103996</v>
      </c>
      <c r="I1816" s="225">
        <f t="shared" si="631"/>
        <v>2</v>
      </c>
      <c r="J1816" s="154">
        <f t="shared" ref="J1816:J1831" si="636">((C1816+H1816)/2)*I1816/100*$O$1807/12</f>
        <v>5519.98</v>
      </c>
      <c r="K1816" s="154">
        <f t="shared" si="632"/>
        <v>152129.59999999998</v>
      </c>
      <c r="L1816" s="154"/>
      <c r="M1816" s="224"/>
      <c r="N1816" s="154">
        <f t="shared" si="633"/>
        <v>157649.57999999999</v>
      </c>
      <c r="O1816" s="293">
        <f t="shared" ref="O1816:O1831" si="637">IF(N1816&gt;0, N1816/H1816*100, "---")</f>
        <v>14.279904999655797</v>
      </c>
      <c r="P1816" s="224"/>
      <c r="Q1816" s="154">
        <f t="shared" si="634"/>
        <v>946346.42</v>
      </c>
      <c r="R1816" s="130">
        <f t="shared" si="635"/>
        <v>314</v>
      </c>
      <c r="S1816" s="129"/>
      <c r="T1816" s="122"/>
      <c r="U1816" s="154"/>
      <c r="V1816" s="360" t="s">
        <v>72</v>
      </c>
      <c r="W1816" s="130"/>
      <c r="X1816" s="154"/>
      <c r="Y1816" s="281"/>
      <c r="Z1816" s="363" t="s">
        <v>74</v>
      </c>
      <c r="AA1816" s="154"/>
      <c r="AB1816" s="282"/>
    </row>
    <row r="1817" spans="1:28" x14ac:dyDescent="0.25">
      <c r="A1817" s="63" t="str">
        <f t="shared" si="628"/>
        <v>Pumping Equip (Electric)</v>
      </c>
      <c r="B1817" s="45">
        <f t="shared" si="628"/>
        <v>325</v>
      </c>
      <c r="C1817" s="39">
        <f t="shared" si="629"/>
        <v>8067</v>
      </c>
      <c r="D1817" s="39"/>
      <c r="E1817" s="40"/>
      <c r="F1817" s="39"/>
      <c r="G1817" s="40"/>
      <c r="H1817" s="39">
        <f t="shared" si="630"/>
        <v>8067</v>
      </c>
      <c r="I1817" s="41">
        <f t="shared" si="631"/>
        <v>10</v>
      </c>
      <c r="J1817" s="39">
        <f t="shared" si="636"/>
        <v>201.67500000000004</v>
      </c>
      <c r="K1817" s="39">
        <f t="shared" si="632"/>
        <v>5052.1500000000005</v>
      </c>
      <c r="L1817" s="39"/>
      <c r="M1817" s="40"/>
      <c r="N1817" s="39">
        <f t="shared" si="633"/>
        <v>5253.8250000000007</v>
      </c>
      <c r="O1817" s="187">
        <f t="shared" si="637"/>
        <v>65.127370769802909</v>
      </c>
      <c r="P1817" s="40"/>
      <c r="Q1817" s="39">
        <f t="shared" si="634"/>
        <v>2813.1749999999993</v>
      </c>
      <c r="R1817" s="45">
        <f t="shared" si="635"/>
        <v>325</v>
      </c>
      <c r="S1817" s="164"/>
      <c r="T1817" s="155"/>
      <c r="U1817" s="39"/>
      <c r="V1817" s="361"/>
      <c r="W1817" s="45"/>
      <c r="X1817" s="39"/>
      <c r="Y1817" s="210"/>
      <c r="Z1817" s="364"/>
      <c r="AA1817" s="39"/>
      <c r="AB1817" s="216"/>
    </row>
    <row r="1818" spans="1:28" s="100" customFormat="1" x14ac:dyDescent="0.25">
      <c r="A1818" s="100" t="str">
        <f t="shared" si="628"/>
        <v>Structures and Improvements</v>
      </c>
      <c r="B1818" s="130">
        <f t="shared" si="628"/>
        <v>390</v>
      </c>
      <c r="C1818" s="154">
        <f t="shared" si="629"/>
        <v>23440</v>
      </c>
      <c r="D1818" s="154"/>
      <c r="E1818" s="224"/>
      <c r="F1818" s="154"/>
      <c r="G1818" s="224"/>
      <c r="H1818" s="154">
        <f t="shared" si="630"/>
        <v>23440</v>
      </c>
      <c r="I1818" s="225">
        <f t="shared" si="631"/>
        <v>2.5</v>
      </c>
      <c r="J1818" s="154">
        <f t="shared" si="636"/>
        <v>146.5</v>
      </c>
      <c r="K1818" s="154">
        <f t="shared" si="632"/>
        <v>11779.025</v>
      </c>
      <c r="L1818" s="154"/>
      <c r="M1818" s="224"/>
      <c r="N1818" s="154">
        <f t="shared" si="633"/>
        <v>11925.525</v>
      </c>
      <c r="O1818" s="293">
        <f t="shared" si="637"/>
        <v>50.876813139931741</v>
      </c>
      <c r="P1818" s="224"/>
      <c r="Q1818" s="154">
        <f t="shared" si="634"/>
        <v>11514.475</v>
      </c>
      <c r="R1818" s="130">
        <f t="shared" si="635"/>
        <v>390</v>
      </c>
      <c r="S1818" s="129"/>
      <c r="T1818" s="122"/>
      <c r="U1818" s="154"/>
      <c r="V1818" s="361"/>
      <c r="W1818" s="130"/>
      <c r="X1818" s="154"/>
      <c r="Y1818" s="251"/>
      <c r="Z1818" s="364"/>
      <c r="AA1818" s="154"/>
      <c r="AB1818" s="283"/>
    </row>
    <row r="1819" spans="1:28" x14ac:dyDescent="0.25">
      <c r="A1819" s="63" t="str">
        <f t="shared" si="628"/>
        <v>Water Treatment Equipment</v>
      </c>
      <c r="B1819" s="45">
        <f t="shared" si="628"/>
        <v>332</v>
      </c>
      <c r="C1819" s="39">
        <f t="shared" si="629"/>
        <v>362844</v>
      </c>
      <c r="D1819" s="39"/>
      <c r="E1819" s="40"/>
      <c r="F1819" s="39"/>
      <c r="G1819" s="40"/>
      <c r="H1819" s="39">
        <f t="shared" si="630"/>
        <v>362844</v>
      </c>
      <c r="I1819" s="41">
        <f t="shared" si="631"/>
        <v>2.9</v>
      </c>
      <c r="J1819" s="39">
        <f t="shared" si="636"/>
        <v>2630.6189999999997</v>
      </c>
      <c r="K1819" s="39">
        <f t="shared" si="632"/>
        <v>91620.801999999981</v>
      </c>
      <c r="L1819" s="39"/>
      <c r="M1819" s="40"/>
      <c r="N1819" s="39">
        <f>K1819+J1819+L1819-F1819</f>
        <v>94251.420999999988</v>
      </c>
      <c r="O1819" s="187">
        <f t="shared" si="637"/>
        <v>25.975741916636348</v>
      </c>
      <c r="P1819" s="40"/>
      <c r="Q1819" s="39">
        <f t="shared" si="634"/>
        <v>268592.57900000003</v>
      </c>
      <c r="R1819" s="45">
        <f t="shared" si="635"/>
        <v>332</v>
      </c>
      <c r="S1819" s="164"/>
      <c r="T1819" s="155"/>
      <c r="U1819" s="39"/>
      <c r="V1819" s="361"/>
      <c r="W1819" s="45"/>
      <c r="X1819" s="39"/>
      <c r="Y1819" s="210"/>
      <c r="Z1819" s="364"/>
      <c r="AA1819" s="39"/>
      <c r="AB1819" s="218"/>
    </row>
    <row r="1820" spans="1:28" s="100" customFormat="1" x14ac:dyDescent="0.25">
      <c r="A1820" s="100" t="str">
        <f t="shared" si="628"/>
        <v>Dist Reservoirs and Standpipes</v>
      </c>
      <c r="B1820" s="130">
        <f t="shared" si="628"/>
        <v>342</v>
      </c>
      <c r="C1820" s="154">
        <f t="shared" si="629"/>
        <v>1924367</v>
      </c>
      <c r="D1820" s="154"/>
      <c r="E1820" s="224"/>
      <c r="F1820" s="154"/>
      <c r="G1820" s="224"/>
      <c r="H1820" s="154">
        <f t="shared" si="630"/>
        <v>1924367</v>
      </c>
      <c r="I1820" s="225">
        <f t="shared" si="631"/>
        <v>2.5</v>
      </c>
      <c r="J1820" s="154">
        <f t="shared" si="636"/>
        <v>12027.293750000003</v>
      </c>
      <c r="K1820" s="154">
        <f t="shared" si="632"/>
        <v>933766.71250000037</v>
      </c>
      <c r="L1820" s="154"/>
      <c r="M1820" s="224"/>
      <c r="N1820" s="154">
        <f>K1820+J1820+L1820-F1820</f>
        <v>945794.00625000033</v>
      </c>
      <c r="O1820" s="293">
        <f t="shared" si="637"/>
        <v>49.148317667575903</v>
      </c>
      <c r="P1820" s="224"/>
      <c r="Q1820" s="154">
        <f t="shared" si="634"/>
        <v>978572.99374999967</v>
      </c>
      <c r="R1820" s="130">
        <f t="shared" si="635"/>
        <v>342</v>
      </c>
      <c r="S1820" s="129"/>
      <c r="T1820" s="122"/>
      <c r="U1820" s="154"/>
      <c r="V1820" s="361"/>
      <c r="W1820" s="130"/>
      <c r="X1820" s="154"/>
      <c r="Y1820" s="251"/>
      <c r="Z1820" s="364"/>
      <c r="AA1820" s="154"/>
      <c r="AB1820" s="282"/>
    </row>
    <row r="1821" spans="1:28" x14ac:dyDescent="0.25">
      <c r="A1821" s="63" t="str">
        <f t="shared" si="628"/>
        <v>Trans &amp; Dist Mains</v>
      </c>
      <c r="B1821" s="45">
        <f t="shared" si="628"/>
        <v>343</v>
      </c>
      <c r="C1821" s="39">
        <f t="shared" si="629"/>
        <v>29370</v>
      </c>
      <c r="D1821" s="39"/>
      <c r="E1821" s="40"/>
      <c r="F1821" s="39"/>
      <c r="G1821" s="40"/>
      <c r="H1821" s="39">
        <f>C1821+D1821-F1821</f>
        <v>29370</v>
      </c>
      <c r="I1821" s="41">
        <f t="shared" si="631"/>
        <v>2</v>
      </c>
      <c r="J1821" s="39">
        <f t="shared" si="636"/>
        <v>146.85</v>
      </c>
      <c r="K1821" s="39">
        <f t="shared" si="632"/>
        <v>9755.0999999999967</v>
      </c>
      <c r="L1821" s="39"/>
      <c r="M1821" s="40"/>
      <c r="N1821" s="39">
        <f t="shared" ref="N1821:N1831" si="638">K1821+J1821+L1821-F1821</f>
        <v>9901.9499999999971</v>
      </c>
      <c r="O1821" s="187">
        <f t="shared" si="637"/>
        <v>33.714504596527057</v>
      </c>
      <c r="P1821" s="40"/>
      <c r="Q1821" s="39">
        <f t="shared" si="634"/>
        <v>19468.050000000003</v>
      </c>
      <c r="R1821" s="45">
        <f t="shared" si="635"/>
        <v>343</v>
      </c>
      <c r="S1821" s="164"/>
      <c r="T1821" s="155"/>
      <c r="U1821" s="39"/>
      <c r="V1821" s="361"/>
      <c r="W1821" s="45"/>
      <c r="X1821" s="39"/>
      <c r="Y1821" s="210"/>
      <c r="Z1821" s="364"/>
      <c r="AA1821" s="39"/>
      <c r="AB1821" s="218"/>
    </row>
    <row r="1822" spans="1:28" s="100" customFormat="1" x14ac:dyDescent="0.25">
      <c r="A1822" s="100" t="str">
        <f t="shared" si="628"/>
        <v>Services</v>
      </c>
      <c r="B1822" s="130">
        <f t="shared" si="628"/>
        <v>345</v>
      </c>
      <c r="C1822" s="154">
        <f t="shared" si="629"/>
        <v>4428239</v>
      </c>
      <c r="D1822" s="154"/>
      <c r="E1822" s="224"/>
      <c r="F1822" s="154"/>
      <c r="G1822" s="224"/>
      <c r="H1822" s="154">
        <f t="shared" ref="H1822" si="639">C1822+D1822-F1822</f>
        <v>4428239</v>
      </c>
      <c r="I1822" s="225">
        <f t="shared" si="631"/>
        <v>2.5</v>
      </c>
      <c r="J1822" s="154">
        <f>((C1822+H1822)/2)*I1822/100*$O$1807/12</f>
        <v>27676.493750000005</v>
      </c>
      <c r="K1822" s="154">
        <f t="shared" si="632"/>
        <v>1641089.2562500003</v>
      </c>
      <c r="L1822" s="154"/>
      <c r="M1822" s="224"/>
      <c r="N1822" s="154">
        <f t="shared" si="638"/>
        <v>1668765.7500000002</v>
      </c>
      <c r="O1822" s="293">
        <f t="shared" si="637"/>
        <v>37.684636037034139</v>
      </c>
      <c r="P1822" s="224"/>
      <c r="Q1822" s="154">
        <f t="shared" si="634"/>
        <v>2759473.25</v>
      </c>
      <c r="R1822" s="130">
        <f t="shared" si="635"/>
        <v>345</v>
      </c>
      <c r="S1822" s="129"/>
      <c r="T1822" s="122"/>
      <c r="U1822" s="154"/>
      <c r="V1822" s="361"/>
      <c r="W1822" s="130"/>
      <c r="X1822" s="154"/>
      <c r="Y1822" s="251"/>
      <c r="Z1822" s="364"/>
      <c r="AA1822" s="154"/>
      <c r="AB1822" s="282"/>
    </row>
    <row r="1823" spans="1:28" x14ac:dyDescent="0.25">
      <c r="A1823" s="63" t="str">
        <f t="shared" si="628"/>
        <v>Meters</v>
      </c>
      <c r="B1823" s="45">
        <f t="shared" si="628"/>
        <v>346</v>
      </c>
      <c r="C1823" s="39">
        <f t="shared" si="629"/>
        <v>11530</v>
      </c>
      <c r="D1823" s="39"/>
      <c r="E1823" s="40"/>
      <c r="F1823" s="39"/>
      <c r="G1823" s="40"/>
      <c r="H1823" s="39">
        <f>C1823+D1823-F1823</f>
        <v>11530</v>
      </c>
      <c r="I1823" s="41">
        <f t="shared" si="631"/>
        <v>10</v>
      </c>
      <c r="J1823" s="39">
        <f t="shared" si="636"/>
        <v>288.25</v>
      </c>
      <c r="K1823" s="39">
        <f t="shared" si="632"/>
        <v>7494.5</v>
      </c>
      <c r="L1823" s="39"/>
      <c r="M1823" s="40"/>
      <c r="N1823" s="39">
        <f t="shared" si="638"/>
        <v>7782.75</v>
      </c>
      <c r="O1823" s="187">
        <f t="shared" si="637"/>
        <v>67.5</v>
      </c>
      <c r="P1823" s="40"/>
      <c r="Q1823" s="39">
        <f t="shared" si="634"/>
        <v>3747.25</v>
      </c>
      <c r="R1823" s="45">
        <f t="shared" si="635"/>
        <v>346</v>
      </c>
      <c r="S1823" s="164"/>
      <c r="T1823" s="155"/>
      <c r="U1823" s="39"/>
      <c r="V1823" s="362"/>
      <c r="W1823" s="45"/>
      <c r="X1823" s="39"/>
      <c r="Y1823" s="210"/>
      <c r="Z1823" s="365"/>
      <c r="AA1823" s="39"/>
      <c r="AB1823" s="218"/>
    </row>
    <row r="1824" spans="1:28" s="100" customFormat="1" x14ac:dyDescent="0.25">
      <c r="A1824" s="100" t="str">
        <f t="shared" si="628"/>
        <v>Meter Pits &amp; Installations</v>
      </c>
      <c r="B1824" s="130">
        <f t="shared" si="628"/>
        <v>347</v>
      </c>
      <c r="C1824" s="154">
        <f t="shared" si="629"/>
        <v>3663</v>
      </c>
      <c r="D1824" s="154"/>
      <c r="E1824" s="224"/>
      <c r="F1824" s="154"/>
      <c r="G1824" s="224"/>
      <c r="H1824" s="154">
        <f t="shared" ref="H1824:H1831" si="640">C1824+D1824-F1824</f>
        <v>3663</v>
      </c>
      <c r="I1824" s="225">
        <f t="shared" si="631"/>
        <v>2.5</v>
      </c>
      <c r="J1824" s="154">
        <f t="shared" si="636"/>
        <v>22.893750000000001</v>
      </c>
      <c r="K1824" s="154">
        <f t="shared" si="632"/>
        <v>2518.3124999999995</v>
      </c>
      <c r="L1824" s="154"/>
      <c r="M1824" s="224"/>
      <c r="N1824" s="154">
        <f t="shared" si="638"/>
        <v>2541.2062499999997</v>
      </c>
      <c r="O1824" s="293">
        <f t="shared" si="637"/>
        <v>69.375</v>
      </c>
      <c r="P1824" s="224"/>
      <c r="Q1824" s="154">
        <f t="shared" si="634"/>
        <v>1121.7937500000003</v>
      </c>
      <c r="R1824" s="130">
        <f t="shared" si="635"/>
        <v>347</v>
      </c>
      <c r="S1824" s="129"/>
      <c r="T1824" s="122"/>
      <c r="U1824" s="154"/>
      <c r="V1824" s="284"/>
      <c r="W1824" s="130"/>
      <c r="X1824" s="154"/>
      <c r="Y1824" s="154"/>
      <c r="Z1824" s="251"/>
      <c r="AA1824" s="154"/>
      <c r="AB1824" s="282"/>
    </row>
    <row r="1825" spans="1:28" x14ac:dyDescent="0.25">
      <c r="A1825" s="63" t="str">
        <f t="shared" si="628"/>
        <v>Hydrants</v>
      </c>
      <c r="B1825" s="45">
        <f t="shared" si="628"/>
        <v>348</v>
      </c>
      <c r="C1825" s="39">
        <f t="shared" si="629"/>
        <v>58117</v>
      </c>
      <c r="D1825" s="39"/>
      <c r="E1825" s="40"/>
      <c r="F1825" s="39"/>
      <c r="G1825" s="40"/>
      <c r="H1825" s="39">
        <f t="shared" si="640"/>
        <v>58117</v>
      </c>
      <c r="I1825" s="41">
        <f t="shared" si="631"/>
        <v>2</v>
      </c>
      <c r="J1825" s="39">
        <f t="shared" si="636"/>
        <v>290.58499999999998</v>
      </c>
      <c r="K1825" s="39">
        <f t="shared" si="632"/>
        <v>28642.09</v>
      </c>
      <c r="L1825" s="39"/>
      <c r="M1825" s="40"/>
      <c r="N1825" s="39">
        <f t="shared" si="638"/>
        <v>28932.674999999999</v>
      </c>
      <c r="O1825" s="187">
        <f t="shared" si="637"/>
        <v>49.783497083469555</v>
      </c>
      <c r="P1825" s="40"/>
      <c r="Q1825" s="39">
        <f t="shared" si="634"/>
        <v>29184.325000000001</v>
      </c>
      <c r="R1825" s="45">
        <f t="shared" si="635"/>
        <v>348</v>
      </c>
      <c r="S1825" s="164"/>
      <c r="T1825" s="155"/>
      <c r="U1825" s="39"/>
      <c r="V1825" s="434" t="s">
        <v>73</v>
      </c>
      <c r="W1825" s="45"/>
      <c r="X1825" s="39"/>
      <c r="Y1825" s="39"/>
      <c r="Z1825" s="210"/>
      <c r="AA1825" s="39"/>
      <c r="AB1825" s="216"/>
    </row>
    <row r="1826" spans="1:28" s="100" customFormat="1" x14ac:dyDescent="0.25">
      <c r="A1826" s="100" t="str">
        <f t="shared" si="628"/>
        <v>Stores Equipment</v>
      </c>
      <c r="B1826" s="130">
        <f t="shared" si="628"/>
        <v>393</v>
      </c>
      <c r="C1826" s="154">
        <f t="shared" si="629"/>
        <v>12656</v>
      </c>
      <c r="D1826" s="154"/>
      <c r="E1826" s="224"/>
      <c r="F1826" s="154"/>
      <c r="G1826" s="224"/>
      <c r="H1826" s="154">
        <f t="shared" si="640"/>
        <v>12656</v>
      </c>
      <c r="I1826" s="225">
        <f t="shared" si="631"/>
        <v>4</v>
      </c>
      <c r="J1826" s="154">
        <f t="shared" si="636"/>
        <v>126.56</v>
      </c>
      <c r="K1826" s="154">
        <f t="shared" si="632"/>
        <v>9871.6799999999967</v>
      </c>
      <c r="L1826" s="154"/>
      <c r="M1826" s="224"/>
      <c r="N1826" s="154">
        <f t="shared" si="638"/>
        <v>9998.2399999999961</v>
      </c>
      <c r="O1826" s="293">
        <f t="shared" si="637"/>
        <v>78.999999999999972</v>
      </c>
      <c r="P1826" s="224"/>
      <c r="Q1826" s="154">
        <f t="shared" si="634"/>
        <v>2657.7600000000039</v>
      </c>
      <c r="R1826" s="130">
        <f t="shared" si="635"/>
        <v>393</v>
      </c>
      <c r="S1826" s="129"/>
      <c r="T1826" s="122"/>
      <c r="U1826" s="154"/>
      <c r="V1826" s="435"/>
      <c r="W1826" s="130"/>
      <c r="X1826" s="154"/>
      <c r="Y1826" s="154"/>
      <c r="Z1826" s="154"/>
      <c r="AA1826" s="154"/>
      <c r="AB1826" s="283"/>
    </row>
    <row r="1827" spans="1:28" x14ac:dyDescent="0.25">
      <c r="A1827" s="63" t="str">
        <f t="shared" si="628"/>
        <v>Power Operated Equipment</v>
      </c>
      <c r="B1827" s="45">
        <f t="shared" si="628"/>
        <v>396</v>
      </c>
      <c r="C1827" s="39">
        <f t="shared" si="629"/>
        <v>251273</v>
      </c>
      <c r="D1827" s="39"/>
      <c r="E1827" s="40"/>
      <c r="F1827" s="39"/>
      <c r="G1827" s="40"/>
      <c r="H1827" s="39">
        <f t="shared" si="640"/>
        <v>251273</v>
      </c>
      <c r="I1827" s="41">
        <f t="shared" si="631"/>
        <v>6.7</v>
      </c>
      <c r="J1827" s="39">
        <f t="shared" si="636"/>
        <v>4208.8227500000003</v>
      </c>
      <c r="K1827" s="39">
        <f t="shared" si="632"/>
        <v>126858.03450000001</v>
      </c>
      <c r="L1827" s="39"/>
      <c r="M1827" s="40"/>
      <c r="N1827" s="39">
        <f t="shared" si="638"/>
        <v>131066.85725000002</v>
      </c>
      <c r="O1827" s="187">
        <f t="shared" si="637"/>
        <v>52.161138383351982</v>
      </c>
      <c r="P1827" s="40"/>
      <c r="Q1827" s="39">
        <f t="shared" si="634"/>
        <v>120206.14274999998</v>
      </c>
      <c r="R1827" s="45">
        <f t="shared" si="635"/>
        <v>396</v>
      </c>
      <c r="S1827" s="164"/>
      <c r="T1827" s="155"/>
      <c r="U1827" s="39"/>
      <c r="V1827" s="435"/>
      <c r="W1827" s="45"/>
      <c r="X1827" s="39"/>
      <c r="Y1827" s="39"/>
      <c r="Z1827" s="39"/>
      <c r="AA1827" s="39"/>
      <c r="AB1827" s="216"/>
    </row>
    <row r="1828" spans="1:28" s="100" customFormat="1" x14ac:dyDescent="0.25">
      <c r="A1828" s="100" t="str">
        <f t="shared" si="628"/>
        <v>Transportation Equipment</v>
      </c>
      <c r="B1828" s="130">
        <f t="shared" si="628"/>
        <v>392</v>
      </c>
      <c r="C1828" s="154">
        <f t="shared" si="629"/>
        <v>82997</v>
      </c>
      <c r="D1828" s="154"/>
      <c r="E1828" s="224"/>
      <c r="F1828" s="154"/>
      <c r="G1828" s="224"/>
      <c r="H1828" s="154">
        <f t="shared" si="640"/>
        <v>82997</v>
      </c>
      <c r="I1828" s="225">
        <f t="shared" si="631"/>
        <v>13</v>
      </c>
      <c r="J1828" s="154">
        <f t="shared" si="636"/>
        <v>2697.4025000000001</v>
      </c>
      <c r="K1828" s="154">
        <f t="shared" si="632"/>
        <v>58900.855000000003</v>
      </c>
      <c r="L1828" s="154"/>
      <c r="M1828" s="224"/>
      <c r="N1828" s="154">
        <f t="shared" si="638"/>
        <v>61598.257500000007</v>
      </c>
      <c r="O1828" s="293">
        <f t="shared" si="637"/>
        <v>74.217450630745702</v>
      </c>
      <c r="P1828" s="224"/>
      <c r="Q1828" s="154">
        <f t="shared" si="634"/>
        <v>21398.742499999993</v>
      </c>
      <c r="R1828" s="130">
        <f t="shared" si="635"/>
        <v>392</v>
      </c>
      <c r="S1828" s="129"/>
      <c r="T1828" s="122"/>
      <c r="U1828" s="154"/>
      <c r="V1828" s="435"/>
      <c r="W1828" s="130"/>
      <c r="X1828" s="154"/>
      <c r="Y1828" s="154"/>
      <c r="Z1828" s="154"/>
      <c r="AA1828" s="154"/>
      <c r="AB1828" s="282"/>
    </row>
    <row r="1829" spans="1:28" x14ac:dyDescent="0.25">
      <c r="A1829" s="63" t="str">
        <f t="shared" si="628"/>
        <v>Communication Equipment</v>
      </c>
      <c r="B1829" s="45">
        <f t="shared" si="628"/>
        <v>397</v>
      </c>
      <c r="C1829" s="39">
        <f t="shared" si="629"/>
        <v>161929</v>
      </c>
      <c r="D1829" s="39"/>
      <c r="E1829" s="40"/>
      <c r="F1829" s="39"/>
      <c r="G1829" s="40"/>
      <c r="H1829" s="39">
        <f t="shared" si="640"/>
        <v>161929</v>
      </c>
      <c r="I1829" s="41">
        <f t="shared" si="631"/>
        <v>6.7</v>
      </c>
      <c r="J1829" s="39">
        <f t="shared" si="636"/>
        <v>2712.3107500000001</v>
      </c>
      <c r="K1829" s="39">
        <f t="shared" si="632"/>
        <v>116919.1205</v>
      </c>
      <c r="L1829" s="39"/>
      <c r="M1829" s="40"/>
      <c r="N1829" s="39">
        <f t="shared" si="638"/>
        <v>119631.43125000001</v>
      </c>
      <c r="O1829" s="187">
        <f t="shared" si="637"/>
        <v>73.878941542280884</v>
      </c>
      <c r="P1829" s="40"/>
      <c r="Q1829" s="39">
        <f t="shared" si="634"/>
        <v>42297.568749999991</v>
      </c>
      <c r="R1829" s="45">
        <f t="shared" si="635"/>
        <v>397</v>
      </c>
      <c r="S1829" s="164"/>
      <c r="T1829" s="155"/>
      <c r="U1829" s="39"/>
      <c r="V1829" s="435"/>
      <c r="W1829" s="45"/>
      <c r="X1829" s="39"/>
      <c r="Y1829" s="39"/>
      <c r="Z1829" s="39"/>
      <c r="AA1829" s="39"/>
      <c r="AB1829" s="218"/>
    </row>
    <row r="1830" spans="1:28" s="100" customFormat="1" x14ac:dyDescent="0.25">
      <c r="A1830" s="100" t="str">
        <f t="shared" si="628"/>
        <v>Organization</v>
      </c>
      <c r="B1830" s="130">
        <f t="shared" si="628"/>
        <v>301</v>
      </c>
      <c r="C1830" s="154">
        <f t="shared" si="629"/>
        <v>0</v>
      </c>
      <c r="D1830" s="154"/>
      <c r="E1830" s="224"/>
      <c r="F1830" s="154"/>
      <c r="G1830" s="224"/>
      <c r="H1830" s="154">
        <f t="shared" si="640"/>
        <v>0</v>
      </c>
      <c r="I1830" s="225">
        <f t="shared" si="631"/>
        <v>0</v>
      </c>
      <c r="J1830" s="154">
        <f t="shared" si="636"/>
        <v>0</v>
      </c>
      <c r="K1830" s="154">
        <f t="shared" si="632"/>
        <v>0</v>
      </c>
      <c r="L1830" s="154"/>
      <c r="M1830" s="224"/>
      <c r="N1830" s="154">
        <f t="shared" si="638"/>
        <v>0</v>
      </c>
      <c r="O1830" s="293" t="str">
        <f t="shared" si="637"/>
        <v>---</v>
      </c>
      <c r="P1830" s="224"/>
      <c r="Q1830" s="154">
        <f t="shared" si="634"/>
        <v>0</v>
      </c>
      <c r="R1830" s="130">
        <f t="shared" si="635"/>
        <v>301</v>
      </c>
      <c r="S1830" s="129"/>
      <c r="T1830" s="122"/>
      <c r="U1830" s="154"/>
      <c r="V1830" s="435"/>
      <c r="W1830" s="130"/>
      <c r="X1830" s="154"/>
      <c r="Y1830" s="154"/>
      <c r="Z1830" s="154"/>
      <c r="AA1830" s="154"/>
      <c r="AB1830" s="283"/>
    </row>
    <row r="1831" spans="1:28" x14ac:dyDescent="0.25">
      <c r="A1831" s="63">
        <f t="shared" si="628"/>
        <v>0</v>
      </c>
      <c r="B1831" s="45">
        <f t="shared" si="628"/>
        <v>0</v>
      </c>
      <c r="C1831" s="39">
        <f t="shared" si="629"/>
        <v>0</v>
      </c>
      <c r="D1831" s="39"/>
      <c r="E1831" s="40"/>
      <c r="F1831" s="39"/>
      <c r="G1831" s="40"/>
      <c r="H1831" s="39">
        <f t="shared" si="640"/>
        <v>0</v>
      </c>
      <c r="I1831" s="41">
        <f t="shared" si="631"/>
        <v>0</v>
      </c>
      <c r="J1831" s="39">
        <f t="shared" si="636"/>
        <v>0</v>
      </c>
      <c r="K1831" s="39">
        <f t="shared" si="632"/>
        <v>0</v>
      </c>
      <c r="L1831" s="39"/>
      <c r="M1831" s="40"/>
      <c r="N1831" s="39">
        <f t="shared" si="638"/>
        <v>0</v>
      </c>
      <c r="O1831" s="187" t="str">
        <f t="shared" si="637"/>
        <v>---</v>
      </c>
      <c r="P1831" s="40"/>
      <c r="Q1831" s="39">
        <f t="shared" si="634"/>
        <v>0</v>
      </c>
      <c r="R1831" s="45">
        <f t="shared" si="635"/>
        <v>0</v>
      </c>
      <c r="S1831" s="164"/>
      <c r="T1831" s="160"/>
      <c r="U1831" s="39"/>
      <c r="V1831" s="436"/>
      <c r="W1831" s="45"/>
      <c r="X1831" s="39"/>
      <c r="Y1831" s="39"/>
      <c r="Z1831" s="39"/>
      <c r="AA1831" s="39"/>
      <c r="AB1831" s="216"/>
    </row>
    <row r="1832" spans="1:28" x14ac:dyDescent="0.25">
      <c r="A1832" s="100"/>
      <c r="B1832" s="130"/>
      <c r="C1832" s="154"/>
      <c r="D1832" s="154"/>
      <c r="E1832" s="224"/>
      <c r="F1832" s="154"/>
      <c r="G1832" s="224"/>
      <c r="H1832" s="154"/>
      <c r="I1832" s="225"/>
      <c r="J1832" s="154"/>
      <c r="K1832" s="154"/>
      <c r="L1832" s="154"/>
      <c r="M1832" s="224"/>
      <c r="N1832" s="154"/>
      <c r="O1832" s="154"/>
      <c r="P1832" s="224"/>
      <c r="Q1832" s="154"/>
      <c r="R1832" s="130"/>
      <c r="S1832" s="129"/>
      <c r="T1832" s="122"/>
      <c r="U1832" s="154"/>
      <c r="V1832" s="228"/>
      <c r="W1832" s="130"/>
      <c r="X1832" s="154"/>
      <c r="Y1832" s="154"/>
      <c r="Z1832" s="154"/>
      <c r="AA1832" s="154"/>
      <c r="AB1832" s="229"/>
    </row>
    <row r="1833" spans="1:28" x14ac:dyDescent="0.25">
      <c r="A1833" s="244" t="s">
        <v>54</v>
      </c>
      <c r="B1833" s="9" t="str">
        <f t="shared" ref="B1833" si="641">$M$1</f>
        <v>A</v>
      </c>
      <c r="C1833" s="32"/>
      <c r="D1833" s="32"/>
      <c r="F1833" s="32"/>
      <c r="H1833" s="32"/>
      <c r="I1833" s="32"/>
      <c r="J1833" s="32"/>
      <c r="K1833" s="32"/>
      <c r="L1833" s="32"/>
      <c r="N1833" s="32"/>
      <c r="O1833" s="32"/>
      <c r="T1833" s="160"/>
      <c r="U1833" s="4"/>
      <c r="V1833" s="4"/>
    </row>
    <row r="1834" spans="1:28" x14ac:dyDescent="0.25">
      <c r="A1834" s="4" t="s">
        <v>4</v>
      </c>
      <c r="C1834" s="198">
        <f>SUM(C1815:C1833)</f>
        <v>8528604</v>
      </c>
      <c r="D1834" s="198">
        <f>SUM(D1815:D1833)</f>
        <v>0</v>
      </c>
      <c r="F1834" s="11">
        <f>SUM(F1815:F1833)</f>
        <v>0</v>
      </c>
      <c r="H1834" s="198">
        <f>SUM(H1815:H1833)</f>
        <v>8528604</v>
      </c>
      <c r="I1834" s="32"/>
      <c r="J1834" s="198">
        <f>SUM(J1815:J1833)</f>
        <v>58696.236249999994</v>
      </c>
      <c r="K1834" s="198">
        <f>SUM(K1815:K1833)</f>
        <v>3196397.2382500013</v>
      </c>
      <c r="L1834" s="11">
        <f>SUM(L1815:L1833)</f>
        <v>0</v>
      </c>
      <c r="N1834" s="198">
        <f>SUM(N1815:N1833)</f>
        <v>3255093.4745</v>
      </c>
      <c r="O1834" s="11"/>
      <c r="Q1834" s="198">
        <f>SUM(Q1815:Q1833)</f>
        <v>5273510.5254999986</v>
      </c>
      <c r="T1834" s="160"/>
      <c r="U1834" s="198">
        <f>SUM(U1815:U1831)</f>
        <v>0</v>
      </c>
      <c r="V1834" s="23"/>
      <c r="X1834" s="198">
        <f>U1834+V1815</f>
        <v>0</v>
      </c>
      <c r="Y1834" s="198">
        <f>X1834/H1834*J1834</f>
        <v>0</v>
      </c>
      <c r="AA1834" s="198">
        <f>Z1815+Y1834+SUM(AA1815:AA1831)</f>
        <v>0</v>
      </c>
      <c r="AB1834" s="198">
        <f>X1834-AA1834</f>
        <v>0</v>
      </c>
    </row>
    <row r="1835" spans="1:28" x14ac:dyDescent="0.25">
      <c r="C1835" s="32"/>
      <c r="H1835" s="32"/>
      <c r="I1835" s="32"/>
      <c r="J1835" s="32"/>
      <c r="K1835" s="32"/>
      <c r="L1835" s="32"/>
      <c r="N1835" s="32"/>
      <c r="O1835" s="32"/>
      <c r="Q1835" s="32"/>
      <c r="T1835" s="160"/>
    </row>
    <row r="1836" spans="1:28" x14ac:dyDescent="0.25">
      <c r="A1836" s="120" t="s">
        <v>85</v>
      </c>
      <c r="B1836" s="90"/>
      <c r="C1836" s="32"/>
      <c r="H1836" s="32"/>
      <c r="I1836" s="32"/>
      <c r="J1836" s="32"/>
      <c r="K1836" s="32"/>
      <c r="L1836" s="32"/>
      <c r="N1836" s="32"/>
      <c r="O1836" s="32"/>
      <c r="Q1836" s="32"/>
      <c r="T1836" s="160"/>
      <c r="U1836" s="56"/>
      <c r="V1836" s="4"/>
      <c r="W1836" s="9"/>
      <c r="Y1836" s="32"/>
      <c r="AA1836" s="32"/>
      <c r="AB1836" s="206"/>
    </row>
    <row r="1837" spans="1:28" ht="14.4" thickBot="1" x14ac:dyDescent="0.3">
      <c r="B1837" s="4"/>
      <c r="E1837" s="4"/>
      <c r="G1837" s="4"/>
      <c r="T1837" s="160"/>
      <c r="U1837" s="56"/>
      <c r="V1837" s="4"/>
      <c r="W1837" s="9"/>
      <c r="Y1837" s="32"/>
      <c r="AA1837" s="32"/>
      <c r="AB1837" s="206"/>
    </row>
    <row r="1838" spans="1:28" ht="14.4" thickTop="1" x14ac:dyDescent="0.25">
      <c r="B1838" s="4"/>
      <c r="E1838" s="4"/>
      <c r="G1838" s="4"/>
      <c r="K1838" s="91"/>
      <c r="L1838" s="92"/>
      <c r="M1838" s="68"/>
      <c r="N1838" s="92"/>
      <c r="O1838" s="92"/>
      <c r="P1838" s="68"/>
      <c r="Q1838" s="93"/>
      <c r="T1838" s="160"/>
      <c r="U1838" s="125"/>
      <c r="V1838" s="4"/>
      <c r="AA1838" s="65"/>
      <c r="AB1838" s="50"/>
    </row>
    <row r="1839" spans="1:28" x14ac:dyDescent="0.25">
      <c r="B1839" s="267"/>
      <c r="C1839" s="9"/>
      <c r="H1839" s="9"/>
      <c r="K1839" s="78"/>
      <c r="L1839" s="376">
        <f>L1807</f>
        <v>2021</v>
      </c>
      <c r="M1839" s="377"/>
      <c r="N1839" s="377"/>
      <c r="O1839" s="377"/>
      <c r="P1839" s="378"/>
      <c r="Q1839" s="94"/>
      <c r="T1839" s="160"/>
      <c r="U1839" s="56"/>
      <c r="V1839" s="4" t="s">
        <v>5</v>
      </c>
      <c r="AB1839" s="50"/>
    </row>
    <row r="1840" spans="1:28" x14ac:dyDescent="0.25">
      <c r="B1840" s="4"/>
      <c r="E1840" s="4"/>
      <c r="G1840" s="4"/>
      <c r="K1840" s="78"/>
      <c r="L1840" s="57"/>
      <c r="M1840" s="73"/>
      <c r="N1840" s="57"/>
      <c r="O1840" s="57"/>
      <c r="P1840" s="73"/>
      <c r="Q1840" s="74"/>
      <c r="T1840" s="160"/>
      <c r="U1840" s="56"/>
      <c r="V1840" s="10" t="s">
        <v>17</v>
      </c>
      <c r="W1840" s="10" t="s">
        <v>18</v>
      </c>
      <c r="X1840" s="10"/>
      <c r="AB1840" s="50"/>
    </row>
    <row r="1841" spans="1:28" x14ac:dyDescent="0.25">
      <c r="B1841" s="4"/>
      <c r="E1841" s="4"/>
      <c r="G1841" s="4"/>
      <c r="K1841" s="72"/>
      <c r="L1841" s="56" t="s">
        <v>19</v>
      </c>
      <c r="M1841" s="73"/>
      <c r="N1841" s="56"/>
      <c r="O1841" s="379">
        <f>H1834</f>
        <v>8528604</v>
      </c>
      <c r="P1841" s="379"/>
      <c r="Q1841" s="71"/>
      <c r="T1841" s="160"/>
      <c r="U1841" s="125"/>
      <c r="V1841" s="380" t="s">
        <v>76</v>
      </c>
      <c r="W1841" s="382" t="s">
        <v>75</v>
      </c>
      <c r="X1841" s="383"/>
      <c r="Y1841" s="383"/>
      <c r="Z1841" s="383"/>
      <c r="AA1841" s="384"/>
      <c r="AB1841" s="50"/>
    </row>
    <row r="1842" spans="1:28" x14ac:dyDescent="0.25">
      <c r="A1842" s="9"/>
      <c r="B1842" s="267"/>
      <c r="K1842" s="72"/>
      <c r="L1842" s="43" t="s">
        <v>20</v>
      </c>
      <c r="M1842" s="73"/>
      <c r="N1842" s="56"/>
      <c r="O1842" s="391">
        <f>X1834</f>
        <v>0</v>
      </c>
      <c r="P1842" s="391"/>
      <c r="Q1842" s="71"/>
      <c r="T1842" s="160"/>
      <c r="U1842" s="56"/>
      <c r="V1842" s="381"/>
      <c r="W1842" s="385"/>
      <c r="X1842" s="386"/>
      <c r="Y1842" s="386"/>
      <c r="Z1842" s="386"/>
      <c r="AA1842" s="387"/>
      <c r="AB1842" s="50"/>
    </row>
    <row r="1843" spans="1:28" ht="14.4" thickBot="1" x14ac:dyDescent="0.3">
      <c r="K1843" s="72"/>
      <c r="L1843" s="43" t="s">
        <v>21</v>
      </c>
      <c r="M1843" s="73"/>
      <c r="N1843" s="56"/>
      <c r="O1843" s="392">
        <f>N1834</f>
        <v>3255093.4745</v>
      </c>
      <c r="P1843" s="392"/>
      <c r="Q1843" s="71"/>
      <c r="T1843" s="160"/>
      <c r="U1843" s="56"/>
      <c r="V1843" s="267"/>
      <c r="W1843" s="385"/>
      <c r="X1843" s="386"/>
      <c r="Y1843" s="386"/>
      <c r="Z1843" s="386"/>
      <c r="AA1843" s="387"/>
      <c r="AB1843" s="50"/>
    </row>
    <row r="1844" spans="1:28" x14ac:dyDescent="0.25">
      <c r="A1844" s="9"/>
      <c r="B1844" s="267"/>
      <c r="K1844" s="72"/>
      <c r="L1844" s="75"/>
      <c r="M1844" s="76"/>
      <c r="N1844" s="77"/>
      <c r="O1844" s="393">
        <f>O1841-O1842-O1843</f>
        <v>5273510.5254999995</v>
      </c>
      <c r="P1844" s="393"/>
      <c r="Q1844" s="71"/>
      <c r="T1844" s="160"/>
      <c r="W1844" s="388"/>
      <c r="X1844" s="389"/>
      <c r="Y1844" s="389"/>
      <c r="Z1844" s="389"/>
      <c r="AA1844" s="390"/>
      <c r="AB1844" s="50"/>
    </row>
    <row r="1845" spans="1:28" x14ac:dyDescent="0.25">
      <c r="A1845" s="9"/>
      <c r="B1845" s="267"/>
      <c r="H1845" s="9"/>
      <c r="K1845" s="78"/>
      <c r="L1845" s="43"/>
      <c r="M1845" s="73"/>
      <c r="N1845" s="56"/>
      <c r="O1845" s="43"/>
      <c r="P1845" s="56"/>
      <c r="Q1845" s="74"/>
      <c r="T1845" s="160"/>
    </row>
    <row r="1846" spans="1:28" x14ac:dyDescent="0.25">
      <c r="A1846" s="9" t="s">
        <v>22</v>
      </c>
      <c r="B1846" s="62"/>
      <c r="C1846" s="4" t="s">
        <v>23</v>
      </c>
      <c r="K1846" s="78"/>
      <c r="L1846" s="80" t="s">
        <v>24</v>
      </c>
      <c r="M1846" s="73"/>
      <c r="N1846" s="56"/>
      <c r="O1846" s="394">
        <f>AA1834</f>
        <v>0</v>
      </c>
      <c r="P1846" s="394"/>
      <c r="Q1846" s="71"/>
      <c r="T1846" s="160"/>
    </row>
    <row r="1847" spans="1:28" x14ac:dyDescent="0.25">
      <c r="A1847" s="9" t="s">
        <v>28</v>
      </c>
      <c r="B1847" s="62">
        <f>B1800</f>
        <v>0</v>
      </c>
      <c r="C1847" s="4">
        <f t="shared" ref="C1847" si="642">B1846-B1847</f>
        <v>0</v>
      </c>
      <c r="D1847" s="4" t="s">
        <v>26</v>
      </c>
      <c r="K1847" s="72"/>
      <c r="L1847" s="81" t="s">
        <v>27</v>
      </c>
      <c r="M1847" s="19"/>
      <c r="N1847" s="20"/>
      <c r="O1847" s="374">
        <f>O1844+O1846</f>
        <v>5273510.5254999995</v>
      </c>
      <c r="P1847" s="374"/>
      <c r="Q1847" s="95"/>
      <c r="T1847" s="160"/>
    </row>
    <row r="1848" spans="1:28" ht="14.4" thickBot="1" x14ac:dyDescent="0.3">
      <c r="C1848" s="32"/>
      <c r="D1848" s="32"/>
      <c r="F1848" s="32"/>
      <c r="H1848" s="32"/>
      <c r="I1848" s="96"/>
      <c r="J1848" s="32"/>
      <c r="K1848" s="97"/>
      <c r="L1848" s="98"/>
      <c r="M1848" s="84"/>
      <c r="N1848" s="98"/>
      <c r="O1848" s="98"/>
      <c r="P1848" s="84"/>
      <c r="Q1848" s="99"/>
      <c r="T1848" s="160"/>
    </row>
    <row r="1849" spans="1:28" ht="14.4" thickTop="1" x14ac:dyDescent="0.25"/>
  </sheetData>
  <customSheetViews>
    <customSheetView guid="{8DE57190-079B-46FD-A397-D98F284895C8}" showPageBreaks="1" fitToPage="1" printArea="1" topLeftCell="A463">
      <selection activeCell="G501" sqref="G501"/>
      <rowBreaks count="2" manualBreakCount="2">
        <brk id="51" max="28" man="1"/>
        <brk id="97" max="26" man="1"/>
      </rowBreaks>
      <pageMargins left="0.25" right="0.25" top="0.75" bottom="0.75" header="0.3" footer="0.3"/>
      <pageSetup paperSize="5" scale="72" fitToHeight="0" orientation="landscape" r:id="rId1"/>
      <headerFooter alignWithMargins="0">
        <oddFooter>&amp;L&amp;D&amp;C&amp;F&amp;R&amp;P of &amp;N</oddFooter>
      </headerFooter>
    </customSheetView>
  </customSheetViews>
  <mergeCells count="1504">
    <mergeCell ref="O1846:P1846"/>
    <mergeCell ref="O1847:P1847"/>
    <mergeCell ref="I1806:J1806"/>
    <mergeCell ref="D1807:F1807"/>
    <mergeCell ref="O1807:P1807"/>
    <mergeCell ref="B1809:B1813"/>
    <mergeCell ref="C1809:C1812"/>
    <mergeCell ref="D1809:D1812"/>
    <mergeCell ref="F1809:F1812"/>
    <mergeCell ref="H1809:H1812"/>
    <mergeCell ref="I1809:I1813"/>
    <mergeCell ref="J1809:J1813"/>
    <mergeCell ref="K1809:K1812"/>
    <mergeCell ref="L1809:L1812"/>
    <mergeCell ref="N1809:N1812"/>
    <mergeCell ref="O1809:O1813"/>
    <mergeCell ref="Q1809:Q1812"/>
    <mergeCell ref="A1767:A1768"/>
    <mergeCell ref="V1601:V1607"/>
    <mergeCell ref="L1615:P1615"/>
    <mergeCell ref="V1617:V1618"/>
    <mergeCell ref="V1726:V1733"/>
    <mergeCell ref="O1756:P1756"/>
    <mergeCell ref="O1757:P1757"/>
    <mergeCell ref="W1617:AA1620"/>
    <mergeCell ref="O1620:P1620"/>
    <mergeCell ref="O1623:P1623"/>
    <mergeCell ref="V1636:V1643"/>
    <mergeCell ref="Z1636:Z1643"/>
    <mergeCell ref="V1645:V1651"/>
    <mergeCell ref="L1659:P1659"/>
    <mergeCell ref="O1661:P1661"/>
    <mergeCell ref="V1661:V1662"/>
    <mergeCell ref="W1661:AA1664"/>
    <mergeCell ref="O1666:P1666"/>
    <mergeCell ref="V1680:V1687"/>
    <mergeCell ref="Z1680:Z1687"/>
    <mergeCell ref="V1689:V1695"/>
    <mergeCell ref="O1667:P1667"/>
    <mergeCell ref="V1630:V1633"/>
    <mergeCell ref="I1761:J1761"/>
    <mergeCell ref="D1762:F1762"/>
    <mergeCell ref="O1762:P1762"/>
    <mergeCell ref="B1764:B1768"/>
    <mergeCell ref="C1764:C1767"/>
    <mergeCell ref="D1764:D1767"/>
    <mergeCell ref="F1764:F1767"/>
    <mergeCell ref="O1617:P1617"/>
    <mergeCell ref="O1618:P1618"/>
    <mergeCell ref="O1619:P1619"/>
    <mergeCell ref="R1630:R1634"/>
    <mergeCell ref="U1630:U1633"/>
    <mergeCell ref="I1583:J1583"/>
    <mergeCell ref="D1584:F1584"/>
    <mergeCell ref="O1584:P1584"/>
    <mergeCell ref="B1586:B1590"/>
    <mergeCell ref="C1586:C1589"/>
    <mergeCell ref="D1586:D1589"/>
    <mergeCell ref="F1586:F1589"/>
    <mergeCell ref="H1586:H1589"/>
    <mergeCell ref="I1586:I1590"/>
    <mergeCell ref="J1586:J1590"/>
    <mergeCell ref="K1586:K1589"/>
    <mergeCell ref="L1586:L1589"/>
    <mergeCell ref="N1586:N1589"/>
    <mergeCell ref="O1586:O1590"/>
    <mergeCell ref="Q1586:Q1589"/>
    <mergeCell ref="R1586:R1590"/>
    <mergeCell ref="U1586:U1589"/>
    <mergeCell ref="AB1809:AB1813"/>
    <mergeCell ref="AB1764:AB1768"/>
    <mergeCell ref="Z1726:Z1733"/>
    <mergeCell ref="V1735:V1741"/>
    <mergeCell ref="L1749:P1749"/>
    <mergeCell ref="O1751:P1751"/>
    <mergeCell ref="V1751:V1752"/>
    <mergeCell ref="W1751:AA1754"/>
    <mergeCell ref="O1752:P1752"/>
    <mergeCell ref="O1753:P1753"/>
    <mergeCell ref="O1754:P1754"/>
    <mergeCell ref="N1719:N1722"/>
    <mergeCell ref="O1719:O1723"/>
    <mergeCell ref="Q1719:Q1722"/>
    <mergeCell ref="R1719:R1723"/>
    <mergeCell ref="U1719:U1722"/>
    <mergeCell ref="W1630:W1634"/>
    <mergeCell ref="X1630:X1633"/>
    <mergeCell ref="Y1630:Y1633"/>
    <mergeCell ref="Z1630:Z1633"/>
    <mergeCell ref="AA1630:AA1634"/>
    <mergeCell ref="L1764:L1767"/>
    <mergeCell ref="N1764:N1767"/>
    <mergeCell ref="O1764:O1768"/>
    <mergeCell ref="Q1764:Q1767"/>
    <mergeCell ref="R1764:R1768"/>
    <mergeCell ref="V1809:V1812"/>
    <mergeCell ref="W1809:W1813"/>
    <mergeCell ref="X1809:X1812"/>
    <mergeCell ref="Y1809:Y1812"/>
    <mergeCell ref="Z1809:Z1812"/>
    <mergeCell ref="AA1809:AA1813"/>
    <mergeCell ref="L1794:P1794"/>
    <mergeCell ref="O1843:P1843"/>
    <mergeCell ref="O1844:P1844"/>
    <mergeCell ref="V1796:V1797"/>
    <mergeCell ref="W1796:AA1799"/>
    <mergeCell ref="O1798:P1798"/>
    <mergeCell ref="O1801:P1801"/>
    <mergeCell ref="O1802:P1802"/>
    <mergeCell ref="L1703:P1703"/>
    <mergeCell ref="O1705:P1705"/>
    <mergeCell ref="I1671:J1671"/>
    <mergeCell ref="D1672:F1672"/>
    <mergeCell ref="O1672:P1672"/>
    <mergeCell ref="D1674:D1677"/>
    <mergeCell ref="F1674:F1677"/>
    <mergeCell ref="H1674:H1677"/>
    <mergeCell ref="I1674:I1678"/>
    <mergeCell ref="J1674:J1678"/>
    <mergeCell ref="K1674:K1677"/>
    <mergeCell ref="L1674:L1677"/>
    <mergeCell ref="N1674:N1677"/>
    <mergeCell ref="O1674:O1678"/>
    <mergeCell ref="Q1674:Q1677"/>
    <mergeCell ref="O1841:P1841"/>
    <mergeCell ref="H1764:H1767"/>
    <mergeCell ref="I1764:I1768"/>
    <mergeCell ref="J1764:J1768"/>
    <mergeCell ref="K1764:K1767"/>
    <mergeCell ref="R1809:R1813"/>
    <mergeCell ref="U1809:U1812"/>
    <mergeCell ref="AB1719:AB1723"/>
    <mergeCell ref="O1711:P1711"/>
    <mergeCell ref="R1674:R1678"/>
    <mergeCell ref="U1674:U1677"/>
    <mergeCell ref="V1674:V1677"/>
    <mergeCell ref="W1674:W1678"/>
    <mergeCell ref="X1674:X1677"/>
    <mergeCell ref="Y1674:Y1677"/>
    <mergeCell ref="Z1674:Z1677"/>
    <mergeCell ref="AA1674:AA1678"/>
    <mergeCell ref="AB1674:AB1678"/>
    <mergeCell ref="A1812:A1813"/>
    <mergeCell ref="V1816:V1823"/>
    <mergeCell ref="Z1816:Z1823"/>
    <mergeCell ref="V1825:V1831"/>
    <mergeCell ref="L1839:P1839"/>
    <mergeCell ref="V1841:V1842"/>
    <mergeCell ref="W1841:AA1844"/>
    <mergeCell ref="O1842:P1842"/>
    <mergeCell ref="O1799:P1799"/>
    <mergeCell ref="O1796:P1796"/>
    <mergeCell ref="O1797:P1797"/>
    <mergeCell ref="U1764:U1767"/>
    <mergeCell ref="V1764:V1767"/>
    <mergeCell ref="W1764:W1768"/>
    <mergeCell ref="X1764:X1767"/>
    <mergeCell ref="Y1764:Y1767"/>
    <mergeCell ref="Z1764:Z1767"/>
    <mergeCell ref="AA1764:AA1768"/>
    <mergeCell ref="V1771:V1778"/>
    <mergeCell ref="Z1771:Z1778"/>
    <mergeCell ref="V1780:V1786"/>
    <mergeCell ref="A1677:A1678"/>
    <mergeCell ref="O1706:P1706"/>
    <mergeCell ref="O1707:P1707"/>
    <mergeCell ref="O1708:P1708"/>
    <mergeCell ref="V1705:V1706"/>
    <mergeCell ref="W1705:AA1708"/>
    <mergeCell ref="O1710:P1710"/>
    <mergeCell ref="I1716:J1716"/>
    <mergeCell ref="D1717:F1717"/>
    <mergeCell ref="O1717:P1717"/>
    <mergeCell ref="B1719:B1723"/>
    <mergeCell ref="C1719:C1722"/>
    <mergeCell ref="D1719:D1722"/>
    <mergeCell ref="F1719:F1722"/>
    <mergeCell ref="H1719:H1722"/>
    <mergeCell ref="I1719:I1723"/>
    <mergeCell ref="J1719:J1723"/>
    <mergeCell ref="K1719:K1722"/>
    <mergeCell ref="A1722:A1723"/>
    <mergeCell ref="B1674:B1678"/>
    <mergeCell ref="C1674:C1677"/>
    <mergeCell ref="V1719:V1722"/>
    <mergeCell ref="W1719:W1723"/>
    <mergeCell ref="X1719:X1722"/>
    <mergeCell ref="Y1719:Y1722"/>
    <mergeCell ref="Z1719:Z1722"/>
    <mergeCell ref="AA1719:AA1723"/>
    <mergeCell ref="L1719:L1722"/>
    <mergeCell ref="AB1630:AB1634"/>
    <mergeCell ref="A1633:A1634"/>
    <mergeCell ref="O1662:P1662"/>
    <mergeCell ref="O1663:P1663"/>
    <mergeCell ref="O1664:P1664"/>
    <mergeCell ref="O1622:P1622"/>
    <mergeCell ref="I1627:J1627"/>
    <mergeCell ref="D1628:F1628"/>
    <mergeCell ref="O1628:P1628"/>
    <mergeCell ref="B1630:B1634"/>
    <mergeCell ref="C1630:C1633"/>
    <mergeCell ref="D1630:D1633"/>
    <mergeCell ref="F1630:F1633"/>
    <mergeCell ref="H1630:H1633"/>
    <mergeCell ref="I1630:I1634"/>
    <mergeCell ref="J1630:J1634"/>
    <mergeCell ref="K1630:K1633"/>
    <mergeCell ref="L1630:L1633"/>
    <mergeCell ref="N1630:N1633"/>
    <mergeCell ref="O1630:O1634"/>
    <mergeCell ref="Q1630:Q1633"/>
    <mergeCell ref="AA1586:AA1590"/>
    <mergeCell ref="AB1586:AB1590"/>
    <mergeCell ref="A1589:A1590"/>
    <mergeCell ref="V1592:V1599"/>
    <mergeCell ref="Z1592:Z1599"/>
    <mergeCell ref="O1578:P1578"/>
    <mergeCell ref="O1579:P1579"/>
    <mergeCell ref="R1542:R1546"/>
    <mergeCell ref="U1542:U1545"/>
    <mergeCell ref="V1542:V1545"/>
    <mergeCell ref="W1542:W1546"/>
    <mergeCell ref="X1542:X1545"/>
    <mergeCell ref="Y1542:Y1545"/>
    <mergeCell ref="Z1542:Z1545"/>
    <mergeCell ref="AA1542:AA1546"/>
    <mergeCell ref="AB1542:AB1546"/>
    <mergeCell ref="A1545:A1546"/>
    <mergeCell ref="V1548:V1555"/>
    <mergeCell ref="Z1548:Z1555"/>
    <mergeCell ref="V1557:V1563"/>
    <mergeCell ref="L1571:P1571"/>
    <mergeCell ref="O1573:P1573"/>
    <mergeCell ref="V1573:V1574"/>
    <mergeCell ref="W1573:AA1576"/>
    <mergeCell ref="O1574:P1574"/>
    <mergeCell ref="O1575:P1575"/>
    <mergeCell ref="O1576:P1576"/>
    <mergeCell ref="V1586:V1589"/>
    <mergeCell ref="W1586:W1590"/>
    <mergeCell ref="X1586:X1589"/>
    <mergeCell ref="Y1586:Y1589"/>
    <mergeCell ref="Z1586:Z1589"/>
    <mergeCell ref="O1535:P1535"/>
    <mergeCell ref="O1536:P1536"/>
    <mergeCell ref="I1539:J1539"/>
    <mergeCell ref="D1540:F1540"/>
    <mergeCell ref="O1540:P1540"/>
    <mergeCell ref="B1542:B1546"/>
    <mergeCell ref="C1542:C1545"/>
    <mergeCell ref="D1542:D1545"/>
    <mergeCell ref="F1542:F1545"/>
    <mergeCell ref="H1542:H1545"/>
    <mergeCell ref="I1542:I1546"/>
    <mergeCell ref="J1542:J1546"/>
    <mergeCell ref="K1542:K1545"/>
    <mergeCell ref="L1542:L1545"/>
    <mergeCell ref="N1542:N1545"/>
    <mergeCell ref="O1542:O1546"/>
    <mergeCell ref="Q1542:Q1545"/>
    <mergeCell ref="V1498:V1501"/>
    <mergeCell ref="W1498:W1502"/>
    <mergeCell ref="X1498:X1501"/>
    <mergeCell ref="Y1498:Y1501"/>
    <mergeCell ref="Z1498:Z1501"/>
    <mergeCell ref="AA1498:AA1502"/>
    <mergeCell ref="AB1498:AB1502"/>
    <mergeCell ref="A1501:A1502"/>
    <mergeCell ref="V1505:V1512"/>
    <mergeCell ref="Z1505:Z1512"/>
    <mergeCell ref="V1514:V1520"/>
    <mergeCell ref="L1528:P1528"/>
    <mergeCell ref="O1530:P1530"/>
    <mergeCell ref="V1530:V1531"/>
    <mergeCell ref="W1530:AA1533"/>
    <mergeCell ref="O1531:P1531"/>
    <mergeCell ref="O1532:P1532"/>
    <mergeCell ref="O1533:P1533"/>
    <mergeCell ref="I1495:J1495"/>
    <mergeCell ref="D1496:F1496"/>
    <mergeCell ref="O1496:P1496"/>
    <mergeCell ref="B1498:B1502"/>
    <mergeCell ref="C1498:C1501"/>
    <mergeCell ref="D1498:D1501"/>
    <mergeCell ref="F1498:F1501"/>
    <mergeCell ref="H1498:H1501"/>
    <mergeCell ref="I1498:I1502"/>
    <mergeCell ref="J1498:J1502"/>
    <mergeCell ref="K1498:K1501"/>
    <mergeCell ref="L1498:L1501"/>
    <mergeCell ref="N1498:N1501"/>
    <mergeCell ref="O1498:O1502"/>
    <mergeCell ref="Q1498:Q1501"/>
    <mergeCell ref="R1498:R1502"/>
    <mergeCell ref="U1498:U1501"/>
    <mergeCell ref="O1491:P1491"/>
    <mergeCell ref="O1492:P1492"/>
    <mergeCell ref="AB1454:AB1458"/>
    <mergeCell ref="A1457:A1458"/>
    <mergeCell ref="V1461:V1468"/>
    <mergeCell ref="Z1461:Z1468"/>
    <mergeCell ref="V1470:V1476"/>
    <mergeCell ref="L1484:P1484"/>
    <mergeCell ref="O1486:P1486"/>
    <mergeCell ref="V1486:V1487"/>
    <mergeCell ref="W1486:AA1489"/>
    <mergeCell ref="O1487:P1487"/>
    <mergeCell ref="O1488:P1488"/>
    <mergeCell ref="O1489:P1489"/>
    <mergeCell ref="Q1454:Q1457"/>
    <mergeCell ref="R1454:R1458"/>
    <mergeCell ref="U1454:U1457"/>
    <mergeCell ref="V1454:V1457"/>
    <mergeCell ref="W1454:W1458"/>
    <mergeCell ref="X1454:X1457"/>
    <mergeCell ref="Y1454:Y1457"/>
    <mergeCell ref="Z1454:Z1457"/>
    <mergeCell ref="AA1454:AA1458"/>
    <mergeCell ref="O1446:P1446"/>
    <mergeCell ref="O1447:P1447"/>
    <mergeCell ref="I1451:J1451"/>
    <mergeCell ref="D1452:F1452"/>
    <mergeCell ref="O1452:P1452"/>
    <mergeCell ref="B1454:B1458"/>
    <mergeCell ref="C1454:C1457"/>
    <mergeCell ref="D1454:D1457"/>
    <mergeCell ref="F1454:F1457"/>
    <mergeCell ref="H1454:H1457"/>
    <mergeCell ref="I1454:I1458"/>
    <mergeCell ref="J1454:J1458"/>
    <mergeCell ref="K1454:K1457"/>
    <mergeCell ref="L1454:L1457"/>
    <mergeCell ref="N1454:N1457"/>
    <mergeCell ref="O1454:O1458"/>
    <mergeCell ref="AB1409:AB1413"/>
    <mergeCell ref="A1412:A1413"/>
    <mergeCell ref="V1416:V1423"/>
    <mergeCell ref="Z1416:Z1423"/>
    <mergeCell ref="V1425:V1431"/>
    <mergeCell ref="L1439:P1439"/>
    <mergeCell ref="O1441:P1441"/>
    <mergeCell ref="V1441:V1442"/>
    <mergeCell ref="W1441:AA1444"/>
    <mergeCell ref="O1442:P1442"/>
    <mergeCell ref="O1443:P1443"/>
    <mergeCell ref="O1444:P1444"/>
    <mergeCell ref="Q1409:Q1412"/>
    <mergeCell ref="R1409:R1413"/>
    <mergeCell ref="U1409:U1412"/>
    <mergeCell ref="V1409:V1412"/>
    <mergeCell ref="W1409:W1413"/>
    <mergeCell ref="X1409:X1412"/>
    <mergeCell ref="Y1409:Y1412"/>
    <mergeCell ref="Z1409:Z1412"/>
    <mergeCell ref="AA1409:AA1413"/>
    <mergeCell ref="O1401:P1401"/>
    <mergeCell ref="O1402:P1402"/>
    <mergeCell ref="I1406:J1406"/>
    <mergeCell ref="D1407:F1407"/>
    <mergeCell ref="O1407:P1407"/>
    <mergeCell ref="B1409:B1413"/>
    <mergeCell ref="C1409:C1412"/>
    <mergeCell ref="D1409:D1412"/>
    <mergeCell ref="F1409:F1412"/>
    <mergeCell ref="H1409:H1412"/>
    <mergeCell ref="I1409:I1413"/>
    <mergeCell ref="J1409:J1413"/>
    <mergeCell ref="K1409:K1412"/>
    <mergeCell ref="L1409:L1412"/>
    <mergeCell ref="N1409:N1412"/>
    <mergeCell ref="O1409:O1413"/>
    <mergeCell ref="AB1364:AB1368"/>
    <mergeCell ref="A1367:A1368"/>
    <mergeCell ref="V1371:V1378"/>
    <mergeCell ref="Z1371:Z1378"/>
    <mergeCell ref="V1380:V1386"/>
    <mergeCell ref="L1394:P1394"/>
    <mergeCell ref="O1396:P1396"/>
    <mergeCell ref="V1396:V1397"/>
    <mergeCell ref="W1396:AA1399"/>
    <mergeCell ref="O1397:P1397"/>
    <mergeCell ref="O1398:P1398"/>
    <mergeCell ref="O1399:P1399"/>
    <mergeCell ref="Q1364:Q1367"/>
    <mergeCell ref="R1364:R1368"/>
    <mergeCell ref="U1364:U1367"/>
    <mergeCell ref="V1364:V1367"/>
    <mergeCell ref="W1364:W1368"/>
    <mergeCell ref="X1364:X1367"/>
    <mergeCell ref="Y1364:Y1367"/>
    <mergeCell ref="Z1364:Z1367"/>
    <mergeCell ref="AA1364:AA1368"/>
    <mergeCell ref="O1356:P1356"/>
    <mergeCell ref="O1357:P1357"/>
    <mergeCell ref="I1361:J1361"/>
    <mergeCell ref="D1362:F1362"/>
    <mergeCell ref="O1362:P1362"/>
    <mergeCell ref="B1364:B1368"/>
    <mergeCell ref="C1364:C1367"/>
    <mergeCell ref="D1364:D1367"/>
    <mergeCell ref="F1364:F1367"/>
    <mergeCell ref="H1364:H1367"/>
    <mergeCell ref="I1364:I1368"/>
    <mergeCell ref="J1364:J1368"/>
    <mergeCell ref="K1364:K1367"/>
    <mergeCell ref="L1364:L1367"/>
    <mergeCell ref="N1364:N1367"/>
    <mergeCell ref="O1364:O1368"/>
    <mergeCell ref="AB1319:AB1323"/>
    <mergeCell ref="A1322:A1323"/>
    <mergeCell ref="V1326:V1333"/>
    <mergeCell ref="Z1326:Z1333"/>
    <mergeCell ref="V1335:V1341"/>
    <mergeCell ref="L1349:P1349"/>
    <mergeCell ref="O1351:P1351"/>
    <mergeCell ref="V1351:V1352"/>
    <mergeCell ref="W1351:AA1354"/>
    <mergeCell ref="O1352:P1352"/>
    <mergeCell ref="O1353:P1353"/>
    <mergeCell ref="O1354:P1354"/>
    <mergeCell ref="Q1319:Q1322"/>
    <mergeCell ref="R1319:R1323"/>
    <mergeCell ref="U1319:U1322"/>
    <mergeCell ref="V1319:V1322"/>
    <mergeCell ref="W1319:W1323"/>
    <mergeCell ref="X1319:X1322"/>
    <mergeCell ref="Y1319:Y1322"/>
    <mergeCell ref="Z1319:Z1322"/>
    <mergeCell ref="AA1319:AA1323"/>
    <mergeCell ref="O1311:P1311"/>
    <mergeCell ref="O1312:P1312"/>
    <mergeCell ref="I1316:J1316"/>
    <mergeCell ref="D1317:F1317"/>
    <mergeCell ref="O1317:P1317"/>
    <mergeCell ref="B1319:B1323"/>
    <mergeCell ref="C1319:C1322"/>
    <mergeCell ref="D1319:D1322"/>
    <mergeCell ref="F1319:F1322"/>
    <mergeCell ref="H1319:H1322"/>
    <mergeCell ref="I1319:I1323"/>
    <mergeCell ref="J1319:J1323"/>
    <mergeCell ref="K1319:K1322"/>
    <mergeCell ref="L1319:L1322"/>
    <mergeCell ref="N1319:N1322"/>
    <mergeCell ref="O1319:O1323"/>
    <mergeCell ref="AB1274:AB1278"/>
    <mergeCell ref="A1277:A1278"/>
    <mergeCell ref="V1281:V1288"/>
    <mergeCell ref="Z1281:Z1288"/>
    <mergeCell ref="V1290:V1296"/>
    <mergeCell ref="L1304:P1304"/>
    <mergeCell ref="O1306:P1306"/>
    <mergeCell ref="V1306:V1307"/>
    <mergeCell ref="W1306:AA1309"/>
    <mergeCell ref="O1307:P1307"/>
    <mergeCell ref="O1308:P1308"/>
    <mergeCell ref="O1309:P1309"/>
    <mergeCell ref="Q1274:Q1277"/>
    <mergeCell ref="R1274:R1278"/>
    <mergeCell ref="U1274:U1277"/>
    <mergeCell ref="V1274:V1277"/>
    <mergeCell ref="W1274:W1278"/>
    <mergeCell ref="X1274:X1277"/>
    <mergeCell ref="Y1274:Y1277"/>
    <mergeCell ref="Z1274:Z1277"/>
    <mergeCell ref="AA1274:AA1278"/>
    <mergeCell ref="O1266:P1266"/>
    <mergeCell ref="O1267:P1267"/>
    <mergeCell ref="I1271:J1271"/>
    <mergeCell ref="D1272:F1272"/>
    <mergeCell ref="O1272:P1272"/>
    <mergeCell ref="B1274:B1278"/>
    <mergeCell ref="C1274:C1277"/>
    <mergeCell ref="D1274:D1277"/>
    <mergeCell ref="F1274:F1277"/>
    <mergeCell ref="H1274:H1277"/>
    <mergeCell ref="I1274:I1278"/>
    <mergeCell ref="J1274:J1278"/>
    <mergeCell ref="K1274:K1277"/>
    <mergeCell ref="L1274:L1277"/>
    <mergeCell ref="N1274:N1277"/>
    <mergeCell ref="O1274:O1278"/>
    <mergeCell ref="AB1229:AB1233"/>
    <mergeCell ref="A1232:A1233"/>
    <mergeCell ref="V1236:V1243"/>
    <mergeCell ref="Z1236:Z1243"/>
    <mergeCell ref="V1245:V1251"/>
    <mergeCell ref="L1259:P1259"/>
    <mergeCell ref="O1261:P1261"/>
    <mergeCell ref="V1261:V1262"/>
    <mergeCell ref="W1261:AA1264"/>
    <mergeCell ref="O1262:P1262"/>
    <mergeCell ref="O1263:P1263"/>
    <mergeCell ref="O1264:P1264"/>
    <mergeCell ref="Q1229:Q1232"/>
    <mergeCell ref="R1229:R1233"/>
    <mergeCell ref="U1229:U1232"/>
    <mergeCell ref="V1229:V1232"/>
    <mergeCell ref="W1229:W1233"/>
    <mergeCell ref="X1229:X1232"/>
    <mergeCell ref="Y1229:Y1232"/>
    <mergeCell ref="Z1229:Z1232"/>
    <mergeCell ref="AA1229:AA1233"/>
    <mergeCell ref="O1221:P1221"/>
    <mergeCell ref="O1222:P1222"/>
    <mergeCell ref="I1226:J1226"/>
    <mergeCell ref="D1227:F1227"/>
    <mergeCell ref="O1227:P1227"/>
    <mergeCell ref="B1229:B1233"/>
    <mergeCell ref="C1229:C1232"/>
    <mergeCell ref="D1229:D1232"/>
    <mergeCell ref="F1229:F1232"/>
    <mergeCell ref="H1229:H1232"/>
    <mergeCell ref="I1229:I1233"/>
    <mergeCell ref="J1229:J1233"/>
    <mergeCell ref="K1229:K1232"/>
    <mergeCell ref="L1229:L1232"/>
    <mergeCell ref="N1229:N1232"/>
    <mergeCell ref="O1229:O1233"/>
    <mergeCell ref="AB1184:AB1188"/>
    <mergeCell ref="A1187:A1188"/>
    <mergeCell ref="V1191:V1198"/>
    <mergeCell ref="Z1191:Z1198"/>
    <mergeCell ref="V1200:V1206"/>
    <mergeCell ref="L1214:P1214"/>
    <mergeCell ref="O1216:P1216"/>
    <mergeCell ref="V1216:V1217"/>
    <mergeCell ref="W1216:AA1219"/>
    <mergeCell ref="O1217:P1217"/>
    <mergeCell ref="O1218:P1218"/>
    <mergeCell ref="O1219:P1219"/>
    <mergeCell ref="Q1184:Q1187"/>
    <mergeCell ref="R1184:R1188"/>
    <mergeCell ref="U1184:U1187"/>
    <mergeCell ref="V1184:V1187"/>
    <mergeCell ref="W1184:W1188"/>
    <mergeCell ref="X1184:X1187"/>
    <mergeCell ref="Y1184:Y1187"/>
    <mergeCell ref="Z1184:Z1187"/>
    <mergeCell ref="AA1184:AA1188"/>
    <mergeCell ref="O1176:P1176"/>
    <mergeCell ref="O1177:P1177"/>
    <mergeCell ref="I1181:J1181"/>
    <mergeCell ref="D1182:F1182"/>
    <mergeCell ref="O1182:P1182"/>
    <mergeCell ref="B1184:B1188"/>
    <mergeCell ref="C1184:C1187"/>
    <mergeCell ref="D1184:D1187"/>
    <mergeCell ref="F1184:F1187"/>
    <mergeCell ref="H1184:H1187"/>
    <mergeCell ref="I1184:I1188"/>
    <mergeCell ref="J1184:J1188"/>
    <mergeCell ref="K1184:K1187"/>
    <mergeCell ref="L1184:L1187"/>
    <mergeCell ref="N1184:N1187"/>
    <mergeCell ref="O1184:O1188"/>
    <mergeCell ref="AB1139:AB1143"/>
    <mergeCell ref="A1142:A1143"/>
    <mergeCell ref="V1146:V1153"/>
    <mergeCell ref="Z1146:Z1153"/>
    <mergeCell ref="V1155:V1161"/>
    <mergeCell ref="L1169:P1169"/>
    <mergeCell ref="O1171:P1171"/>
    <mergeCell ref="V1171:V1172"/>
    <mergeCell ref="W1171:AA1174"/>
    <mergeCell ref="O1172:P1172"/>
    <mergeCell ref="O1173:P1173"/>
    <mergeCell ref="O1174:P1174"/>
    <mergeCell ref="Q1139:Q1142"/>
    <mergeCell ref="R1139:R1143"/>
    <mergeCell ref="U1139:U1142"/>
    <mergeCell ref="V1139:V1142"/>
    <mergeCell ref="W1139:W1143"/>
    <mergeCell ref="X1139:X1142"/>
    <mergeCell ref="Y1139:Y1142"/>
    <mergeCell ref="Z1139:Z1142"/>
    <mergeCell ref="AA1139:AA1143"/>
    <mergeCell ref="O1131:P1131"/>
    <mergeCell ref="O1132:P1132"/>
    <mergeCell ref="I1136:J1136"/>
    <mergeCell ref="D1137:F1137"/>
    <mergeCell ref="O1137:P1137"/>
    <mergeCell ref="B1139:B1143"/>
    <mergeCell ref="C1139:C1142"/>
    <mergeCell ref="D1139:D1142"/>
    <mergeCell ref="F1139:F1142"/>
    <mergeCell ref="H1139:H1142"/>
    <mergeCell ref="I1139:I1143"/>
    <mergeCell ref="J1139:J1143"/>
    <mergeCell ref="K1139:K1142"/>
    <mergeCell ref="L1139:L1142"/>
    <mergeCell ref="N1139:N1142"/>
    <mergeCell ref="O1139:O1143"/>
    <mergeCell ref="AB1094:AB1098"/>
    <mergeCell ref="A1097:A1098"/>
    <mergeCell ref="V1101:V1108"/>
    <mergeCell ref="Z1101:Z1108"/>
    <mergeCell ref="V1110:V1116"/>
    <mergeCell ref="L1124:P1124"/>
    <mergeCell ref="O1126:P1126"/>
    <mergeCell ref="V1126:V1127"/>
    <mergeCell ref="W1126:AA1129"/>
    <mergeCell ref="O1127:P1127"/>
    <mergeCell ref="O1128:P1128"/>
    <mergeCell ref="O1129:P1129"/>
    <mergeCell ref="Q1094:Q1097"/>
    <mergeCell ref="R1094:R1098"/>
    <mergeCell ref="U1094:U1097"/>
    <mergeCell ref="V1094:V1097"/>
    <mergeCell ref="W1094:W1098"/>
    <mergeCell ref="X1094:X1097"/>
    <mergeCell ref="Y1094:Y1097"/>
    <mergeCell ref="Z1094:Z1097"/>
    <mergeCell ref="AA1094:AA1098"/>
    <mergeCell ref="O1086:P1086"/>
    <mergeCell ref="O1087:P1087"/>
    <mergeCell ref="I1091:J1091"/>
    <mergeCell ref="D1092:F1092"/>
    <mergeCell ref="O1092:P1092"/>
    <mergeCell ref="B1094:B1098"/>
    <mergeCell ref="C1094:C1097"/>
    <mergeCell ref="D1094:D1097"/>
    <mergeCell ref="F1094:F1097"/>
    <mergeCell ref="H1094:H1097"/>
    <mergeCell ref="I1094:I1098"/>
    <mergeCell ref="J1094:J1098"/>
    <mergeCell ref="K1094:K1097"/>
    <mergeCell ref="L1094:L1097"/>
    <mergeCell ref="N1094:N1097"/>
    <mergeCell ref="O1094:O1098"/>
    <mergeCell ref="AB1049:AB1053"/>
    <mergeCell ref="A1052:A1053"/>
    <mergeCell ref="V1056:V1063"/>
    <mergeCell ref="Z1056:Z1063"/>
    <mergeCell ref="V1065:V1071"/>
    <mergeCell ref="L1079:P1079"/>
    <mergeCell ref="O1081:P1081"/>
    <mergeCell ref="V1081:V1082"/>
    <mergeCell ref="W1081:AA1084"/>
    <mergeCell ref="O1082:P1082"/>
    <mergeCell ref="O1083:P1083"/>
    <mergeCell ref="O1084:P1084"/>
    <mergeCell ref="Q1049:Q1052"/>
    <mergeCell ref="R1049:R1053"/>
    <mergeCell ref="U1049:U1052"/>
    <mergeCell ref="V1049:V1052"/>
    <mergeCell ref="W1049:W1053"/>
    <mergeCell ref="X1049:X1052"/>
    <mergeCell ref="Y1049:Y1052"/>
    <mergeCell ref="Z1049:Z1052"/>
    <mergeCell ref="AA1049:AA1053"/>
    <mergeCell ref="O1041:P1041"/>
    <mergeCell ref="O1042:P1042"/>
    <mergeCell ref="I1046:J1046"/>
    <mergeCell ref="D1047:F1047"/>
    <mergeCell ref="O1047:P1047"/>
    <mergeCell ref="B1049:B1053"/>
    <mergeCell ref="C1049:C1052"/>
    <mergeCell ref="D1049:D1052"/>
    <mergeCell ref="F1049:F1052"/>
    <mergeCell ref="H1049:H1052"/>
    <mergeCell ref="I1049:I1053"/>
    <mergeCell ref="J1049:J1053"/>
    <mergeCell ref="K1049:K1052"/>
    <mergeCell ref="L1049:L1052"/>
    <mergeCell ref="N1049:N1052"/>
    <mergeCell ref="O1049:O1053"/>
    <mergeCell ref="AB1004:AB1008"/>
    <mergeCell ref="A1007:A1008"/>
    <mergeCell ref="V1011:V1018"/>
    <mergeCell ref="Z1011:Z1018"/>
    <mergeCell ref="V1020:V1026"/>
    <mergeCell ref="L1034:P1034"/>
    <mergeCell ref="O1036:P1036"/>
    <mergeCell ref="V1036:V1037"/>
    <mergeCell ref="W1036:AA1039"/>
    <mergeCell ref="O1037:P1037"/>
    <mergeCell ref="O1038:P1038"/>
    <mergeCell ref="O1039:P1039"/>
    <mergeCell ref="Q1004:Q1007"/>
    <mergeCell ref="R1004:R1008"/>
    <mergeCell ref="U1004:U1007"/>
    <mergeCell ref="V1004:V1007"/>
    <mergeCell ref="W1004:W1008"/>
    <mergeCell ref="X1004:X1007"/>
    <mergeCell ref="Y1004:Y1007"/>
    <mergeCell ref="Z1004:Z1007"/>
    <mergeCell ref="AA1004:AA1008"/>
    <mergeCell ref="O996:P996"/>
    <mergeCell ref="O997:P997"/>
    <mergeCell ref="I1001:J1001"/>
    <mergeCell ref="D1002:F1002"/>
    <mergeCell ref="O1002:P1002"/>
    <mergeCell ref="B1004:B1008"/>
    <mergeCell ref="C1004:C1007"/>
    <mergeCell ref="D1004:D1007"/>
    <mergeCell ref="F1004:F1007"/>
    <mergeCell ref="H1004:H1007"/>
    <mergeCell ref="I1004:I1008"/>
    <mergeCell ref="J1004:J1008"/>
    <mergeCell ref="K1004:K1007"/>
    <mergeCell ref="L1004:L1007"/>
    <mergeCell ref="N1004:N1007"/>
    <mergeCell ref="O1004:O1008"/>
    <mergeCell ref="AB959:AB963"/>
    <mergeCell ref="A962:A963"/>
    <mergeCell ref="V966:V973"/>
    <mergeCell ref="Z966:Z973"/>
    <mergeCell ref="V975:V981"/>
    <mergeCell ref="L989:P989"/>
    <mergeCell ref="O991:P991"/>
    <mergeCell ref="V991:V992"/>
    <mergeCell ref="W991:AA994"/>
    <mergeCell ref="O992:P992"/>
    <mergeCell ref="O993:P993"/>
    <mergeCell ref="O994:P994"/>
    <mergeCell ref="Q959:Q962"/>
    <mergeCell ref="R959:R963"/>
    <mergeCell ref="U959:U962"/>
    <mergeCell ref="V959:V962"/>
    <mergeCell ref="W959:W963"/>
    <mergeCell ref="X959:X962"/>
    <mergeCell ref="Y959:Y962"/>
    <mergeCell ref="Z959:Z962"/>
    <mergeCell ref="AA959:AA963"/>
    <mergeCell ref="O951:P951"/>
    <mergeCell ref="O952:P952"/>
    <mergeCell ref="I956:J956"/>
    <mergeCell ref="D957:F957"/>
    <mergeCell ref="O957:P957"/>
    <mergeCell ref="B959:B963"/>
    <mergeCell ref="C959:C962"/>
    <mergeCell ref="D959:D962"/>
    <mergeCell ref="F959:F962"/>
    <mergeCell ref="H959:H962"/>
    <mergeCell ref="I959:I963"/>
    <mergeCell ref="J959:J963"/>
    <mergeCell ref="K959:K962"/>
    <mergeCell ref="L959:L962"/>
    <mergeCell ref="N959:N962"/>
    <mergeCell ref="O959:O963"/>
    <mergeCell ref="AB914:AB918"/>
    <mergeCell ref="A917:A918"/>
    <mergeCell ref="V921:V928"/>
    <mergeCell ref="Z921:Z928"/>
    <mergeCell ref="V930:V936"/>
    <mergeCell ref="L944:P944"/>
    <mergeCell ref="O946:P946"/>
    <mergeCell ref="V946:V947"/>
    <mergeCell ref="W946:AA949"/>
    <mergeCell ref="O947:P947"/>
    <mergeCell ref="O948:P948"/>
    <mergeCell ref="O949:P949"/>
    <mergeCell ref="Q914:Q917"/>
    <mergeCell ref="R914:R918"/>
    <mergeCell ref="U914:U917"/>
    <mergeCell ref="V914:V917"/>
    <mergeCell ref="W914:W918"/>
    <mergeCell ref="X914:X917"/>
    <mergeCell ref="Y914:Y917"/>
    <mergeCell ref="Z914:Z917"/>
    <mergeCell ref="AA914:AA918"/>
    <mergeCell ref="O906:P906"/>
    <mergeCell ref="O907:P907"/>
    <mergeCell ref="I911:J911"/>
    <mergeCell ref="D912:F912"/>
    <mergeCell ref="O912:P912"/>
    <mergeCell ref="B914:B918"/>
    <mergeCell ref="C914:C917"/>
    <mergeCell ref="D914:D917"/>
    <mergeCell ref="F914:F917"/>
    <mergeCell ref="H914:H917"/>
    <mergeCell ref="I914:I918"/>
    <mergeCell ref="J914:J918"/>
    <mergeCell ref="K914:K917"/>
    <mergeCell ref="L914:L917"/>
    <mergeCell ref="N914:N917"/>
    <mergeCell ref="O914:O918"/>
    <mergeCell ref="AB869:AB873"/>
    <mergeCell ref="A872:A873"/>
    <mergeCell ref="V876:V883"/>
    <mergeCell ref="Z876:Z883"/>
    <mergeCell ref="V885:V891"/>
    <mergeCell ref="L899:P899"/>
    <mergeCell ref="O901:P901"/>
    <mergeCell ref="V901:V902"/>
    <mergeCell ref="W901:AA904"/>
    <mergeCell ref="O902:P902"/>
    <mergeCell ref="O903:P903"/>
    <mergeCell ref="O904:P904"/>
    <mergeCell ref="Q869:Q872"/>
    <mergeCell ref="R869:R873"/>
    <mergeCell ref="U869:U872"/>
    <mergeCell ref="V869:V872"/>
    <mergeCell ref="W869:W873"/>
    <mergeCell ref="X869:X872"/>
    <mergeCell ref="Y869:Y872"/>
    <mergeCell ref="Z869:Z872"/>
    <mergeCell ref="AA869:AA873"/>
    <mergeCell ref="O861:P861"/>
    <mergeCell ref="O862:P862"/>
    <mergeCell ref="I866:J866"/>
    <mergeCell ref="D867:F867"/>
    <mergeCell ref="O867:P867"/>
    <mergeCell ref="B869:B873"/>
    <mergeCell ref="C869:C872"/>
    <mergeCell ref="D869:D872"/>
    <mergeCell ref="F869:F872"/>
    <mergeCell ref="H869:H872"/>
    <mergeCell ref="I869:I873"/>
    <mergeCell ref="J869:J873"/>
    <mergeCell ref="K869:K872"/>
    <mergeCell ref="L869:L872"/>
    <mergeCell ref="N869:N872"/>
    <mergeCell ref="O869:O873"/>
    <mergeCell ref="AB824:AB828"/>
    <mergeCell ref="A827:A828"/>
    <mergeCell ref="V831:V838"/>
    <mergeCell ref="Z831:Z838"/>
    <mergeCell ref="V840:V846"/>
    <mergeCell ref="L854:P854"/>
    <mergeCell ref="O856:P856"/>
    <mergeCell ref="V856:V857"/>
    <mergeCell ref="W856:AA859"/>
    <mergeCell ref="O857:P857"/>
    <mergeCell ref="O858:P858"/>
    <mergeCell ref="O859:P859"/>
    <mergeCell ref="Q824:Q827"/>
    <mergeCell ref="R824:R828"/>
    <mergeCell ref="U824:U827"/>
    <mergeCell ref="V824:V827"/>
    <mergeCell ref="W824:W828"/>
    <mergeCell ref="X824:X827"/>
    <mergeCell ref="Y824:Y827"/>
    <mergeCell ref="Z824:Z827"/>
    <mergeCell ref="AA824:AA828"/>
    <mergeCell ref="O816:P816"/>
    <mergeCell ref="O817:P817"/>
    <mergeCell ref="I821:J821"/>
    <mergeCell ref="D822:F822"/>
    <mergeCell ref="O822:P822"/>
    <mergeCell ref="B824:B828"/>
    <mergeCell ref="C824:C827"/>
    <mergeCell ref="D824:D827"/>
    <mergeCell ref="F824:F827"/>
    <mergeCell ref="H824:H827"/>
    <mergeCell ref="I824:I828"/>
    <mergeCell ref="J824:J828"/>
    <mergeCell ref="K824:K827"/>
    <mergeCell ref="L824:L827"/>
    <mergeCell ref="N824:N827"/>
    <mergeCell ref="O824:O828"/>
    <mergeCell ref="AB779:AB783"/>
    <mergeCell ref="A782:A783"/>
    <mergeCell ref="V786:V793"/>
    <mergeCell ref="Z786:Z793"/>
    <mergeCell ref="V795:V801"/>
    <mergeCell ref="L809:P809"/>
    <mergeCell ref="O811:P811"/>
    <mergeCell ref="V811:V812"/>
    <mergeCell ref="W811:AA814"/>
    <mergeCell ref="O812:P812"/>
    <mergeCell ref="O813:P813"/>
    <mergeCell ref="O814:P814"/>
    <mergeCell ref="Q779:Q782"/>
    <mergeCell ref="R779:R783"/>
    <mergeCell ref="U779:U782"/>
    <mergeCell ref="V779:V782"/>
    <mergeCell ref="W779:W783"/>
    <mergeCell ref="X779:X782"/>
    <mergeCell ref="Y779:Y782"/>
    <mergeCell ref="Z779:Z782"/>
    <mergeCell ref="AA779:AA783"/>
    <mergeCell ref="O771:P771"/>
    <mergeCell ref="O772:P772"/>
    <mergeCell ref="I776:J776"/>
    <mergeCell ref="D777:F777"/>
    <mergeCell ref="O777:P777"/>
    <mergeCell ref="B779:B783"/>
    <mergeCell ref="C779:C782"/>
    <mergeCell ref="D779:D782"/>
    <mergeCell ref="F779:F782"/>
    <mergeCell ref="H779:H782"/>
    <mergeCell ref="I779:I783"/>
    <mergeCell ref="J779:J783"/>
    <mergeCell ref="K779:K782"/>
    <mergeCell ref="L779:L782"/>
    <mergeCell ref="N779:N782"/>
    <mergeCell ref="O779:O783"/>
    <mergeCell ref="AB734:AB738"/>
    <mergeCell ref="A737:A738"/>
    <mergeCell ref="V741:V748"/>
    <mergeCell ref="Z741:Z748"/>
    <mergeCell ref="V750:V756"/>
    <mergeCell ref="L764:P764"/>
    <mergeCell ref="O766:P766"/>
    <mergeCell ref="V766:V767"/>
    <mergeCell ref="W766:AA769"/>
    <mergeCell ref="O767:P767"/>
    <mergeCell ref="O768:P768"/>
    <mergeCell ref="O769:P769"/>
    <mergeCell ref="Q734:Q737"/>
    <mergeCell ref="R734:R738"/>
    <mergeCell ref="U734:U737"/>
    <mergeCell ref="V734:V737"/>
    <mergeCell ref="W734:W738"/>
    <mergeCell ref="X734:X737"/>
    <mergeCell ref="Y734:Y737"/>
    <mergeCell ref="Z734:Z737"/>
    <mergeCell ref="AA734:AA738"/>
    <mergeCell ref="O726:P726"/>
    <mergeCell ref="O727:P727"/>
    <mergeCell ref="I731:J731"/>
    <mergeCell ref="D732:F732"/>
    <mergeCell ref="O732:P732"/>
    <mergeCell ref="B734:B738"/>
    <mergeCell ref="C734:C737"/>
    <mergeCell ref="D734:D737"/>
    <mergeCell ref="F734:F737"/>
    <mergeCell ref="H734:H737"/>
    <mergeCell ref="I734:I738"/>
    <mergeCell ref="J734:J738"/>
    <mergeCell ref="K734:K737"/>
    <mergeCell ref="L734:L737"/>
    <mergeCell ref="N734:N737"/>
    <mergeCell ref="O734:O738"/>
    <mergeCell ref="AB689:AB693"/>
    <mergeCell ref="A692:A693"/>
    <mergeCell ref="V696:V703"/>
    <mergeCell ref="Z696:Z703"/>
    <mergeCell ref="V705:V711"/>
    <mergeCell ref="L719:P719"/>
    <mergeCell ref="O721:P721"/>
    <mergeCell ref="V721:V722"/>
    <mergeCell ref="W721:AA724"/>
    <mergeCell ref="O722:P722"/>
    <mergeCell ref="O723:P723"/>
    <mergeCell ref="O724:P724"/>
    <mergeCell ref="Q689:Q692"/>
    <mergeCell ref="R689:R693"/>
    <mergeCell ref="U689:U692"/>
    <mergeCell ref="V689:V692"/>
    <mergeCell ref="W689:W693"/>
    <mergeCell ref="X689:X692"/>
    <mergeCell ref="Y689:Y692"/>
    <mergeCell ref="Z689:Z692"/>
    <mergeCell ref="AA689:AA693"/>
    <mergeCell ref="O681:P681"/>
    <mergeCell ref="O682:P682"/>
    <mergeCell ref="I686:J686"/>
    <mergeCell ref="D687:F687"/>
    <mergeCell ref="O687:P687"/>
    <mergeCell ref="B689:B693"/>
    <mergeCell ref="C689:C692"/>
    <mergeCell ref="D689:D692"/>
    <mergeCell ref="F689:F692"/>
    <mergeCell ref="H689:H692"/>
    <mergeCell ref="I689:I693"/>
    <mergeCell ref="J689:J693"/>
    <mergeCell ref="K689:K692"/>
    <mergeCell ref="L689:L692"/>
    <mergeCell ref="N689:N692"/>
    <mergeCell ref="O689:O693"/>
    <mergeCell ref="AB644:AB648"/>
    <mergeCell ref="A647:A648"/>
    <mergeCell ref="V651:V658"/>
    <mergeCell ref="Z651:Z658"/>
    <mergeCell ref="V660:V666"/>
    <mergeCell ref="L674:P674"/>
    <mergeCell ref="O676:P676"/>
    <mergeCell ref="V676:V677"/>
    <mergeCell ref="W676:AA679"/>
    <mergeCell ref="O677:P677"/>
    <mergeCell ref="O678:P678"/>
    <mergeCell ref="O679:P679"/>
    <mergeCell ref="Q644:Q647"/>
    <mergeCell ref="R644:R648"/>
    <mergeCell ref="U644:U647"/>
    <mergeCell ref="V644:V647"/>
    <mergeCell ref="W644:W648"/>
    <mergeCell ref="X644:X647"/>
    <mergeCell ref="Y644:Y647"/>
    <mergeCell ref="Z644:Z647"/>
    <mergeCell ref="AA644:AA648"/>
    <mergeCell ref="I641:J641"/>
    <mergeCell ref="D642:F642"/>
    <mergeCell ref="O642:P642"/>
    <mergeCell ref="B644:B648"/>
    <mergeCell ref="C644:C647"/>
    <mergeCell ref="D644:D647"/>
    <mergeCell ref="F644:F647"/>
    <mergeCell ref="H644:H647"/>
    <mergeCell ref="I644:I648"/>
    <mergeCell ref="J644:J648"/>
    <mergeCell ref="K644:K647"/>
    <mergeCell ref="L644:L647"/>
    <mergeCell ref="N644:N647"/>
    <mergeCell ref="O644:O648"/>
    <mergeCell ref="Z474:Z481"/>
    <mergeCell ref="V483:V489"/>
    <mergeCell ref="V499:V500"/>
    <mergeCell ref="W499:AA502"/>
    <mergeCell ref="I508:J508"/>
    <mergeCell ref="D509:F509"/>
    <mergeCell ref="O509:P509"/>
    <mergeCell ref="B511:B515"/>
    <mergeCell ref="C511:C514"/>
    <mergeCell ref="D511:D514"/>
    <mergeCell ref="F511:F514"/>
    <mergeCell ref="H511:H514"/>
    <mergeCell ref="I511:I515"/>
    <mergeCell ref="J511:J515"/>
    <mergeCell ref="K511:K514"/>
    <mergeCell ref="L511:L514"/>
    <mergeCell ref="N511:N514"/>
    <mergeCell ref="O511:O515"/>
    <mergeCell ref="V223:V224"/>
    <mergeCell ref="W223:AA226"/>
    <mergeCell ref="V245:V252"/>
    <mergeCell ref="Z245:Z252"/>
    <mergeCell ref="V254:V260"/>
    <mergeCell ref="AA422:AA426"/>
    <mergeCell ref="AA330:AA334"/>
    <mergeCell ref="AA238:AA242"/>
    <mergeCell ref="V474:V481"/>
    <mergeCell ref="AB422:AB426"/>
    <mergeCell ref="U467:U470"/>
    <mergeCell ref="V467:V470"/>
    <mergeCell ref="W467:W471"/>
    <mergeCell ref="X467:X470"/>
    <mergeCell ref="Y467:Y470"/>
    <mergeCell ref="Z467:Z470"/>
    <mergeCell ref="AA467:AA471"/>
    <mergeCell ref="AB467:AB471"/>
    <mergeCell ref="V429:V436"/>
    <mergeCell ref="Z429:Z436"/>
    <mergeCell ref="V438:V444"/>
    <mergeCell ref="V453:V454"/>
    <mergeCell ref="W453:AA456"/>
    <mergeCell ref="U422:U425"/>
    <mergeCell ref="V422:V425"/>
    <mergeCell ref="W422:W426"/>
    <mergeCell ref="X422:X425"/>
    <mergeCell ref="Y422:Y425"/>
    <mergeCell ref="Z422:Z425"/>
    <mergeCell ref="AB330:AB334"/>
    <mergeCell ref="U376:U379"/>
    <mergeCell ref="V376:V379"/>
    <mergeCell ref="W376:W380"/>
    <mergeCell ref="X376:X379"/>
    <mergeCell ref="Y376:Y379"/>
    <mergeCell ref="Z376:Z379"/>
    <mergeCell ref="AA376:AA380"/>
    <mergeCell ref="AB376:AB380"/>
    <mergeCell ref="V337:V344"/>
    <mergeCell ref="Z337:Z344"/>
    <mergeCell ref="V346:V352"/>
    <mergeCell ref="V361:V362"/>
    <mergeCell ref="W361:AA364"/>
    <mergeCell ref="U330:U333"/>
    <mergeCell ref="V330:V333"/>
    <mergeCell ref="W330:W334"/>
    <mergeCell ref="X330:X333"/>
    <mergeCell ref="Y330:Y333"/>
    <mergeCell ref="AB238:AB242"/>
    <mergeCell ref="U284:U287"/>
    <mergeCell ref="V284:V287"/>
    <mergeCell ref="W284:W288"/>
    <mergeCell ref="X284:X287"/>
    <mergeCell ref="Y284:Y287"/>
    <mergeCell ref="Z284:Z287"/>
    <mergeCell ref="AA284:AA288"/>
    <mergeCell ref="AB284:AB288"/>
    <mergeCell ref="V269:V270"/>
    <mergeCell ref="W269:AA272"/>
    <mergeCell ref="U238:U241"/>
    <mergeCell ref="V238:V241"/>
    <mergeCell ref="W238:W242"/>
    <mergeCell ref="X238:X241"/>
    <mergeCell ref="Y238:Y241"/>
    <mergeCell ref="AB147:AB151"/>
    <mergeCell ref="U193:U196"/>
    <mergeCell ref="V193:V196"/>
    <mergeCell ref="W193:W197"/>
    <mergeCell ref="X193:X196"/>
    <mergeCell ref="Y193:Y196"/>
    <mergeCell ref="Z193:Z196"/>
    <mergeCell ref="AA193:AA197"/>
    <mergeCell ref="AB193:AB197"/>
    <mergeCell ref="V154:V161"/>
    <mergeCell ref="Z154:Z161"/>
    <mergeCell ref="V163:V169"/>
    <mergeCell ref="V177:V178"/>
    <mergeCell ref="W177:AA180"/>
    <mergeCell ref="U147:U150"/>
    <mergeCell ref="V147:V150"/>
    <mergeCell ref="W147:W151"/>
    <mergeCell ref="X147:X150"/>
    <mergeCell ref="Y147:Y150"/>
    <mergeCell ref="Z147:Z150"/>
    <mergeCell ref="AB101:AB105"/>
    <mergeCell ref="V108:V115"/>
    <mergeCell ref="Z108:Z115"/>
    <mergeCell ref="V117:V123"/>
    <mergeCell ref="V131:V132"/>
    <mergeCell ref="W131:AA134"/>
    <mergeCell ref="U99:Y99"/>
    <mergeCell ref="Z99:AA99"/>
    <mergeCell ref="U101:U104"/>
    <mergeCell ref="V101:V104"/>
    <mergeCell ref="W101:W105"/>
    <mergeCell ref="X101:X104"/>
    <mergeCell ref="Y101:Y104"/>
    <mergeCell ref="Z101:Z104"/>
    <mergeCell ref="AA101:AA105"/>
    <mergeCell ref="O504:P504"/>
    <mergeCell ref="O505:P505"/>
    <mergeCell ref="Q467:Q470"/>
    <mergeCell ref="R467:R471"/>
    <mergeCell ref="Q422:Q425"/>
    <mergeCell ref="R422:R426"/>
    <mergeCell ref="Q101:Q104"/>
    <mergeCell ref="R101:R105"/>
    <mergeCell ref="V383:V390"/>
    <mergeCell ref="Z383:Z390"/>
    <mergeCell ref="V392:V398"/>
    <mergeCell ref="V407:V408"/>
    <mergeCell ref="W407:AA410"/>
    <mergeCell ref="Q147:Q150"/>
    <mergeCell ref="R147:R151"/>
    <mergeCell ref="Q193:Q196"/>
    <mergeCell ref="R193:R197"/>
    <mergeCell ref="A470:A471"/>
    <mergeCell ref="L497:P497"/>
    <mergeCell ref="O499:P499"/>
    <mergeCell ref="O500:P500"/>
    <mergeCell ref="O501:P501"/>
    <mergeCell ref="O502:P502"/>
    <mergeCell ref="B467:B471"/>
    <mergeCell ref="C467:C470"/>
    <mergeCell ref="D467:D470"/>
    <mergeCell ref="F467:F470"/>
    <mergeCell ref="H467:H470"/>
    <mergeCell ref="I467:I471"/>
    <mergeCell ref="J467:J471"/>
    <mergeCell ref="K467:K470"/>
    <mergeCell ref="L467:L470"/>
    <mergeCell ref="N467:N470"/>
    <mergeCell ref="O467:O471"/>
    <mergeCell ref="A425:A426"/>
    <mergeCell ref="L452:P452"/>
    <mergeCell ref="O454:P454"/>
    <mergeCell ref="O455:P455"/>
    <mergeCell ref="O456:P456"/>
    <mergeCell ref="O457:P457"/>
    <mergeCell ref="O459:P459"/>
    <mergeCell ref="B422:B426"/>
    <mergeCell ref="C422:C425"/>
    <mergeCell ref="O460:P460"/>
    <mergeCell ref="I464:J464"/>
    <mergeCell ref="D465:F465"/>
    <mergeCell ref="O465:P465"/>
    <mergeCell ref="O413:P413"/>
    <mergeCell ref="O414:P414"/>
    <mergeCell ref="I419:J419"/>
    <mergeCell ref="D420:F420"/>
    <mergeCell ref="O420:P420"/>
    <mergeCell ref="D422:D425"/>
    <mergeCell ref="F422:F425"/>
    <mergeCell ref="H422:H425"/>
    <mergeCell ref="I422:I426"/>
    <mergeCell ref="J422:J426"/>
    <mergeCell ref="K422:K425"/>
    <mergeCell ref="L422:L425"/>
    <mergeCell ref="N422:N425"/>
    <mergeCell ref="O422:O426"/>
    <mergeCell ref="A379:A380"/>
    <mergeCell ref="L406:P406"/>
    <mergeCell ref="O408:P408"/>
    <mergeCell ref="O409:P409"/>
    <mergeCell ref="O410:P410"/>
    <mergeCell ref="O411:P411"/>
    <mergeCell ref="O367:P367"/>
    <mergeCell ref="O368:P368"/>
    <mergeCell ref="I373:J373"/>
    <mergeCell ref="D374:F374"/>
    <mergeCell ref="O374:P374"/>
    <mergeCell ref="B376:B380"/>
    <mergeCell ref="C376:C379"/>
    <mergeCell ref="D376:D379"/>
    <mergeCell ref="F376:F379"/>
    <mergeCell ref="H376:H379"/>
    <mergeCell ref="I376:I380"/>
    <mergeCell ref="J376:J380"/>
    <mergeCell ref="K376:K379"/>
    <mergeCell ref="L376:L379"/>
    <mergeCell ref="N376:N379"/>
    <mergeCell ref="O376:O380"/>
    <mergeCell ref="A333:A334"/>
    <mergeCell ref="L360:P360"/>
    <mergeCell ref="O362:P362"/>
    <mergeCell ref="O363:P363"/>
    <mergeCell ref="O364:P364"/>
    <mergeCell ref="O365:P365"/>
    <mergeCell ref="O321:P321"/>
    <mergeCell ref="O322:P322"/>
    <mergeCell ref="I327:J327"/>
    <mergeCell ref="D328:F328"/>
    <mergeCell ref="O328:P328"/>
    <mergeCell ref="B330:B334"/>
    <mergeCell ref="C330:C333"/>
    <mergeCell ref="D330:D333"/>
    <mergeCell ref="F330:F333"/>
    <mergeCell ref="H330:H333"/>
    <mergeCell ref="I330:I334"/>
    <mergeCell ref="J330:J334"/>
    <mergeCell ref="K330:K333"/>
    <mergeCell ref="L330:L333"/>
    <mergeCell ref="N330:N333"/>
    <mergeCell ref="O330:O334"/>
    <mergeCell ref="A287:A288"/>
    <mergeCell ref="L314:P314"/>
    <mergeCell ref="O316:P316"/>
    <mergeCell ref="O317:P317"/>
    <mergeCell ref="O318:P318"/>
    <mergeCell ref="O319:P319"/>
    <mergeCell ref="O275:P275"/>
    <mergeCell ref="O276:P276"/>
    <mergeCell ref="I281:J281"/>
    <mergeCell ref="D282:F282"/>
    <mergeCell ref="O282:P282"/>
    <mergeCell ref="B284:B288"/>
    <mergeCell ref="C284:C287"/>
    <mergeCell ref="D284:D287"/>
    <mergeCell ref="F284:F287"/>
    <mergeCell ref="H284:H287"/>
    <mergeCell ref="I284:I288"/>
    <mergeCell ref="J284:J288"/>
    <mergeCell ref="K284:K287"/>
    <mergeCell ref="L284:L287"/>
    <mergeCell ref="N284:N287"/>
    <mergeCell ref="O284:O288"/>
    <mergeCell ref="A241:A242"/>
    <mergeCell ref="L268:P268"/>
    <mergeCell ref="O270:P270"/>
    <mergeCell ref="O271:P271"/>
    <mergeCell ref="O272:P272"/>
    <mergeCell ref="O273:P273"/>
    <mergeCell ref="O230:P230"/>
    <mergeCell ref="O231:P231"/>
    <mergeCell ref="I235:J235"/>
    <mergeCell ref="D236:F236"/>
    <mergeCell ref="O236:P236"/>
    <mergeCell ref="B238:B242"/>
    <mergeCell ref="C238:C241"/>
    <mergeCell ref="D238:D241"/>
    <mergeCell ref="F238:F241"/>
    <mergeCell ref="H238:H241"/>
    <mergeCell ref="I238:I242"/>
    <mergeCell ref="J238:J242"/>
    <mergeCell ref="K238:K241"/>
    <mergeCell ref="L238:L241"/>
    <mergeCell ref="N238:N241"/>
    <mergeCell ref="O238:O242"/>
    <mergeCell ref="A196:A197"/>
    <mergeCell ref="L223:P223"/>
    <mergeCell ref="O225:P225"/>
    <mergeCell ref="O226:P226"/>
    <mergeCell ref="O227:P227"/>
    <mergeCell ref="O228:P228"/>
    <mergeCell ref="I190:J190"/>
    <mergeCell ref="D191:F191"/>
    <mergeCell ref="O191:P191"/>
    <mergeCell ref="B193:B197"/>
    <mergeCell ref="C193:C196"/>
    <mergeCell ref="D193:D196"/>
    <mergeCell ref="F193:F196"/>
    <mergeCell ref="H193:H196"/>
    <mergeCell ref="I193:I197"/>
    <mergeCell ref="J193:J197"/>
    <mergeCell ref="K193:K196"/>
    <mergeCell ref="L193:L196"/>
    <mergeCell ref="N193:N196"/>
    <mergeCell ref="O193:O197"/>
    <mergeCell ref="A150:A151"/>
    <mergeCell ref="L177:P177"/>
    <mergeCell ref="I144:J144"/>
    <mergeCell ref="D145:F145"/>
    <mergeCell ref="O145:P145"/>
    <mergeCell ref="B147:B151"/>
    <mergeCell ref="C147:C150"/>
    <mergeCell ref="D147:D150"/>
    <mergeCell ref="F147:F150"/>
    <mergeCell ref="H147:H150"/>
    <mergeCell ref="I147:I151"/>
    <mergeCell ref="J147:J151"/>
    <mergeCell ref="K147:K150"/>
    <mergeCell ref="L147:L150"/>
    <mergeCell ref="N147:N150"/>
    <mergeCell ref="O147:O151"/>
    <mergeCell ref="L86:P86"/>
    <mergeCell ref="A104:A105"/>
    <mergeCell ref="N101:N104"/>
    <mergeCell ref="O101:O105"/>
    <mergeCell ref="D99:F99"/>
    <mergeCell ref="O99:P99"/>
    <mergeCell ref="K101:K104"/>
    <mergeCell ref="L101:L104"/>
    <mergeCell ref="B101:B105"/>
    <mergeCell ref="C101:C104"/>
    <mergeCell ref="D101:D104"/>
    <mergeCell ref="F101:F104"/>
    <mergeCell ref="H101:H104"/>
    <mergeCell ref="I101:I105"/>
    <mergeCell ref="J101:J105"/>
    <mergeCell ref="L131:P131"/>
    <mergeCell ref="V85:V86"/>
    <mergeCell ref="U54:Y54"/>
    <mergeCell ref="Z54:AA54"/>
    <mergeCell ref="U56:U59"/>
    <mergeCell ref="V56:V59"/>
    <mergeCell ref="L40:P40"/>
    <mergeCell ref="L9:L12"/>
    <mergeCell ref="A12:A13"/>
    <mergeCell ref="AA9:AA13"/>
    <mergeCell ref="V63:V70"/>
    <mergeCell ref="Z63:Z70"/>
    <mergeCell ref="V72:V78"/>
    <mergeCell ref="U9:U12"/>
    <mergeCell ref="V9:V12"/>
    <mergeCell ref="W9:W13"/>
    <mergeCell ref="X9:X12"/>
    <mergeCell ref="Y9:Y12"/>
    <mergeCell ref="Z9:Z12"/>
    <mergeCell ref="Y56:Y59"/>
    <mergeCell ref="Z56:Z59"/>
    <mergeCell ref="AA56:AA60"/>
    <mergeCell ref="K56:K59"/>
    <mergeCell ref="J56:J60"/>
    <mergeCell ref="B56:B60"/>
    <mergeCell ref="D54:F54"/>
    <mergeCell ref="I56:I60"/>
    <mergeCell ref="B1:G1"/>
    <mergeCell ref="N1:R1"/>
    <mergeCell ref="A4:C4"/>
    <mergeCell ref="D4:F4"/>
    <mergeCell ref="G7:H7"/>
    <mergeCell ref="N6:R8"/>
    <mergeCell ref="I98:J98"/>
    <mergeCell ref="Q56:Q59"/>
    <mergeCell ref="R56:R60"/>
    <mergeCell ref="O54:P54"/>
    <mergeCell ref="L56:L59"/>
    <mergeCell ref="N56:N59"/>
    <mergeCell ref="O56:O60"/>
    <mergeCell ref="R9:R13"/>
    <mergeCell ref="Q9:Q12"/>
    <mergeCell ref="I9:I13"/>
    <mergeCell ref="J9:J13"/>
    <mergeCell ref="J7:L7"/>
    <mergeCell ref="I53:J53"/>
    <mergeCell ref="A59:A60"/>
    <mergeCell ref="C56:C59"/>
    <mergeCell ref="D56:D59"/>
    <mergeCell ref="F56:F59"/>
    <mergeCell ref="H56:H59"/>
    <mergeCell ref="K9:K12"/>
    <mergeCell ref="D9:D12"/>
    <mergeCell ref="C9:C12"/>
    <mergeCell ref="B9:B13"/>
    <mergeCell ref="O9:O13"/>
    <mergeCell ref="N9:N12"/>
    <mergeCell ref="H9:H12"/>
    <mergeCell ref="F9:F12"/>
    <mergeCell ref="Q238:Q241"/>
    <mergeCell ref="R238:R242"/>
    <mergeCell ref="Q284:Q287"/>
    <mergeCell ref="R284:R288"/>
    <mergeCell ref="Q330:Q333"/>
    <mergeCell ref="R330:R334"/>
    <mergeCell ref="Q376:Q379"/>
    <mergeCell ref="R376:R380"/>
    <mergeCell ref="Z6:AA6"/>
    <mergeCell ref="V39:V40"/>
    <mergeCell ref="V26:V32"/>
    <mergeCell ref="Z17:Z24"/>
    <mergeCell ref="V17:V24"/>
    <mergeCell ref="V200:V207"/>
    <mergeCell ref="Z200:Z207"/>
    <mergeCell ref="V209:V215"/>
    <mergeCell ref="Z330:Z333"/>
    <mergeCell ref="V291:V298"/>
    <mergeCell ref="Z291:Z298"/>
    <mergeCell ref="V300:V306"/>
    <mergeCell ref="V315:V316"/>
    <mergeCell ref="W315:AA318"/>
    <mergeCell ref="W85:AA88"/>
    <mergeCell ref="U6:Y6"/>
    <mergeCell ref="AA147:AA151"/>
    <mergeCell ref="Z238:Z241"/>
    <mergeCell ref="W39:AA42"/>
    <mergeCell ref="U8:AB8"/>
    <mergeCell ref="AB9:AB13"/>
    <mergeCell ref="AB56:AB60"/>
    <mergeCell ref="W56:W60"/>
    <mergeCell ref="X56:X59"/>
    <mergeCell ref="AB511:AB515"/>
    <mergeCell ref="A514:A515"/>
    <mergeCell ref="V518:V525"/>
    <mergeCell ref="Z518:Z525"/>
    <mergeCell ref="Q511:Q514"/>
    <mergeCell ref="R511:R515"/>
    <mergeCell ref="U511:U514"/>
    <mergeCell ref="V511:V514"/>
    <mergeCell ref="W511:W515"/>
    <mergeCell ref="X511:X514"/>
    <mergeCell ref="Y511:Y514"/>
    <mergeCell ref="Z511:Z514"/>
    <mergeCell ref="AA511:AA515"/>
    <mergeCell ref="V527:V533"/>
    <mergeCell ref="L541:P541"/>
    <mergeCell ref="O543:P543"/>
    <mergeCell ref="V543:V544"/>
    <mergeCell ref="W543:AA546"/>
    <mergeCell ref="O544:P544"/>
    <mergeCell ref="O545:P545"/>
    <mergeCell ref="O546:P546"/>
    <mergeCell ref="O548:P548"/>
    <mergeCell ref="O549:P549"/>
    <mergeCell ref="I552:J552"/>
    <mergeCell ref="D553:F553"/>
    <mergeCell ref="O553:P553"/>
    <mergeCell ref="B555:B559"/>
    <mergeCell ref="C555:C558"/>
    <mergeCell ref="D555:D558"/>
    <mergeCell ref="F555:F558"/>
    <mergeCell ref="H555:H558"/>
    <mergeCell ref="I555:I559"/>
    <mergeCell ref="J555:J559"/>
    <mergeCell ref="K555:K558"/>
    <mergeCell ref="L555:L558"/>
    <mergeCell ref="N555:N558"/>
    <mergeCell ref="O555:O559"/>
    <mergeCell ref="AB555:AB559"/>
    <mergeCell ref="A558:A559"/>
    <mergeCell ref="V562:V569"/>
    <mergeCell ref="Z562:Z569"/>
    <mergeCell ref="Q555:Q558"/>
    <mergeCell ref="R555:R559"/>
    <mergeCell ref="U555:U558"/>
    <mergeCell ref="V555:V558"/>
    <mergeCell ref="W555:W559"/>
    <mergeCell ref="X555:X558"/>
    <mergeCell ref="Y555:Y558"/>
    <mergeCell ref="Z555:Z558"/>
    <mergeCell ref="AA555:AA559"/>
    <mergeCell ref="V571:V577"/>
    <mergeCell ref="L585:P585"/>
    <mergeCell ref="O587:P587"/>
    <mergeCell ref="V587:V588"/>
    <mergeCell ref="W587:AA590"/>
    <mergeCell ref="O588:P588"/>
    <mergeCell ref="O589:P589"/>
    <mergeCell ref="O590:P590"/>
    <mergeCell ref="O592:P592"/>
    <mergeCell ref="O593:P593"/>
    <mergeCell ref="I596:J596"/>
    <mergeCell ref="D597:F597"/>
    <mergeCell ref="O597:P597"/>
    <mergeCell ref="B599:B603"/>
    <mergeCell ref="C599:C602"/>
    <mergeCell ref="D599:D602"/>
    <mergeCell ref="F599:F602"/>
    <mergeCell ref="H599:H602"/>
    <mergeCell ref="I599:I603"/>
    <mergeCell ref="J599:J603"/>
    <mergeCell ref="K599:K602"/>
    <mergeCell ref="L599:L602"/>
    <mergeCell ref="N599:N602"/>
    <mergeCell ref="O599:O603"/>
    <mergeCell ref="AB599:AB603"/>
    <mergeCell ref="A602:A603"/>
    <mergeCell ref="V606:V613"/>
    <mergeCell ref="Z606:Z613"/>
    <mergeCell ref="Q599:Q602"/>
    <mergeCell ref="R599:R603"/>
    <mergeCell ref="U599:U602"/>
    <mergeCell ref="V599:V602"/>
    <mergeCell ref="W599:W603"/>
    <mergeCell ref="X599:X602"/>
    <mergeCell ref="Y599:Y602"/>
    <mergeCell ref="Z599:Z602"/>
    <mergeCell ref="AA599:AA603"/>
    <mergeCell ref="O637:P637"/>
    <mergeCell ref="V615:V621"/>
    <mergeCell ref="L629:P629"/>
    <mergeCell ref="O631:P631"/>
    <mergeCell ref="V631:V632"/>
    <mergeCell ref="W631:AA634"/>
    <mergeCell ref="O632:P632"/>
    <mergeCell ref="O633:P633"/>
    <mergeCell ref="O634:P634"/>
    <mergeCell ref="O636:P636"/>
  </mergeCells>
  <pageMargins left="0.25" right="0.25" top="0.75" bottom="0.75" header="0.3" footer="0.3"/>
  <pageSetup paperSize="5" scale="72" fitToHeight="0" orientation="landscape" r:id="rId2"/>
  <headerFooter alignWithMargins="0">
    <oddFooter>&amp;L&amp;D&amp;C&amp;F&amp;R&amp;P of &amp;N</oddFooter>
  </headerFooter>
  <rowBreaks count="2" manualBreakCount="2">
    <brk id="50" max="28" man="1"/>
    <brk id="96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U250"/>
  <sheetViews>
    <sheetView topLeftCell="A229" workbookViewId="0">
      <selection activeCell="O45" sqref="O45"/>
    </sheetView>
  </sheetViews>
  <sheetFormatPr defaultRowHeight="13.2" x14ac:dyDescent="0.25"/>
  <cols>
    <col min="3" max="3" width="40.88671875" customWidth="1"/>
    <col min="5" max="5" width="10.109375" style="264" bestFit="1" customWidth="1"/>
    <col min="13" max="13" width="11.44140625" style="49" bestFit="1" customWidth="1"/>
    <col min="14" max="14" width="16.88671875" style="49" customWidth="1"/>
    <col min="15" max="16" width="8.88671875" style="49"/>
  </cols>
  <sheetData>
    <row r="4" spans="1:18" s="49" customFormat="1" x14ac:dyDescent="0.25">
      <c r="E4" s="264"/>
      <c r="J4" s="306"/>
    </row>
    <row r="5" spans="1:18" x14ac:dyDescent="0.25">
      <c r="J5" s="306"/>
    </row>
    <row r="6" spans="1:18" s="49" customFormat="1" x14ac:dyDescent="0.25">
      <c r="E6" s="264"/>
      <c r="J6" s="306"/>
    </row>
    <row r="7" spans="1:18" s="49" customFormat="1" x14ac:dyDescent="0.25">
      <c r="E7" s="264"/>
      <c r="J7" s="306"/>
    </row>
    <row r="8" spans="1:18" s="49" customFormat="1" x14ac:dyDescent="0.25">
      <c r="E8" s="264"/>
      <c r="J8" s="306"/>
    </row>
    <row r="9" spans="1:18" x14ac:dyDescent="0.25">
      <c r="J9" s="306"/>
    </row>
    <row r="10" spans="1:18" s="49" customFormat="1" x14ac:dyDescent="0.25">
      <c r="E10" s="264"/>
      <c r="J10" s="306"/>
    </row>
    <row r="11" spans="1:18" x14ac:dyDescent="0.25">
      <c r="J11" s="306"/>
    </row>
    <row r="12" spans="1:18" s="49" customFormat="1" x14ac:dyDescent="0.25">
      <c r="E12" s="264"/>
    </row>
    <row r="13" spans="1:18" x14ac:dyDescent="0.25">
      <c r="M13" s="314"/>
      <c r="N13" s="318" t="s">
        <v>441</v>
      </c>
      <c r="O13" s="318"/>
      <c r="P13" s="318"/>
    </row>
    <row r="15" spans="1:18" ht="39.6" x14ac:dyDescent="0.25">
      <c r="A15" s="310" t="s">
        <v>108</v>
      </c>
      <c r="B15" s="310" t="s">
        <v>109</v>
      </c>
      <c r="C15" s="310" t="s">
        <v>110</v>
      </c>
      <c r="D15" s="310" t="s">
        <v>111</v>
      </c>
      <c r="E15" s="321" t="s">
        <v>112</v>
      </c>
      <c r="F15" s="310" t="s">
        <v>113</v>
      </c>
      <c r="G15" s="310" t="s">
        <v>114</v>
      </c>
      <c r="H15" s="310" t="s">
        <v>115</v>
      </c>
      <c r="I15" s="310" t="s">
        <v>116</v>
      </c>
      <c r="J15" s="310" t="s">
        <v>116</v>
      </c>
      <c r="K15" s="310" t="s">
        <v>117</v>
      </c>
      <c r="L15" s="310" t="s">
        <v>387</v>
      </c>
      <c r="M15" s="320" t="s">
        <v>436</v>
      </c>
      <c r="N15" s="320" t="s">
        <v>448</v>
      </c>
      <c r="O15" s="320" t="s">
        <v>447</v>
      </c>
      <c r="P15" s="320" t="s">
        <v>446</v>
      </c>
      <c r="Q15" s="310" t="s">
        <v>435</v>
      </c>
      <c r="R15" s="310"/>
    </row>
    <row r="16" spans="1:18" x14ac:dyDescent="0.25">
      <c r="A16">
        <v>370</v>
      </c>
      <c r="B16" t="s">
        <v>118</v>
      </c>
      <c r="C16" t="s">
        <v>119</v>
      </c>
      <c r="D16" t="s">
        <v>120</v>
      </c>
      <c r="E16" s="264">
        <v>16968</v>
      </c>
      <c r="F16">
        <v>852</v>
      </c>
      <c r="G16" t="s">
        <v>121</v>
      </c>
      <c r="H16">
        <v>50</v>
      </c>
      <c r="I16">
        <v>852</v>
      </c>
      <c r="J16">
        <v>0</v>
      </c>
      <c r="K16">
        <v>852</v>
      </c>
      <c r="L16">
        <v>0</v>
      </c>
      <c r="M16" s="49">
        <v>0</v>
      </c>
      <c r="N16" s="318" t="s">
        <v>597</v>
      </c>
      <c r="O16" s="318"/>
      <c r="P16" s="318"/>
    </row>
    <row r="17" spans="1:17" x14ac:dyDescent="0.25">
      <c r="A17">
        <v>371</v>
      </c>
      <c r="B17" t="s">
        <v>118</v>
      </c>
      <c r="C17" t="s">
        <v>122</v>
      </c>
      <c r="D17" t="s">
        <v>120</v>
      </c>
      <c r="E17" s="264">
        <v>17333</v>
      </c>
      <c r="F17">
        <v>657</v>
      </c>
      <c r="G17" t="s">
        <v>121</v>
      </c>
      <c r="H17">
        <v>50</v>
      </c>
      <c r="I17">
        <v>657</v>
      </c>
      <c r="J17">
        <v>0</v>
      </c>
      <c r="K17">
        <v>657</v>
      </c>
      <c r="L17">
        <v>0</v>
      </c>
      <c r="M17" s="49">
        <v>0</v>
      </c>
      <c r="N17" s="318" t="s">
        <v>597</v>
      </c>
      <c r="O17" s="318"/>
      <c r="P17" s="318"/>
    </row>
    <row r="18" spans="1:17" x14ac:dyDescent="0.25">
      <c r="A18">
        <v>372</v>
      </c>
      <c r="B18" t="s">
        <v>118</v>
      </c>
      <c r="C18" t="s">
        <v>123</v>
      </c>
      <c r="D18" t="s">
        <v>120</v>
      </c>
      <c r="E18" s="264">
        <v>17791</v>
      </c>
      <c r="F18">
        <v>4724</v>
      </c>
      <c r="G18" t="s">
        <v>121</v>
      </c>
      <c r="H18">
        <v>50</v>
      </c>
      <c r="I18">
        <v>4724</v>
      </c>
      <c r="J18">
        <v>0</v>
      </c>
      <c r="K18">
        <v>4724</v>
      </c>
      <c r="L18">
        <v>0</v>
      </c>
      <c r="M18" s="49">
        <v>0</v>
      </c>
      <c r="N18" s="318" t="s">
        <v>597</v>
      </c>
      <c r="O18" s="318"/>
      <c r="P18" s="318"/>
    </row>
    <row r="19" spans="1:17" x14ac:dyDescent="0.25">
      <c r="A19">
        <v>373</v>
      </c>
      <c r="B19" t="s">
        <v>118</v>
      </c>
      <c r="C19" t="s">
        <v>124</v>
      </c>
      <c r="D19" t="s">
        <v>120</v>
      </c>
      <c r="E19" s="264">
        <v>17967</v>
      </c>
      <c r="F19">
        <v>5617</v>
      </c>
      <c r="G19" t="s">
        <v>121</v>
      </c>
      <c r="H19">
        <v>50</v>
      </c>
      <c r="I19">
        <v>5617</v>
      </c>
      <c r="J19">
        <v>0</v>
      </c>
      <c r="K19">
        <v>5617</v>
      </c>
      <c r="L19">
        <v>0</v>
      </c>
      <c r="M19" s="49">
        <v>0</v>
      </c>
      <c r="N19" s="318" t="s">
        <v>597</v>
      </c>
      <c r="O19" s="318"/>
      <c r="P19" s="318"/>
    </row>
    <row r="20" spans="1:17" x14ac:dyDescent="0.25">
      <c r="A20">
        <v>374</v>
      </c>
      <c r="B20" t="s">
        <v>118</v>
      </c>
      <c r="C20" t="s">
        <v>125</v>
      </c>
      <c r="D20" t="s">
        <v>120</v>
      </c>
      <c r="E20" s="264">
        <v>18451</v>
      </c>
      <c r="F20">
        <v>2590</v>
      </c>
      <c r="G20" t="s">
        <v>121</v>
      </c>
      <c r="H20">
        <v>50</v>
      </c>
      <c r="I20">
        <v>2590</v>
      </c>
      <c r="J20">
        <v>0</v>
      </c>
      <c r="K20">
        <v>2590</v>
      </c>
      <c r="L20">
        <v>0</v>
      </c>
      <c r="M20" s="49">
        <v>0</v>
      </c>
      <c r="N20" s="318" t="s">
        <v>597</v>
      </c>
      <c r="O20" s="318"/>
      <c r="P20" s="318"/>
    </row>
    <row r="21" spans="1:17" x14ac:dyDescent="0.25">
      <c r="A21">
        <v>375</v>
      </c>
      <c r="B21" t="s">
        <v>118</v>
      </c>
      <c r="C21" t="s">
        <v>126</v>
      </c>
      <c r="D21" t="s">
        <v>120</v>
      </c>
      <c r="E21" s="264">
        <v>18733</v>
      </c>
      <c r="F21">
        <v>5433</v>
      </c>
      <c r="G21" t="s">
        <v>121</v>
      </c>
      <c r="H21">
        <v>50</v>
      </c>
      <c r="I21">
        <v>5433</v>
      </c>
      <c r="J21">
        <v>0</v>
      </c>
      <c r="K21">
        <v>5433</v>
      </c>
      <c r="L21">
        <v>0</v>
      </c>
      <c r="M21" s="49">
        <v>0</v>
      </c>
      <c r="N21" s="318" t="s">
        <v>597</v>
      </c>
      <c r="O21" s="318"/>
      <c r="P21" s="318"/>
    </row>
    <row r="22" spans="1:17" x14ac:dyDescent="0.25">
      <c r="A22">
        <v>376</v>
      </c>
      <c r="B22" t="s">
        <v>118</v>
      </c>
      <c r="C22" t="s">
        <v>127</v>
      </c>
      <c r="D22" t="s">
        <v>120</v>
      </c>
      <c r="E22" s="264">
        <v>18886</v>
      </c>
      <c r="F22">
        <v>4856</v>
      </c>
      <c r="G22" t="s">
        <v>121</v>
      </c>
      <c r="H22">
        <v>50</v>
      </c>
      <c r="I22">
        <v>4856</v>
      </c>
      <c r="J22">
        <v>0</v>
      </c>
      <c r="K22">
        <v>4856</v>
      </c>
      <c r="L22">
        <v>0</v>
      </c>
      <c r="M22" s="49">
        <v>0</v>
      </c>
      <c r="N22" s="318" t="s">
        <v>597</v>
      </c>
      <c r="O22" s="318"/>
      <c r="P22" s="318"/>
    </row>
    <row r="23" spans="1:17" x14ac:dyDescent="0.25">
      <c r="A23">
        <v>377</v>
      </c>
      <c r="B23" t="s">
        <v>118</v>
      </c>
      <c r="C23" t="s">
        <v>128</v>
      </c>
      <c r="D23" t="s">
        <v>120</v>
      </c>
      <c r="E23" s="264">
        <v>19456</v>
      </c>
      <c r="F23">
        <v>132</v>
      </c>
      <c r="G23" t="s">
        <v>121</v>
      </c>
      <c r="H23">
        <v>50</v>
      </c>
      <c r="I23">
        <v>132</v>
      </c>
      <c r="J23">
        <v>0</v>
      </c>
      <c r="K23">
        <v>132</v>
      </c>
      <c r="L23">
        <v>0</v>
      </c>
      <c r="M23" s="49">
        <v>0</v>
      </c>
      <c r="N23" s="318" t="s">
        <v>597</v>
      </c>
      <c r="O23" s="318"/>
      <c r="P23" s="318"/>
    </row>
    <row r="24" spans="1:17" x14ac:dyDescent="0.25">
      <c r="A24" s="316">
        <v>304</v>
      </c>
      <c r="B24" s="316" t="s">
        <v>118</v>
      </c>
      <c r="C24" s="316" t="s">
        <v>281</v>
      </c>
      <c r="D24" s="316" t="s">
        <v>282</v>
      </c>
      <c r="E24" s="319">
        <v>19547</v>
      </c>
      <c r="F24" s="316">
        <v>1400</v>
      </c>
      <c r="G24" s="316" t="s">
        <v>283</v>
      </c>
      <c r="H24" s="316">
        <v>0</v>
      </c>
      <c r="I24" s="316">
        <v>0</v>
      </c>
      <c r="J24" s="316">
        <v>0</v>
      </c>
      <c r="K24" s="316">
        <v>0</v>
      </c>
      <c r="L24" s="316">
        <v>1400</v>
      </c>
      <c r="M24" s="314">
        <f>F24/2</f>
        <v>700</v>
      </c>
      <c r="N24" s="318" t="s">
        <v>597</v>
      </c>
      <c r="O24" s="316"/>
      <c r="P24" s="316"/>
    </row>
    <row r="25" spans="1:17" x14ac:dyDescent="0.25">
      <c r="A25">
        <v>378</v>
      </c>
      <c r="B25" t="s">
        <v>118</v>
      </c>
      <c r="C25" t="s">
        <v>129</v>
      </c>
      <c r="D25" t="s">
        <v>120</v>
      </c>
      <c r="E25" s="264">
        <v>19890</v>
      </c>
      <c r="F25">
        <v>65737</v>
      </c>
      <c r="G25" t="s">
        <v>121</v>
      </c>
      <c r="H25">
        <v>50</v>
      </c>
      <c r="I25">
        <v>65737</v>
      </c>
      <c r="J25">
        <v>0</v>
      </c>
      <c r="K25">
        <v>65737</v>
      </c>
      <c r="L25">
        <v>0</v>
      </c>
      <c r="M25" s="49">
        <v>0</v>
      </c>
      <c r="N25" s="318" t="s">
        <v>597</v>
      </c>
      <c r="O25" s="318"/>
      <c r="P25" s="318"/>
      <c r="Q25" t="s">
        <v>388</v>
      </c>
    </row>
    <row r="26" spans="1:17" x14ac:dyDescent="0.25">
      <c r="A26">
        <v>379</v>
      </c>
      <c r="B26" t="s">
        <v>118</v>
      </c>
      <c r="C26" t="s">
        <v>130</v>
      </c>
      <c r="D26" t="s">
        <v>120</v>
      </c>
      <c r="E26" s="264">
        <v>20303</v>
      </c>
      <c r="F26">
        <v>3472</v>
      </c>
      <c r="G26" t="s">
        <v>121</v>
      </c>
      <c r="H26">
        <v>50</v>
      </c>
      <c r="I26">
        <v>3472</v>
      </c>
      <c r="J26">
        <v>0</v>
      </c>
      <c r="K26">
        <v>3472</v>
      </c>
      <c r="L26">
        <v>0</v>
      </c>
      <c r="M26" s="49">
        <v>0</v>
      </c>
      <c r="N26" s="318" t="s">
        <v>597</v>
      </c>
      <c r="O26" s="318"/>
      <c r="P26" s="318"/>
    </row>
    <row r="27" spans="1:17" x14ac:dyDescent="0.25">
      <c r="A27">
        <v>380</v>
      </c>
      <c r="B27" t="s">
        <v>118</v>
      </c>
      <c r="C27" t="s">
        <v>131</v>
      </c>
      <c r="D27" t="s">
        <v>120</v>
      </c>
      <c r="E27" s="264">
        <v>20911</v>
      </c>
      <c r="F27">
        <v>5409</v>
      </c>
      <c r="G27" t="s">
        <v>121</v>
      </c>
      <c r="H27">
        <v>50</v>
      </c>
      <c r="I27">
        <v>5409</v>
      </c>
      <c r="J27">
        <v>0</v>
      </c>
      <c r="K27">
        <v>5409</v>
      </c>
      <c r="L27">
        <v>0</v>
      </c>
      <c r="M27" s="49">
        <v>0</v>
      </c>
      <c r="N27" s="318" t="s">
        <v>597</v>
      </c>
      <c r="O27" s="318"/>
      <c r="P27" s="318"/>
    </row>
    <row r="28" spans="1:17" x14ac:dyDescent="0.25">
      <c r="A28">
        <v>381</v>
      </c>
      <c r="B28" t="s">
        <v>118</v>
      </c>
      <c r="C28" t="s">
        <v>132</v>
      </c>
      <c r="D28" t="s">
        <v>120</v>
      </c>
      <c r="E28" s="264">
        <v>21824</v>
      </c>
      <c r="F28">
        <v>5707</v>
      </c>
      <c r="G28" t="s">
        <v>121</v>
      </c>
      <c r="H28">
        <v>50</v>
      </c>
      <c r="I28">
        <v>5707</v>
      </c>
      <c r="J28">
        <v>0</v>
      </c>
      <c r="K28">
        <v>5707</v>
      </c>
      <c r="L28">
        <v>0</v>
      </c>
      <c r="M28" s="49">
        <v>0</v>
      </c>
      <c r="N28" s="318" t="s">
        <v>597</v>
      </c>
      <c r="O28" s="318"/>
      <c r="P28" s="318"/>
    </row>
    <row r="29" spans="1:17" x14ac:dyDescent="0.25">
      <c r="A29">
        <v>382</v>
      </c>
      <c r="B29" t="s">
        <v>118</v>
      </c>
      <c r="C29" t="s">
        <v>133</v>
      </c>
      <c r="D29" t="s">
        <v>120</v>
      </c>
      <c r="E29" s="264">
        <v>22160</v>
      </c>
      <c r="F29">
        <v>4030</v>
      </c>
      <c r="G29" t="s">
        <v>121</v>
      </c>
      <c r="H29">
        <v>50</v>
      </c>
      <c r="I29">
        <v>4030</v>
      </c>
      <c r="J29">
        <v>0</v>
      </c>
      <c r="K29">
        <v>4030</v>
      </c>
      <c r="L29">
        <v>0</v>
      </c>
      <c r="M29" s="49">
        <v>0</v>
      </c>
      <c r="N29" s="318" t="s">
        <v>597</v>
      </c>
      <c r="O29" s="318"/>
      <c r="P29" s="318"/>
    </row>
    <row r="30" spans="1:17" x14ac:dyDescent="0.25">
      <c r="A30" s="49">
        <v>383</v>
      </c>
      <c r="B30" s="49" t="s">
        <v>118</v>
      </c>
      <c r="C30" s="49" t="s">
        <v>130</v>
      </c>
      <c r="D30" s="49" t="s">
        <v>120</v>
      </c>
      <c r="E30" s="264">
        <v>22477</v>
      </c>
      <c r="F30" s="49">
        <v>593</v>
      </c>
      <c r="G30" s="49" t="s">
        <v>121</v>
      </c>
      <c r="H30" s="49">
        <v>50</v>
      </c>
      <c r="I30" s="49">
        <v>593</v>
      </c>
      <c r="J30" s="49">
        <v>0</v>
      </c>
      <c r="K30" s="49">
        <v>593</v>
      </c>
      <c r="L30" s="49">
        <v>0</v>
      </c>
      <c r="M30" s="49">
        <v>0</v>
      </c>
      <c r="N30" s="318" t="s">
        <v>597</v>
      </c>
      <c r="O30" s="318"/>
      <c r="P30" s="318"/>
    </row>
    <row r="31" spans="1:17" x14ac:dyDescent="0.25">
      <c r="A31" s="49">
        <v>384</v>
      </c>
      <c r="B31" s="49" t="s">
        <v>118</v>
      </c>
      <c r="C31" s="49" t="s">
        <v>134</v>
      </c>
      <c r="D31" s="49" t="s">
        <v>120</v>
      </c>
      <c r="E31" s="264">
        <v>22895</v>
      </c>
      <c r="F31" s="49">
        <v>2007</v>
      </c>
      <c r="G31" s="49" t="s">
        <v>121</v>
      </c>
      <c r="H31" s="49">
        <v>50</v>
      </c>
      <c r="I31" s="49">
        <v>2007</v>
      </c>
      <c r="J31" s="49">
        <v>0</v>
      </c>
      <c r="K31" s="49">
        <v>2007</v>
      </c>
      <c r="L31" s="49">
        <v>0</v>
      </c>
      <c r="M31" s="49">
        <v>0</v>
      </c>
      <c r="N31" s="318" t="s">
        <v>597</v>
      </c>
      <c r="O31" s="318"/>
      <c r="P31" s="318"/>
    </row>
    <row r="32" spans="1:17" x14ac:dyDescent="0.25">
      <c r="A32">
        <v>385</v>
      </c>
      <c r="B32" t="s">
        <v>118</v>
      </c>
      <c r="C32" t="s">
        <v>135</v>
      </c>
      <c r="D32" t="s">
        <v>120</v>
      </c>
      <c r="E32" s="264">
        <v>23686</v>
      </c>
      <c r="F32">
        <v>3775</v>
      </c>
      <c r="G32" t="s">
        <v>121</v>
      </c>
      <c r="H32">
        <v>50</v>
      </c>
      <c r="I32">
        <v>3775</v>
      </c>
      <c r="J32">
        <v>0</v>
      </c>
      <c r="K32">
        <v>3775</v>
      </c>
      <c r="L32">
        <v>0</v>
      </c>
      <c r="M32" s="49">
        <v>0</v>
      </c>
      <c r="N32" s="318" t="s">
        <v>597</v>
      </c>
      <c r="O32" s="318"/>
      <c r="P32" s="318"/>
    </row>
    <row r="33" spans="1:17" x14ac:dyDescent="0.25">
      <c r="A33" s="49">
        <v>386</v>
      </c>
      <c r="B33" s="49" t="s">
        <v>118</v>
      </c>
      <c r="C33" s="49" t="s">
        <v>132</v>
      </c>
      <c r="D33" s="49" t="s">
        <v>120</v>
      </c>
      <c r="E33" s="264">
        <v>23908</v>
      </c>
      <c r="F33" s="49">
        <v>34168</v>
      </c>
      <c r="G33" s="49" t="s">
        <v>121</v>
      </c>
      <c r="H33" s="49">
        <v>50</v>
      </c>
      <c r="I33" s="49">
        <v>34168</v>
      </c>
      <c r="J33" s="49">
        <v>0</v>
      </c>
      <c r="K33" s="49">
        <v>34168</v>
      </c>
      <c r="L33" s="49">
        <v>0</v>
      </c>
      <c r="M33" s="49">
        <v>0</v>
      </c>
      <c r="N33" s="318" t="s">
        <v>597</v>
      </c>
      <c r="O33" s="318"/>
      <c r="P33" s="318"/>
      <c r="Q33" s="49"/>
    </row>
    <row r="34" spans="1:17" x14ac:dyDescent="0.25">
      <c r="A34" s="49">
        <v>387</v>
      </c>
      <c r="B34" s="49" t="s">
        <v>118</v>
      </c>
      <c r="C34" s="49" t="s">
        <v>132</v>
      </c>
      <c r="D34" s="49" t="s">
        <v>120</v>
      </c>
      <c r="E34" s="264">
        <v>24273</v>
      </c>
      <c r="F34" s="49">
        <v>85457</v>
      </c>
      <c r="G34" s="49" t="s">
        <v>121</v>
      </c>
      <c r="H34" s="49">
        <v>50</v>
      </c>
      <c r="I34" s="49">
        <v>85457</v>
      </c>
      <c r="J34" s="49">
        <v>0</v>
      </c>
      <c r="K34" s="49">
        <v>85457</v>
      </c>
      <c r="L34" s="49">
        <v>0</v>
      </c>
      <c r="M34" s="49">
        <v>0</v>
      </c>
      <c r="N34" s="318" t="s">
        <v>597</v>
      </c>
      <c r="O34" s="318"/>
      <c r="P34" s="318"/>
    </row>
    <row r="35" spans="1:17" x14ac:dyDescent="0.25">
      <c r="A35" s="49">
        <v>388</v>
      </c>
      <c r="B35" s="49" t="s">
        <v>118</v>
      </c>
      <c r="C35" s="49" t="s">
        <v>132</v>
      </c>
      <c r="D35" s="49" t="s">
        <v>120</v>
      </c>
      <c r="E35" s="264">
        <v>24638</v>
      </c>
      <c r="F35" s="49">
        <v>1482</v>
      </c>
      <c r="G35" s="49" t="s">
        <v>121</v>
      </c>
      <c r="H35" s="49">
        <v>50</v>
      </c>
      <c r="I35" s="49">
        <v>1482</v>
      </c>
      <c r="J35" s="49">
        <v>0</v>
      </c>
      <c r="K35" s="49">
        <v>1482</v>
      </c>
      <c r="L35" s="49">
        <v>0</v>
      </c>
      <c r="M35" s="49">
        <v>0</v>
      </c>
      <c r="N35" s="318" t="s">
        <v>597</v>
      </c>
      <c r="O35" s="318"/>
      <c r="P35" s="318"/>
    </row>
    <row r="36" spans="1:17" x14ac:dyDescent="0.25">
      <c r="A36">
        <v>389</v>
      </c>
      <c r="B36" t="s">
        <v>118</v>
      </c>
      <c r="C36" t="s">
        <v>132</v>
      </c>
      <c r="D36" t="s">
        <v>120</v>
      </c>
      <c r="E36" s="264">
        <v>25004</v>
      </c>
      <c r="F36">
        <v>7885</v>
      </c>
      <c r="G36" t="s">
        <v>121</v>
      </c>
      <c r="H36">
        <v>50</v>
      </c>
      <c r="I36">
        <v>7885</v>
      </c>
      <c r="J36">
        <v>0</v>
      </c>
      <c r="K36">
        <v>7885</v>
      </c>
      <c r="L36">
        <v>0</v>
      </c>
      <c r="M36" s="49">
        <v>0</v>
      </c>
      <c r="N36" s="318" t="s">
        <v>597</v>
      </c>
      <c r="O36" s="318"/>
      <c r="P36" s="318"/>
    </row>
    <row r="37" spans="1:17" x14ac:dyDescent="0.25">
      <c r="A37">
        <v>390</v>
      </c>
      <c r="B37" t="s">
        <v>118</v>
      </c>
      <c r="C37" t="s">
        <v>123</v>
      </c>
      <c r="D37" t="s">
        <v>120</v>
      </c>
      <c r="E37" s="264">
        <v>25369</v>
      </c>
      <c r="F37">
        <v>21237</v>
      </c>
      <c r="G37" t="s">
        <v>121</v>
      </c>
      <c r="H37">
        <v>50</v>
      </c>
      <c r="I37">
        <v>21237</v>
      </c>
      <c r="J37">
        <v>0</v>
      </c>
      <c r="K37">
        <v>21237</v>
      </c>
      <c r="L37">
        <v>0</v>
      </c>
      <c r="M37" s="49">
        <v>0</v>
      </c>
      <c r="N37" s="318" t="s">
        <v>597</v>
      </c>
      <c r="O37" s="318"/>
      <c r="P37" s="318"/>
    </row>
    <row r="38" spans="1:17" x14ac:dyDescent="0.25">
      <c r="A38">
        <v>391</v>
      </c>
      <c r="B38" t="s">
        <v>118</v>
      </c>
      <c r="C38" t="s">
        <v>132</v>
      </c>
      <c r="D38" t="s">
        <v>120</v>
      </c>
      <c r="E38" s="264">
        <v>25734</v>
      </c>
      <c r="F38">
        <v>3083</v>
      </c>
      <c r="G38" t="s">
        <v>121</v>
      </c>
      <c r="H38">
        <v>50</v>
      </c>
      <c r="I38">
        <v>3022.58</v>
      </c>
      <c r="J38">
        <v>60.42</v>
      </c>
      <c r="K38">
        <v>3083</v>
      </c>
      <c r="L38">
        <v>0</v>
      </c>
      <c r="M38" s="49">
        <v>0</v>
      </c>
      <c r="N38" s="318" t="s">
        <v>597</v>
      </c>
      <c r="O38" s="318"/>
      <c r="P38" s="318"/>
    </row>
    <row r="39" spans="1:17" x14ac:dyDescent="0.25">
      <c r="A39">
        <v>392</v>
      </c>
      <c r="B39" t="s">
        <v>118</v>
      </c>
      <c r="C39" t="s">
        <v>132</v>
      </c>
      <c r="D39" t="s">
        <v>120</v>
      </c>
      <c r="E39" s="264">
        <v>26099</v>
      </c>
      <c r="F39">
        <v>4655</v>
      </c>
      <c r="G39" t="s">
        <v>121</v>
      </c>
      <c r="H39">
        <v>50</v>
      </c>
      <c r="I39">
        <v>4468.3</v>
      </c>
      <c r="J39">
        <v>93.1</v>
      </c>
      <c r="K39">
        <v>4561.3999999999996</v>
      </c>
      <c r="L39">
        <v>93.600000000000364</v>
      </c>
      <c r="M39" s="49">
        <v>0</v>
      </c>
      <c r="N39" s="318" t="s">
        <v>597</v>
      </c>
      <c r="O39" s="318"/>
      <c r="P39" s="318"/>
    </row>
    <row r="40" spans="1:17" x14ac:dyDescent="0.25">
      <c r="A40">
        <v>393</v>
      </c>
      <c r="B40" t="s">
        <v>118</v>
      </c>
      <c r="C40" t="s">
        <v>132</v>
      </c>
      <c r="D40" t="s">
        <v>120</v>
      </c>
      <c r="E40" s="264">
        <v>26465</v>
      </c>
      <c r="F40">
        <v>45554</v>
      </c>
      <c r="G40" t="s">
        <v>121</v>
      </c>
      <c r="H40">
        <v>50</v>
      </c>
      <c r="I40">
        <v>42821.04</v>
      </c>
      <c r="J40">
        <v>911.08</v>
      </c>
      <c r="K40">
        <v>43732.12</v>
      </c>
      <c r="L40">
        <v>1821.8799999999974</v>
      </c>
      <c r="M40" s="49">
        <v>0</v>
      </c>
      <c r="N40" s="318" t="s">
        <v>597</v>
      </c>
      <c r="O40" s="318"/>
      <c r="P40" s="318"/>
    </row>
    <row r="41" spans="1:17" x14ac:dyDescent="0.25">
      <c r="A41" s="316">
        <v>318</v>
      </c>
      <c r="B41" s="316" t="s">
        <v>118</v>
      </c>
      <c r="C41" s="316" t="s">
        <v>284</v>
      </c>
      <c r="D41" s="316" t="s">
        <v>282</v>
      </c>
      <c r="E41" s="319">
        <v>26769</v>
      </c>
      <c r="F41" s="316">
        <v>29481</v>
      </c>
      <c r="G41" s="316" t="s">
        <v>283</v>
      </c>
      <c r="H41" s="316">
        <v>0</v>
      </c>
      <c r="I41" s="316">
        <v>0</v>
      </c>
      <c r="J41" s="316">
        <v>0</v>
      </c>
      <c r="K41" s="316">
        <v>0</v>
      </c>
      <c r="L41" s="316">
        <v>29481</v>
      </c>
      <c r="M41" s="314">
        <f>F41/2</f>
        <v>14740.5</v>
      </c>
      <c r="N41" s="318" t="s">
        <v>104</v>
      </c>
      <c r="O41" s="318"/>
      <c r="P41" s="318"/>
    </row>
    <row r="42" spans="1:17" x14ac:dyDescent="0.25">
      <c r="A42">
        <v>394</v>
      </c>
      <c r="B42" t="s">
        <v>118</v>
      </c>
      <c r="C42" t="s">
        <v>132</v>
      </c>
      <c r="D42" t="s">
        <v>120</v>
      </c>
      <c r="E42" s="264">
        <v>26830</v>
      </c>
      <c r="F42">
        <v>18544</v>
      </c>
      <c r="G42" t="s">
        <v>121</v>
      </c>
      <c r="H42">
        <v>50</v>
      </c>
      <c r="I42">
        <v>17060.439999999999</v>
      </c>
      <c r="J42">
        <v>370.88</v>
      </c>
      <c r="K42">
        <v>17431.32</v>
      </c>
      <c r="L42">
        <v>1112.6800000000003</v>
      </c>
      <c r="M42" s="49">
        <v>0</v>
      </c>
      <c r="N42" s="318" t="s">
        <v>597</v>
      </c>
      <c r="O42" s="318"/>
      <c r="P42" s="318"/>
    </row>
    <row r="43" spans="1:17" x14ac:dyDescent="0.25">
      <c r="A43">
        <v>395</v>
      </c>
      <c r="B43" t="s">
        <v>118</v>
      </c>
      <c r="C43" t="s">
        <v>132</v>
      </c>
      <c r="D43" t="s">
        <v>120</v>
      </c>
      <c r="E43" s="264">
        <v>27195</v>
      </c>
      <c r="F43">
        <v>45029</v>
      </c>
      <c r="G43" t="s">
        <v>121</v>
      </c>
      <c r="H43">
        <v>50</v>
      </c>
      <c r="I43">
        <v>40526.54</v>
      </c>
      <c r="J43">
        <v>900.58</v>
      </c>
      <c r="K43">
        <v>41427.120000000003</v>
      </c>
      <c r="L43">
        <v>3601.8799999999974</v>
      </c>
      <c r="M43" s="49">
        <v>0</v>
      </c>
      <c r="N43" s="318" t="s">
        <v>597</v>
      </c>
      <c r="O43" s="318"/>
      <c r="P43" s="318"/>
    </row>
    <row r="44" spans="1:17" x14ac:dyDescent="0.25">
      <c r="A44">
        <v>396</v>
      </c>
      <c r="B44" t="s">
        <v>118</v>
      </c>
      <c r="C44" t="s">
        <v>132</v>
      </c>
      <c r="D44" t="s">
        <v>120</v>
      </c>
      <c r="E44" s="264">
        <v>27560</v>
      </c>
      <c r="F44">
        <v>9391</v>
      </c>
      <c r="G44" t="s">
        <v>121</v>
      </c>
      <c r="H44">
        <v>50</v>
      </c>
      <c r="I44">
        <v>8263.66</v>
      </c>
      <c r="J44">
        <v>187.82</v>
      </c>
      <c r="K44">
        <v>8451.48</v>
      </c>
      <c r="L44">
        <v>939.52000000000044</v>
      </c>
      <c r="M44" s="49">
        <v>0</v>
      </c>
      <c r="N44" s="318" t="s">
        <v>597</v>
      </c>
      <c r="O44" s="318"/>
      <c r="P44" s="318"/>
    </row>
    <row r="45" spans="1:17" x14ac:dyDescent="0.25">
      <c r="A45" s="316">
        <v>398</v>
      </c>
      <c r="B45" s="316" t="s">
        <v>118</v>
      </c>
      <c r="C45" s="316" t="s">
        <v>285</v>
      </c>
      <c r="D45" s="316" t="s">
        <v>282</v>
      </c>
      <c r="E45" s="319">
        <v>27830</v>
      </c>
      <c r="F45" s="316">
        <v>15750</v>
      </c>
      <c r="G45" s="316" t="s">
        <v>283</v>
      </c>
      <c r="H45" s="316">
        <v>0</v>
      </c>
      <c r="I45" s="316">
        <v>0</v>
      </c>
      <c r="J45" s="316">
        <v>0</v>
      </c>
      <c r="K45" s="316">
        <v>0</v>
      </c>
      <c r="L45" s="316">
        <v>15750</v>
      </c>
      <c r="M45" s="314">
        <f>F45/2</f>
        <v>7875</v>
      </c>
      <c r="N45" s="318" t="s">
        <v>104</v>
      </c>
      <c r="O45" s="318"/>
      <c r="P45" s="318"/>
    </row>
    <row r="46" spans="1:17" x14ac:dyDescent="0.25">
      <c r="A46">
        <v>397</v>
      </c>
      <c r="B46" t="s">
        <v>118</v>
      </c>
      <c r="C46" t="s">
        <v>132</v>
      </c>
      <c r="D46" t="s">
        <v>120</v>
      </c>
      <c r="E46" s="264">
        <v>27926</v>
      </c>
      <c r="F46">
        <v>4774</v>
      </c>
      <c r="G46" t="s">
        <v>121</v>
      </c>
      <c r="H46">
        <v>50</v>
      </c>
      <c r="I46">
        <v>4104.24</v>
      </c>
      <c r="J46">
        <v>95.48</v>
      </c>
      <c r="K46">
        <v>4199.72</v>
      </c>
      <c r="L46">
        <v>574.27999999999975</v>
      </c>
      <c r="M46" s="49">
        <v>0</v>
      </c>
      <c r="N46" s="318" t="s">
        <v>597</v>
      </c>
      <c r="O46" s="318"/>
      <c r="P46" s="318"/>
    </row>
    <row r="47" spans="1:17" x14ac:dyDescent="0.25">
      <c r="A47">
        <v>399</v>
      </c>
      <c r="B47" t="s">
        <v>118</v>
      </c>
      <c r="C47" t="s">
        <v>132</v>
      </c>
      <c r="D47" t="s">
        <v>120</v>
      </c>
      <c r="E47" s="264">
        <v>28291</v>
      </c>
      <c r="F47">
        <v>43655</v>
      </c>
      <c r="G47" t="s">
        <v>121</v>
      </c>
      <c r="H47">
        <v>50</v>
      </c>
      <c r="I47">
        <v>36670.300000000003</v>
      </c>
      <c r="J47">
        <v>873.1</v>
      </c>
      <c r="K47">
        <v>37543.4</v>
      </c>
      <c r="L47">
        <v>6111.5999999999985</v>
      </c>
      <c r="M47" s="49">
        <v>0</v>
      </c>
      <c r="N47" s="318" t="s">
        <v>597</v>
      </c>
      <c r="O47" s="318"/>
      <c r="P47" s="318"/>
    </row>
    <row r="48" spans="1:17" x14ac:dyDescent="0.25">
      <c r="A48" s="49">
        <v>400</v>
      </c>
      <c r="B48" s="49" t="s">
        <v>118</v>
      </c>
      <c r="C48" s="49" t="s">
        <v>132</v>
      </c>
      <c r="D48" s="49" t="s">
        <v>120</v>
      </c>
      <c r="E48" s="264">
        <v>28656</v>
      </c>
      <c r="F48" s="49">
        <v>19596</v>
      </c>
      <c r="G48" s="49" t="s">
        <v>121</v>
      </c>
      <c r="H48" s="49">
        <v>50</v>
      </c>
      <c r="I48" s="49">
        <v>16068.96</v>
      </c>
      <c r="J48" s="49">
        <v>391.92</v>
      </c>
      <c r="K48" s="49">
        <v>16460.88</v>
      </c>
      <c r="L48" s="49">
        <v>3135.119999999999</v>
      </c>
      <c r="M48" s="49">
        <v>0</v>
      </c>
      <c r="N48" s="318" t="s">
        <v>597</v>
      </c>
      <c r="O48" s="318"/>
      <c r="P48" s="318"/>
    </row>
    <row r="49" spans="1:17" x14ac:dyDescent="0.25">
      <c r="A49">
        <v>401</v>
      </c>
      <c r="B49" t="s">
        <v>118</v>
      </c>
      <c r="C49" t="s">
        <v>132</v>
      </c>
      <c r="D49" t="s">
        <v>120</v>
      </c>
      <c r="E49" s="264">
        <v>29021</v>
      </c>
      <c r="F49">
        <v>86615</v>
      </c>
      <c r="G49" t="s">
        <v>121</v>
      </c>
      <c r="H49">
        <v>50</v>
      </c>
      <c r="I49">
        <v>69291.899999999994</v>
      </c>
      <c r="J49">
        <v>1732.3</v>
      </c>
      <c r="K49">
        <v>71024.2</v>
      </c>
      <c r="L49">
        <v>15590.800000000003</v>
      </c>
      <c r="M49" s="49">
        <v>0</v>
      </c>
      <c r="N49" s="318" t="s">
        <v>597</v>
      </c>
      <c r="O49" s="318"/>
      <c r="P49" s="318"/>
    </row>
    <row r="50" spans="1:17" x14ac:dyDescent="0.25">
      <c r="A50">
        <v>402</v>
      </c>
      <c r="B50" t="s">
        <v>118</v>
      </c>
      <c r="C50" t="s">
        <v>132</v>
      </c>
      <c r="D50" t="s">
        <v>120</v>
      </c>
      <c r="E50" s="264">
        <v>29387</v>
      </c>
      <c r="F50">
        <v>70348</v>
      </c>
      <c r="G50" t="s">
        <v>121</v>
      </c>
      <c r="H50">
        <v>50</v>
      </c>
      <c r="I50">
        <v>54871.48</v>
      </c>
      <c r="J50">
        <v>1406.96</v>
      </c>
      <c r="K50">
        <v>56278.44</v>
      </c>
      <c r="L50">
        <v>14069.559999999998</v>
      </c>
      <c r="M50" s="49">
        <v>0</v>
      </c>
      <c r="N50" s="318" t="s">
        <v>597</v>
      </c>
      <c r="O50" s="318"/>
      <c r="P50" s="318"/>
    </row>
    <row r="51" spans="1:17" x14ac:dyDescent="0.25">
      <c r="A51">
        <v>403</v>
      </c>
      <c r="B51" t="s">
        <v>118</v>
      </c>
      <c r="C51" t="s">
        <v>132</v>
      </c>
      <c r="D51" t="s">
        <v>120</v>
      </c>
      <c r="E51" s="264">
        <v>29752</v>
      </c>
      <c r="F51">
        <v>31665</v>
      </c>
      <c r="G51" t="s">
        <v>121</v>
      </c>
      <c r="H51">
        <v>50</v>
      </c>
      <c r="I51">
        <v>24064.9</v>
      </c>
      <c r="J51">
        <v>633.29999999999995</v>
      </c>
      <c r="K51">
        <v>24698.2</v>
      </c>
      <c r="L51">
        <v>6966.7999999999993</v>
      </c>
      <c r="M51" s="49">
        <f>F51</f>
        <v>31665</v>
      </c>
      <c r="N51" s="49" t="s">
        <v>444</v>
      </c>
      <c r="O51" s="49">
        <v>345</v>
      </c>
      <c r="P51" s="49">
        <v>2</v>
      </c>
      <c r="Q51" t="s">
        <v>59</v>
      </c>
    </row>
    <row r="52" spans="1:17" x14ac:dyDescent="0.25">
      <c r="A52">
        <v>404</v>
      </c>
      <c r="B52" t="s">
        <v>118</v>
      </c>
      <c r="C52" t="s">
        <v>136</v>
      </c>
      <c r="D52" t="s">
        <v>120</v>
      </c>
      <c r="E52" s="264">
        <v>30117</v>
      </c>
      <c r="F52">
        <v>51520</v>
      </c>
      <c r="G52" t="s">
        <v>121</v>
      </c>
      <c r="H52">
        <v>20</v>
      </c>
      <c r="I52">
        <v>51520</v>
      </c>
      <c r="J52">
        <v>0</v>
      </c>
      <c r="K52">
        <v>51520</v>
      </c>
      <c r="L52">
        <v>0</v>
      </c>
      <c r="M52" s="49">
        <f>F52</f>
        <v>51520</v>
      </c>
      <c r="N52" s="49" t="s">
        <v>444</v>
      </c>
      <c r="O52" s="49">
        <v>345</v>
      </c>
      <c r="P52" s="49">
        <v>2</v>
      </c>
      <c r="Q52" s="49" t="s">
        <v>59</v>
      </c>
    </row>
    <row r="53" spans="1:17" x14ac:dyDescent="0.25">
      <c r="A53">
        <v>205</v>
      </c>
      <c r="B53" t="s">
        <v>118</v>
      </c>
      <c r="C53" t="s">
        <v>237</v>
      </c>
      <c r="D53" t="s">
        <v>223</v>
      </c>
      <c r="E53" s="264">
        <v>31213</v>
      </c>
      <c r="F53">
        <v>8815</v>
      </c>
      <c r="G53" t="s">
        <v>121</v>
      </c>
      <c r="H53">
        <v>10</v>
      </c>
      <c r="I53">
        <v>8815</v>
      </c>
      <c r="J53">
        <v>0</v>
      </c>
      <c r="K53">
        <v>8815</v>
      </c>
      <c r="L53">
        <v>0</v>
      </c>
      <c r="M53" s="314">
        <v>0</v>
      </c>
      <c r="N53" s="263" t="s">
        <v>443</v>
      </c>
      <c r="O53" s="263">
        <v>396</v>
      </c>
      <c r="P53" s="263">
        <v>6.7</v>
      </c>
      <c r="Q53" t="s">
        <v>442</v>
      </c>
    </row>
    <row r="54" spans="1:17" x14ac:dyDescent="0.25">
      <c r="A54">
        <v>256</v>
      </c>
      <c r="B54" t="s">
        <v>118</v>
      </c>
      <c r="C54" t="s">
        <v>237</v>
      </c>
      <c r="D54" t="s">
        <v>223</v>
      </c>
      <c r="E54" s="264">
        <v>31213</v>
      </c>
      <c r="F54">
        <v>8402</v>
      </c>
      <c r="G54" t="s">
        <v>121</v>
      </c>
      <c r="H54">
        <v>10</v>
      </c>
      <c r="I54">
        <v>8402</v>
      </c>
      <c r="J54">
        <v>0</v>
      </c>
      <c r="K54">
        <v>8402</v>
      </c>
      <c r="L54">
        <v>0</v>
      </c>
      <c r="M54" s="314">
        <v>0</v>
      </c>
      <c r="N54" s="263" t="s">
        <v>443</v>
      </c>
      <c r="O54" s="263">
        <v>396</v>
      </c>
      <c r="P54" s="263">
        <v>6.7</v>
      </c>
      <c r="Q54" s="49" t="s">
        <v>442</v>
      </c>
    </row>
    <row r="55" spans="1:17" x14ac:dyDescent="0.25">
      <c r="A55">
        <v>206</v>
      </c>
      <c r="B55" t="s">
        <v>118</v>
      </c>
      <c r="C55" t="s">
        <v>237</v>
      </c>
      <c r="D55" t="s">
        <v>223</v>
      </c>
      <c r="E55" s="264">
        <v>31943</v>
      </c>
      <c r="F55">
        <v>1010</v>
      </c>
      <c r="G55" t="s">
        <v>121</v>
      </c>
      <c r="H55">
        <v>10</v>
      </c>
      <c r="I55">
        <v>1010</v>
      </c>
      <c r="J55">
        <v>0</v>
      </c>
      <c r="K55">
        <v>1010</v>
      </c>
      <c r="L55">
        <v>0</v>
      </c>
      <c r="M55" s="314">
        <v>0</v>
      </c>
      <c r="N55" s="263" t="s">
        <v>443</v>
      </c>
      <c r="O55" s="263">
        <v>396</v>
      </c>
      <c r="P55" s="263">
        <v>6.7</v>
      </c>
      <c r="Q55" s="49" t="s">
        <v>442</v>
      </c>
    </row>
    <row r="56" spans="1:17" x14ac:dyDescent="0.25">
      <c r="A56">
        <v>257</v>
      </c>
      <c r="B56" t="s">
        <v>118</v>
      </c>
      <c r="C56" t="s">
        <v>237</v>
      </c>
      <c r="D56" t="s">
        <v>223</v>
      </c>
      <c r="E56" s="264">
        <v>31943</v>
      </c>
      <c r="F56">
        <v>1010</v>
      </c>
      <c r="G56" t="s">
        <v>121</v>
      </c>
      <c r="H56">
        <v>10</v>
      </c>
      <c r="I56">
        <v>1010</v>
      </c>
      <c r="J56">
        <v>0</v>
      </c>
      <c r="K56">
        <v>1010</v>
      </c>
      <c r="L56">
        <v>0</v>
      </c>
      <c r="M56" s="314">
        <v>0</v>
      </c>
      <c r="N56" s="263" t="s">
        <v>443</v>
      </c>
      <c r="O56" s="263">
        <v>396</v>
      </c>
      <c r="P56" s="263">
        <v>6.7</v>
      </c>
      <c r="Q56" s="49" t="s">
        <v>442</v>
      </c>
    </row>
    <row r="57" spans="1:17" x14ac:dyDescent="0.25">
      <c r="A57">
        <v>405</v>
      </c>
      <c r="B57" t="s">
        <v>118</v>
      </c>
      <c r="C57" t="s">
        <v>132</v>
      </c>
      <c r="D57" t="s">
        <v>120</v>
      </c>
      <c r="E57" s="264">
        <v>32309</v>
      </c>
      <c r="F57">
        <v>12693</v>
      </c>
      <c r="G57" t="s">
        <v>121</v>
      </c>
      <c r="H57">
        <v>20</v>
      </c>
      <c r="I57">
        <v>12693</v>
      </c>
      <c r="J57">
        <v>0</v>
      </c>
      <c r="K57">
        <v>12693</v>
      </c>
      <c r="L57">
        <v>0</v>
      </c>
      <c r="M57" s="263">
        <f>F57</f>
        <v>12693</v>
      </c>
      <c r="N57" s="263" t="s">
        <v>444</v>
      </c>
      <c r="O57" s="263">
        <v>345</v>
      </c>
      <c r="P57" s="263">
        <v>2</v>
      </c>
      <c r="Q57" t="s">
        <v>59</v>
      </c>
    </row>
    <row r="58" spans="1:17" x14ac:dyDescent="0.25">
      <c r="A58">
        <v>258</v>
      </c>
      <c r="B58" t="s">
        <v>118</v>
      </c>
      <c r="C58" t="s">
        <v>237</v>
      </c>
      <c r="D58" t="s">
        <v>223</v>
      </c>
      <c r="E58" s="264">
        <v>32674</v>
      </c>
      <c r="F58">
        <v>1968</v>
      </c>
      <c r="G58" t="s">
        <v>121</v>
      </c>
      <c r="H58">
        <v>10</v>
      </c>
      <c r="I58">
        <v>1968</v>
      </c>
      <c r="J58">
        <v>0</v>
      </c>
      <c r="K58">
        <v>1968</v>
      </c>
      <c r="L58">
        <v>0</v>
      </c>
      <c r="M58" s="314">
        <v>0</v>
      </c>
      <c r="N58" s="263" t="s">
        <v>443</v>
      </c>
      <c r="O58" s="263">
        <v>396</v>
      </c>
      <c r="P58" s="263">
        <v>6.7</v>
      </c>
      <c r="Q58" t="s">
        <v>442</v>
      </c>
    </row>
    <row r="59" spans="1:17" x14ac:dyDescent="0.25">
      <c r="A59">
        <v>406</v>
      </c>
      <c r="B59" t="s">
        <v>118</v>
      </c>
      <c r="C59" t="s">
        <v>132</v>
      </c>
      <c r="D59" t="s">
        <v>120</v>
      </c>
      <c r="E59" s="264">
        <v>32674</v>
      </c>
      <c r="F59">
        <v>13807</v>
      </c>
      <c r="G59" t="s">
        <v>121</v>
      </c>
      <c r="H59">
        <v>20</v>
      </c>
      <c r="I59">
        <v>13807</v>
      </c>
      <c r="J59">
        <v>0</v>
      </c>
      <c r="K59">
        <v>13807</v>
      </c>
      <c r="L59">
        <v>0</v>
      </c>
      <c r="M59" s="49">
        <f>F59</f>
        <v>13807</v>
      </c>
      <c r="N59" s="263" t="s">
        <v>444</v>
      </c>
      <c r="O59" s="263">
        <v>345</v>
      </c>
      <c r="P59" s="263">
        <v>2</v>
      </c>
      <c r="Q59" t="s">
        <v>59</v>
      </c>
    </row>
    <row r="60" spans="1:17" x14ac:dyDescent="0.25">
      <c r="A60">
        <v>407</v>
      </c>
      <c r="B60" t="s">
        <v>118</v>
      </c>
      <c r="C60" t="s">
        <v>137</v>
      </c>
      <c r="D60" t="s">
        <v>120</v>
      </c>
      <c r="E60" s="264">
        <v>33039</v>
      </c>
      <c r="F60">
        <v>110005</v>
      </c>
      <c r="G60" t="s">
        <v>121</v>
      </c>
      <c r="H60">
        <v>50</v>
      </c>
      <c r="I60">
        <v>63803.3</v>
      </c>
      <c r="J60">
        <v>2200.1</v>
      </c>
      <c r="K60">
        <v>66003.399999999994</v>
      </c>
      <c r="L60">
        <v>44001.600000000006</v>
      </c>
      <c r="M60" s="49">
        <f>F60</f>
        <v>110005</v>
      </c>
      <c r="N60" s="263" t="s">
        <v>445</v>
      </c>
      <c r="O60" s="49">
        <v>342</v>
      </c>
      <c r="P60" s="49">
        <v>2.5</v>
      </c>
      <c r="Q60" t="s">
        <v>57</v>
      </c>
    </row>
    <row r="61" spans="1:17" x14ac:dyDescent="0.25">
      <c r="A61">
        <v>408</v>
      </c>
      <c r="B61" t="s">
        <v>118</v>
      </c>
      <c r="C61" t="s">
        <v>132</v>
      </c>
      <c r="D61" t="s">
        <v>120</v>
      </c>
      <c r="E61" s="264">
        <v>33404</v>
      </c>
      <c r="F61">
        <v>5715</v>
      </c>
      <c r="G61" t="s">
        <v>121</v>
      </c>
      <c r="H61">
        <v>20</v>
      </c>
      <c r="I61">
        <v>5715</v>
      </c>
      <c r="J61">
        <v>0</v>
      </c>
      <c r="K61">
        <v>5715</v>
      </c>
      <c r="L61">
        <v>0</v>
      </c>
      <c r="M61" s="49">
        <f>F61</f>
        <v>5715</v>
      </c>
      <c r="N61" s="263" t="s">
        <v>444</v>
      </c>
      <c r="O61" s="263">
        <v>345</v>
      </c>
      <c r="P61" s="263">
        <v>2</v>
      </c>
      <c r="Q61" t="s">
        <v>59</v>
      </c>
    </row>
    <row r="62" spans="1:17" x14ac:dyDescent="0.25">
      <c r="A62">
        <v>409</v>
      </c>
      <c r="B62" t="s">
        <v>118</v>
      </c>
      <c r="C62" s="307" t="s">
        <v>132</v>
      </c>
      <c r="D62" s="307" t="s">
        <v>120</v>
      </c>
      <c r="E62" s="322">
        <v>33770</v>
      </c>
      <c r="F62">
        <v>14395</v>
      </c>
      <c r="G62" t="s">
        <v>121</v>
      </c>
      <c r="H62">
        <v>20</v>
      </c>
      <c r="I62">
        <v>14395</v>
      </c>
      <c r="J62">
        <v>0</v>
      </c>
      <c r="K62">
        <v>14395</v>
      </c>
      <c r="L62">
        <v>0</v>
      </c>
      <c r="M62" s="49">
        <f t="shared" ref="M62:M68" si="0">F62</f>
        <v>14395</v>
      </c>
      <c r="N62" s="263" t="s">
        <v>444</v>
      </c>
      <c r="O62" s="263">
        <v>345</v>
      </c>
      <c r="P62" s="263">
        <v>2</v>
      </c>
      <c r="Q62" s="49" t="s">
        <v>59</v>
      </c>
    </row>
    <row r="63" spans="1:17" x14ac:dyDescent="0.25">
      <c r="A63">
        <v>410</v>
      </c>
      <c r="B63" t="s">
        <v>118</v>
      </c>
      <c r="C63" s="307" t="s">
        <v>132</v>
      </c>
      <c r="D63" s="307" t="s">
        <v>120</v>
      </c>
      <c r="E63" s="322">
        <v>33770</v>
      </c>
      <c r="F63">
        <v>5436</v>
      </c>
      <c r="G63" t="s">
        <v>121</v>
      </c>
      <c r="H63">
        <v>20</v>
      </c>
      <c r="I63">
        <v>5436</v>
      </c>
      <c r="J63">
        <v>0</v>
      </c>
      <c r="K63">
        <v>5436</v>
      </c>
      <c r="L63">
        <v>0</v>
      </c>
      <c r="M63" s="49">
        <f t="shared" si="0"/>
        <v>5436</v>
      </c>
      <c r="N63" s="263" t="s">
        <v>444</v>
      </c>
      <c r="O63" s="263">
        <v>345</v>
      </c>
      <c r="P63" s="263">
        <v>2</v>
      </c>
      <c r="Q63" s="49" t="s">
        <v>59</v>
      </c>
    </row>
    <row r="64" spans="1:17" x14ac:dyDescent="0.25">
      <c r="A64">
        <v>411</v>
      </c>
      <c r="B64" t="s">
        <v>118</v>
      </c>
      <c r="C64" s="263" t="s">
        <v>138</v>
      </c>
      <c r="D64" s="263" t="s">
        <v>120</v>
      </c>
      <c r="E64" s="299">
        <v>33770</v>
      </c>
      <c r="F64">
        <v>6208</v>
      </c>
      <c r="G64" t="s">
        <v>121</v>
      </c>
      <c r="H64">
        <v>20</v>
      </c>
      <c r="I64">
        <v>6208</v>
      </c>
      <c r="J64">
        <v>0</v>
      </c>
      <c r="K64">
        <v>6208</v>
      </c>
      <c r="L64">
        <v>0</v>
      </c>
      <c r="M64" s="49">
        <f t="shared" si="0"/>
        <v>6208</v>
      </c>
      <c r="N64" s="263" t="s">
        <v>444</v>
      </c>
      <c r="O64" s="263">
        <v>348</v>
      </c>
      <c r="P64" s="263">
        <v>2</v>
      </c>
      <c r="Q64" s="49" t="s">
        <v>88</v>
      </c>
    </row>
    <row r="65" spans="1:17" x14ac:dyDescent="0.25">
      <c r="A65">
        <v>412</v>
      </c>
      <c r="B65" t="s">
        <v>118</v>
      </c>
      <c r="C65" s="263" t="s">
        <v>139</v>
      </c>
      <c r="D65" s="263" t="s">
        <v>120</v>
      </c>
      <c r="E65" s="299">
        <v>33770</v>
      </c>
      <c r="F65">
        <v>2522</v>
      </c>
      <c r="G65" t="s">
        <v>121</v>
      </c>
      <c r="H65">
        <v>20</v>
      </c>
      <c r="I65">
        <v>2522</v>
      </c>
      <c r="J65">
        <v>0</v>
      </c>
      <c r="K65">
        <v>2522</v>
      </c>
      <c r="L65">
        <v>0</v>
      </c>
      <c r="M65" s="49">
        <f t="shared" si="0"/>
        <v>2522</v>
      </c>
      <c r="N65" s="263" t="s">
        <v>444</v>
      </c>
      <c r="O65" s="263">
        <v>348</v>
      </c>
      <c r="P65" s="263">
        <v>2</v>
      </c>
      <c r="Q65" s="49" t="s">
        <v>88</v>
      </c>
    </row>
    <row r="66" spans="1:17" x14ac:dyDescent="0.25">
      <c r="A66">
        <v>414</v>
      </c>
      <c r="B66" t="s">
        <v>118</v>
      </c>
      <c r="C66" s="307" t="s">
        <v>132</v>
      </c>
      <c r="D66" s="307" t="s">
        <v>120</v>
      </c>
      <c r="E66" s="322">
        <v>33770</v>
      </c>
      <c r="F66">
        <v>8067</v>
      </c>
      <c r="G66" t="s">
        <v>121</v>
      </c>
      <c r="H66">
        <v>20</v>
      </c>
      <c r="I66">
        <v>8067</v>
      </c>
      <c r="J66">
        <v>0</v>
      </c>
      <c r="K66">
        <v>8067</v>
      </c>
      <c r="L66">
        <v>0</v>
      </c>
      <c r="M66" s="49">
        <f t="shared" si="0"/>
        <v>8067</v>
      </c>
      <c r="N66" s="263" t="s">
        <v>444</v>
      </c>
      <c r="O66" s="49">
        <v>345</v>
      </c>
      <c r="P66" s="263">
        <v>2</v>
      </c>
      <c r="Q66" s="49" t="s">
        <v>59</v>
      </c>
    </row>
    <row r="67" spans="1:17" x14ac:dyDescent="0.25">
      <c r="A67">
        <v>416</v>
      </c>
      <c r="B67" t="s">
        <v>118</v>
      </c>
      <c r="C67" s="307" t="s">
        <v>140</v>
      </c>
      <c r="D67" s="307" t="s">
        <v>120</v>
      </c>
      <c r="E67" s="322">
        <v>33770</v>
      </c>
      <c r="F67">
        <v>6131</v>
      </c>
      <c r="G67" t="s">
        <v>121</v>
      </c>
      <c r="H67">
        <v>20</v>
      </c>
      <c r="I67">
        <v>6131</v>
      </c>
      <c r="J67">
        <v>0</v>
      </c>
      <c r="K67">
        <v>6131</v>
      </c>
      <c r="L67">
        <v>0</v>
      </c>
      <c r="M67" s="49">
        <f t="shared" si="0"/>
        <v>6131</v>
      </c>
      <c r="N67" s="263" t="s">
        <v>444</v>
      </c>
      <c r="O67" s="49">
        <v>345</v>
      </c>
      <c r="P67" s="263">
        <v>2</v>
      </c>
      <c r="Q67" s="49" t="s">
        <v>59</v>
      </c>
    </row>
    <row r="68" spans="1:17" x14ac:dyDescent="0.25">
      <c r="A68">
        <v>413</v>
      </c>
      <c r="B68" t="s">
        <v>118</v>
      </c>
      <c r="C68" s="307" t="s">
        <v>141</v>
      </c>
      <c r="D68" s="307" t="s">
        <v>120</v>
      </c>
      <c r="E68" s="322">
        <v>33787</v>
      </c>
      <c r="F68">
        <v>12455</v>
      </c>
      <c r="G68" t="s">
        <v>121</v>
      </c>
      <c r="H68">
        <v>20</v>
      </c>
      <c r="I68">
        <v>12455</v>
      </c>
      <c r="J68">
        <v>0</v>
      </c>
      <c r="K68">
        <v>12455</v>
      </c>
      <c r="L68">
        <v>0</v>
      </c>
      <c r="M68" s="49">
        <f t="shared" si="0"/>
        <v>12455</v>
      </c>
      <c r="N68" s="263" t="s">
        <v>444</v>
      </c>
      <c r="O68" s="49">
        <v>345</v>
      </c>
      <c r="P68" s="263">
        <v>2</v>
      </c>
      <c r="Q68" s="49" t="s">
        <v>59</v>
      </c>
    </row>
    <row r="69" spans="1:17" x14ac:dyDescent="0.25">
      <c r="A69">
        <v>415</v>
      </c>
      <c r="B69" t="s">
        <v>118</v>
      </c>
      <c r="C69" s="307" t="s">
        <v>142</v>
      </c>
      <c r="D69" s="307" t="s">
        <v>120</v>
      </c>
      <c r="E69" s="322">
        <v>33821</v>
      </c>
      <c r="F69">
        <v>12000</v>
      </c>
      <c r="G69" t="s">
        <v>121</v>
      </c>
      <c r="H69">
        <v>20</v>
      </c>
      <c r="I69">
        <v>12000</v>
      </c>
      <c r="J69">
        <v>0</v>
      </c>
      <c r="K69">
        <v>12000</v>
      </c>
      <c r="L69">
        <v>0</v>
      </c>
      <c r="M69" s="49">
        <v>0</v>
      </c>
      <c r="N69" s="49" t="s">
        <v>449</v>
      </c>
      <c r="O69" s="49">
        <v>346</v>
      </c>
      <c r="P69" s="49">
        <v>10</v>
      </c>
      <c r="Q69" t="s">
        <v>87</v>
      </c>
    </row>
    <row r="70" spans="1:17" x14ac:dyDescent="0.25">
      <c r="A70">
        <v>417</v>
      </c>
      <c r="B70" t="s">
        <v>118</v>
      </c>
      <c r="C70" s="323" t="s">
        <v>143</v>
      </c>
      <c r="D70" s="323" t="s">
        <v>120</v>
      </c>
      <c r="E70" s="324">
        <v>33988</v>
      </c>
      <c r="F70">
        <v>1195</v>
      </c>
      <c r="G70" t="s">
        <v>121</v>
      </c>
      <c r="H70">
        <v>20</v>
      </c>
      <c r="I70">
        <v>1195</v>
      </c>
      <c r="J70">
        <v>0</v>
      </c>
      <c r="K70">
        <v>1195</v>
      </c>
      <c r="L70">
        <v>0</v>
      </c>
      <c r="M70" s="49">
        <f>F70</f>
        <v>1195</v>
      </c>
      <c r="N70" s="49" t="s">
        <v>444</v>
      </c>
      <c r="O70" s="49">
        <v>348</v>
      </c>
      <c r="P70" s="49">
        <v>2</v>
      </c>
      <c r="Q70" t="s">
        <v>88</v>
      </c>
    </row>
    <row r="71" spans="1:17" x14ac:dyDescent="0.25">
      <c r="A71">
        <v>418</v>
      </c>
      <c r="B71" t="s">
        <v>118</v>
      </c>
      <c r="C71" s="325" t="s">
        <v>144</v>
      </c>
      <c r="D71" s="325" t="s">
        <v>120</v>
      </c>
      <c r="E71" s="326">
        <v>34012</v>
      </c>
      <c r="F71">
        <v>396</v>
      </c>
      <c r="G71" t="s">
        <v>121</v>
      </c>
      <c r="H71">
        <v>20</v>
      </c>
      <c r="I71">
        <v>396</v>
      </c>
      <c r="J71">
        <v>0</v>
      </c>
      <c r="K71">
        <v>396</v>
      </c>
      <c r="L71">
        <v>0</v>
      </c>
      <c r="M71" s="49">
        <f>F71</f>
        <v>396</v>
      </c>
      <c r="N71" s="49" t="s">
        <v>444</v>
      </c>
      <c r="O71" s="49">
        <v>345</v>
      </c>
      <c r="P71" s="49">
        <v>2</v>
      </c>
      <c r="Q71" t="s">
        <v>59</v>
      </c>
    </row>
    <row r="72" spans="1:17" x14ac:dyDescent="0.25">
      <c r="A72">
        <v>419</v>
      </c>
      <c r="B72" t="s">
        <v>118</v>
      </c>
      <c r="C72" s="263" t="s">
        <v>145</v>
      </c>
      <c r="D72" s="263" t="s">
        <v>120</v>
      </c>
      <c r="E72" s="299">
        <v>34058</v>
      </c>
      <c r="F72">
        <v>17010</v>
      </c>
      <c r="G72" t="s">
        <v>121</v>
      </c>
      <c r="H72">
        <v>20</v>
      </c>
      <c r="I72">
        <v>17010</v>
      </c>
      <c r="J72">
        <v>0</v>
      </c>
      <c r="K72">
        <v>17010</v>
      </c>
      <c r="L72">
        <v>0</v>
      </c>
      <c r="M72" s="49">
        <f>F72</f>
        <v>17010</v>
      </c>
      <c r="N72" s="49" t="s">
        <v>444</v>
      </c>
      <c r="O72" s="49">
        <v>314</v>
      </c>
      <c r="P72" s="49">
        <v>2</v>
      </c>
      <c r="Q72" t="s">
        <v>220</v>
      </c>
    </row>
    <row r="73" spans="1:17" x14ac:dyDescent="0.25">
      <c r="A73">
        <v>420</v>
      </c>
      <c r="B73" t="s">
        <v>118</v>
      </c>
      <c r="C73" s="263" t="s">
        <v>146</v>
      </c>
      <c r="D73" s="263" t="s">
        <v>120</v>
      </c>
      <c r="E73" s="299">
        <v>34081</v>
      </c>
      <c r="F73">
        <v>458</v>
      </c>
      <c r="G73" t="s">
        <v>121</v>
      </c>
      <c r="H73">
        <v>20</v>
      </c>
      <c r="I73">
        <v>458</v>
      </c>
      <c r="J73">
        <v>0</v>
      </c>
      <c r="K73">
        <v>458</v>
      </c>
      <c r="L73">
        <v>0</v>
      </c>
      <c r="M73" s="49">
        <v>0</v>
      </c>
      <c r="N73" s="49" t="s">
        <v>449</v>
      </c>
      <c r="O73" s="49">
        <v>325</v>
      </c>
      <c r="P73" s="49">
        <v>10</v>
      </c>
      <c r="Q73" t="s">
        <v>10</v>
      </c>
    </row>
    <row r="74" spans="1:17" x14ac:dyDescent="0.25">
      <c r="A74">
        <v>421</v>
      </c>
      <c r="B74" t="s">
        <v>118</v>
      </c>
      <c r="C74" s="263" t="s">
        <v>147</v>
      </c>
      <c r="D74" s="263" t="s">
        <v>120</v>
      </c>
      <c r="E74" s="299">
        <v>34081</v>
      </c>
      <c r="F74">
        <v>439</v>
      </c>
      <c r="G74" t="s">
        <v>121</v>
      </c>
      <c r="H74">
        <v>20</v>
      </c>
      <c r="I74">
        <v>439</v>
      </c>
      <c r="J74">
        <v>0</v>
      </c>
      <c r="K74">
        <v>439</v>
      </c>
      <c r="L74">
        <v>0</v>
      </c>
      <c r="M74" s="49">
        <v>0</v>
      </c>
      <c r="N74" s="49" t="s">
        <v>449</v>
      </c>
      <c r="O74" s="49">
        <v>325</v>
      </c>
      <c r="P74" s="49">
        <v>10</v>
      </c>
      <c r="Q74" s="49" t="s">
        <v>10</v>
      </c>
    </row>
    <row r="75" spans="1:17" x14ac:dyDescent="0.25">
      <c r="A75">
        <v>425</v>
      </c>
      <c r="B75" t="s">
        <v>118</v>
      </c>
      <c r="C75" s="325" t="s">
        <v>148</v>
      </c>
      <c r="D75" s="325" t="s">
        <v>120</v>
      </c>
      <c r="E75" s="326">
        <v>34114</v>
      </c>
      <c r="F75">
        <v>528</v>
      </c>
      <c r="G75" t="s">
        <v>121</v>
      </c>
      <c r="H75">
        <v>20</v>
      </c>
      <c r="I75">
        <v>528</v>
      </c>
      <c r="J75">
        <v>0</v>
      </c>
      <c r="K75">
        <v>528</v>
      </c>
      <c r="L75">
        <v>0</v>
      </c>
      <c r="M75" s="49">
        <f>F75</f>
        <v>528</v>
      </c>
      <c r="N75" s="49" t="s">
        <v>444</v>
      </c>
      <c r="O75" s="49">
        <v>345</v>
      </c>
      <c r="P75" s="49">
        <v>2</v>
      </c>
      <c r="Q75" t="s">
        <v>59</v>
      </c>
    </row>
    <row r="76" spans="1:17" x14ac:dyDescent="0.25">
      <c r="A76">
        <v>422</v>
      </c>
      <c r="B76" t="s">
        <v>118</v>
      </c>
      <c r="C76" s="325" t="s">
        <v>149</v>
      </c>
      <c r="D76" s="325" t="s">
        <v>120</v>
      </c>
      <c r="E76" s="326">
        <v>34156</v>
      </c>
      <c r="F76">
        <v>15325</v>
      </c>
      <c r="G76" t="s">
        <v>121</v>
      </c>
      <c r="H76">
        <v>20</v>
      </c>
      <c r="I76">
        <v>15325</v>
      </c>
      <c r="J76">
        <v>0</v>
      </c>
      <c r="K76">
        <v>15325</v>
      </c>
      <c r="L76">
        <v>0</v>
      </c>
      <c r="M76" s="49">
        <f>F76</f>
        <v>15325</v>
      </c>
      <c r="N76" s="49" t="s">
        <v>444</v>
      </c>
      <c r="O76" s="49">
        <v>345</v>
      </c>
      <c r="P76" s="49">
        <v>2</v>
      </c>
      <c r="Q76" t="s">
        <v>59</v>
      </c>
    </row>
    <row r="77" spans="1:17" x14ac:dyDescent="0.25">
      <c r="A77">
        <v>423</v>
      </c>
      <c r="B77" t="s">
        <v>118</v>
      </c>
      <c r="C77" s="263" t="s">
        <v>150</v>
      </c>
      <c r="D77" s="263" t="s">
        <v>120</v>
      </c>
      <c r="E77" s="299">
        <v>34163</v>
      </c>
      <c r="F77">
        <v>3663</v>
      </c>
      <c r="G77" t="s">
        <v>121</v>
      </c>
      <c r="H77">
        <v>20</v>
      </c>
      <c r="I77">
        <v>3663</v>
      </c>
      <c r="J77">
        <v>0</v>
      </c>
      <c r="K77">
        <v>3663</v>
      </c>
      <c r="L77">
        <v>0</v>
      </c>
      <c r="M77" s="49">
        <f>F77</f>
        <v>3663</v>
      </c>
      <c r="N77" s="49" t="s">
        <v>445</v>
      </c>
      <c r="O77" s="49">
        <v>347</v>
      </c>
      <c r="P77" s="49">
        <v>2.5</v>
      </c>
      <c r="Q77" t="s">
        <v>452</v>
      </c>
    </row>
    <row r="78" spans="1:17" x14ac:dyDescent="0.25">
      <c r="A78">
        <v>424</v>
      </c>
      <c r="B78" t="s">
        <v>118</v>
      </c>
      <c r="C78" s="325" t="s">
        <v>151</v>
      </c>
      <c r="D78" s="325" t="s">
        <v>120</v>
      </c>
      <c r="E78" s="326">
        <v>34165</v>
      </c>
      <c r="F78">
        <v>1150</v>
      </c>
      <c r="G78" t="s">
        <v>121</v>
      </c>
      <c r="H78">
        <v>20</v>
      </c>
      <c r="I78">
        <v>1150</v>
      </c>
      <c r="J78">
        <v>0</v>
      </c>
      <c r="K78">
        <v>1150</v>
      </c>
      <c r="L78">
        <v>0</v>
      </c>
      <c r="M78" s="49">
        <f>F78</f>
        <v>1150</v>
      </c>
      <c r="N78" s="49" t="s">
        <v>444</v>
      </c>
      <c r="O78" s="49">
        <v>345</v>
      </c>
      <c r="P78" s="49">
        <v>2</v>
      </c>
      <c r="Q78" t="s">
        <v>59</v>
      </c>
    </row>
    <row r="79" spans="1:17" x14ac:dyDescent="0.25">
      <c r="A79">
        <v>426</v>
      </c>
      <c r="B79" t="s">
        <v>118</v>
      </c>
      <c r="C79" s="263" t="s">
        <v>152</v>
      </c>
      <c r="D79" s="263" t="s">
        <v>120</v>
      </c>
      <c r="E79" s="299">
        <v>34176</v>
      </c>
      <c r="F79">
        <v>1702</v>
      </c>
      <c r="G79" t="s">
        <v>121</v>
      </c>
      <c r="H79">
        <v>20</v>
      </c>
      <c r="I79">
        <v>1702</v>
      </c>
      <c r="J79">
        <v>0</v>
      </c>
      <c r="K79">
        <v>1702</v>
      </c>
      <c r="L79">
        <v>0</v>
      </c>
      <c r="M79" s="49">
        <v>0</v>
      </c>
      <c r="N79" s="49" t="s">
        <v>449</v>
      </c>
      <c r="O79" s="49">
        <v>346</v>
      </c>
      <c r="P79" s="49">
        <v>10</v>
      </c>
      <c r="Q79" t="s">
        <v>87</v>
      </c>
    </row>
    <row r="80" spans="1:17" x14ac:dyDescent="0.25">
      <c r="A80">
        <v>427</v>
      </c>
      <c r="B80" t="s">
        <v>118</v>
      </c>
      <c r="C80" s="323" t="s">
        <v>153</v>
      </c>
      <c r="D80" s="323" t="s">
        <v>120</v>
      </c>
      <c r="E80" s="324">
        <v>34201</v>
      </c>
      <c r="F80">
        <v>1513</v>
      </c>
      <c r="G80" t="s">
        <v>121</v>
      </c>
      <c r="H80">
        <v>20</v>
      </c>
      <c r="I80">
        <v>1513</v>
      </c>
      <c r="J80">
        <v>0</v>
      </c>
      <c r="K80">
        <v>1513</v>
      </c>
      <c r="L80">
        <v>0</v>
      </c>
      <c r="M80" s="49">
        <f>F80</f>
        <v>1513</v>
      </c>
      <c r="N80" s="49" t="s">
        <v>444</v>
      </c>
      <c r="O80" s="49">
        <v>348</v>
      </c>
      <c r="P80" s="49">
        <v>2</v>
      </c>
      <c r="Q80" t="s">
        <v>88</v>
      </c>
    </row>
    <row r="81" spans="1:17" x14ac:dyDescent="0.25">
      <c r="A81">
        <v>429</v>
      </c>
      <c r="B81" t="s">
        <v>118</v>
      </c>
      <c r="C81" s="323" t="s">
        <v>154</v>
      </c>
      <c r="D81" s="323" t="s">
        <v>120</v>
      </c>
      <c r="E81" s="324">
        <v>34243</v>
      </c>
      <c r="F81">
        <v>620</v>
      </c>
      <c r="G81" t="s">
        <v>121</v>
      </c>
      <c r="H81">
        <v>20</v>
      </c>
      <c r="I81">
        <v>620</v>
      </c>
      <c r="J81">
        <v>0</v>
      </c>
      <c r="K81">
        <v>620</v>
      </c>
      <c r="L81">
        <v>0</v>
      </c>
      <c r="M81" s="49">
        <f>F81</f>
        <v>620</v>
      </c>
      <c r="N81" s="49" t="s">
        <v>444</v>
      </c>
      <c r="O81" s="49">
        <v>348</v>
      </c>
      <c r="P81" s="49">
        <v>2</v>
      </c>
      <c r="Q81" t="s">
        <v>88</v>
      </c>
    </row>
    <row r="82" spans="1:17" x14ac:dyDescent="0.25">
      <c r="A82">
        <v>428</v>
      </c>
      <c r="B82" t="s">
        <v>118</v>
      </c>
      <c r="C82" s="325" t="s">
        <v>151</v>
      </c>
      <c r="D82" s="325" t="s">
        <v>120</v>
      </c>
      <c r="E82" s="326">
        <v>34263</v>
      </c>
      <c r="F82">
        <v>666</v>
      </c>
      <c r="G82" t="s">
        <v>121</v>
      </c>
      <c r="H82">
        <v>20</v>
      </c>
      <c r="I82">
        <v>666</v>
      </c>
      <c r="J82">
        <v>0</v>
      </c>
      <c r="K82">
        <v>666</v>
      </c>
      <c r="L82">
        <v>0</v>
      </c>
      <c r="M82" s="49">
        <f>F82</f>
        <v>666</v>
      </c>
      <c r="N82" s="49" t="s">
        <v>444</v>
      </c>
      <c r="O82" s="49">
        <v>345</v>
      </c>
      <c r="P82" s="49">
        <v>2</v>
      </c>
      <c r="Q82" t="s">
        <v>59</v>
      </c>
    </row>
    <row r="83" spans="1:17" x14ac:dyDescent="0.25">
      <c r="A83">
        <v>430</v>
      </c>
      <c r="B83" t="s">
        <v>118</v>
      </c>
      <c r="C83" s="323" t="s">
        <v>138</v>
      </c>
      <c r="D83" s="323" t="s">
        <v>120</v>
      </c>
      <c r="E83" s="324">
        <v>34277</v>
      </c>
      <c r="F83">
        <v>3712</v>
      </c>
      <c r="G83" t="s">
        <v>121</v>
      </c>
      <c r="H83">
        <v>20</v>
      </c>
      <c r="I83">
        <v>3712</v>
      </c>
      <c r="J83">
        <v>0</v>
      </c>
      <c r="K83">
        <v>3712</v>
      </c>
      <c r="L83">
        <v>0</v>
      </c>
      <c r="M83" s="49">
        <f>F83</f>
        <v>3712</v>
      </c>
      <c r="N83" s="49" t="s">
        <v>444</v>
      </c>
      <c r="O83" s="49">
        <v>348</v>
      </c>
      <c r="P83" s="49">
        <v>2</v>
      </c>
      <c r="Q83" t="s">
        <v>88</v>
      </c>
    </row>
    <row r="84" spans="1:17" x14ac:dyDescent="0.25">
      <c r="A84">
        <v>259</v>
      </c>
      <c r="B84" t="s">
        <v>118</v>
      </c>
      <c r="C84" s="263" t="s">
        <v>420</v>
      </c>
      <c r="D84" s="263" t="s">
        <v>223</v>
      </c>
      <c r="E84" s="299">
        <v>34311</v>
      </c>
      <c r="F84">
        <v>915</v>
      </c>
      <c r="G84" t="s">
        <v>121</v>
      </c>
      <c r="H84">
        <v>10</v>
      </c>
      <c r="I84">
        <v>915</v>
      </c>
      <c r="J84">
        <v>0</v>
      </c>
      <c r="K84">
        <v>915</v>
      </c>
      <c r="L84">
        <v>0</v>
      </c>
      <c r="M84" s="314">
        <v>0</v>
      </c>
      <c r="N84" s="49" t="s">
        <v>450</v>
      </c>
      <c r="O84" s="49">
        <v>396</v>
      </c>
      <c r="P84" s="49">
        <v>6.7</v>
      </c>
      <c r="Q84" t="s">
        <v>451</v>
      </c>
    </row>
    <row r="85" spans="1:17" x14ac:dyDescent="0.25">
      <c r="A85">
        <v>431</v>
      </c>
      <c r="B85" t="s">
        <v>118</v>
      </c>
      <c r="C85" s="263" t="s">
        <v>152</v>
      </c>
      <c r="D85" s="263" t="s">
        <v>120</v>
      </c>
      <c r="E85" s="299">
        <v>34500</v>
      </c>
      <c r="F85" s="263">
        <v>37358</v>
      </c>
      <c r="G85" t="s">
        <v>121</v>
      </c>
      <c r="H85">
        <v>20</v>
      </c>
      <c r="I85">
        <v>37358</v>
      </c>
      <c r="J85">
        <v>0</v>
      </c>
      <c r="K85">
        <v>37358</v>
      </c>
      <c r="L85">
        <v>0</v>
      </c>
      <c r="M85" s="49">
        <v>0</v>
      </c>
      <c r="N85" s="49" t="s">
        <v>449</v>
      </c>
      <c r="O85" s="49">
        <v>346</v>
      </c>
      <c r="P85" s="49">
        <v>10</v>
      </c>
      <c r="Q85" t="s">
        <v>87</v>
      </c>
    </row>
    <row r="86" spans="1:17" x14ac:dyDescent="0.25">
      <c r="A86">
        <v>432</v>
      </c>
      <c r="B86" t="s">
        <v>118</v>
      </c>
      <c r="C86" s="263" t="s">
        <v>135</v>
      </c>
      <c r="D86" s="263" t="s">
        <v>120</v>
      </c>
      <c r="E86" s="299">
        <v>34500</v>
      </c>
      <c r="F86" s="263">
        <v>37760</v>
      </c>
      <c r="G86" t="s">
        <v>121</v>
      </c>
      <c r="H86">
        <v>20</v>
      </c>
      <c r="I86">
        <v>37760</v>
      </c>
      <c r="J86">
        <v>0</v>
      </c>
      <c r="K86">
        <v>37760</v>
      </c>
      <c r="L86">
        <v>0</v>
      </c>
      <c r="M86" s="49">
        <f>F86</f>
        <v>37760</v>
      </c>
      <c r="N86" s="49" t="s">
        <v>444</v>
      </c>
      <c r="O86" s="49">
        <v>345</v>
      </c>
      <c r="P86" s="49">
        <v>2</v>
      </c>
      <c r="Q86" t="s">
        <v>59</v>
      </c>
    </row>
    <row r="87" spans="1:17" x14ac:dyDescent="0.25">
      <c r="A87">
        <v>433</v>
      </c>
      <c r="B87" t="s">
        <v>118</v>
      </c>
      <c r="C87" s="263" t="s">
        <v>138</v>
      </c>
      <c r="D87" s="263" t="s">
        <v>120</v>
      </c>
      <c r="E87" s="299">
        <v>34500</v>
      </c>
      <c r="F87" s="263">
        <v>18998</v>
      </c>
      <c r="G87" t="s">
        <v>121</v>
      </c>
      <c r="H87">
        <v>20</v>
      </c>
      <c r="I87">
        <v>18998</v>
      </c>
      <c r="J87">
        <v>0</v>
      </c>
      <c r="K87">
        <v>18998</v>
      </c>
      <c r="L87">
        <v>0</v>
      </c>
      <c r="M87" s="49">
        <f t="shared" ref="M87:M88" si="1">F87</f>
        <v>18998</v>
      </c>
      <c r="N87" s="49" t="s">
        <v>444</v>
      </c>
      <c r="O87" s="49">
        <v>348</v>
      </c>
      <c r="P87" s="49">
        <v>2</v>
      </c>
      <c r="Q87" t="s">
        <v>88</v>
      </c>
    </row>
    <row r="88" spans="1:17" x14ac:dyDescent="0.25">
      <c r="A88">
        <v>434</v>
      </c>
      <c r="B88" t="s">
        <v>118</v>
      </c>
      <c r="C88" s="263" t="s">
        <v>155</v>
      </c>
      <c r="D88" s="263" t="s">
        <v>120</v>
      </c>
      <c r="E88" s="299">
        <v>34500</v>
      </c>
      <c r="F88" s="263">
        <v>8135</v>
      </c>
      <c r="G88" t="s">
        <v>121</v>
      </c>
      <c r="H88">
        <v>20</v>
      </c>
      <c r="I88">
        <v>8135</v>
      </c>
      <c r="J88">
        <v>0</v>
      </c>
      <c r="K88">
        <v>8135</v>
      </c>
      <c r="L88">
        <v>0</v>
      </c>
      <c r="M88" s="49">
        <f t="shared" si="1"/>
        <v>8135</v>
      </c>
      <c r="N88" s="49" t="s">
        <v>445</v>
      </c>
      <c r="O88" s="49">
        <v>342</v>
      </c>
      <c r="P88" s="49">
        <v>2.5</v>
      </c>
      <c r="Q88" t="s">
        <v>57</v>
      </c>
    </row>
    <row r="89" spans="1:17" x14ac:dyDescent="0.25">
      <c r="A89">
        <v>435</v>
      </c>
      <c r="B89" t="s">
        <v>118</v>
      </c>
      <c r="C89" s="263" t="s">
        <v>156</v>
      </c>
      <c r="D89" s="263" t="s">
        <v>120</v>
      </c>
      <c r="E89" s="299">
        <v>34500</v>
      </c>
      <c r="F89" s="263">
        <v>11220</v>
      </c>
      <c r="G89" t="s">
        <v>121</v>
      </c>
      <c r="H89">
        <v>20</v>
      </c>
      <c r="I89">
        <v>11220</v>
      </c>
      <c r="J89">
        <v>0</v>
      </c>
      <c r="K89">
        <v>11220</v>
      </c>
      <c r="L89">
        <v>0</v>
      </c>
      <c r="M89" s="49">
        <v>0</v>
      </c>
      <c r="N89" s="49" t="s">
        <v>449</v>
      </c>
      <c r="O89" s="49">
        <v>325</v>
      </c>
      <c r="P89" s="49">
        <v>10</v>
      </c>
      <c r="Q89" t="s">
        <v>10</v>
      </c>
    </row>
    <row r="90" spans="1:17" x14ac:dyDescent="0.25">
      <c r="A90">
        <v>438</v>
      </c>
      <c r="B90" t="s">
        <v>118</v>
      </c>
      <c r="C90" s="263" t="s">
        <v>157</v>
      </c>
      <c r="D90" s="263" t="s">
        <v>120</v>
      </c>
      <c r="E90" s="299">
        <v>34745</v>
      </c>
      <c r="F90" s="263">
        <v>47410</v>
      </c>
      <c r="G90" t="s">
        <v>121</v>
      </c>
      <c r="H90">
        <v>50</v>
      </c>
      <c r="I90">
        <v>22677.599999999999</v>
      </c>
      <c r="J90">
        <v>948.2</v>
      </c>
      <c r="K90">
        <v>23625.8</v>
      </c>
      <c r="L90">
        <v>23784.2</v>
      </c>
      <c r="M90" s="49">
        <f>F90</f>
        <v>47410</v>
      </c>
      <c r="N90" s="49" t="s">
        <v>454</v>
      </c>
      <c r="O90" s="49">
        <v>332</v>
      </c>
      <c r="P90" s="49">
        <v>2.9</v>
      </c>
      <c r="Q90" t="s">
        <v>221</v>
      </c>
    </row>
    <row r="91" spans="1:17" x14ac:dyDescent="0.25">
      <c r="A91">
        <v>265</v>
      </c>
      <c r="B91" t="s">
        <v>118</v>
      </c>
      <c r="C91" s="263" t="s">
        <v>421</v>
      </c>
      <c r="D91" s="263" t="s">
        <v>223</v>
      </c>
      <c r="E91" s="299">
        <v>34773</v>
      </c>
      <c r="F91" s="263">
        <v>13575</v>
      </c>
      <c r="G91" t="s">
        <v>121</v>
      </c>
      <c r="H91">
        <v>10</v>
      </c>
      <c r="I91">
        <v>13575</v>
      </c>
      <c r="J91">
        <v>0</v>
      </c>
      <c r="K91">
        <v>13575</v>
      </c>
      <c r="L91">
        <v>0</v>
      </c>
      <c r="M91" s="314">
        <v>0</v>
      </c>
      <c r="N91" s="49" t="s">
        <v>443</v>
      </c>
      <c r="O91" s="49">
        <v>396</v>
      </c>
      <c r="P91" s="49">
        <v>6.7</v>
      </c>
      <c r="Q91" t="s">
        <v>453</v>
      </c>
    </row>
    <row r="92" spans="1:17" x14ac:dyDescent="0.25">
      <c r="A92">
        <v>436</v>
      </c>
      <c r="B92" t="s">
        <v>118</v>
      </c>
      <c r="C92" s="263" t="s">
        <v>132</v>
      </c>
      <c r="D92" s="263" t="s">
        <v>120</v>
      </c>
      <c r="E92" s="299">
        <v>34865</v>
      </c>
      <c r="F92" s="263">
        <v>10263</v>
      </c>
      <c r="G92" t="s">
        <v>121</v>
      </c>
      <c r="H92">
        <v>20</v>
      </c>
      <c r="I92">
        <v>10263</v>
      </c>
      <c r="J92">
        <v>0</v>
      </c>
      <c r="K92">
        <v>10263</v>
      </c>
      <c r="L92">
        <v>0</v>
      </c>
      <c r="M92" s="49">
        <f>F92</f>
        <v>10263</v>
      </c>
      <c r="N92" s="49" t="s">
        <v>444</v>
      </c>
      <c r="O92" s="49">
        <v>345</v>
      </c>
      <c r="P92" s="49">
        <v>2</v>
      </c>
      <c r="Q92" t="s">
        <v>59</v>
      </c>
    </row>
    <row r="93" spans="1:17" x14ac:dyDescent="0.25">
      <c r="A93">
        <v>437</v>
      </c>
      <c r="B93" t="s">
        <v>118</v>
      </c>
      <c r="C93" s="263" t="s">
        <v>158</v>
      </c>
      <c r="D93" s="263" t="s">
        <v>120</v>
      </c>
      <c r="E93" s="299">
        <v>34865</v>
      </c>
      <c r="F93" s="263">
        <v>14248</v>
      </c>
      <c r="G93" t="s">
        <v>121</v>
      </c>
      <c r="H93">
        <v>20</v>
      </c>
      <c r="I93">
        <v>14248</v>
      </c>
      <c r="J93">
        <v>0</v>
      </c>
      <c r="K93">
        <v>14248</v>
      </c>
      <c r="L93">
        <v>0</v>
      </c>
      <c r="M93" s="49">
        <v>0</v>
      </c>
      <c r="N93" s="49" t="s">
        <v>449</v>
      </c>
      <c r="O93" s="49">
        <v>346</v>
      </c>
      <c r="P93" s="49">
        <v>10</v>
      </c>
      <c r="Q93" t="s">
        <v>87</v>
      </c>
    </row>
    <row r="94" spans="1:17" x14ac:dyDescent="0.25">
      <c r="A94">
        <v>439</v>
      </c>
      <c r="B94" t="s">
        <v>118</v>
      </c>
      <c r="C94" s="263" t="s">
        <v>159</v>
      </c>
      <c r="D94" s="263" t="s">
        <v>120</v>
      </c>
      <c r="E94" s="299">
        <v>34865</v>
      </c>
      <c r="F94" s="263">
        <v>12045</v>
      </c>
      <c r="G94" t="s">
        <v>121</v>
      </c>
      <c r="H94">
        <v>20</v>
      </c>
      <c r="I94">
        <v>12045</v>
      </c>
      <c r="J94">
        <v>0</v>
      </c>
      <c r="K94">
        <v>12045</v>
      </c>
      <c r="L94">
        <v>0</v>
      </c>
      <c r="M94" s="49">
        <f>F94</f>
        <v>12045</v>
      </c>
      <c r="N94" s="49" t="s">
        <v>444</v>
      </c>
      <c r="O94" s="49">
        <v>348</v>
      </c>
      <c r="P94" s="49">
        <v>2</v>
      </c>
      <c r="Q94" t="s">
        <v>88</v>
      </c>
    </row>
    <row r="95" spans="1:17" x14ac:dyDescent="0.25">
      <c r="A95">
        <v>440</v>
      </c>
      <c r="B95" t="s">
        <v>118</v>
      </c>
      <c r="C95" s="263" t="s">
        <v>160</v>
      </c>
      <c r="D95" s="263" t="s">
        <v>120</v>
      </c>
      <c r="E95" s="299">
        <v>34989</v>
      </c>
      <c r="F95" s="263">
        <v>9583</v>
      </c>
      <c r="G95" t="s">
        <v>121</v>
      </c>
      <c r="H95">
        <v>20</v>
      </c>
      <c r="I95">
        <v>9583</v>
      </c>
      <c r="J95">
        <v>0</v>
      </c>
      <c r="K95">
        <v>9583</v>
      </c>
      <c r="L95">
        <v>0</v>
      </c>
      <c r="M95" s="49">
        <f>F95</f>
        <v>9583</v>
      </c>
      <c r="N95" s="49" t="s">
        <v>444</v>
      </c>
      <c r="O95" s="49">
        <v>314</v>
      </c>
      <c r="P95" s="49">
        <v>2</v>
      </c>
      <c r="Q95" t="s">
        <v>56</v>
      </c>
    </row>
    <row r="96" spans="1:17" x14ac:dyDescent="0.25">
      <c r="A96">
        <v>215</v>
      </c>
      <c r="B96" t="s">
        <v>118</v>
      </c>
      <c r="C96" s="263" t="s">
        <v>400</v>
      </c>
      <c r="D96" s="263" t="s">
        <v>223</v>
      </c>
      <c r="E96" s="299">
        <v>35145</v>
      </c>
      <c r="F96" s="263">
        <v>2060</v>
      </c>
      <c r="G96" t="s">
        <v>121</v>
      </c>
      <c r="H96">
        <v>10</v>
      </c>
      <c r="I96">
        <v>2060</v>
      </c>
      <c r="J96">
        <v>0</v>
      </c>
      <c r="K96">
        <v>2060</v>
      </c>
      <c r="L96">
        <v>0</v>
      </c>
      <c r="M96" s="314">
        <v>0</v>
      </c>
      <c r="N96" s="49" t="s">
        <v>450</v>
      </c>
      <c r="O96" s="49">
        <v>396</v>
      </c>
      <c r="P96" s="49">
        <v>6.7</v>
      </c>
      <c r="Q96" t="s">
        <v>226</v>
      </c>
    </row>
    <row r="97" spans="1:21" x14ac:dyDescent="0.25">
      <c r="A97">
        <v>441</v>
      </c>
      <c r="B97" t="s">
        <v>118</v>
      </c>
      <c r="C97" s="263" t="s">
        <v>158</v>
      </c>
      <c r="D97" s="263" t="s">
        <v>120</v>
      </c>
      <c r="E97" s="299">
        <v>35231</v>
      </c>
      <c r="F97" s="263">
        <v>117689</v>
      </c>
      <c r="G97" t="s">
        <v>121</v>
      </c>
      <c r="H97">
        <v>20</v>
      </c>
      <c r="I97">
        <v>117689</v>
      </c>
      <c r="J97">
        <v>0</v>
      </c>
      <c r="K97">
        <v>117689</v>
      </c>
      <c r="L97">
        <v>0</v>
      </c>
      <c r="M97" s="49">
        <v>0</v>
      </c>
      <c r="N97" s="49" t="s">
        <v>449</v>
      </c>
      <c r="O97" s="49">
        <v>346</v>
      </c>
      <c r="P97" s="49">
        <v>10</v>
      </c>
      <c r="Q97" t="s">
        <v>87</v>
      </c>
    </row>
    <row r="98" spans="1:21" x14ac:dyDescent="0.25">
      <c r="A98">
        <v>268</v>
      </c>
      <c r="B98" t="s">
        <v>118</v>
      </c>
      <c r="C98" s="263" t="s">
        <v>422</v>
      </c>
      <c r="D98" s="263" t="s">
        <v>223</v>
      </c>
      <c r="E98" s="299">
        <v>35419</v>
      </c>
      <c r="F98" s="263">
        <v>4990</v>
      </c>
      <c r="G98" t="s">
        <v>121</v>
      </c>
      <c r="H98">
        <v>10</v>
      </c>
      <c r="I98">
        <v>4990</v>
      </c>
      <c r="J98">
        <v>0</v>
      </c>
      <c r="K98">
        <v>4990</v>
      </c>
      <c r="L98">
        <v>0</v>
      </c>
      <c r="M98" s="314">
        <v>0</v>
      </c>
      <c r="N98" s="49" t="s">
        <v>450</v>
      </c>
      <c r="O98" s="49">
        <v>396</v>
      </c>
      <c r="P98" s="49">
        <v>6.7</v>
      </c>
      <c r="Q98" t="s">
        <v>226</v>
      </c>
    </row>
    <row r="99" spans="1:21" x14ac:dyDescent="0.25">
      <c r="A99" s="263">
        <v>220</v>
      </c>
      <c r="B99" s="263" t="s">
        <v>118</v>
      </c>
      <c r="C99" s="263" t="s">
        <v>403</v>
      </c>
      <c r="D99" s="263" t="s">
        <v>223</v>
      </c>
      <c r="E99" s="299">
        <v>35472</v>
      </c>
      <c r="F99" s="263">
        <v>1485</v>
      </c>
      <c r="G99" s="263" t="s">
        <v>121</v>
      </c>
      <c r="H99" s="263">
        <v>10</v>
      </c>
      <c r="I99" s="263">
        <v>1485</v>
      </c>
      <c r="J99" s="263">
        <v>0</v>
      </c>
      <c r="K99" s="263">
        <v>1485</v>
      </c>
      <c r="L99" s="263">
        <v>0</v>
      </c>
      <c r="M99" s="314">
        <v>0</v>
      </c>
      <c r="N99" s="49" t="s">
        <v>449</v>
      </c>
      <c r="O99" s="263">
        <v>325</v>
      </c>
      <c r="P99" s="263">
        <v>10</v>
      </c>
      <c r="Q99" t="s">
        <v>10</v>
      </c>
    </row>
    <row r="100" spans="1:21" x14ac:dyDescent="0.25">
      <c r="A100" s="263">
        <v>442</v>
      </c>
      <c r="B100" s="263" t="s">
        <v>118</v>
      </c>
      <c r="C100" s="263" t="s">
        <v>158</v>
      </c>
      <c r="D100" s="263" t="s">
        <v>120</v>
      </c>
      <c r="E100" s="299">
        <v>35596</v>
      </c>
      <c r="F100" s="263">
        <v>8100</v>
      </c>
      <c r="G100" s="263" t="s">
        <v>121</v>
      </c>
      <c r="H100" s="263">
        <v>20</v>
      </c>
      <c r="I100" s="263">
        <v>8100</v>
      </c>
      <c r="J100" s="263">
        <v>0</v>
      </c>
      <c r="K100" s="263">
        <v>8100</v>
      </c>
      <c r="L100" s="263">
        <v>0</v>
      </c>
      <c r="M100" s="263">
        <v>0</v>
      </c>
      <c r="N100" s="49" t="s">
        <v>449</v>
      </c>
      <c r="O100" s="263">
        <v>346</v>
      </c>
      <c r="P100" s="263">
        <v>10</v>
      </c>
      <c r="Q100" t="s">
        <v>87</v>
      </c>
    </row>
    <row r="101" spans="1:21" x14ac:dyDescent="0.25">
      <c r="A101" s="263">
        <v>270</v>
      </c>
      <c r="B101" s="263" t="s">
        <v>118</v>
      </c>
      <c r="C101" s="263" t="s">
        <v>423</v>
      </c>
      <c r="D101" s="263" t="s">
        <v>223</v>
      </c>
      <c r="E101" s="299">
        <v>35648</v>
      </c>
      <c r="F101" s="263">
        <v>17500</v>
      </c>
      <c r="G101" s="263" t="s">
        <v>121</v>
      </c>
      <c r="H101" s="263">
        <v>10</v>
      </c>
      <c r="I101" s="263">
        <v>17500</v>
      </c>
      <c r="J101" s="263">
        <v>0</v>
      </c>
      <c r="K101" s="263">
        <v>17500</v>
      </c>
      <c r="L101" s="263">
        <v>0</v>
      </c>
      <c r="M101" s="314">
        <v>0</v>
      </c>
      <c r="N101" s="49" t="s">
        <v>450</v>
      </c>
      <c r="O101" s="263">
        <v>396</v>
      </c>
      <c r="P101" s="263">
        <v>6.7</v>
      </c>
      <c r="Q101" t="s">
        <v>226</v>
      </c>
    </row>
    <row r="102" spans="1:21" x14ac:dyDescent="0.25">
      <c r="A102" s="263">
        <v>271</v>
      </c>
      <c r="B102" s="263" t="s">
        <v>118</v>
      </c>
      <c r="C102" s="263" t="s">
        <v>250</v>
      </c>
      <c r="D102" s="263" t="s">
        <v>223</v>
      </c>
      <c r="E102" s="299">
        <v>35653</v>
      </c>
      <c r="F102" s="263">
        <v>2159</v>
      </c>
      <c r="G102" s="263" t="s">
        <v>121</v>
      </c>
      <c r="H102" s="263">
        <v>10</v>
      </c>
      <c r="I102" s="263">
        <v>2159</v>
      </c>
      <c r="J102" s="263">
        <v>0</v>
      </c>
      <c r="K102" s="263">
        <v>2159</v>
      </c>
      <c r="L102" s="263">
        <v>0</v>
      </c>
      <c r="M102" s="314">
        <v>0</v>
      </c>
      <c r="N102" s="49" t="s">
        <v>450</v>
      </c>
      <c r="O102" s="263">
        <v>396</v>
      </c>
      <c r="P102" s="263">
        <v>6.7</v>
      </c>
      <c r="Q102" s="49" t="s">
        <v>226</v>
      </c>
    </row>
    <row r="103" spans="1:21" x14ac:dyDescent="0.25">
      <c r="A103" s="263">
        <v>443</v>
      </c>
      <c r="B103" s="263" t="s">
        <v>118</v>
      </c>
      <c r="C103" s="263" t="s">
        <v>161</v>
      </c>
      <c r="D103" s="263" t="s">
        <v>120</v>
      </c>
      <c r="E103" s="299">
        <v>35699</v>
      </c>
      <c r="F103" s="263">
        <v>2236</v>
      </c>
      <c r="G103" s="263" t="s">
        <v>121</v>
      </c>
      <c r="H103" s="263">
        <v>20</v>
      </c>
      <c r="I103" s="263">
        <v>2236</v>
      </c>
      <c r="J103" s="263">
        <v>0</v>
      </c>
      <c r="K103" s="263">
        <v>2236</v>
      </c>
      <c r="L103" s="263">
        <v>0</v>
      </c>
      <c r="M103" s="263">
        <f>F103</f>
        <v>2236</v>
      </c>
      <c r="N103" s="49" t="s">
        <v>444</v>
      </c>
      <c r="O103" s="263">
        <v>345</v>
      </c>
      <c r="P103" s="263">
        <v>2</v>
      </c>
      <c r="Q103" t="s">
        <v>59</v>
      </c>
    </row>
    <row r="104" spans="1:21" x14ac:dyDescent="0.25">
      <c r="A104" s="263">
        <v>219</v>
      </c>
      <c r="B104" s="263" t="s">
        <v>118</v>
      </c>
      <c r="C104" s="263" t="s">
        <v>402</v>
      </c>
      <c r="D104" s="263" t="s">
        <v>223</v>
      </c>
      <c r="E104" s="299">
        <v>35703</v>
      </c>
      <c r="F104" s="263">
        <v>1081</v>
      </c>
      <c r="G104" s="263" t="s">
        <v>121</v>
      </c>
      <c r="H104" s="263">
        <v>10</v>
      </c>
      <c r="I104" s="263">
        <v>1081</v>
      </c>
      <c r="J104" s="263">
        <v>0</v>
      </c>
      <c r="K104" s="263">
        <v>1081</v>
      </c>
      <c r="L104" s="263">
        <v>0</v>
      </c>
      <c r="M104" s="314">
        <v>0</v>
      </c>
      <c r="N104" s="49" t="s">
        <v>455</v>
      </c>
      <c r="O104" s="263">
        <v>392</v>
      </c>
      <c r="P104" s="263">
        <v>13</v>
      </c>
      <c r="Q104" t="s">
        <v>456</v>
      </c>
    </row>
    <row r="105" spans="1:21" x14ac:dyDescent="0.25">
      <c r="A105" s="263">
        <v>275</v>
      </c>
      <c r="B105" s="263" t="s">
        <v>118</v>
      </c>
      <c r="C105" s="263" t="s">
        <v>425</v>
      </c>
      <c r="D105" s="263" t="s">
        <v>223</v>
      </c>
      <c r="E105" s="299">
        <v>35797</v>
      </c>
      <c r="F105" s="263">
        <v>2163</v>
      </c>
      <c r="G105" s="263" t="s">
        <v>121</v>
      </c>
      <c r="H105" s="263">
        <v>10</v>
      </c>
      <c r="I105" s="263">
        <v>2163</v>
      </c>
      <c r="J105" s="263">
        <v>0</v>
      </c>
      <c r="K105" s="263">
        <v>2163</v>
      </c>
      <c r="L105" s="263">
        <v>0</v>
      </c>
      <c r="M105" s="314">
        <v>0</v>
      </c>
      <c r="N105" s="49" t="s">
        <v>449</v>
      </c>
      <c r="O105" s="263">
        <v>325</v>
      </c>
      <c r="P105" s="263">
        <v>10</v>
      </c>
      <c r="Q105" t="s">
        <v>10</v>
      </c>
    </row>
    <row r="106" spans="1:21" x14ac:dyDescent="0.25">
      <c r="A106" s="263">
        <v>230</v>
      </c>
      <c r="B106" s="263" t="s">
        <v>118</v>
      </c>
      <c r="C106" s="263" t="s">
        <v>407</v>
      </c>
      <c r="D106" s="263" t="s">
        <v>223</v>
      </c>
      <c r="E106" s="299">
        <v>35863</v>
      </c>
      <c r="F106" s="263">
        <v>1211</v>
      </c>
      <c r="G106" s="263" t="s">
        <v>121</v>
      </c>
      <c r="H106" s="263">
        <v>10</v>
      </c>
      <c r="I106" s="263">
        <v>1211</v>
      </c>
      <c r="J106" s="263">
        <v>0</v>
      </c>
      <c r="K106" s="263">
        <v>1211</v>
      </c>
      <c r="L106" s="263">
        <v>0</v>
      </c>
      <c r="M106" s="314">
        <v>0</v>
      </c>
      <c r="N106" s="49" t="s">
        <v>443</v>
      </c>
      <c r="O106" s="263">
        <v>396</v>
      </c>
      <c r="P106" s="263">
        <v>6.7</v>
      </c>
      <c r="Q106" t="s">
        <v>458</v>
      </c>
    </row>
    <row r="107" spans="1:21" x14ac:dyDescent="0.25">
      <c r="A107" s="263">
        <v>224</v>
      </c>
      <c r="B107" s="263" t="s">
        <v>118</v>
      </c>
      <c r="C107" s="263" t="s">
        <v>222</v>
      </c>
      <c r="D107" s="263" t="s">
        <v>223</v>
      </c>
      <c r="E107" s="299">
        <v>35898</v>
      </c>
      <c r="F107" s="263">
        <v>5199</v>
      </c>
      <c r="G107" s="263" t="s">
        <v>121</v>
      </c>
      <c r="H107" s="263">
        <v>10</v>
      </c>
      <c r="I107" s="263">
        <v>5199</v>
      </c>
      <c r="J107" s="263">
        <v>0</v>
      </c>
      <c r="K107" s="263">
        <v>5199</v>
      </c>
      <c r="L107" s="263">
        <v>0</v>
      </c>
      <c r="M107" s="315">
        <f t="shared" ref="M107" si="2">F107/2</f>
        <v>2599.5</v>
      </c>
      <c r="N107" s="263" t="s">
        <v>445</v>
      </c>
      <c r="O107" s="263">
        <v>390</v>
      </c>
      <c r="P107" s="263">
        <v>2.5</v>
      </c>
      <c r="Q107" s="263" t="s">
        <v>3</v>
      </c>
      <c r="R107" s="263"/>
      <c r="S107" s="263"/>
      <c r="T107" s="263"/>
      <c r="U107" s="263"/>
    </row>
    <row r="108" spans="1:21" x14ac:dyDescent="0.25">
      <c r="A108" s="263">
        <v>444</v>
      </c>
      <c r="B108" s="263" t="s">
        <v>118</v>
      </c>
      <c r="C108" s="263" t="s">
        <v>162</v>
      </c>
      <c r="D108" s="263" t="s">
        <v>120</v>
      </c>
      <c r="E108" s="299">
        <v>35961</v>
      </c>
      <c r="F108" s="263">
        <v>29773</v>
      </c>
      <c r="G108" s="263" t="s">
        <v>121</v>
      </c>
      <c r="H108" s="263">
        <v>20</v>
      </c>
      <c r="I108" s="263">
        <v>29773</v>
      </c>
      <c r="J108" s="263">
        <v>0</v>
      </c>
      <c r="K108" s="263">
        <v>29773</v>
      </c>
      <c r="L108" s="263">
        <v>0</v>
      </c>
      <c r="M108" s="263">
        <f>F108</f>
        <v>29773</v>
      </c>
      <c r="N108" s="49" t="s">
        <v>444</v>
      </c>
      <c r="O108" s="49">
        <v>345</v>
      </c>
      <c r="P108" s="49">
        <v>2</v>
      </c>
      <c r="Q108" t="s">
        <v>59</v>
      </c>
    </row>
    <row r="109" spans="1:21" x14ac:dyDescent="0.25">
      <c r="A109" s="263">
        <v>280</v>
      </c>
      <c r="B109" s="263" t="s">
        <v>118</v>
      </c>
      <c r="C109" s="263" t="s">
        <v>250</v>
      </c>
      <c r="D109" s="263" t="s">
        <v>223</v>
      </c>
      <c r="E109" s="299">
        <v>36003</v>
      </c>
      <c r="F109" s="263">
        <v>2656</v>
      </c>
      <c r="G109" s="263" t="s">
        <v>121</v>
      </c>
      <c r="H109" s="263">
        <v>10</v>
      </c>
      <c r="I109" s="263">
        <v>2656</v>
      </c>
      <c r="J109" s="263">
        <v>0</v>
      </c>
      <c r="K109" s="263">
        <v>2656</v>
      </c>
      <c r="L109" s="263">
        <v>0</v>
      </c>
      <c r="M109" s="314">
        <v>0</v>
      </c>
      <c r="N109" s="49" t="s">
        <v>450</v>
      </c>
      <c r="O109" s="263">
        <v>396</v>
      </c>
      <c r="P109" s="263">
        <v>6.7</v>
      </c>
      <c r="Q109" t="s">
        <v>226</v>
      </c>
    </row>
    <row r="110" spans="1:21" x14ac:dyDescent="0.25">
      <c r="A110" s="263">
        <v>274</v>
      </c>
      <c r="B110" s="263" t="s">
        <v>118</v>
      </c>
      <c r="C110" s="263" t="s">
        <v>250</v>
      </c>
      <c r="D110" s="263" t="s">
        <v>223</v>
      </c>
      <c r="E110" s="299">
        <v>36004</v>
      </c>
      <c r="F110" s="263">
        <v>21550</v>
      </c>
      <c r="G110" s="263" t="s">
        <v>121</v>
      </c>
      <c r="H110" s="263">
        <v>10</v>
      </c>
      <c r="I110" s="263">
        <v>21550</v>
      </c>
      <c r="J110" s="263">
        <v>0</v>
      </c>
      <c r="K110" s="263">
        <v>21550</v>
      </c>
      <c r="L110" s="263">
        <v>0</v>
      </c>
      <c r="M110" s="314">
        <v>0</v>
      </c>
      <c r="N110" s="49" t="s">
        <v>450</v>
      </c>
      <c r="O110" s="263">
        <v>396</v>
      </c>
      <c r="P110" s="263">
        <v>6.7</v>
      </c>
      <c r="Q110" s="49" t="s">
        <v>457</v>
      </c>
    </row>
    <row r="111" spans="1:21" x14ac:dyDescent="0.25">
      <c r="A111" s="263">
        <v>232</v>
      </c>
      <c r="B111" s="263" t="s">
        <v>118</v>
      </c>
      <c r="C111" s="263" t="s">
        <v>408</v>
      </c>
      <c r="D111" s="263" t="s">
        <v>223</v>
      </c>
      <c r="E111" s="299">
        <v>36007</v>
      </c>
      <c r="F111" s="263">
        <v>460</v>
      </c>
      <c r="G111" s="263" t="s">
        <v>121</v>
      </c>
      <c r="H111" s="263">
        <v>10</v>
      </c>
      <c r="I111" s="263">
        <v>460</v>
      </c>
      <c r="J111" s="263">
        <v>0</v>
      </c>
      <c r="K111" s="263">
        <v>460</v>
      </c>
      <c r="L111" s="263">
        <v>0</v>
      </c>
      <c r="M111" s="314">
        <v>0</v>
      </c>
      <c r="N111" s="49" t="s">
        <v>450</v>
      </c>
      <c r="O111" s="263">
        <v>396</v>
      </c>
      <c r="P111" s="263">
        <v>6.7</v>
      </c>
      <c r="Q111" s="49" t="s">
        <v>226</v>
      </c>
    </row>
    <row r="112" spans="1:21" x14ac:dyDescent="0.25">
      <c r="A112" s="263">
        <v>229</v>
      </c>
      <c r="B112" s="263" t="s">
        <v>118</v>
      </c>
      <c r="C112" s="263" t="s">
        <v>406</v>
      </c>
      <c r="D112" s="263" t="s">
        <v>223</v>
      </c>
      <c r="E112" s="299">
        <v>36094</v>
      </c>
      <c r="F112" s="263">
        <v>1069</v>
      </c>
      <c r="G112" s="263" t="s">
        <v>121</v>
      </c>
      <c r="H112" s="263">
        <v>10</v>
      </c>
      <c r="I112" s="263">
        <v>1069</v>
      </c>
      <c r="J112" s="263">
        <v>0</v>
      </c>
      <c r="K112" s="263">
        <v>1069</v>
      </c>
      <c r="L112" s="263">
        <v>0</v>
      </c>
      <c r="M112" s="314">
        <v>0</v>
      </c>
      <c r="N112" s="49" t="s">
        <v>450</v>
      </c>
      <c r="O112" s="263">
        <v>396</v>
      </c>
      <c r="P112" s="263">
        <v>6.7</v>
      </c>
      <c r="Q112" s="49" t="s">
        <v>226</v>
      </c>
    </row>
    <row r="113" spans="1:18" x14ac:dyDescent="0.25">
      <c r="A113" s="263">
        <v>278</v>
      </c>
      <c r="B113" s="263" t="s">
        <v>118</v>
      </c>
      <c r="C113" s="263" t="s">
        <v>426</v>
      </c>
      <c r="D113" s="263" t="s">
        <v>223</v>
      </c>
      <c r="E113" s="299">
        <v>36094</v>
      </c>
      <c r="F113" s="263">
        <v>1069</v>
      </c>
      <c r="G113" s="263" t="s">
        <v>121</v>
      </c>
      <c r="H113" s="263">
        <v>10</v>
      </c>
      <c r="I113" s="263">
        <v>1069</v>
      </c>
      <c r="J113" s="263">
        <v>0</v>
      </c>
      <c r="K113" s="263">
        <v>1069</v>
      </c>
      <c r="L113" s="263">
        <v>0</v>
      </c>
      <c r="M113" s="314">
        <v>0</v>
      </c>
      <c r="N113" s="49" t="s">
        <v>450</v>
      </c>
      <c r="O113" s="263">
        <v>396</v>
      </c>
      <c r="P113" s="263">
        <v>6.7</v>
      </c>
      <c r="Q113" s="49" t="s">
        <v>226</v>
      </c>
    </row>
    <row r="114" spans="1:18" x14ac:dyDescent="0.25">
      <c r="A114" s="263">
        <v>235</v>
      </c>
      <c r="B114" s="263" t="s">
        <v>118</v>
      </c>
      <c r="C114" s="263" t="s">
        <v>410</v>
      </c>
      <c r="D114" s="263" t="s">
        <v>223</v>
      </c>
      <c r="E114" s="299">
        <v>36258</v>
      </c>
      <c r="F114" s="263">
        <v>1610</v>
      </c>
      <c r="G114" s="263" t="s">
        <v>121</v>
      </c>
      <c r="H114" s="263">
        <v>10</v>
      </c>
      <c r="I114" s="263">
        <v>1610</v>
      </c>
      <c r="J114" s="263">
        <v>0</v>
      </c>
      <c r="K114" s="263">
        <v>1610</v>
      </c>
      <c r="L114" s="263">
        <v>0</v>
      </c>
      <c r="M114" s="263">
        <f>F114</f>
        <v>1610</v>
      </c>
      <c r="N114" s="263" t="s">
        <v>454</v>
      </c>
      <c r="O114" s="263">
        <v>332</v>
      </c>
      <c r="P114" s="263">
        <v>2.9</v>
      </c>
      <c r="Q114" t="s">
        <v>221</v>
      </c>
    </row>
    <row r="115" spans="1:18" s="49" customFormat="1" x14ac:dyDescent="0.25">
      <c r="A115" s="263">
        <v>446</v>
      </c>
      <c r="B115" s="263" t="s">
        <v>118</v>
      </c>
      <c r="C115" s="263" t="s">
        <v>158</v>
      </c>
      <c r="D115" s="263" t="s">
        <v>120</v>
      </c>
      <c r="E115" s="299">
        <v>36312</v>
      </c>
      <c r="F115" s="263">
        <v>6397</v>
      </c>
      <c r="G115" s="263" t="s">
        <v>121</v>
      </c>
      <c r="H115" s="263">
        <v>20</v>
      </c>
      <c r="I115" s="263">
        <v>6264.05</v>
      </c>
      <c r="J115" s="263">
        <v>132.94999999999999</v>
      </c>
      <c r="K115" s="263">
        <v>6397</v>
      </c>
      <c r="L115" s="263">
        <v>0</v>
      </c>
      <c r="M115" s="263">
        <v>0</v>
      </c>
      <c r="N115" s="49" t="s">
        <v>449</v>
      </c>
      <c r="O115" s="263">
        <v>346</v>
      </c>
      <c r="P115" s="263">
        <v>10</v>
      </c>
      <c r="Q115" s="49" t="s">
        <v>87</v>
      </c>
    </row>
    <row r="116" spans="1:18" s="49" customFormat="1" x14ac:dyDescent="0.25">
      <c r="A116" s="263">
        <v>447</v>
      </c>
      <c r="B116" s="263" t="s">
        <v>118</v>
      </c>
      <c r="C116" s="263" t="s">
        <v>163</v>
      </c>
      <c r="D116" s="263" t="s">
        <v>120</v>
      </c>
      <c r="E116" s="299">
        <v>36312</v>
      </c>
      <c r="F116" s="263">
        <v>47365</v>
      </c>
      <c r="G116" s="263" t="s">
        <v>121</v>
      </c>
      <c r="H116" s="263">
        <v>20</v>
      </c>
      <c r="I116" s="263">
        <v>46378.25</v>
      </c>
      <c r="J116" s="263">
        <v>986.75</v>
      </c>
      <c r="K116" s="263">
        <v>47365</v>
      </c>
      <c r="L116" s="263">
        <v>0</v>
      </c>
      <c r="M116" s="263">
        <f>F116</f>
        <v>47365</v>
      </c>
      <c r="N116" s="263" t="s">
        <v>444</v>
      </c>
      <c r="O116" s="263">
        <v>345</v>
      </c>
      <c r="P116" s="263">
        <v>2</v>
      </c>
      <c r="Q116" s="263" t="s">
        <v>59</v>
      </c>
    </row>
    <row r="117" spans="1:18" s="49" customFormat="1" x14ac:dyDescent="0.25">
      <c r="A117" s="263">
        <v>448</v>
      </c>
      <c r="B117" s="263" t="s">
        <v>118</v>
      </c>
      <c r="C117" s="263" t="s">
        <v>164</v>
      </c>
      <c r="D117" s="263" t="s">
        <v>120</v>
      </c>
      <c r="E117" s="299">
        <v>36464</v>
      </c>
      <c r="F117" s="263">
        <v>169454</v>
      </c>
      <c r="G117" s="263" t="s">
        <v>121</v>
      </c>
      <c r="H117" s="263">
        <v>20</v>
      </c>
      <c r="I117" s="263">
        <v>162393.1</v>
      </c>
      <c r="J117" s="263">
        <v>7060.9</v>
      </c>
      <c r="K117" s="263">
        <v>169454</v>
      </c>
      <c r="L117" s="263">
        <v>0</v>
      </c>
      <c r="M117" s="263">
        <f>F117</f>
        <v>169454</v>
      </c>
      <c r="N117" s="263" t="s">
        <v>444</v>
      </c>
      <c r="O117" s="263">
        <v>345</v>
      </c>
      <c r="P117" s="263">
        <v>2</v>
      </c>
      <c r="Q117" s="263" t="s">
        <v>59</v>
      </c>
    </row>
    <row r="118" spans="1:18" s="49" customFormat="1" x14ac:dyDescent="0.25">
      <c r="A118" s="263">
        <v>233</v>
      </c>
      <c r="B118" s="263" t="s">
        <v>118</v>
      </c>
      <c r="C118" s="263" t="s">
        <v>409</v>
      </c>
      <c r="D118" s="263" t="s">
        <v>223</v>
      </c>
      <c r="E118" s="299">
        <v>36497</v>
      </c>
      <c r="F118" s="263">
        <v>522</v>
      </c>
      <c r="G118" s="263" t="s">
        <v>121</v>
      </c>
      <c r="H118" s="263">
        <v>10</v>
      </c>
      <c r="I118" s="263">
        <v>522</v>
      </c>
      <c r="J118" s="263">
        <v>0</v>
      </c>
      <c r="K118" s="263">
        <v>522</v>
      </c>
      <c r="L118" s="263">
        <v>0</v>
      </c>
      <c r="M118" s="314">
        <v>0</v>
      </c>
      <c r="N118" s="263" t="s">
        <v>449</v>
      </c>
      <c r="O118" s="263">
        <v>325</v>
      </c>
      <c r="P118" s="263">
        <v>10</v>
      </c>
      <c r="Q118" s="263" t="s">
        <v>10</v>
      </c>
    </row>
    <row r="119" spans="1:18" s="49" customFormat="1" x14ac:dyDescent="0.25">
      <c r="A119" s="263">
        <v>285</v>
      </c>
      <c r="B119" s="263" t="s">
        <v>118</v>
      </c>
      <c r="C119" s="263" t="s">
        <v>154</v>
      </c>
      <c r="D119" s="263" t="s">
        <v>223</v>
      </c>
      <c r="E119" s="299">
        <v>36500</v>
      </c>
      <c r="F119" s="263">
        <v>2309</v>
      </c>
      <c r="G119" s="263" t="s">
        <v>121</v>
      </c>
      <c r="H119" s="263">
        <v>10</v>
      </c>
      <c r="I119" s="263">
        <v>2309</v>
      </c>
      <c r="J119" s="263">
        <v>0</v>
      </c>
      <c r="K119" s="263">
        <v>2309</v>
      </c>
      <c r="L119" s="263">
        <v>0</v>
      </c>
      <c r="M119" s="314">
        <f>F119</f>
        <v>2309</v>
      </c>
      <c r="N119" s="263" t="s">
        <v>444</v>
      </c>
      <c r="O119" s="263">
        <v>348</v>
      </c>
      <c r="P119" s="263">
        <v>2</v>
      </c>
      <c r="Q119" s="263" t="s">
        <v>88</v>
      </c>
    </row>
    <row r="120" spans="1:18" x14ac:dyDescent="0.25">
      <c r="A120" s="263">
        <v>286</v>
      </c>
      <c r="B120" s="263" t="s">
        <v>118</v>
      </c>
      <c r="C120" s="263" t="s">
        <v>428</v>
      </c>
      <c r="D120" s="263" t="s">
        <v>223</v>
      </c>
      <c r="E120" s="299">
        <v>36500</v>
      </c>
      <c r="F120" s="263">
        <v>325</v>
      </c>
      <c r="G120" s="263" t="s">
        <v>121</v>
      </c>
      <c r="H120" s="263">
        <v>10</v>
      </c>
      <c r="I120" s="263">
        <v>325</v>
      </c>
      <c r="J120" s="263">
        <v>0</v>
      </c>
      <c r="K120" s="263">
        <v>325</v>
      </c>
      <c r="L120" s="263">
        <v>0</v>
      </c>
      <c r="M120" s="314">
        <v>0</v>
      </c>
      <c r="N120" s="263" t="s">
        <v>450</v>
      </c>
      <c r="O120" s="263">
        <v>396</v>
      </c>
      <c r="P120" s="263">
        <v>6.7</v>
      </c>
      <c r="Q120" s="263" t="s">
        <v>226</v>
      </c>
    </row>
    <row r="121" spans="1:18" x14ac:dyDescent="0.25">
      <c r="A121" s="263">
        <v>288</v>
      </c>
      <c r="B121" s="263" t="s">
        <v>118</v>
      </c>
      <c r="C121" s="263" t="s">
        <v>429</v>
      </c>
      <c r="D121" s="263" t="s">
        <v>223</v>
      </c>
      <c r="E121" s="299">
        <v>36500</v>
      </c>
      <c r="F121" s="263">
        <v>1330</v>
      </c>
      <c r="G121" s="263" t="s">
        <v>121</v>
      </c>
      <c r="H121" s="263">
        <v>10</v>
      </c>
      <c r="I121" s="263">
        <v>1330</v>
      </c>
      <c r="J121" s="263">
        <v>0</v>
      </c>
      <c r="K121" s="263">
        <v>1330</v>
      </c>
      <c r="L121" s="263">
        <v>0</v>
      </c>
      <c r="M121" s="314">
        <v>0</v>
      </c>
      <c r="N121" s="263" t="s">
        <v>450</v>
      </c>
      <c r="O121" s="263">
        <v>396</v>
      </c>
      <c r="P121" s="263">
        <v>6.7</v>
      </c>
      <c r="Q121" s="263" t="s">
        <v>226</v>
      </c>
    </row>
    <row r="122" spans="1:18" x14ac:dyDescent="0.25">
      <c r="A122" s="263">
        <v>445</v>
      </c>
      <c r="B122" s="263" t="s">
        <v>118</v>
      </c>
      <c r="C122" s="263" t="s">
        <v>165</v>
      </c>
      <c r="D122" s="263" t="s">
        <v>120</v>
      </c>
      <c r="E122" s="299">
        <v>36503</v>
      </c>
      <c r="F122" s="263">
        <v>40072</v>
      </c>
      <c r="G122" s="263" t="s">
        <v>121</v>
      </c>
      <c r="H122" s="263">
        <v>20</v>
      </c>
      <c r="I122" s="263">
        <v>38235.800000000003</v>
      </c>
      <c r="J122" s="263">
        <v>1836.2</v>
      </c>
      <c r="K122" s="263">
        <v>40072</v>
      </c>
      <c r="L122" s="263">
        <v>0</v>
      </c>
      <c r="M122" s="263">
        <f>F122</f>
        <v>40072</v>
      </c>
      <c r="N122" s="263" t="s">
        <v>444</v>
      </c>
      <c r="O122" s="263">
        <v>314</v>
      </c>
      <c r="P122" s="263">
        <v>2</v>
      </c>
      <c r="Q122" s="263" t="s">
        <v>220</v>
      </c>
    </row>
    <row r="123" spans="1:18" x14ac:dyDescent="0.25">
      <c r="A123" s="263">
        <v>236</v>
      </c>
      <c r="B123" s="263" t="s">
        <v>118</v>
      </c>
      <c r="C123" s="263" t="s">
        <v>294</v>
      </c>
      <c r="D123" s="263" t="s">
        <v>223</v>
      </c>
      <c r="E123" s="299">
        <v>36540</v>
      </c>
      <c r="F123" s="263">
        <v>15050</v>
      </c>
      <c r="G123" s="263" t="s">
        <v>121</v>
      </c>
      <c r="H123" s="263">
        <v>10</v>
      </c>
      <c r="I123" s="263">
        <v>15050</v>
      </c>
      <c r="J123" s="263">
        <v>0</v>
      </c>
      <c r="K123" s="263">
        <v>15050</v>
      </c>
      <c r="L123" s="263">
        <v>0</v>
      </c>
      <c r="M123" s="314">
        <v>0</v>
      </c>
      <c r="N123" s="263" t="s">
        <v>455</v>
      </c>
      <c r="O123" s="263">
        <v>392</v>
      </c>
      <c r="P123" s="263">
        <v>13</v>
      </c>
      <c r="Q123" s="263" t="s">
        <v>456</v>
      </c>
    </row>
    <row r="124" spans="1:18" x14ac:dyDescent="0.25">
      <c r="A124" s="334">
        <v>237</v>
      </c>
      <c r="B124" s="334" t="s">
        <v>118</v>
      </c>
      <c r="C124" s="334" t="s">
        <v>227</v>
      </c>
      <c r="D124" s="334" t="s">
        <v>223</v>
      </c>
      <c r="E124" s="335">
        <v>36563</v>
      </c>
      <c r="F124" s="334">
        <v>40279</v>
      </c>
      <c r="G124" s="334" t="s">
        <v>121</v>
      </c>
      <c r="H124" s="334">
        <v>10</v>
      </c>
      <c r="I124" s="334">
        <v>40279</v>
      </c>
      <c r="J124" s="334">
        <v>0</v>
      </c>
      <c r="K124" s="334">
        <v>40279</v>
      </c>
      <c r="L124" s="334">
        <v>0</v>
      </c>
      <c r="M124" s="314">
        <v>0</v>
      </c>
      <c r="N124" s="336" t="s">
        <v>569</v>
      </c>
      <c r="O124" s="263"/>
      <c r="P124" s="263"/>
      <c r="Q124" s="263"/>
      <c r="R124" s="263"/>
    </row>
    <row r="125" spans="1:18" x14ac:dyDescent="0.25">
      <c r="A125" s="263">
        <v>246</v>
      </c>
      <c r="B125" s="263" t="s">
        <v>118</v>
      </c>
      <c r="C125" s="263" t="s">
        <v>415</v>
      </c>
      <c r="D125" s="263" t="s">
        <v>223</v>
      </c>
      <c r="E125" s="299">
        <v>36563</v>
      </c>
      <c r="F125" s="263">
        <v>565</v>
      </c>
      <c r="G125" s="263" t="s">
        <v>121</v>
      </c>
      <c r="H125" s="263">
        <v>10</v>
      </c>
      <c r="I125" s="263">
        <v>565</v>
      </c>
      <c r="J125" s="263">
        <v>0</v>
      </c>
      <c r="K125" s="263">
        <v>565</v>
      </c>
      <c r="L125" s="263">
        <v>0</v>
      </c>
      <c r="M125" s="314">
        <v>0</v>
      </c>
      <c r="N125" s="49" t="s">
        <v>449</v>
      </c>
      <c r="O125" s="263">
        <v>325</v>
      </c>
      <c r="P125" s="263">
        <v>10</v>
      </c>
      <c r="Q125" t="s">
        <v>460</v>
      </c>
    </row>
    <row r="126" spans="1:18" x14ac:dyDescent="0.25">
      <c r="A126" s="263">
        <v>247</v>
      </c>
      <c r="B126" s="263" t="s">
        <v>118</v>
      </c>
      <c r="C126" s="263" t="s">
        <v>416</v>
      </c>
      <c r="D126" s="263" t="s">
        <v>223</v>
      </c>
      <c r="E126" s="299">
        <v>36563</v>
      </c>
      <c r="F126" s="263">
        <v>530</v>
      </c>
      <c r="G126" s="263" t="s">
        <v>121</v>
      </c>
      <c r="H126" s="263">
        <v>10</v>
      </c>
      <c r="I126" s="263">
        <v>530</v>
      </c>
      <c r="J126" s="263">
        <v>0</v>
      </c>
      <c r="K126" s="263">
        <v>530</v>
      </c>
      <c r="L126" s="263">
        <v>0</v>
      </c>
      <c r="M126" s="314">
        <v>0</v>
      </c>
      <c r="N126" s="49" t="s">
        <v>450</v>
      </c>
      <c r="O126" s="263">
        <v>396</v>
      </c>
      <c r="P126" s="263">
        <v>6.7</v>
      </c>
      <c r="Q126" t="s">
        <v>226</v>
      </c>
    </row>
    <row r="127" spans="1:18" x14ac:dyDescent="0.25">
      <c r="A127" s="263">
        <v>290</v>
      </c>
      <c r="B127" s="263" t="s">
        <v>118</v>
      </c>
      <c r="C127" s="263" t="s">
        <v>240</v>
      </c>
      <c r="D127" s="263" t="s">
        <v>223</v>
      </c>
      <c r="E127" s="299">
        <v>36564</v>
      </c>
      <c r="F127" s="338">
        <v>149</v>
      </c>
      <c r="G127" s="263" t="s">
        <v>121</v>
      </c>
      <c r="H127" s="263">
        <v>10</v>
      </c>
      <c r="I127" s="263">
        <v>149</v>
      </c>
      <c r="J127" s="263">
        <v>0</v>
      </c>
      <c r="K127" s="263">
        <v>149</v>
      </c>
      <c r="L127" s="263">
        <v>0</v>
      </c>
      <c r="M127" s="315">
        <f>F127/2</f>
        <v>74.5</v>
      </c>
      <c r="N127" s="263" t="s">
        <v>445</v>
      </c>
      <c r="O127" s="263">
        <v>390</v>
      </c>
      <c r="P127" s="263">
        <v>2.5</v>
      </c>
      <c r="Q127" s="263" t="s">
        <v>3</v>
      </c>
      <c r="R127" s="263"/>
    </row>
    <row r="128" spans="1:18" x14ac:dyDescent="0.25">
      <c r="A128" s="263">
        <v>450</v>
      </c>
      <c r="B128" s="263" t="s">
        <v>118</v>
      </c>
      <c r="C128" s="263" t="s">
        <v>166</v>
      </c>
      <c r="D128" s="263" t="s">
        <v>120</v>
      </c>
      <c r="E128" s="299">
        <v>36566</v>
      </c>
      <c r="F128" s="339">
        <v>789</v>
      </c>
      <c r="G128" s="263" t="s">
        <v>121</v>
      </c>
      <c r="H128" s="263">
        <v>20</v>
      </c>
      <c r="I128" s="263">
        <v>745.85</v>
      </c>
      <c r="J128" s="263">
        <v>39.450000000000003</v>
      </c>
      <c r="K128" s="263">
        <v>785.3</v>
      </c>
      <c r="L128" s="263">
        <v>3.7000000000000455</v>
      </c>
      <c r="M128" s="263">
        <f>F128</f>
        <v>789</v>
      </c>
      <c r="N128" s="336" t="s">
        <v>444</v>
      </c>
      <c r="O128" s="263">
        <v>345</v>
      </c>
      <c r="P128" s="263">
        <v>2</v>
      </c>
      <c r="Q128" s="336" t="s">
        <v>59</v>
      </c>
      <c r="R128" s="263"/>
    </row>
    <row r="129" spans="1:18" x14ac:dyDescent="0.25">
      <c r="A129" s="263">
        <v>242</v>
      </c>
      <c r="B129" s="263" t="s">
        <v>118</v>
      </c>
      <c r="C129" s="263" t="s">
        <v>224</v>
      </c>
      <c r="D129" s="263" t="s">
        <v>223</v>
      </c>
      <c r="E129" s="299">
        <v>36586</v>
      </c>
      <c r="F129" s="338">
        <v>3000</v>
      </c>
      <c r="G129" s="263" t="s">
        <v>121</v>
      </c>
      <c r="H129" s="263">
        <v>10</v>
      </c>
      <c r="I129" s="263">
        <v>3000</v>
      </c>
      <c r="J129" s="263">
        <v>0</v>
      </c>
      <c r="K129" s="263">
        <v>3000</v>
      </c>
      <c r="L129" s="263">
        <v>0</v>
      </c>
      <c r="M129" s="263">
        <f>F129/2</f>
        <v>1500</v>
      </c>
      <c r="N129" s="336" t="s">
        <v>445</v>
      </c>
      <c r="O129" s="336">
        <v>390</v>
      </c>
      <c r="P129" s="336">
        <v>2.5</v>
      </c>
      <c r="Q129" s="263" t="s">
        <v>3</v>
      </c>
      <c r="R129" s="263"/>
    </row>
    <row r="130" spans="1:18" x14ac:dyDescent="0.25">
      <c r="A130" s="263">
        <v>455</v>
      </c>
      <c r="B130" s="263" t="s">
        <v>118</v>
      </c>
      <c r="C130" s="263" t="s">
        <v>167</v>
      </c>
      <c r="D130" s="263" t="s">
        <v>120</v>
      </c>
      <c r="E130" s="299">
        <v>36623</v>
      </c>
      <c r="F130" s="263">
        <v>1503</v>
      </c>
      <c r="G130" s="263" t="s">
        <v>121</v>
      </c>
      <c r="H130" s="263">
        <v>20</v>
      </c>
      <c r="I130" s="263">
        <v>1408.95</v>
      </c>
      <c r="J130" s="263">
        <v>75.150000000000006</v>
      </c>
      <c r="K130" s="263">
        <v>1484.1</v>
      </c>
      <c r="L130" s="263">
        <v>18.900000000000091</v>
      </c>
      <c r="M130" s="49">
        <f>F130</f>
        <v>1503</v>
      </c>
      <c r="N130" s="336" t="s">
        <v>444</v>
      </c>
      <c r="O130" s="263">
        <v>348</v>
      </c>
      <c r="P130" s="263">
        <v>2</v>
      </c>
      <c r="Q130" s="336" t="s">
        <v>88</v>
      </c>
      <c r="R130" s="263"/>
    </row>
    <row r="131" spans="1:18" x14ac:dyDescent="0.25">
      <c r="A131" s="263">
        <v>251</v>
      </c>
      <c r="B131" s="263" t="s">
        <v>118</v>
      </c>
      <c r="C131" s="263" t="s">
        <v>225</v>
      </c>
      <c r="D131" s="263" t="s">
        <v>223</v>
      </c>
      <c r="E131" s="299">
        <v>36644</v>
      </c>
      <c r="F131" s="263">
        <v>3000</v>
      </c>
      <c r="G131" s="263" t="s">
        <v>121</v>
      </c>
      <c r="H131" s="263">
        <v>10</v>
      </c>
      <c r="I131" s="263">
        <v>3000</v>
      </c>
      <c r="J131" s="263">
        <v>0</v>
      </c>
      <c r="K131" s="263">
        <v>3000</v>
      </c>
      <c r="L131" s="263">
        <v>0</v>
      </c>
      <c r="M131" s="314">
        <v>0</v>
      </c>
      <c r="N131" s="336" t="s">
        <v>450</v>
      </c>
      <c r="O131" s="263">
        <v>396</v>
      </c>
      <c r="P131" s="263">
        <v>6.7</v>
      </c>
      <c r="Q131" s="336" t="s">
        <v>226</v>
      </c>
      <c r="R131" s="263"/>
    </row>
    <row r="132" spans="1:18" x14ac:dyDescent="0.25">
      <c r="A132" s="263">
        <v>238</v>
      </c>
      <c r="B132" s="263" t="s">
        <v>118</v>
      </c>
      <c r="C132" s="263" t="s">
        <v>411</v>
      </c>
      <c r="D132" s="263" t="s">
        <v>223</v>
      </c>
      <c r="E132" s="299">
        <v>36665</v>
      </c>
      <c r="F132" s="263">
        <v>281</v>
      </c>
      <c r="G132" s="263" t="s">
        <v>121</v>
      </c>
      <c r="H132" s="263">
        <v>10</v>
      </c>
      <c r="I132" s="263">
        <v>281</v>
      </c>
      <c r="J132" s="263">
        <v>0</v>
      </c>
      <c r="K132" s="263">
        <v>281</v>
      </c>
      <c r="L132" s="263">
        <v>0</v>
      </c>
      <c r="M132" s="314">
        <v>0</v>
      </c>
      <c r="N132" s="263" t="s">
        <v>450</v>
      </c>
      <c r="O132" s="263">
        <v>396</v>
      </c>
      <c r="P132" s="263">
        <v>6.7</v>
      </c>
      <c r="Q132" s="263" t="s">
        <v>226</v>
      </c>
      <c r="R132" s="263"/>
    </row>
    <row r="133" spans="1:18" x14ac:dyDescent="0.25">
      <c r="A133" s="263">
        <v>239</v>
      </c>
      <c r="B133" s="263" t="s">
        <v>118</v>
      </c>
      <c r="C133" s="263" t="s">
        <v>412</v>
      </c>
      <c r="D133" s="263" t="s">
        <v>223</v>
      </c>
      <c r="E133" s="299">
        <v>36665</v>
      </c>
      <c r="F133" s="263">
        <v>928</v>
      </c>
      <c r="G133" s="263" t="s">
        <v>121</v>
      </c>
      <c r="H133" s="263">
        <v>10</v>
      </c>
      <c r="I133" s="263">
        <v>928</v>
      </c>
      <c r="J133" s="263">
        <v>0</v>
      </c>
      <c r="K133" s="263">
        <v>928</v>
      </c>
      <c r="L133" s="263">
        <v>0</v>
      </c>
      <c r="M133" s="314">
        <v>0</v>
      </c>
      <c r="N133" s="263" t="s">
        <v>450</v>
      </c>
      <c r="O133" s="263">
        <v>396</v>
      </c>
      <c r="P133" s="263">
        <v>6.7</v>
      </c>
      <c r="Q133" s="263" t="s">
        <v>226</v>
      </c>
      <c r="R133" s="263"/>
    </row>
    <row r="134" spans="1:18" x14ac:dyDescent="0.25">
      <c r="A134" s="263">
        <v>243</v>
      </c>
      <c r="B134" s="263" t="s">
        <v>118</v>
      </c>
      <c r="C134" s="263" t="s">
        <v>413</v>
      </c>
      <c r="D134" s="263" t="s">
        <v>223</v>
      </c>
      <c r="E134" s="299">
        <v>36677</v>
      </c>
      <c r="F134" s="263">
        <v>2281</v>
      </c>
      <c r="G134" s="263" t="s">
        <v>121</v>
      </c>
      <c r="H134" s="263">
        <v>10</v>
      </c>
      <c r="I134" s="263">
        <v>2281</v>
      </c>
      <c r="J134" s="263">
        <v>0</v>
      </c>
      <c r="K134" s="263">
        <v>2281</v>
      </c>
      <c r="L134" s="263">
        <v>0</v>
      </c>
      <c r="M134" s="314">
        <v>0</v>
      </c>
      <c r="N134" s="263" t="s">
        <v>450</v>
      </c>
      <c r="O134" s="263">
        <v>396</v>
      </c>
      <c r="P134" s="263">
        <v>6.7</v>
      </c>
      <c r="Q134" s="263" t="s">
        <v>226</v>
      </c>
      <c r="R134" s="263"/>
    </row>
    <row r="135" spans="1:18" x14ac:dyDescent="0.25">
      <c r="A135" s="263">
        <v>245</v>
      </c>
      <c r="B135" s="263" t="s">
        <v>118</v>
      </c>
      <c r="C135" s="263" t="s">
        <v>414</v>
      </c>
      <c r="D135" s="263" t="s">
        <v>223</v>
      </c>
      <c r="E135" s="299">
        <v>36705</v>
      </c>
      <c r="F135" s="263">
        <v>2333</v>
      </c>
      <c r="G135" s="263" t="s">
        <v>121</v>
      </c>
      <c r="H135" s="263">
        <v>10</v>
      </c>
      <c r="I135" s="263">
        <v>2333</v>
      </c>
      <c r="J135" s="263">
        <v>0</v>
      </c>
      <c r="K135" s="263">
        <v>2333</v>
      </c>
      <c r="L135" s="263">
        <v>0</v>
      </c>
      <c r="M135" s="314">
        <v>0</v>
      </c>
      <c r="N135" s="263" t="s">
        <v>450</v>
      </c>
      <c r="O135" s="263">
        <v>396</v>
      </c>
      <c r="P135" s="263">
        <v>6.7</v>
      </c>
      <c r="Q135" s="263" t="s">
        <v>226</v>
      </c>
      <c r="R135" s="263"/>
    </row>
    <row r="136" spans="1:18" x14ac:dyDescent="0.25">
      <c r="A136" s="263">
        <v>454</v>
      </c>
      <c r="B136" s="263" t="s">
        <v>118</v>
      </c>
      <c r="C136" s="263" t="s">
        <v>130</v>
      </c>
      <c r="D136" s="263" t="s">
        <v>120</v>
      </c>
      <c r="E136" s="299">
        <v>36708</v>
      </c>
      <c r="F136" s="338">
        <v>9872</v>
      </c>
      <c r="G136" s="263" t="s">
        <v>121</v>
      </c>
      <c r="H136" s="263">
        <v>20</v>
      </c>
      <c r="I136" s="263">
        <v>9131.7999999999993</v>
      </c>
      <c r="J136" s="263">
        <v>493.6</v>
      </c>
      <c r="K136" s="263">
        <v>9625.4</v>
      </c>
      <c r="L136" s="263">
        <v>246.60000000000036</v>
      </c>
      <c r="M136" s="263">
        <f>F136</f>
        <v>9872</v>
      </c>
      <c r="N136" s="263" t="s">
        <v>445</v>
      </c>
      <c r="O136" s="263">
        <v>390</v>
      </c>
      <c r="P136" s="263">
        <v>2.5</v>
      </c>
      <c r="Q136" s="263" t="s">
        <v>3</v>
      </c>
      <c r="R136" s="263"/>
    </row>
    <row r="137" spans="1:18" x14ac:dyDescent="0.25">
      <c r="A137" s="263">
        <v>457</v>
      </c>
      <c r="B137" s="263" t="s">
        <v>118</v>
      </c>
      <c r="C137" s="263" t="s">
        <v>128</v>
      </c>
      <c r="D137" s="263" t="s">
        <v>120</v>
      </c>
      <c r="E137" s="299">
        <v>36708</v>
      </c>
      <c r="F137" s="263">
        <v>11201</v>
      </c>
      <c r="G137" s="263" t="s">
        <v>121</v>
      </c>
      <c r="H137" s="263">
        <v>10</v>
      </c>
      <c r="I137" s="263">
        <v>11201</v>
      </c>
      <c r="J137" s="263">
        <v>0</v>
      </c>
      <c r="K137" s="263">
        <v>11201</v>
      </c>
      <c r="L137" s="263">
        <v>0</v>
      </c>
      <c r="M137" s="263">
        <v>0</v>
      </c>
      <c r="N137" s="263" t="s">
        <v>461</v>
      </c>
      <c r="O137" s="263">
        <v>346</v>
      </c>
      <c r="P137" s="263">
        <v>10</v>
      </c>
      <c r="Q137" s="263" t="s">
        <v>87</v>
      </c>
      <c r="R137" s="263"/>
    </row>
    <row r="138" spans="1:18" x14ac:dyDescent="0.25">
      <c r="A138" s="263">
        <v>452</v>
      </c>
      <c r="B138" s="263" t="s">
        <v>118</v>
      </c>
      <c r="C138" s="263" t="s">
        <v>168</v>
      </c>
      <c r="D138" s="263" t="s">
        <v>120</v>
      </c>
      <c r="E138" s="299">
        <v>36738</v>
      </c>
      <c r="F138" s="339">
        <v>14541</v>
      </c>
      <c r="G138" s="263" t="s">
        <v>121</v>
      </c>
      <c r="H138" s="263">
        <v>20</v>
      </c>
      <c r="I138" s="263">
        <v>13389.65</v>
      </c>
      <c r="J138" s="263">
        <v>727.05</v>
      </c>
      <c r="K138" s="263">
        <v>14116.7</v>
      </c>
      <c r="L138" s="263">
        <v>424.29999999999927</v>
      </c>
      <c r="M138" s="263">
        <f>F138</f>
        <v>14541</v>
      </c>
      <c r="N138" s="336" t="s">
        <v>444</v>
      </c>
      <c r="O138" s="263">
        <v>345</v>
      </c>
      <c r="P138" s="263">
        <v>2</v>
      </c>
      <c r="Q138" s="336" t="s">
        <v>59</v>
      </c>
      <c r="R138" s="263"/>
    </row>
    <row r="139" spans="1:18" x14ac:dyDescent="0.25">
      <c r="A139" s="263">
        <v>249</v>
      </c>
      <c r="B139" s="263" t="s">
        <v>118</v>
      </c>
      <c r="C139" s="263" t="s">
        <v>417</v>
      </c>
      <c r="D139" s="263" t="s">
        <v>223</v>
      </c>
      <c r="E139" s="299">
        <v>36756</v>
      </c>
      <c r="F139" s="263">
        <v>49753</v>
      </c>
      <c r="G139" s="263" t="s">
        <v>121</v>
      </c>
      <c r="H139" s="263">
        <v>10</v>
      </c>
      <c r="I139" s="263">
        <v>49753</v>
      </c>
      <c r="J139" s="263">
        <v>0</v>
      </c>
      <c r="K139" s="263">
        <v>49753</v>
      </c>
      <c r="L139" s="263">
        <v>0</v>
      </c>
      <c r="M139" s="314">
        <v>0</v>
      </c>
      <c r="N139" s="336" t="s">
        <v>443</v>
      </c>
      <c r="O139" s="263">
        <v>396</v>
      </c>
      <c r="P139" s="263">
        <v>6.7</v>
      </c>
      <c r="Q139" s="336" t="s">
        <v>226</v>
      </c>
      <c r="R139" s="263"/>
    </row>
    <row r="140" spans="1:18" x14ac:dyDescent="0.25">
      <c r="A140" s="263">
        <v>250</v>
      </c>
      <c r="B140" s="263" t="s">
        <v>118</v>
      </c>
      <c r="C140" s="263" t="s">
        <v>418</v>
      </c>
      <c r="D140" s="263" t="s">
        <v>223</v>
      </c>
      <c r="E140" s="299">
        <v>36760</v>
      </c>
      <c r="F140" s="263">
        <v>850</v>
      </c>
      <c r="G140" s="263" t="s">
        <v>121</v>
      </c>
      <c r="H140" s="263">
        <v>10</v>
      </c>
      <c r="I140" s="263">
        <v>850</v>
      </c>
      <c r="J140" s="263">
        <v>0</v>
      </c>
      <c r="K140" s="263">
        <v>850</v>
      </c>
      <c r="L140" s="263">
        <v>0</v>
      </c>
      <c r="M140" s="314">
        <v>0</v>
      </c>
      <c r="N140" s="336" t="s">
        <v>443</v>
      </c>
      <c r="O140" s="263">
        <v>396</v>
      </c>
      <c r="P140" s="263">
        <v>6.7</v>
      </c>
      <c r="Q140" s="336" t="s">
        <v>226</v>
      </c>
      <c r="R140" s="263"/>
    </row>
    <row r="141" spans="1:18" x14ac:dyDescent="0.25">
      <c r="A141" s="263">
        <v>451</v>
      </c>
      <c r="B141" s="263" t="s">
        <v>118</v>
      </c>
      <c r="C141" s="263" t="s">
        <v>169</v>
      </c>
      <c r="D141" s="263" t="s">
        <v>120</v>
      </c>
      <c r="E141" s="299">
        <v>36780</v>
      </c>
      <c r="F141" s="339">
        <v>2782</v>
      </c>
      <c r="G141" s="263" t="s">
        <v>121</v>
      </c>
      <c r="H141" s="263">
        <v>20</v>
      </c>
      <c r="I141" s="263">
        <v>2550.3000000000002</v>
      </c>
      <c r="J141" s="263">
        <v>139.1</v>
      </c>
      <c r="K141" s="263">
        <v>2689.4</v>
      </c>
      <c r="L141" s="263">
        <v>92.599999999999909</v>
      </c>
      <c r="M141" s="263">
        <f>F141</f>
        <v>2782</v>
      </c>
      <c r="N141" s="336" t="s">
        <v>444</v>
      </c>
      <c r="O141" s="263">
        <v>345</v>
      </c>
      <c r="P141" s="263">
        <v>2</v>
      </c>
      <c r="Q141" s="336" t="s">
        <v>59</v>
      </c>
      <c r="R141" s="263"/>
    </row>
    <row r="142" spans="1:18" x14ac:dyDescent="0.25">
      <c r="A142" s="263">
        <v>449</v>
      </c>
      <c r="B142" s="263" t="s">
        <v>118</v>
      </c>
      <c r="C142" s="263" t="s">
        <v>170</v>
      </c>
      <c r="D142" s="263" t="s">
        <v>120</v>
      </c>
      <c r="E142" s="299">
        <v>36830</v>
      </c>
      <c r="F142" s="339">
        <v>132443</v>
      </c>
      <c r="G142" s="263" t="s">
        <v>121</v>
      </c>
      <c r="H142" s="263">
        <v>20</v>
      </c>
      <c r="I142" s="263">
        <v>120301.95</v>
      </c>
      <c r="J142" s="263">
        <v>6622.15</v>
      </c>
      <c r="K142" s="263">
        <v>126924.1</v>
      </c>
      <c r="L142" s="263">
        <v>5518.8999999999942</v>
      </c>
      <c r="M142" s="263">
        <f t="shared" ref="M142:M143" si="3">F142</f>
        <v>132443</v>
      </c>
      <c r="N142" s="336" t="s">
        <v>444</v>
      </c>
      <c r="O142" s="263">
        <v>345</v>
      </c>
      <c r="P142" s="263">
        <v>2</v>
      </c>
      <c r="Q142" s="336" t="s">
        <v>462</v>
      </c>
      <c r="R142" s="263"/>
    </row>
    <row r="143" spans="1:18" x14ac:dyDescent="0.25">
      <c r="A143" s="263">
        <v>456</v>
      </c>
      <c r="B143" s="263" t="s">
        <v>118</v>
      </c>
      <c r="C143" s="263" t="s">
        <v>171</v>
      </c>
      <c r="D143" s="263" t="s">
        <v>120</v>
      </c>
      <c r="E143" s="299">
        <v>36830</v>
      </c>
      <c r="F143" s="339">
        <v>1188160</v>
      </c>
      <c r="G143" s="263" t="s">
        <v>121</v>
      </c>
      <c r="H143" s="263">
        <v>20</v>
      </c>
      <c r="I143" s="263">
        <v>1079245</v>
      </c>
      <c r="J143" s="263">
        <v>59408</v>
      </c>
      <c r="K143" s="263">
        <v>1138653</v>
      </c>
      <c r="L143" s="263">
        <v>49507</v>
      </c>
      <c r="M143" s="263">
        <f t="shared" si="3"/>
        <v>1188160</v>
      </c>
      <c r="N143" s="336" t="s">
        <v>444</v>
      </c>
      <c r="O143" s="263">
        <v>345</v>
      </c>
      <c r="P143" s="263">
        <v>2</v>
      </c>
      <c r="Q143" s="336" t="s">
        <v>463</v>
      </c>
      <c r="R143" s="263"/>
    </row>
    <row r="144" spans="1:18" x14ac:dyDescent="0.25">
      <c r="A144" s="263">
        <v>291</v>
      </c>
      <c r="B144" s="263" t="s">
        <v>118</v>
      </c>
      <c r="C144" s="263" t="s">
        <v>430</v>
      </c>
      <c r="D144" s="263" t="s">
        <v>223</v>
      </c>
      <c r="E144" s="299">
        <v>36832</v>
      </c>
      <c r="F144" s="263">
        <v>86</v>
      </c>
      <c r="G144" s="263" t="s">
        <v>121</v>
      </c>
      <c r="H144" s="263">
        <v>10</v>
      </c>
      <c r="I144" s="263">
        <v>86</v>
      </c>
      <c r="J144" s="263">
        <v>0</v>
      </c>
      <c r="K144" s="263">
        <v>86</v>
      </c>
      <c r="L144" s="263">
        <v>0</v>
      </c>
      <c r="M144" s="314">
        <v>0</v>
      </c>
      <c r="N144" s="336" t="s">
        <v>450</v>
      </c>
      <c r="O144" s="263">
        <v>396</v>
      </c>
      <c r="P144" s="263">
        <v>6.7</v>
      </c>
      <c r="Q144" s="336" t="s">
        <v>226</v>
      </c>
      <c r="R144" s="263"/>
    </row>
    <row r="145" spans="1:18" x14ac:dyDescent="0.25">
      <c r="A145" s="263">
        <v>458</v>
      </c>
      <c r="B145" s="263" t="s">
        <v>118</v>
      </c>
      <c r="C145" s="263" t="s">
        <v>172</v>
      </c>
      <c r="D145" s="263" t="s">
        <v>120</v>
      </c>
      <c r="E145" s="299">
        <v>36844</v>
      </c>
      <c r="F145" s="338">
        <v>4540</v>
      </c>
      <c r="G145" s="263" t="s">
        <v>121</v>
      </c>
      <c r="H145" s="263">
        <v>10</v>
      </c>
      <c r="I145" s="263">
        <v>4540</v>
      </c>
      <c r="J145" s="263">
        <v>0</v>
      </c>
      <c r="K145" s="263">
        <v>4540</v>
      </c>
      <c r="L145" s="263">
        <v>0</v>
      </c>
      <c r="M145" s="263">
        <f>F145</f>
        <v>4540</v>
      </c>
      <c r="N145" s="263" t="s">
        <v>445</v>
      </c>
      <c r="O145" s="263">
        <v>390</v>
      </c>
      <c r="P145" s="263">
        <v>2.5</v>
      </c>
      <c r="Q145" s="263" t="s">
        <v>3</v>
      </c>
      <c r="R145" s="263"/>
    </row>
    <row r="146" spans="1:18" x14ac:dyDescent="0.25">
      <c r="A146" s="316">
        <v>453</v>
      </c>
      <c r="B146" s="316" t="s">
        <v>118</v>
      </c>
      <c r="C146" s="316" t="s">
        <v>286</v>
      </c>
      <c r="D146" s="316" t="s">
        <v>282</v>
      </c>
      <c r="E146" s="319">
        <v>36861</v>
      </c>
      <c r="F146" s="316">
        <v>15600</v>
      </c>
      <c r="G146" s="316" t="s">
        <v>283</v>
      </c>
      <c r="H146" s="316">
        <v>0</v>
      </c>
      <c r="I146" s="316">
        <v>0</v>
      </c>
      <c r="J146" s="316">
        <v>0</v>
      </c>
      <c r="K146" s="316">
        <v>0</v>
      </c>
      <c r="L146" s="316">
        <v>15600</v>
      </c>
      <c r="M146" s="314">
        <f>F146/2</f>
        <v>7800</v>
      </c>
      <c r="N146" s="316" t="s">
        <v>459</v>
      </c>
      <c r="O146" s="316">
        <v>379</v>
      </c>
      <c r="P146" s="316">
        <v>0</v>
      </c>
      <c r="Q146" t="s">
        <v>62</v>
      </c>
    </row>
    <row r="147" spans="1:18" x14ac:dyDescent="0.25">
      <c r="A147" s="263">
        <v>459</v>
      </c>
      <c r="B147" s="263" t="s">
        <v>118</v>
      </c>
      <c r="C147" s="263" t="s">
        <v>173</v>
      </c>
      <c r="D147" s="263" t="s">
        <v>120</v>
      </c>
      <c r="E147" s="299">
        <v>36923</v>
      </c>
      <c r="F147" s="263">
        <v>12072</v>
      </c>
      <c r="G147" s="263" t="s">
        <v>121</v>
      </c>
      <c r="H147" s="263">
        <v>20</v>
      </c>
      <c r="I147" s="263">
        <v>10814.8</v>
      </c>
      <c r="J147" s="263">
        <v>603.6</v>
      </c>
      <c r="K147" s="263">
        <v>11418.4</v>
      </c>
      <c r="L147" s="300">
        <v>653.60000000000036</v>
      </c>
      <c r="M147" s="49">
        <f>F147</f>
        <v>12072</v>
      </c>
      <c r="N147" s="318" t="s">
        <v>444</v>
      </c>
      <c r="O147" s="263">
        <v>345</v>
      </c>
      <c r="P147" s="263">
        <v>2</v>
      </c>
      <c r="Q147" t="s">
        <v>59</v>
      </c>
    </row>
    <row r="148" spans="1:18" x14ac:dyDescent="0.25">
      <c r="A148" s="263">
        <v>460</v>
      </c>
      <c r="B148" s="263" t="s">
        <v>118</v>
      </c>
      <c r="C148" s="263" t="s">
        <v>174</v>
      </c>
      <c r="D148" s="263" t="s">
        <v>120</v>
      </c>
      <c r="E148" s="299">
        <v>36944</v>
      </c>
      <c r="F148" s="263">
        <v>20200</v>
      </c>
      <c r="G148" s="263" t="s">
        <v>121</v>
      </c>
      <c r="H148" s="263">
        <v>20</v>
      </c>
      <c r="I148" s="263">
        <v>18012</v>
      </c>
      <c r="J148" s="263">
        <v>1010</v>
      </c>
      <c r="K148" s="263">
        <v>19022</v>
      </c>
      <c r="L148" s="300">
        <v>1178</v>
      </c>
      <c r="M148" s="49">
        <f t="shared" ref="M148:M149" si="4">F148</f>
        <v>20200</v>
      </c>
      <c r="N148" s="318" t="s">
        <v>444</v>
      </c>
      <c r="O148" s="263">
        <v>345</v>
      </c>
      <c r="P148" s="263">
        <v>2</v>
      </c>
      <c r="Q148" s="49" t="s">
        <v>59</v>
      </c>
    </row>
    <row r="149" spans="1:18" x14ac:dyDescent="0.25">
      <c r="A149" s="263">
        <v>462</v>
      </c>
      <c r="B149" s="263" t="s">
        <v>118</v>
      </c>
      <c r="C149" s="263" t="s">
        <v>175</v>
      </c>
      <c r="D149" s="263" t="s">
        <v>120</v>
      </c>
      <c r="E149" s="299">
        <v>36949</v>
      </c>
      <c r="F149" s="263">
        <v>70468</v>
      </c>
      <c r="G149" s="263" t="s">
        <v>121</v>
      </c>
      <c r="H149" s="263">
        <v>20</v>
      </c>
      <c r="I149" s="263">
        <v>62834.2</v>
      </c>
      <c r="J149" s="263">
        <v>3523.4</v>
      </c>
      <c r="K149" s="263">
        <v>66357.600000000006</v>
      </c>
      <c r="L149" s="300">
        <v>4110.3999999999942</v>
      </c>
      <c r="M149" s="49">
        <f t="shared" si="4"/>
        <v>70468</v>
      </c>
      <c r="N149" s="318" t="s">
        <v>444</v>
      </c>
      <c r="O149" s="263">
        <v>345</v>
      </c>
      <c r="P149" s="263">
        <v>2</v>
      </c>
      <c r="Q149" s="49" t="s">
        <v>59</v>
      </c>
    </row>
    <row r="150" spans="1:18" x14ac:dyDescent="0.25">
      <c r="A150" s="342">
        <v>461</v>
      </c>
      <c r="B150" s="342" t="s">
        <v>118</v>
      </c>
      <c r="C150" s="342" t="s">
        <v>176</v>
      </c>
      <c r="D150" s="342" t="s">
        <v>120</v>
      </c>
      <c r="E150" s="343">
        <v>36951</v>
      </c>
      <c r="F150" s="342">
        <v>21076</v>
      </c>
      <c r="G150" s="342" t="s">
        <v>121</v>
      </c>
      <c r="H150" s="342">
        <v>20</v>
      </c>
      <c r="I150" s="342">
        <v>18792.400000000001</v>
      </c>
      <c r="J150" s="342">
        <v>1053.8</v>
      </c>
      <c r="K150" s="342">
        <v>19846.2</v>
      </c>
      <c r="L150" s="342">
        <v>1229.7999999999993</v>
      </c>
      <c r="M150" s="303">
        <v>0</v>
      </c>
      <c r="N150" s="330" t="s">
        <v>464</v>
      </c>
      <c r="O150" s="303"/>
      <c r="P150" s="303"/>
      <c r="Q150" s="303"/>
      <c r="R150" s="303"/>
    </row>
    <row r="151" spans="1:18" x14ac:dyDescent="0.25">
      <c r="A151" s="263">
        <v>252</v>
      </c>
      <c r="B151" s="263" t="s">
        <v>118</v>
      </c>
      <c r="C151" s="263" t="s">
        <v>375</v>
      </c>
      <c r="D151" s="263" t="s">
        <v>223</v>
      </c>
      <c r="E151" s="299">
        <v>37106</v>
      </c>
      <c r="F151" s="263">
        <v>25311</v>
      </c>
      <c r="G151" s="263" t="s">
        <v>121</v>
      </c>
      <c r="H151" s="263">
        <v>20</v>
      </c>
      <c r="I151" s="263">
        <v>22042.15</v>
      </c>
      <c r="J151" s="263">
        <v>1265.55</v>
      </c>
      <c r="K151" s="263">
        <v>23307.7</v>
      </c>
      <c r="L151" s="263">
        <v>2003.2999999999993</v>
      </c>
      <c r="M151" s="315">
        <f>F151/2</f>
        <v>12655.5</v>
      </c>
      <c r="N151" s="263" t="s">
        <v>534</v>
      </c>
      <c r="O151" s="263">
        <v>393</v>
      </c>
      <c r="P151" s="263">
        <v>2.5</v>
      </c>
      <c r="Q151" s="263" t="s">
        <v>518</v>
      </c>
      <c r="R151" s="263"/>
    </row>
    <row r="152" spans="1:18" x14ac:dyDescent="0.25">
      <c r="A152" s="263">
        <v>463</v>
      </c>
      <c r="B152" s="263" t="s">
        <v>118</v>
      </c>
      <c r="C152" s="263" t="s">
        <v>177</v>
      </c>
      <c r="D152" s="263" t="s">
        <v>120</v>
      </c>
      <c r="E152" s="299">
        <v>37145</v>
      </c>
      <c r="F152" s="263">
        <v>1629291</v>
      </c>
      <c r="G152" s="263" t="s">
        <v>121</v>
      </c>
      <c r="H152" s="263">
        <v>50</v>
      </c>
      <c r="I152" s="263">
        <v>564820.66</v>
      </c>
      <c r="J152" s="263">
        <v>32585.82</v>
      </c>
      <c r="K152" s="263">
        <v>597406.48</v>
      </c>
      <c r="L152" s="263">
        <v>1031884.52</v>
      </c>
      <c r="M152" s="49">
        <f>F152</f>
        <v>1629291</v>
      </c>
      <c r="N152" s="49" t="s">
        <v>445</v>
      </c>
      <c r="O152" s="49">
        <v>342</v>
      </c>
      <c r="P152" s="49">
        <v>2.5</v>
      </c>
      <c r="Q152" t="s">
        <v>57</v>
      </c>
    </row>
    <row r="153" spans="1:18" x14ac:dyDescent="0.25">
      <c r="A153" s="263">
        <v>293</v>
      </c>
      <c r="B153" s="263" t="s">
        <v>118</v>
      </c>
      <c r="C153" s="263" t="s">
        <v>230</v>
      </c>
      <c r="D153" s="263" t="s">
        <v>223</v>
      </c>
      <c r="E153" s="299">
        <v>37425</v>
      </c>
      <c r="F153" s="263">
        <v>22064</v>
      </c>
      <c r="G153" s="263" t="s">
        <v>121</v>
      </c>
      <c r="H153" s="263">
        <v>10</v>
      </c>
      <c r="I153" s="263">
        <v>22064</v>
      </c>
      <c r="J153" s="263">
        <v>0</v>
      </c>
      <c r="K153" s="263">
        <v>22064</v>
      </c>
      <c r="L153" s="263">
        <v>0</v>
      </c>
      <c r="M153" s="314">
        <v>0</v>
      </c>
      <c r="N153" s="331" t="s">
        <v>455</v>
      </c>
      <c r="O153" s="263">
        <v>392</v>
      </c>
      <c r="P153" s="49">
        <v>13</v>
      </c>
      <c r="Q153" s="318" t="s">
        <v>465</v>
      </c>
    </row>
    <row r="154" spans="1:18" x14ac:dyDescent="0.25">
      <c r="A154" s="263">
        <v>294</v>
      </c>
      <c r="B154" s="263" t="s">
        <v>118</v>
      </c>
      <c r="C154" s="263" t="s">
        <v>231</v>
      </c>
      <c r="D154" s="263" t="s">
        <v>223</v>
      </c>
      <c r="E154" s="299">
        <v>37557</v>
      </c>
      <c r="F154" s="263">
        <v>1780</v>
      </c>
      <c r="G154" s="263" t="s">
        <v>121</v>
      </c>
      <c r="H154" s="263">
        <v>10</v>
      </c>
      <c r="I154" s="263">
        <v>1780</v>
      </c>
      <c r="J154" s="263">
        <v>0</v>
      </c>
      <c r="K154" s="263">
        <v>1780</v>
      </c>
      <c r="L154" s="263">
        <v>0</v>
      </c>
      <c r="M154" s="314">
        <v>0</v>
      </c>
      <c r="N154" s="331" t="s">
        <v>450</v>
      </c>
      <c r="O154" s="263">
        <v>396</v>
      </c>
      <c r="P154" s="263">
        <v>6.7</v>
      </c>
      <c r="Q154" s="318" t="s">
        <v>226</v>
      </c>
    </row>
    <row r="155" spans="1:18" x14ac:dyDescent="0.25">
      <c r="A155" s="263">
        <v>464</v>
      </c>
      <c r="B155" s="263" t="s">
        <v>118</v>
      </c>
      <c r="C155" s="263" t="s">
        <v>178</v>
      </c>
      <c r="D155" s="263" t="s">
        <v>120</v>
      </c>
      <c r="E155" s="299">
        <v>37557</v>
      </c>
      <c r="F155" s="263">
        <v>1523</v>
      </c>
      <c r="G155" s="263" t="s">
        <v>121</v>
      </c>
      <c r="H155" s="263">
        <v>10</v>
      </c>
      <c r="I155" s="263">
        <v>1523</v>
      </c>
      <c r="J155" s="263">
        <v>0</v>
      </c>
      <c r="K155" s="263">
        <v>1523</v>
      </c>
      <c r="L155" s="263">
        <v>0</v>
      </c>
      <c r="M155" s="49">
        <f>F155</f>
        <v>1523</v>
      </c>
      <c r="N155" s="331" t="s">
        <v>454</v>
      </c>
      <c r="O155" s="263">
        <v>332</v>
      </c>
      <c r="P155" s="263">
        <v>2.9</v>
      </c>
      <c r="Q155" s="318" t="s">
        <v>221</v>
      </c>
    </row>
    <row r="156" spans="1:18" x14ac:dyDescent="0.25">
      <c r="A156" s="263">
        <v>465</v>
      </c>
      <c r="B156" s="263" t="s">
        <v>118</v>
      </c>
      <c r="C156" s="263" t="s">
        <v>179</v>
      </c>
      <c r="D156" s="263" t="s">
        <v>120</v>
      </c>
      <c r="E156" s="299">
        <v>37659</v>
      </c>
      <c r="F156" s="263">
        <v>4853</v>
      </c>
      <c r="G156" s="263" t="s">
        <v>121</v>
      </c>
      <c r="H156" s="263">
        <v>20</v>
      </c>
      <c r="I156" s="263">
        <v>3862.45</v>
      </c>
      <c r="J156" s="263">
        <v>242.65</v>
      </c>
      <c r="K156" s="263">
        <v>4105.1000000000004</v>
      </c>
      <c r="L156" s="263">
        <v>747.89999999999964</v>
      </c>
      <c r="M156" s="49">
        <f>F156</f>
        <v>4853</v>
      </c>
      <c r="N156" s="263" t="s">
        <v>445</v>
      </c>
      <c r="O156" s="263">
        <v>390</v>
      </c>
      <c r="P156" s="263">
        <v>2.5</v>
      </c>
      <c r="Q156" s="263" t="s">
        <v>3</v>
      </c>
      <c r="R156" s="263"/>
    </row>
    <row r="157" spans="1:18" x14ac:dyDescent="0.25">
      <c r="A157" s="263">
        <v>201</v>
      </c>
      <c r="B157" s="263" t="s">
        <v>118</v>
      </c>
      <c r="C157" s="263" t="s">
        <v>180</v>
      </c>
      <c r="D157" s="263" t="s">
        <v>120</v>
      </c>
      <c r="E157" s="299">
        <v>37831</v>
      </c>
      <c r="F157" s="263">
        <v>25000</v>
      </c>
      <c r="G157" s="263" t="s">
        <v>121</v>
      </c>
      <c r="H157" s="263">
        <v>20</v>
      </c>
      <c r="I157" s="263">
        <v>19271</v>
      </c>
      <c r="J157" s="263">
        <v>1250</v>
      </c>
      <c r="K157" s="263">
        <v>20521</v>
      </c>
      <c r="L157" s="263">
        <v>4479</v>
      </c>
      <c r="M157" s="263">
        <f>F157</f>
        <v>25000</v>
      </c>
      <c r="N157" s="305" t="s">
        <v>445</v>
      </c>
      <c r="O157" s="263">
        <v>343</v>
      </c>
      <c r="P157" s="263">
        <v>2.5</v>
      </c>
      <c r="Q157" t="s">
        <v>228</v>
      </c>
    </row>
    <row r="158" spans="1:18" x14ac:dyDescent="0.25">
      <c r="A158" s="263">
        <v>467</v>
      </c>
      <c r="B158" s="263" t="s">
        <v>118</v>
      </c>
      <c r="C158" s="263" t="s">
        <v>141</v>
      </c>
      <c r="D158" s="263" t="s">
        <v>120</v>
      </c>
      <c r="E158" s="299">
        <v>37986</v>
      </c>
      <c r="F158" s="263">
        <v>8150</v>
      </c>
      <c r="G158" s="263" t="s">
        <v>121</v>
      </c>
      <c r="H158" s="263">
        <v>20</v>
      </c>
      <c r="I158" s="263">
        <v>6112.5</v>
      </c>
      <c r="J158" s="263">
        <v>407.5</v>
      </c>
      <c r="K158" s="263">
        <v>6520</v>
      </c>
      <c r="L158" s="263">
        <v>1630</v>
      </c>
      <c r="M158" s="49">
        <f>F158</f>
        <v>8150</v>
      </c>
      <c r="N158" s="305" t="s">
        <v>444</v>
      </c>
      <c r="O158" s="263">
        <v>345</v>
      </c>
      <c r="P158" s="263">
        <v>2</v>
      </c>
      <c r="Q158" t="s">
        <v>466</v>
      </c>
    </row>
    <row r="159" spans="1:18" x14ac:dyDescent="0.25">
      <c r="A159" s="263">
        <v>295</v>
      </c>
      <c r="B159" s="263" t="s">
        <v>118</v>
      </c>
      <c r="C159" s="263" t="s">
        <v>431</v>
      </c>
      <c r="D159" s="263" t="s">
        <v>223</v>
      </c>
      <c r="E159" s="299">
        <v>37993</v>
      </c>
      <c r="F159" s="263">
        <v>6219</v>
      </c>
      <c r="G159" s="263" t="s">
        <v>121</v>
      </c>
      <c r="H159" s="263">
        <v>10</v>
      </c>
      <c r="I159" s="263">
        <v>6219</v>
      </c>
      <c r="J159" s="263">
        <v>0</v>
      </c>
      <c r="K159" s="263">
        <v>6219</v>
      </c>
      <c r="L159" s="263">
        <v>0</v>
      </c>
      <c r="M159" s="314">
        <v>0</v>
      </c>
      <c r="N159" s="305" t="s">
        <v>450</v>
      </c>
      <c r="O159" s="263">
        <v>396</v>
      </c>
      <c r="P159" s="263">
        <v>6.7</v>
      </c>
      <c r="Q159" t="s">
        <v>467</v>
      </c>
    </row>
    <row r="160" spans="1:18" x14ac:dyDescent="0.25">
      <c r="A160" s="263">
        <v>469</v>
      </c>
      <c r="B160" s="263" t="s">
        <v>118</v>
      </c>
      <c r="C160" s="263" t="s">
        <v>181</v>
      </c>
      <c r="D160" s="263" t="s">
        <v>120</v>
      </c>
      <c r="E160" s="299">
        <v>38048</v>
      </c>
      <c r="F160" s="263">
        <v>982</v>
      </c>
      <c r="G160" s="263" t="s">
        <v>121</v>
      </c>
      <c r="H160" s="263">
        <v>10</v>
      </c>
      <c r="I160" s="263">
        <v>982</v>
      </c>
      <c r="J160" s="263">
        <v>0</v>
      </c>
      <c r="K160" s="263">
        <v>982</v>
      </c>
      <c r="L160" s="263">
        <v>0</v>
      </c>
      <c r="M160" s="49">
        <v>0</v>
      </c>
      <c r="N160" s="305" t="s">
        <v>450</v>
      </c>
      <c r="O160" s="263">
        <v>396</v>
      </c>
      <c r="P160" s="263">
        <v>6.7</v>
      </c>
      <c r="Q160" t="s">
        <v>469</v>
      </c>
    </row>
    <row r="161" spans="1:17" x14ac:dyDescent="0.25">
      <c r="A161" s="263">
        <v>471</v>
      </c>
      <c r="B161" s="263" t="s">
        <v>118</v>
      </c>
      <c r="C161" s="263" t="s">
        <v>182</v>
      </c>
      <c r="D161" s="263" t="s">
        <v>120</v>
      </c>
      <c r="E161" s="299">
        <v>38155</v>
      </c>
      <c r="F161" s="263">
        <v>3915</v>
      </c>
      <c r="G161" s="263" t="s">
        <v>121</v>
      </c>
      <c r="H161" s="263">
        <v>20</v>
      </c>
      <c r="I161" s="263">
        <v>2838.75</v>
      </c>
      <c r="J161" s="263">
        <v>195.75</v>
      </c>
      <c r="K161" s="263">
        <v>3034.5</v>
      </c>
      <c r="L161" s="263">
        <v>880.5</v>
      </c>
      <c r="M161" s="263">
        <v>0</v>
      </c>
      <c r="N161" s="49" t="s">
        <v>450</v>
      </c>
      <c r="O161" s="263">
        <v>396</v>
      </c>
      <c r="P161" s="263">
        <v>6.7</v>
      </c>
      <c r="Q161" t="s">
        <v>468</v>
      </c>
    </row>
    <row r="162" spans="1:17" x14ac:dyDescent="0.25">
      <c r="A162" s="263">
        <v>297</v>
      </c>
      <c r="B162" s="263" t="s">
        <v>118</v>
      </c>
      <c r="C162" s="263" t="s">
        <v>233</v>
      </c>
      <c r="D162" s="263" t="s">
        <v>223</v>
      </c>
      <c r="E162" s="299">
        <v>38169</v>
      </c>
      <c r="F162" s="263">
        <v>17952</v>
      </c>
      <c r="G162" s="263" t="s">
        <v>121</v>
      </c>
      <c r="H162" s="263">
        <v>10</v>
      </c>
      <c r="I162" s="263">
        <v>17952</v>
      </c>
      <c r="J162" s="263">
        <v>0</v>
      </c>
      <c r="K162" s="263">
        <v>17952</v>
      </c>
      <c r="L162" s="263">
        <v>0</v>
      </c>
      <c r="M162" s="314">
        <v>0</v>
      </c>
      <c r="N162" s="49" t="s">
        <v>455</v>
      </c>
      <c r="O162" s="263">
        <v>392</v>
      </c>
      <c r="P162" s="263">
        <v>13</v>
      </c>
      <c r="Q162" t="s">
        <v>465</v>
      </c>
    </row>
    <row r="163" spans="1:17" x14ac:dyDescent="0.25">
      <c r="A163" s="263">
        <v>202</v>
      </c>
      <c r="B163" s="263" t="s">
        <v>118</v>
      </c>
      <c r="C163" s="263" t="s">
        <v>183</v>
      </c>
      <c r="D163" s="263" t="s">
        <v>120</v>
      </c>
      <c r="E163" s="299">
        <v>38170</v>
      </c>
      <c r="F163" s="263">
        <v>46718</v>
      </c>
      <c r="G163" s="263" t="s">
        <v>121</v>
      </c>
      <c r="H163" s="263">
        <v>20</v>
      </c>
      <c r="I163" s="263">
        <v>33870.699999999997</v>
      </c>
      <c r="J163" s="263">
        <v>2335.9</v>
      </c>
      <c r="K163" s="263">
        <v>36206.6</v>
      </c>
      <c r="L163" s="263">
        <v>10511.400000000001</v>
      </c>
      <c r="M163" s="49">
        <f>F163</f>
        <v>46718</v>
      </c>
      <c r="N163" s="49" t="s">
        <v>444</v>
      </c>
      <c r="O163" s="332">
        <v>345</v>
      </c>
      <c r="P163" s="332">
        <v>2</v>
      </c>
      <c r="Q163" t="s">
        <v>473</v>
      </c>
    </row>
    <row r="164" spans="1:17" x14ac:dyDescent="0.25">
      <c r="A164" s="263">
        <v>468</v>
      </c>
      <c r="B164" s="263" t="s">
        <v>118</v>
      </c>
      <c r="C164" s="263" t="s">
        <v>184</v>
      </c>
      <c r="D164" s="263" t="s">
        <v>120</v>
      </c>
      <c r="E164" s="299">
        <v>38261</v>
      </c>
      <c r="F164" s="263">
        <v>7227</v>
      </c>
      <c r="G164" s="263" t="s">
        <v>121</v>
      </c>
      <c r="H164" s="263">
        <v>20</v>
      </c>
      <c r="I164" s="263">
        <v>5149.55</v>
      </c>
      <c r="J164" s="263">
        <v>361.35</v>
      </c>
      <c r="K164" s="263">
        <v>5510.9</v>
      </c>
      <c r="L164" s="263">
        <v>1716.1000000000004</v>
      </c>
      <c r="M164" s="263">
        <v>0</v>
      </c>
      <c r="N164" s="49" t="s">
        <v>449</v>
      </c>
      <c r="O164" s="332">
        <v>346</v>
      </c>
      <c r="P164" s="332">
        <v>10</v>
      </c>
      <c r="Q164" t="s">
        <v>87</v>
      </c>
    </row>
    <row r="165" spans="1:17" x14ac:dyDescent="0.25">
      <c r="A165" s="263">
        <v>254</v>
      </c>
      <c r="B165" s="263" t="s">
        <v>118</v>
      </c>
      <c r="C165" s="263" t="s">
        <v>234</v>
      </c>
      <c r="D165" s="263" t="s">
        <v>223</v>
      </c>
      <c r="E165" s="299">
        <v>38418</v>
      </c>
      <c r="F165" s="263">
        <v>4460</v>
      </c>
      <c r="G165" s="263" t="s">
        <v>121</v>
      </c>
      <c r="H165" s="263">
        <v>15</v>
      </c>
      <c r="I165" s="263">
        <v>4113.29</v>
      </c>
      <c r="J165" s="263">
        <v>297.33</v>
      </c>
      <c r="K165" s="263">
        <v>4410.62</v>
      </c>
      <c r="L165" s="263">
        <v>49.380000000000109</v>
      </c>
      <c r="M165" s="314">
        <v>0</v>
      </c>
      <c r="N165" s="49" t="s">
        <v>450</v>
      </c>
      <c r="O165" s="332">
        <v>396</v>
      </c>
      <c r="P165" s="332">
        <v>6.7</v>
      </c>
      <c r="Q165" t="s">
        <v>470</v>
      </c>
    </row>
    <row r="166" spans="1:17" x14ac:dyDescent="0.25">
      <c r="A166" s="263">
        <v>299</v>
      </c>
      <c r="B166" s="263" t="s">
        <v>118</v>
      </c>
      <c r="C166" s="263" t="s">
        <v>235</v>
      </c>
      <c r="D166" s="263" t="s">
        <v>223</v>
      </c>
      <c r="E166" s="299">
        <v>38500</v>
      </c>
      <c r="F166" s="263">
        <v>7416</v>
      </c>
      <c r="G166" s="263" t="s">
        <v>121</v>
      </c>
      <c r="H166" s="263">
        <v>15</v>
      </c>
      <c r="I166" s="263">
        <v>6715.2</v>
      </c>
      <c r="J166" s="263">
        <v>494.4</v>
      </c>
      <c r="K166" s="263">
        <v>7209.6</v>
      </c>
      <c r="L166" s="263">
        <v>206.39999999999964</v>
      </c>
      <c r="M166" s="314">
        <v>0</v>
      </c>
      <c r="N166" s="49" t="s">
        <v>450</v>
      </c>
      <c r="O166" s="332">
        <v>396</v>
      </c>
      <c r="P166" s="332">
        <v>6.7</v>
      </c>
      <c r="Q166" t="s">
        <v>471</v>
      </c>
    </row>
    <row r="167" spans="1:17" x14ac:dyDescent="0.25">
      <c r="A167" s="263">
        <v>255</v>
      </c>
      <c r="B167" s="263" t="s">
        <v>118</v>
      </c>
      <c r="C167" s="263" t="s">
        <v>236</v>
      </c>
      <c r="D167" s="263" t="s">
        <v>223</v>
      </c>
      <c r="E167" s="299">
        <v>38590</v>
      </c>
      <c r="F167" s="263">
        <v>2300</v>
      </c>
      <c r="G167" s="263" t="s">
        <v>121</v>
      </c>
      <c r="H167" s="263">
        <v>15</v>
      </c>
      <c r="I167" s="263">
        <v>2044.29</v>
      </c>
      <c r="J167" s="263">
        <v>153.33000000000001</v>
      </c>
      <c r="K167" s="263">
        <v>2197.62</v>
      </c>
      <c r="L167" s="263">
        <v>102.38000000000011</v>
      </c>
      <c r="M167" s="314">
        <v>0</v>
      </c>
      <c r="N167" s="49" t="s">
        <v>450</v>
      </c>
      <c r="O167" s="332">
        <v>396</v>
      </c>
      <c r="P167" s="332">
        <v>6.7</v>
      </c>
      <c r="Q167" t="s">
        <v>472</v>
      </c>
    </row>
    <row r="168" spans="1:17" x14ac:dyDescent="0.25">
      <c r="A168" s="263">
        <v>203</v>
      </c>
      <c r="B168" s="263" t="s">
        <v>118</v>
      </c>
      <c r="C168" s="263" t="s">
        <v>185</v>
      </c>
      <c r="D168" s="263" t="s">
        <v>120</v>
      </c>
      <c r="E168" s="299">
        <v>38664</v>
      </c>
      <c r="F168" s="263">
        <v>606361</v>
      </c>
      <c r="G168" s="263" t="s">
        <v>121</v>
      </c>
      <c r="H168" s="263">
        <v>40</v>
      </c>
      <c r="I168" s="263">
        <v>198330.39</v>
      </c>
      <c r="J168" s="263">
        <v>15159.03</v>
      </c>
      <c r="K168" s="263">
        <v>213489.42</v>
      </c>
      <c r="L168" s="263">
        <v>392871.57999999996</v>
      </c>
      <c r="M168" s="49">
        <f>F168</f>
        <v>606361</v>
      </c>
      <c r="N168" s="49" t="s">
        <v>444</v>
      </c>
      <c r="O168" s="332">
        <v>345</v>
      </c>
      <c r="P168" s="332">
        <v>2</v>
      </c>
      <c r="Q168" t="s">
        <v>474</v>
      </c>
    </row>
    <row r="169" spans="1:17" x14ac:dyDescent="0.25">
      <c r="A169" s="263">
        <v>504</v>
      </c>
      <c r="B169" s="263" t="s">
        <v>118</v>
      </c>
      <c r="C169" s="263" t="s">
        <v>237</v>
      </c>
      <c r="D169" s="263" t="s">
        <v>223</v>
      </c>
      <c r="E169" s="299">
        <v>38898</v>
      </c>
      <c r="F169" s="323">
        <v>19540.3</v>
      </c>
      <c r="G169" s="263" t="s">
        <v>121</v>
      </c>
      <c r="H169" s="263">
        <v>7</v>
      </c>
      <c r="I169" s="263">
        <v>19540.3</v>
      </c>
      <c r="J169" s="263">
        <v>0</v>
      </c>
      <c r="K169" s="263">
        <v>19540.3</v>
      </c>
      <c r="L169" s="263">
        <v>0</v>
      </c>
      <c r="M169" s="315">
        <f>F169/2</f>
        <v>9770.15</v>
      </c>
      <c r="N169" s="49" t="s">
        <v>478</v>
      </c>
      <c r="O169" s="332">
        <v>396</v>
      </c>
      <c r="P169" s="332">
        <v>6.7</v>
      </c>
      <c r="Q169" t="s">
        <v>475</v>
      </c>
    </row>
    <row r="170" spans="1:17" x14ac:dyDescent="0.25">
      <c r="A170" s="263">
        <v>505</v>
      </c>
      <c r="B170" s="263" t="s">
        <v>118</v>
      </c>
      <c r="C170" s="263" t="s">
        <v>238</v>
      </c>
      <c r="D170" s="263" t="s">
        <v>223</v>
      </c>
      <c r="E170" s="299">
        <v>38898</v>
      </c>
      <c r="F170" s="323">
        <v>949</v>
      </c>
      <c r="G170" s="263" t="s">
        <v>121</v>
      </c>
      <c r="H170" s="263">
        <v>7</v>
      </c>
      <c r="I170" s="263">
        <v>949</v>
      </c>
      <c r="J170" s="263">
        <v>0</v>
      </c>
      <c r="K170" s="263">
        <v>949</v>
      </c>
      <c r="L170" s="263">
        <v>0</v>
      </c>
      <c r="M170" s="315">
        <f>F170/2</f>
        <v>474.5</v>
      </c>
      <c r="N170" s="49" t="s">
        <v>478</v>
      </c>
      <c r="O170" s="332">
        <v>396</v>
      </c>
      <c r="P170" s="332">
        <v>6.7</v>
      </c>
      <c r="Q170" s="49" t="s">
        <v>476</v>
      </c>
    </row>
    <row r="171" spans="1:17" x14ac:dyDescent="0.25">
      <c r="A171" s="263">
        <v>503</v>
      </c>
      <c r="B171" s="263" t="s">
        <v>118</v>
      </c>
      <c r="C171" s="263" t="s">
        <v>186</v>
      </c>
      <c r="D171" s="263" t="s">
        <v>120</v>
      </c>
      <c r="E171" s="299">
        <v>38898</v>
      </c>
      <c r="F171" s="263">
        <v>213958.16</v>
      </c>
      <c r="G171" s="263" t="s">
        <v>121</v>
      </c>
      <c r="H171" s="263">
        <v>20</v>
      </c>
      <c r="I171" s="263">
        <v>133723.88</v>
      </c>
      <c r="J171" s="263">
        <v>10697.91</v>
      </c>
      <c r="K171" s="263">
        <v>144421.79</v>
      </c>
      <c r="L171" s="263">
        <v>69536.37</v>
      </c>
      <c r="M171" s="306">
        <f>F171</f>
        <v>213958.16</v>
      </c>
      <c r="N171" s="49" t="s">
        <v>444</v>
      </c>
      <c r="O171" s="332">
        <v>345</v>
      </c>
      <c r="P171" s="332">
        <v>2</v>
      </c>
      <c r="Q171" s="49" t="s">
        <v>59</v>
      </c>
    </row>
    <row r="172" spans="1:17" x14ac:dyDescent="0.25">
      <c r="A172" s="263">
        <v>507</v>
      </c>
      <c r="B172" s="263" t="s">
        <v>118</v>
      </c>
      <c r="C172" s="263" t="s">
        <v>239</v>
      </c>
      <c r="D172" s="263" t="s">
        <v>223</v>
      </c>
      <c r="E172" s="299">
        <v>39082</v>
      </c>
      <c r="F172" s="323">
        <v>6717.62</v>
      </c>
      <c r="G172" s="263" t="s">
        <v>121</v>
      </c>
      <c r="H172" s="263">
        <v>7</v>
      </c>
      <c r="I172" s="263">
        <v>6717.62</v>
      </c>
      <c r="J172" s="263">
        <v>0</v>
      </c>
      <c r="K172" s="263">
        <v>6717.62</v>
      </c>
      <c r="L172" s="263">
        <v>0</v>
      </c>
      <c r="M172" s="315">
        <f>F172/2</f>
        <v>3358.81</v>
      </c>
      <c r="N172" s="49" t="s">
        <v>478</v>
      </c>
      <c r="O172" s="332">
        <v>396</v>
      </c>
      <c r="P172" s="332">
        <v>6.7</v>
      </c>
      <c r="Q172" t="s">
        <v>477</v>
      </c>
    </row>
    <row r="173" spans="1:17" x14ac:dyDescent="0.25">
      <c r="A173" s="334">
        <v>516</v>
      </c>
      <c r="B173" s="334" t="s">
        <v>118</v>
      </c>
      <c r="C173" s="334" t="s">
        <v>376</v>
      </c>
      <c r="D173" s="334" t="s">
        <v>223</v>
      </c>
      <c r="E173" s="335">
        <v>39122</v>
      </c>
      <c r="F173" s="334">
        <v>99956.88</v>
      </c>
      <c r="G173" s="334" t="s">
        <v>121</v>
      </c>
      <c r="H173" s="334">
        <v>10</v>
      </c>
      <c r="I173" s="334">
        <v>99956.88</v>
      </c>
      <c r="J173" s="334">
        <v>0</v>
      </c>
      <c r="K173" s="334">
        <v>99956.88</v>
      </c>
      <c r="L173" s="334">
        <v>0</v>
      </c>
      <c r="M173" s="315">
        <v>0</v>
      </c>
      <c r="N173" s="330" t="s">
        <v>464</v>
      </c>
      <c r="Q173" t="s">
        <v>433</v>
      </c>
    </row>
    <row r="174" spans="1:17" x14ac:dyDescent="0.25">
      <c r="A174" s="334">
        <v>517</v>
      </c>
      <c r="B174" s="334" t="s">
        <v>118</v>
      </c>
      <c r="C174" s="334" t="s">
        <v>187</v>
      </c>
      <c r="D174" s="334" t="s">
        <v>120</v>
      </c>
      <c r="E174" s="335">
        <v>39217</v>
      </c>
      <c r="F174" s="334">
        <v>6914</v>
      </c>
      <c r="G174" s="334" t="s">
        <v>121</v>
      </c>
      <c r="H174" s="334">
        <v>20</v>
      </c>
      <c r="I174" s="334">
        <v>4033.17</v>
      </c>
      <c r="J174" s="334">
        <v>345.7</v>
      </c>
      <c r="K174" s="334">
        <v>4378.87</v>
      </c>
      <c r="L174" s="334">
        <v>2535.13</v>
      </c>
      <c r="M174" s="336">
        <v>0</v>
      </c>
      <c r="N174" s="330" t="s">
        <v>464</v>
      </c>
    </row>
    <row r="175" spans="1:17" x14ac:dyDescent="0.25">
      <c r="A175" s="263">
        <v>519</v>
      </c>
      <c r="B175" s="263" t="s">
        <v>118</v>
      </c>
      <c r="C175" s="263" t="s">
        <v>188</v>
      </c>
      <c r="D175" s="263" t="s">
        <v>120</v>
      </c>
      <c r="E175" s="299">
        <v>39224</v>
      </c>
      <c r="F175" s="263">
        <v>4350</v>
      </c>
      <c r="G175" s="263" t="s">
        <v>121</v>
      </c>
      <c r="H175" s="263">
        <v>20</v>
      </c>
      <c r="I175" s="263">
        <v>2519.37</v>
      </c>
      <c r="J175" s="263">
        <v>217.5</v>
      </c>
      <c r="K175" s="263">
        <v>2736.87</v>
      </c>
      <c r="L175" s="263">
        <v>1613.13</v>
      </c>
      <c r="M175" s="49">
        <f>F175</f>
        <v>4350</v>
      </c>
      <c r="N175" s="318" t="s">
        <v>454</v>
      </c>
      <c r="O175" s="49">
        <v>332</v>
      </c>
      <c r="P175" s="49">
        <v>2.9</v>
      </c>
      <c r="Q175" t="s">
        <v>229</v>
      </c>
    </row>
    <row r="176" spans="1:17" x14ac:dyDescent="0.25">
      <c r="A176" s="334">
        <v>513</v>
      </c>
      <c r="B176" s="334" t="s">
        <v>118</v>
      </c>
      <c r="C176" s="334" t="s">
        <v>189</v>
      </c>
      <c r="D176" s="334" t="s">
        <v>120</v>
      </c>
      <c r="E176" s="335">
        <v>39295</v>
      </c>
      <c r="F176" s="334">
        <v>4917</v>
      </c>
      <c r="G176" s="334" t="s">
        <v>121</v>
      </c>
      <c r="H176" s="334">
        <v>20</v>
      </c>
      <c r="I176" s="334">
        <v>2806.79</v>
      </c>
      <c r="J176" s="334">
        <v>245.85</v>
      </c>
      <c r="K176" s="334">
        <v>3052.64</v>
      </c>
      <c r="L176" s="334">
        <v>1864.3600000000001</v>
      </c>
      <c r="M176" s="336">
        <v>0</v>
      </c>
      <c r="N176" s="330" t="s">
        <v>464</v>
      </c>
    </row>
    <row r="177" spans="1:21" x14ac:dyDescent="0.25">
      <c r="A177" s="263">
        <v>512</v>
      </c>
      <c r="B177" s="263" t="s">
        <v>118</v>
      </c>
      <c r="C177" s="263" t="s">
        <v>190</v>
      </c>
      <c r="D177" s="263" t="s">
        <v>120</v>
      </c>
      <c r="E177" s="299">
        <v>39304</v>
      </c>
      <c r="F177" s="263">
        <v>4999.82</v>
      </c>
      <c r="G177" s="263" t="s">
        <v>121</v>
      </c>
      <c r="H177" s="263">
        <v>20</v>
      </c>
      <c r="I177" s="263">
        <v>2854.05</v>
      </c>
      <c r="J177" s="263">
        <v>249.99</v>
      </c>
      <c r="K177" s="263">
        <v>3104.04</v>
      </c>
      <c r="L177" s="263">
        <v>1895.7799999999997</v>
      </c>
      <c r="M177" s="306">
        <f>F177</f>
        <v>4999.82</v>
      </c>
      <c r="N177" s="49" t="s">
        <v>444</v>
      </c>
      <c r="O177" s="263">
        <v>348</v>
      </c>
      <c r="P177" s="263">
        <v>2</v>
      </c>
      <c r="Q177" t="s">
        <v>88</v>
      </c>
    </row>
    <row r="178" spans="1:21" x14ac:dyDescent="0.25">
      <c r="A178" s="263">
        <v>509</v>
      </c>
      <c r="B178" s="263" t="s">
        <v>118</v>
      </c>
      <c r="C178" s="263" t="s">
        <v>191</v>
      </c>
      <c r="D178" s="263" t="s">
        <v>120</v>
      </c>
      <c r="E178" s="299">
        <v>39437</v>
      </c>
      <c r="F178" s="263">
        <v>12600</v>
      </c>
      <c r="G178" s="263" t="s">
        <v>121</v>
      </c>
      <c r="H178" s="263">
        <v>20</v>
      </c>
      <c r="I178" s="263">
        <v>6930</v>
      </c>
      <c r="J178" s="263">
        <v>630</v>
      </c>
      <c r="K178" s="263">
        <v>7560</v>
      </c>
      <c r="L178" s="263">
        <v>5040</v>
      </c>
      <c r="M178" s="49">
        <f>F178</f>
        <v>12600</v>
      </c>
      <c r="N178" s="336" t="s">
        <v>444</v>
      </c>
      <c r="O178" s="263">
        <v>314</v>
      </c>
      <c r="P178" s="263">
        <v>2</v>
      </c>
      <c r="Q178" t="s">
        <v>220</v>
      </c>
    </row>
    <row r="179" spans="1:21" x14ac:dyDescent="0.25">
      <c r="A179" s="263">
        <v>601</v>
      </c>
      <c r="B179" s="263" t="s">
        <v>118</v>
      </c>
      <c r="C179" s="263" t="s">
        <v>241</v>
      </c>
      <c r="D179" s="263" t="s">
        <v>223</v>
      </c>
      <c r="E179" s="299">
        <v>39483</v>
      </c>
      <c r="F179" s="301">
        <v>2800</v>
      </c>
      <c r="G179" s="263" t="s">
        <v>121</v>
      </c>
      <c r="H179" s="263">
        <v>5</v>
      </c>
      <c r="I179" s="263">
        <v>2800</v>
      </c>
      <c r="J179" s="263">
        <v>0</v>
      </c>
      <c r="K179" s="263">
        <v>2800</v>
      </c>
      <c r="L179" s="263">
        <v>0</v>
      </c>
      <c r="M179" s="314">
        <f>F179/2</f>
        <v>1400</v>
      </c>
      <c r="N179" s="336" t="s">
        <v>478</v>
      </c>
      <c r="O179" s="263">
        <v>396</v>
      </c>
      <c r="P179" s="263">
        <v>6.7</v>
      </c>
      <c r="Q179" t="s">
        <v>226</v>
      </c>
    </row>
    <row r="180" spans="1:21" x14ac:dyDescent="0.25">
      <c r="A180" s="263">
        <v>631</v>
      </c>
      <c r="B180" s="263" t="s">
        <v>118</v>
      </c>
      <c r="C180" s="263" t="s">
        <v>192</v>
      </c>
      <c r="D180" s="263" t="s">
        <v>120</v>
      </c>
      <c r="E180" s="299">
        <v>39490</v>
      </c>
      <c r="F180" s="263">
        <v>6790.65</v>
      </c>
      <c r="G180" s="263" t="s">
        <v>121</v>
      </c>
      <c r="H180" s="263">
        <v>50</v>
      </c>
      <c r="I180" s="263">
        <v>1482.59</v>
      </c>
      <c r="J180" s="263">
        <v>135.81</v>
      </c>
      <c r="K180" s="263">
        <v>1618.4</v>
      </c>
      <c r="L180" s="263">
        <v>5172.25</v>
      </c>
      <c r="M180" s="263">
        <v>0</v>
      </c>
      <c r="N180" s="305" t="s">
        <v>449</v>
      </c>
      <c r="O180" s="263">
        <v>325</v>
      </c>
      <c r="P180" s="263">
        <v>10</v>
      </c>
      <c r="Q180" s="318" t="s">
        <v>10</v>
      </c>
    </row>
    <row r="181" spans="1:21" x14ac:dyDescent="0.25">
      <c r="A181" s="263">
        <v>623</v>
      </c>
      <c r="B181" s="263" t="s">
        <v>118</v>
      </c>
      <c r="C181" s="263" t="s">
        <v>193</v>
      </c>
      <c r="D181" s="263" t="s">
        <v>120</v>
      </c>
      <c r="E181" s="299">
        <v>39513</v>
      </c>
      <c r="F181" s="337">
        <v>62474.46</v>
      </c>
      <c r="G181" s="263" t="s">
        <v>121</v>
      </c>
      <c r="H181" s="263">
        <v>50</v>
      </c>
      <c r="I181" s="263">
        <v>13536.14</v>
      </c>
      <c r="J181" s="263">
        <v>1249.49</v>
      </c>
      <c r="K181" s="263">
        <v>14785.63</v>
      </c>
      <c r="L181" s="263">
        <v>47688.83</v>
      </c>
      <c r="M181" s="263">
        <f>F181</f>
        <v>62474.46</v>
      </c>
      <c r="N181" s="305" t="s">
        <v>478</v>
      </c>
      <c r="O181" s="263">
        <v>397</v>
      </c>
      <c r="P181" s="263">
        <v>6.7</v>
      </c>
      <c r="Q181" s="318" t="s">
        <v>482</v>
      </c>
    </row>
    <row r="182" spans="1:21" x14ac:dyDescent="0.25">
      <c r="A182" s="263">
        <v>611</v>
      </c>
      <c r="B182" s="263" t="s">
        <v>118</v>
      </c>
      <c r="C182" s="263" t="s">
        <v>242</v>
      </c>
      <c r="D182" s="263" t="s">
        <v>223</v>
      </c>
      <c r="E182" s="299">
        <v>39524</v>
      </c>
      <c r="F182" s="301">
        <v>2903.38</v>
      </c>
      <c r="G182" s="263" t="s">
        <v>121</v>
      </c>
      <c r="H182" s="263">
        <v>5</v>
      </c>
      <c r="I182" s="263">
        <v>2903.38</v>
      </c>
      <c r="J182" s="263">
        <v>0</v>
      </c>
      <c r="K182" s="263">
        <v>2903.38</v>
      </c>
      <c r="L182" s="263">
        <v>0</v>
      </c>
      <c r="M182" s="314">
        <f>F182/2</f>
        <v>1451.69</v>
      </c>
      <c r="N182" s="263" t="s">
        <v>478</v>
      </c>
      <c r="O182" s="263">
        <v>396</v>
      </c>
      <c r="P182" s="263">
        <v>6.7</v>
      </c>
      <c r="Q182" t="s">
        <v>226</v>
      </c>
    </row>
    <row r="183" spans="1:21" x14ac:dyDescent="0.25">
      <c r="A183" s="263">
        <v>603</v>
      </c>
      <c r="B183" s="263" t="s">
        <v>118</v>
      </c>
      <c r="C183" s="263" t="s">
        <v>244</v>
      </c>
      <c r="D183" s="263" t="s">
        <v>223</v>
      </c>
      <c r="E183" s="299">
        <v>39538</v>
      </c>
      <c r="F183" s="301">
        <v>64195</v>
      </c>
      <c r="G183" s="263" t="s">
        <v>121</v>
      </c>
      <c r="H183" s="263">
        <v>15</v>
      </c>
      <c r="I183" s="263">
        <v>46006.45</v>
      </c>
      <c r="J183" s="263">
        <v>4279.67</v>
      </c>
      <c r="K183" s="263">
        <v>50286.12</v>
      </c>
      <c r="L183" s="263">
        <v>13908.879999999997</v>
      </c>
      <c r="M183" s="314">
        <f>F183/2</f>
        <v>32097.5</v>
      </c>
      <c r="N183" s="263" t="s">
        <v>478</v>
      </c>
      <c r="O183" s="263">
        <v>396</v>
      </c>
      <c r="P183" s="263">
        <v>6.7</v>
      </c>
      <c r="Q183" t="s">
        <v>226</v>
      </c>
    </row>
    <row r="184" spans="1:21" x14ac:dyDescent="0.25">
      <c r="A184" s="263">
        <v>595</v>
      </c>
      <c r="B184" s="263" t="s">
        <v>118</v>
      </c>
      <c r="C184" s="263" t="s">
        <v>245</v>
      </c>
      <c r="D184" s="263" t="s">
        <v>223</v>
      </c>
      <c r="E184" s="299">
        <v>39569</v>
      </c>
      <c r="F184" s="263">
        <v>21395</v>
      </c>
      <c r="G184" s="263" t="s">
        <v>121</v>
      </c>
      <c r="H184" s="263">
        <v>5</v>
      </c>
      <c r="I184" s="263">
        <v>21395</v>
      </c>
      <c r="J184" s="263">
        <v>0</v>
      </c>
      <c r="K184" s="263">
        <v>21395</v>
      </c>
      <c r="L184" s="263">
        <v>0</v>
      </c>
      <c r="M184" s="314">
        <v>0</v>
      </c>
      <c r="N184" s="263" t="s">
        <v>461</v>
      </c>
      <c r="O184" s="263">
        <v>346</v>
      </c>
      <c r="P184" s="263">
        <v>10</v>
      </c>
      <c r="Q184" t="s">
        <v>87</v>
      </c>
    </row>
    <row r="185" spans="1:21" x14ac:dyDescent="0.25">
      <c r="A185" s="263">
        <v>592</v>
      </c>
      <c r="B185" s="263" t="s">
        <v>118</v>
      </c>
      <c r="C185" s="263" t="s">
        <v>246</v>
      </c>
      <c r="D185" s="263" t="s">
        <v>223</v>
      </c>
      <c r="E185" s="299">
        <v>39600</v>
      </c>
      <c r="F185" s="263">
        <v>2200</v>
      </c>
      <c r="G185" s="263" t="s">
        <v>121</v>
      </c>
      <c r="H185" s="263">
        <v>5</v>
      </c>
      <c r="I185" s="263">
        <v>2200</v>
      </c>
      <c r="J185" s="263">
        <v>0</v>
      </c>
      <c r="K185" s="263">
        <v>2200</v>
      </c>
      <c r="L185" s="263">
        <v>0</v>
      </c>
      <c r="M185" s="314">
        <v>0</v>
      </c>
      <c r="N185" s="263" t="s">
        <v>461</v>
      </c>
      <c r="O185" s="263">
        <v>346</v>
      </c>
      <c r="P185" s="263">
        <v>10</v>
      </c>
      <c r="Q185" t="s">
        <v>87</v>
      </c>
    </row>
    <row r="186" spans="1:21" x14ac:dyDescent="0.25">
      <c r="A186" s="263">
        <v>609</v>
      </c>
      <c r="B186" s="263" t="s">
        <v>118</v>
      </c>
      <c r="C186" s="263" t="s">
        <v>247</v>
      </c>
      <c r="D186" s="263" t="s">
        <v>223</v>
      </c>
      <c r="E186" s="299">
        <v>39610</v>
      </c>
      <c r="F186" s="301">
        <v>1030</v>
      </c>
      <c r="G186" s="263" t="s">
        <v>121</v>
      </c>
      <c r="H186" s="263">
        <v>5</v>
      </c>
      <c r="I186" s="263">
        <v>1030</v>
      </c>
      <c r="J186" s="263">
        <v>0</v>
      </c>
      <c r="K186" s="263">
        <v>1030</v>
      </c>
      <c r="L186" s="263">
        <v>0</v>
      </c>
      <c r="M186" s="314">
        <f>F186/2</f>
        <v>515</v>
      </c>
      <c r="N186" s="263" t="s">
        <v>478</v>
      </c>
      <c r="O186" s="263">
        <v>396</v>
      </c>
      <c r="P186" s="263">
        <v>6.7</v>
      </c>
      <c r="Q186" t="s">
        <v>226</v>
      </c>
    </row>
    <row r="187" spans="1:21" x14ac:dyDescent="0.25">
      <c r="A187" s="263">
        <v>638</v>
      </c>
      <c r="B187" s="263" t="s">
        <v>118</v>
      </c>
      <c r="C187" s="263" t="s">
        <v>194</v>
      </c>
      <c r="D187" s="263" t="s">
        <v>120</v>
      </c>
      <c r="E187" s="299">
        <v>39629</v>
      </c>
      <c r="F187" s="337">
        <v>40000</v>
      </c>
      <c r="G187" s="263" t="s">
        <v>121</v>
      </c>
      <c r="H187" s="263">
        <v>50</v>
      </c>
      <c r="I187" s="263">
        <v>8400</v>
      </c>
      <c r="J187" s="263">
        <v>800</v>
      </c>
      <c r="K187" s="263">
        <v>9200</v>
      </c>
      <c r="L187" s="263">
        <v>30800</v>
      </c>
      <c r="M187" s="263">
        <f>F187</f>
        <v>40000</v>
      </c>
      <c r="N187" s="263" t="s">
        <v>478</v>
      </c>
      <c r="O187" s="263">
        <v>397</v>
      </c>
      <c r="P187" s="263">
        <v>6.7</v>
      </c>
      <c r="Q187" t="s">
        <v>482</v>
      </c>
    </row>
    <row r="188" spans="1:21" x14ac:dyDescent="0.25">
      <c r="A188" s="263">
        <v>600</v>
      </c>
      <c r="B188" s="263" t="s">
        <v>118</v>
      </c>
      <c r="C188" s="263" t="s">
        <v>248</v>
      </c>
      <c r="D188" s="263" t="s">
        <v>223</v>
      </c>
      <c r="E188" s="299">
        <v>39654</v>
      </c>
      <c r="F188" s="263">
        <v>28028.5</v>
      </c>
      <c r="G188" s="263" t="s">
        <v>121</v>
      </c>
      <c r="H188" s="263">
        <v>15</v>
      </c>
      <c r="I188" s="263">
        <v>19464.27</v>
      </c>
      <c r="J188" s="263">
        <v>1868.57</v>
      </c>
      <c r="K188" s="263">
        <v>21332.84</v>
      </c>
      <c r="L188" s="263">
        <v>6695.66</v>
      </c>
      <c r="M188" s="314">
        <v>0</v>
      </c>
      <c r="N188" s="303"/>
      <c r="O188" s="303"/>
      <c r="P188" s="303"/>
      <c r="Q188" s="303" t="s">
        <v>479</v>
      </c>
      <c r="R188" s="303"/>
      <c r="S188" s="303"/>
      <c r="T188" s="303"/>
      <c r="U188" s="303"/>
    </row>
    <row r="189" spans="1:21" x14ac:dyDescent="0.25">
      <c r="A189" s="263">
        <v>607</v>
      </c>
      <c r="B189" s="263" t="s">
        <v>118</v>
      </c>
      <c r="C189" s="263" t="s">
        <v>248</v>
      </c>
      <c r="D189" s="263" t="s">
        <v>223</v>
      </c>
      <c r="E189" s="299">
        <v>39654</v>
      </c>
      <c r="F189" s="263">
        <v>54938.5</v>
      </c>
      <c r="G189" s="263" t="s">
        <v>121</v>
      </c>
      <c r="H189" s="263">
        <v>15</v>
      </c>
      <c r="I189" s="263">
        <v>38151.769999999997</v>
      </c>
      <c r="J189" s="263">
        <v>3662.57</v>
      </c>
      <c r="K189" s="263">
        <v>41814.339999999997</v>
      </c>
      <c r="L189" s="263">
        <v>13124.160000000003</v>
      </c>
      <c r="M189" s="314">
        <v>0</v>
      </c>
      <c r="N189" s="303"/>
      <c r="O189" s="303"/>
      <c r="P189" s="303"/>
      <c r="Q189" s="303" t="s">
        <v>479</v>
      </c>
      <c r="R189" s="303"/>
      <c r="S189" s="303"/>
      <c r="T189" s="303"/>
      <c r="U189" s="303"/>
    </row>
    <row r="190" spans="1:21" x14ac:dyDescent="0.25">
      <c r="A190" s="263">
        <v>608</v>
      </c>
      <c r="B190" s="263" t="s">
        <v>118</v>
      </c>
      <c r="C190" s="263" t="s">
        <v>249</v>
      </c>
      <c r="D190" s="263" t="s">
        <v>223</v>
      </c>
      <c r="E190" s="299">
        <v>39654</v>
      </c>
      <c r="F190" s="263">
        <v>2492</v>
      </c>
      <c r="G190" s="263" t="s">
        <v>121</v>
      </c>
      <c r="H190" s="263">
        <v>5</v>
      </c>
      <c r="I190" s="263">
        <v>2492</v>
      </c>
      <c r="J190" s="263">
        <v>0</v>
      </c>
      <c r="K190" s="263">
        <v>2492</v>
      </c>
      <c r="L190" s="263">
        <v>0</v>
      </c>
      <c r="M190" s="263">
        <f>F190</f>
        <v>2492</v>
      </c>
      <c r="N190" s="49" t="s">
        <v>444</v>
      </c>
      <c r="O190" s="263">
        <v>348</v>
      </c>
      <c r="P190" s="263">
        <v>2</v>
      </c>
      <c r="Q190" t="s">
        <v>88</v>
      </c>
    </row>
    <row r="191" spans="1:21" x14ac:dyDescent="0.25">
      <c r="A191" s="263">
        <v>627</v>
      </c>
      <c r="B191" s="263" t="s">
        <v>118</v>
      </c>
      <c r="C191" s="263" t="s">
        <v>195</v>
      </c>
      <c r="D191" s="263" t="s">
        <v>120</v>
      </c>
      <c r="E191" s="299">
        <v>39692</v>
      </c>
      <c r="F191" s="263">
        <v>11277.5</v>
      </c>
      <c r="G191" s="263" t="s">
        <v>121</v>
      </c>
      <c r="H191" s="263">
        <v>50</v>
      </c>
      <c r="I191" s="263">
        <v>2330.6799999999998</v>
      </c>
      <c r="J191" s="263">
        <v>225.55</v>
      </c>
      <c r="K191" s="263">
        <v>2556.23</v>
      </c>
      <c r="L191" s="263">
        <v>8721.27</v>
      </c>
      <c r="M191" s="263">
        <v>0</v>
      </c>
      <c r="N191" s="318" t="s">
        <v>449</v>
      </c>
      <c r="O191" s="263">
        <v>325</v>
      </c>
      <c r="P191" s="263">
        <v>10</v>
      </c>
      <c r="Q191" s="318" t="s">
        <v>10</v>
      </c>
    </row>
    <row r="192" spans="1:21" x14ac:dyDescent="0.25">
      <c r="A192" s="263">
        <v>625</v>
      </c>
      <c r="B192" s="263" t="s">
        <v>118</v>
      </c>
      <c r="C192" s="263" t="s">
        <v>196</v>
      </c>
      <c r="D192" s="263" t="s">
        <v>120</v>
      </c>
      <c r="E192" s="299">
        <v>39777</v>
      </c>
      <c r="F192" s="307">
        <v>17151.27</v>
      </c>
      <c r="G192" s="263" t="s">
        <v>121</v>
      </c>
      <c r="H192" s="263">
        <v>50</v>
      </c>
      <c r="I192" s="263">
        <v>3458.89</v>
      </c>
      <c r="J192" s="263">
        <v>343.03</v>
      </c>
      <c r="K192" s="263">
        <v>3801.92</v>
      </c>
      <c r="L192" s="263">
        <v>13349.35</v>
      </c>
      <c r="M192" s="263">
        <f>F192</f>
        <v>17151.27</v>
      </c>
      <c r="N192" s="263" t="s">
        <v>454</v>
      </c>
      <c r="O192" s="263">
        <v>332</v>
      </c>
      <c r="P192" s="263">
        <v>2.9</v>
      </c>
      <c r="Q192" s="318" t="s">
        <v>221</v>
      </c>
    </row>
    <row r="193" spans="1:17" x14ac:dyDescent="0.25">
      <c r="A193" s="263">
        <v>633</v>
      </c>
      <c r="B193" s="263" t="s">
        <v>118</v>
      </c>
      <c r="C193" s="263" t="s">
        <v>197</v>
      </c>
      <c r="D193" s="263" t="s">
        <v>120</v>
      </c>
      <c r="E193" s="299">
        <v>39786</v>
      </c>
      <c r="F193" s="263">
        <v>56535.27</v>
      </c>
      <c r="G193" s="263" t="s">
        <v>121</v>
      </c>
      <c r="H193" s="263">
        <v>50</v>
      </c>
      <c r="I193" s="263">
        <v>11401.33</v>
      </c>
      <c r="J193" s="263">
        <v>1130.71</v>
      </c>
      <c r="K193" s="263">
        <v>12532.04</v>
      </c>
      <c r="L193" s="263">
        <v>44003.229999999996</v>
      </c>
      <c r="M193" s="263">
        <v>0</v>
      </c>
      <c r="N193" s="336" t="s">
        <v>449</v>
      </c>
      <c r="O193" s="263">
        <v>346</v>
      </c>
      <c r="P193" s="263">
        <v>10</v>
      </c>
      <c r="Q193" s="318" t="s">
        <v>87</v>
      </c>
    </row>
    <row r="194" spans="1:17" x14ac:dyDescent="0.25">
      <c r="A194" s="263">
        <v>628</v>
      </c>
      <c r="B194" s="263" t="s">
        <v>118</v>
      </c>
      <c r="C194" s="263" t="s">
        <v>198</v>
      </c>
      <c r="D194" s="263" t="s">
        <v>120</v>
      </c>
      <c r="E194" s="299">
        <v>39799</v>
      </c>
      <c r="F194" s="307">
        <v>13385</v>
      </c>
      <c r="G194" s="263" t="s">
        <v>121</v>
      </c>
      <c r="H194" s="263">
        <v>50</v>
      </c>
      <c r="I194" s="263">
        <v>2677</v>
      </c>
      <c r="J194" s="263">
        <v>267.7</v>
      </c>
      <c r="K194" s="263">
        <v>2944.7</v>
      </c>
      <c r="L194" s="263">
        <v>10440.299999999999</v>
      </c>
      <c r="M194" s="49">
        <f>F194</f>
        <v>13385</v>
      </c>
      <c r="N194" s="263" t="s">
        <v>454</v>
      </c>
      <c r="O194" s="263">
        <v>332</v>
      </c>
      <c r="P194" s="263">
        <v>2.9</v>
      </c>
      <c r="Q194" s="318" t="s">
        <v>221</v>
      </c>
    </row>
    <row r="195" spans="1:17" x14ac:dyDescent="0.25">
      <c r="A195" s="263">
        <v>629</v>
      </c>
      <c r="B195" s="263" t="s">
        <v>118</v>
      </c>
      <c r="C195" s="263" t="s">
        <v>199</v>
      </c>
      <c r="D195" s="263" t="s">
        <v>120</v>
      </c>
      <c r="E195" s="299">
        <v>39799</v>
      </c>
      <c r="F195" s="307">
        <v>12350</v>
      </c>
      <c r="G195" s="263" t="s">
        <v>121</v>
      </c>
      <c r="H195" s="263">
        <v>50</v>
      </c>
      <c r="I195" s="263">
        <v>2470</v>
      </c>
      <c r="J195" s="263">
        <v>247</v>
      </c>
      <c r="K195" s="263">
        <v>2717</v>
      </c>
      <c r="L195" s="263">
        <v>9633</v>
      </c>
      <c r="M195" s="49">
        <f>F195</f>
        <v>12350</v>
      </c>
      <c r="N195" s="263" t="s">
        <v>454</v>
      </c>
      <c r="O195" s="263">
        <v>332</v>
      </c>
      <c r="P195" s="263">
        <v>2.9</v>
      </c>
      <c r="Q195" t="s">
        <v>480</v>
      </c>
    </row>
    <row r="196" spans="1:17" x14ac:dyDescent="0.25">
      <c r="A196" s="263">
        <v>630</v>
      </c>
      <c r="B196" s="263" t="s">
        <v>118</v>
      </c>
      <c r="C196" s="263" t="s">
        <v>200</v>
      </c>
      <c r="D196" s="263" t="s">
        <v>120</v>
      </c>
      <c r="E196" s="299">
        <v>39799</v>
      </c>
      <c r="F196" s="307">
        <v>12500</v>
      </c>
      <c r="G196" s="263" t="s">
        <v>121</v>
      </c>
      <c r="H196" s="263">
        <v>50</v>
      </c>
      <c r="I196" s="263">
        <v>2500</v>
      </c>
      <c r="J196" s="263">
        <v>250</v>
      </c>
      <c r="K196" s="263">
        <v>2750</v>
      </c>
      <c r="L196" s="263">
        <v>9750</v>
      </c>
      <c r="M196" s="49">
        <f>F196</f>
        <v>12500</v>
      </c>
      <c r="N196" s="263" t="s">
        <v>481</v>
      </c>
      <c r="O196" s="263">
        <v>332</v>
      </c>
      <c r="P196" s="263">
        <v>2.9</v>
      </c>
      <c r="Q196" t="s">
        <v>389</v>
      </c>
    </row>
    <row r="197" spans="1:17" x14ac:dyDescent="0.25">
      <c r="A197" s="263">
        <v>637</v>
      </c>
      <c r="B197" s="263" t="s">
        <v>118</v>
      </c>
      <c r="C197" s="263" t="s">
        <v>201</v>
      </c>
      <c r="D197" s="263" t="s">
        <v>120</v>
      </c>
      <c r="E197" s="299">
        <v>39813</v>
      </c>
      <c r="F197" s="263">
        <v>310063</v>
      </c>
      <c r="G197" s="263" t="s">
        <v>121</v>
      </c>
      <c r="H197" s="263">
        <v>50</v>
      </c>
      <c r="I197" s="263">
        <v>62012.6</v>
      </c>
      <c r="J197" s="263">
        <v>6201.26</v>
      </c>
      <c r="K197" s="263">
        <v>68213.86</v>
      </c>
      <c r="L197" s="263">
        <v>241849.14</v>
      </c>
      <c r="M197" s="49">
        <f>F197</f>
        <v>310063</v>
      </c>
      <c r="N197" s="263" t="s">
        <v>444</v>
      </c>
      <c r="O197" s="263">
        <v>345</v>
      </c>
      <c r="P197" s="263">
        <v>2</v>
      </c>
      <c r="Q197" t="s">
        <v>489</v>
      </c>
    </row>
    <row r="198" spans="1:17" x14ac:dyDescent="0.25">
      <c r="A198" s="263">
        <v>668</v>
      </c>
      <c r="B198" s="263" t="s">
        <v>118</v>
      </c>
      <c r="C198" s="263" t="s">
        <v>202</v>
      </c>
      <c r="D198" s="263" t="s">
        <v>120</v>
      </c>
      <c r="E198" s="299">
        <v>39827</v>
      </c>
      <c r="F198" s="263">
        <v>20593.28</v>
      </c>
      <c r="G198" s="263" t="s">
        <v>121</v>
      </c>
      <c r="H198" s="263">
        <v>50</v>
      </c>
      <c r="I198" s="263">
        <v>4118.7</v>
      </c>
      <c r="J198" s="263">
        <v>411.87</v>
      </c>
      <c r="K198" s="263">
        <v>4530.57</v>
      </c>
      <c r="L198" s="263">
        <v>16062.71</v>
      </c>
      <c r="M198" s="263">
        <v>0</v>
      </c>
      <c r="N198" s="49" t="s">
        <v>449</v>
      </c>
      <c r="O198" s="263">
        <v>325</v>
      </c>
      <c r="P198" s="263">
        <v>10</v>
      </c>
      <c r="Q198" t="s">
        <v>483</v>
      </c>
    </row>
    <row r="199" spans="1:17" x14ac:dyDescent="0.25">
      <c r="A199" s="263">
        <v>661</v>
      </c>
      <c r="B199" s="263" t="s">
        <v>118</v>
      </c>
      <c r="C199" s="263" t="s">
        <v>251</v>
      </c>
      <c r="D199" s="263" t="s">
        <v>223</v>
      </c>
      <c r="E199" s="299">
        <v>39968</v>
      </c>
      <c r="F199" s="307">
        <v>5457.78</v>
      </c>
      <c r="G199" s="263" t="s">
        <v>121</v>
      </c>
      <c r="H199" s="263">
        <v>5</v>
      </c>
      <c r="I199" s="263">
        <v>5457.78</v>
      </c>
      <c r="J199" s="263">
        <v>0</v>
      </c>
      <c r="K199" s="263">
        <v>5457.78</v>
      </c>
      <c r="L199" s="263">
        <v>0</v>
      </c>
      <c r="M199" s="315">
        <f>F199</f>
        <v>5457.78</v>
      </c>
      <c r="N199" s="263" t="s">
        <v>478</v>
      </c>
      <c r="O199" s="263">
        <v>396</v>
      </c>
      <c r="P199" s="263">
        <v>6.7</v>
      </c>
      <c r="Q199" t="s">
        <v>469</v>
      </c>
    </row>
    <row r="200" spans="1:17" x14ac:dyDescent="0.25">
      <c r="A200" s="263">
        <v>663</v>
      </c>
      <c r="B200" s="263" t="s">
        <v>118</v>
      </c>
      <c r="C200" s="263" t="s">
        <v>252</v>
      </c>
      <c r="D200" s="263" t="s">
        <v>223</v>
      </c>
      <c r="E200" s="299">
        <v>39974</v>
      </c>
      <c r="F200" s="301">
        <v>8739</v>
      </c>
      <c r="G200" s="263" t="s">
        <v>121</v>
      </c>
      <c r="H200" s="263">
        <v>5</v>
      </c>
      <c r="I200" s="263">
        <v>8739</v>
      </c>
      <c r="J200" s="263">
        <v>0</v>
      </c>
      <c r="K200" s="263">
        <v>8739</v>
      </c>
      <c r="L200" s="263">
        <v>0</v>
      </c>
      <c r="M200" s="315">
        <f>F200/2</f>
        <v>4369.5</v>
      </c>
      <c r="N200" s="263" t="s">
        <v>444</v>
      </c>
      <c r="O200" s="263">
        <v>343</v>
      </c>
      <c r="P200" s="49">
        <v>2</v>
      </c>
      <c r="Q200" t="s">
        <v>484</v>
      </c>
    </row>
    <row r="201" spans="1:17" x14ac:dyDescent="0.25">
      <c r="A201" s="263">
        <v>674</v>
      </c>
      <c r="B201" s="263" t="s">
        <v>118</v>
      </c>
      <c r="C201" s="263" t="s">
        <v>203</v>
      </c>
      <c r="D201" s="263" t="s">
        <v>120</v>
      </c>
      <c r="E201" s="299">
        <v>39976</v>
      </c>
      <c r="F201" s="338">
        <v>117351</v>
      </c>
      <c r="G201" s="263" t="s">
        <v>121</v>
      </c>
      <c r="H201" s="263">
        <v>50</v>
      </c>
      <c r="I201" s="263">
        <v>22492.27</v>
      </c>
      <c r="J201" s="263">
        <v>2347.02</v>
      </c>
      <c r="K201" s="263">
        <v>24839.29</v>
      </c>
      <c r="L201" s="263">
        <v>92511.709999999992</v>
      </c>
      <c r="M201" s="306">
        <f>F201</f>
        <v>117351</v>
      </c>
      <c r="N201" s="263" t="s">
        <v>445</v>
      </c>
      <c r="O201" s="263">
        <v>342</v>
      </c>
      <c r="P201" s="49">
        <v>2.5</v>
      </c>
      <c r="Q201" t="s">
        <v>485</v>
      </c>
    </row>
    <row r="202" spans="1:17" x14ac:dyDescent="0.25">
      <c r="A202" s="263">
        <v>675</v>
      </c>
      <c r="B202" s="263" t="s">
        <v>118</v>
      </c>
      <c r="C202" s="263" t="s">
        <v>203</v>
      </c>
      <c r="D202" s="263" t="s">
        <v>120</v>
      </c>
      <c r="E202" s="299">
        <v>40049</v>
      </c>
      <c r="F202" s="338">
        <v>36041</v>
      </c>
      <c r="G202" s="263" t="s">
        <v>121</v>
      </c>
      <c r="H202" s="263">
        <v>50</v>
      </c>
      <c r="I202" s="263">
        <v>6727.65</v>
      </c>
      <c r="J202" s="263">
        <v>720.82</v>
      </c>
      <c r="K202" s="263">
        <v>7448.47</v>
      </c>
      <c r="L202" s="263">
        <v>28592.53</v>
      </c>
      <c r="M202" s="306">
        <f t="shared" ref="M202:M205" si="5">F202</f>
        <v>36041</v>
      </c>
      <c r="N202" s="263" t="s">
        <v>445</v>
      </c>
      <c r="O202" s="263">
        <v>342</v>
      </c>
      <c r="P202" s="49">
        <v>2.5</v>
      </c>
      <c r="Q202" t="s">
        <v>487</v>
      </c>
    </row>
    <row r="203" spans="1:17" x14ac:dyDescent="0.25">
      <c r="A203" s="263">
        <v>677</v>
      </c>
      <c r="B203" s="263" t="s">
        <v>118</v>
      </c>
      <c r="C203" s="263" t="s">
        <v>204</v>
      </c>
      <c r="D203" s="263" t="s">
        <v>120</v>
      </c>
      <c r="E203" s="299">
        <v>40049</v>
      </c>
      <c r="F203" s="307">
        <v>9488.14</v>
      </c>
      <c r="G203" s="263" t="s">
        <v>121</v>
      </c>
      <c r="H203" s="263">
        <v>50</v>
      </c>
      <c r="I203" s="263">
        <v>1771.09</v>
      </c>
      <c r="J203" s="263">
        <v>189.76</v>
      </c>
      <c r="K203" s="263">
        <v>1960.85</v>
      </c>
      <c r="L203" s="263">
        <v>7527.2899999999991</v>
      </c>
      <c r="M203" s="306">
        <f t="shared" si="5"/>
        <v>9488.14</v>
      </c>
      <c r="N203" s="263" t="s">
        <v>478</v>
      </c>
      <c r="O203" s="263">
        <v>396</v>
      </c>
      <c r="P203" s="263">
        <v>6.7</v>
      </c>
      <c r="Q203" t="s">
        <v>226</v>
      </c>
    </row>
    <row r="204" spans="1:17" x14ac:dyDescent="0.25">
      <c r="A204" s="263">
        <v>676</v>
      </c>
      <c r="B204" s="263" t="s">
        <v>118</v>
      </c>
      <c r="C204" s="263" t="s">
        <v>203</v>
      </c>
      <c r="D204" s="263" t="s">
        <v>120</v>
      </c>
      <c r="E204" s="299">
        <v>40060</v>
      </c>
      <c r="F204" s="338">
        <v>17043.55</v>
      </c>
      <c r="G204" s="263" t="s">
        <v>121</v>
      </c>
      <c r="H204" s="263">
        <v>50</v>
      </c>
      <c r="I204" s="263">
        <v>3181.45</v>
      </c>
      <c r="J204" s="263">
        <v>340.87</v>
      </c>
      <c r="K204" s="263">
        <v>3522.32</v>
      </c>
      <c r="L204" s="263">
        <v>13521.23</v>
      </c>
      <c r="M204" s="306">
        <f t="shared" si="5"/>
        <v>17043.55</v>
      </c>
      <c r="N204" s="263" t="s">
        <v>445</v>
      </c>
      <c r="O204" s="263">
        <v>342</v>
      </c>
      <c r="P204" s="263">
        <v>2.5</v>
      </c>
      <c r="Q204" t="s">
        <v>486</v>
      </c>
    </row>
    <row r="205" spans="1:17" x14ac:dyDescent="0.25">
      <c r="A205" s="263">
        <v>669</v>
      </c>
      <c r="B205" s="263" t="s">
        <v>118</v>
      </c>
      <c r="C205" s="263" t="s">
        <v>205</v>
      </c>
      <c r="D205" s="263" t="s">
        <v>120</v>
      </c>
      <c r="E205" s="299">
        <v>40100</v>
      </c>
      <c r="F205" s="301">
        <v>21484</v>
      </c>
      <c r="G205" s="263" t="s">
        <v>121</v>
      </c>
      <c r="H205" s="263">
        <v>50</v>
      </c>
      <c r="I205" s="263">
        <v>3974.54</v>
      </c>
      <c r="J205" s="263">
        <v>429.68</v>
      </c>
      <c r="K205" s="263">
        <v>4404.22</v>
      </c>
      <c r="L205" s="263">
        <v>17079.78</v>
      </c>
      <c r="M205" s="304">
        <f t="shared" si="5"/>
        <v>21484</v>
      </c>
      <c r="N205" s="263" t="s">
        <v>444</v>
      </c>
      <c r="O205" s="263">
        <v>314</v>
      </c>
      <c r="P205" s="263">
        <v>2</v>
      </c>
      <c r="Q205" t="s">
        <v>220</v>
      </c>
    </row>
    <row r="206" spans="1:17" x14ac:dyDescent="0.25">
      <c r="A206" s="263">
        <v>664</v>
      </c>
      <c r="B206" s="263" t="s">
        <v>118</v>
      </c>
      <c r="C206" s="263" t="s">
        <v>253</v>
      </c>
      <c r="D206" s="263" t="s">
        <v>223</v>
      </c>
      <c r="E206" s="299">
        <v>40134</v>
      </c>
      <c r="F206" s="263">
        <v>9765</v>
      </c>
      <c r="G206" s="263" t="s">
        <v>121</v>
      </c>
      <c r="H206" s="263">
        <v>5</v>
      </c>
      <c r="I206" s="263">
        <v>9765</v>
      </c>
      <c r="J206" s="263">
        <v>0</v>
      </c>
      <c r="K206" s="263">
        <v>9765</v>
      </c>
      <c r="L206" s="263">
        <v>0</v>
      </c>
      <c r="M206" s="315">
        <v>0</v>
      </c>
      <c r="N206" s="263" t="s">
        <v>449</v>
      </c>
      <c r="O206" s="263">
        <v>346</v>
      </c>
      <c r="P206" s="49">
        <v>10</v>
      </c>
      <c r="Q206" t="s">
        <v>87</v>
      </c>
    </row>
    <row r="207" spans="1:17" x14ac:dyDescent="0.25">
      <c r="A207" s="263">
        <v>662</v>
      </c>
      <c r="B207" s="263" t="s">
        <v>118</v>
      </c>
      <c r="C207" s="263" t="s">
        <v>254</v>
      </c>
      <c r="D207" s="263" t="s">
        <v>223</v>
      </c>
      <c r="E207" s="299">
        <v>40137</v>
      </c>
      <c r="F207" s="307">
        <v>11000</v>
      </c>
      <c r="G207" s="263" t="s">
        <v>121</v>
      </c>
      <c r="H207" s="263">
        <v>15</v>
      </c>
      <c r="I207" s="263">
        <v>6661.08</v>
      </c>
      <c r="J207" s="263">
        <v>733.33</v>
      </c>
      <c r="K207" s="263">
        <v>7394.41</v>
      </c>
      <c r="L207" s="263">
        <v>3605.59</v>
      </c>
      <c r="M207" s="304">
        <f>F207/2</f>
        <v>5500</v>
      </c>
      <c r="N207" s="263" t="s">
        <v>478</v>
      </c>
      <c r="O207" s="263">
        <v>396</v>
      </c>
      <c r="P207" s="49">
        <v>6.7</v>
      </c>
      <c r="Q207" t="s">
        <v>226</v>
      </c>
    </row>
    <row r="208" spans="1:17" x14ac:dyDescent="0.25">
      <c r="A208" s="263">
        <v>696</v>
      </c>
      <c r="B208" s="263" t="s">
        <v>118</v>
      </c>
      <c r="C208" s="263" t="s">
        <v>296</v>
      </c>
      <c r="D208" s="263" t="s">
        <v>256</v>
      </c>
      <c r="E208" s="299">
        <v>40223</v>
      </c>
      <c r="F208" s="263">
        <v>259000</v>
      </c>
      <c r="G208" s="263" t="s">
        <v>121</v>
      </c>
      <c r="H208" s="263">
        <v>10</v>
      </c>
      <c r="I208" s="263">
        <v>230941.67</v>
      </c>
      <c r="J208" s="263">
        <v>25900</v>
      </c>
      <c r="K208" s="263">
        <v>256841.67</v>
      </c>
      <c r="L208" s="263">
        <v>2158.3299999999872</v>
      </c>
      <c r="M208" s="314">
        <v>0</v>
      </c>
      <c r="N208" s="305" t="s">
        <v>455</v>
      </c>
      <c r="O208" s="263">
        <v>392</v>
      </c>
      <c r="P208" s="263">
        <v>13</v>
      </c>
      <c r="Q208" s="318" t="s">
        <v>465</v>
      </c>
    </row>
    <row r="209" spans="1:17" x14ac:dyDescent="0.25">
      <c r="A209" s="263">
        <v>697</v>
      </c>
      <c r="B209" s="263" t="s">
        <v>118</v>
      </c>
      <c r="C209" s="263" t="s">
        <v>206</v>
      </c>
      <c r="D209" s="263" t="s">
        <v>120</v>
      </c>
      <c r="E209" s="299">
        <v>40339</v>
      </c>
      <c r="F209" s="263">
        <v>45606</v>
      </c>
      <c r="G209" s="263" t="s">
        <v>121</v>
      </c>
      <c r="H209" s="263">
        <v>50</v>
      </c>
      <c r="I209" s="263">
        <v>7829.03</v>
      </c>
      <c r="J209" s="263">
        <v>912.12</v>
      </c>
      <c r="K209" s="263">
        <v>8741.15</v>
      </c>
      <c r="L209" s="263">
        <v>36864.85</v>
      </c>
      <c r="M209" s="49">
        <v>0</v>
      </c>
      <c r="N209" s="305" t="s">
        <v>449</v>
      </c>
      <c r="O209" s="263">
        <v>325</v>
      </c>
      <c r="P209" s="263">
        <v>10</v>
      </c>
      <c r="Q209" s="318" t="s">
        <v>488</v>
      </c>
    </row>
    <row r="210" spans="1:17" x14ac:dyDescent="0.25">
      <c r="A210" s="263">
        <v>694</v>
      </c>
      <c r="B210" s="263" t="s">
        <v>118</v>
      </c>
      <c r="C210" s="263" t="s">
        <v>295</v>
      </c>
      <c r="D210" s="263" t="s">
        <v>223</v>
      </c>
      <c r="E210" s="299">
        <v>40346</v>
      </c>
      <c r="F210" s="263">
        <v>49250</v>
      </c>
      <c r="G210" s="263" t="s">
        <v>121</v>
      </c>
      <c r="H210" s="263">
        <v>5</v>
      </c>
      <c r="I210" s="263">
        <v>49250</v>
      </c>
      <c r="J210" s="263">
        <v>0</v>
      </c>
      <c r="K210" s="263">
        <v>49250</v>
      </c>
      <c r="L210" s="263">
        <v>0</v>
      </c>
      <c r="M210" s="314">
        <v>0</v>
      </c>
      <c r="N210" s="336" t="s">
        <v>455</v>
      </c>
      <c r="O210" s="305">
        <v>392</v>
      </c>
      <c r="P210" s="305">
        <v>13</v>
      </c>
      <c r="Q210" s="318" t="s">
        <v>465</v>
      </c>
    </row>
    <row r="211" spans="1:17" x14ac:dyDescent="0.25">
      <c r="A211" s="263">
        <v>691</v>
      </c>
      <c r="B211" s="263" t="s">
        <v>118</v>
      </c>
      <c r="C211" s="263" t="s">
        <v>255</v>
      </c>
      <c r="D211" s="263" t="s">
        <v>256</v>
      </c>
      <c r="E211" s="299">
        <v>40349</v>
      </c>
      <c r="F211" s="263">
        <v>10000</v>
      </c>
      <c r="G211" s="263" t="s">
        <v>121</v>
      </c>
      <c r="H211" s="263">
        <v>10</v>
      </c>
      <c r="I211" s="263">
        <v>8500</v>
      </c>
      <c r="J211" s="263">
        <v>1000</v>
      </c>
      <c r="K211" s="263">
        <v>9500</v>
      </c>
      <c r="L211" s="263">
        <v>500</v>
      </c>
      <c r="M211" s="314">
        <f t="shared" ref="M211:M219" si="6">F211/2</f>
        <v>5000</v>
      </c>
      <c r="N211" s="336" t="s">
        <v>478</v>
      </c>
      <c r="O211" s="305">
        <v>396</v>
      </c>
      <c r="P211" s="305">
        <v>6.7</v>
      </c>
      <c r="Q211" s="318" t="s">
        <v>226</v>
      </c>
    </row>
    <row r="212" spans="1:17" x14ac:dyDescent="0.25">
      <c r="A212" s="263">
        <v>695</v>
      </c>
      <c r="B212" s="263" t="s">
        <v>118</v>
      </c>
      <c r="C212" s="263" t="s">
        <v>257</v>
      </c>
      <c r="D212" s="263" t="s">
        <v>256</v>
      </c>
      <c r="E212" s="299">
        <v>40463</v>
      </c>
      <c r="F212" s="263">
        <v>10500</v>
      </c>
      <c r="G212" s="263" t="s">
        <v>121</v>
      </c>
      <c r="H212" s="263">
        <v>10</v>
      </c>
      <c r="I212" s="263">
        <v>8662.5</v>
      </c>
      <c r="J212" s="263">
        <v>1050</v>
      </c>
      <c r="K212" s="263">
        <v>9712.5</v>
      </c>
      <c r="L212" s="263">
        <v>787.5</v>
      </c>
      <c r="M212" s="314">
        <f t="shared" si="6"/>
        <v>5250</v>
      </c>
      <c r="N212" s="336" t="s">
        <v>478</v>
      </c>
      <c r="O212" s="305">
        <v>396</v>
      </c>
      <c r="P212" s="305">
        <v>6.7</v>
      </c>
      <c r="Q212" s="318" t="s">
        <v>490</v>
      </c>
    </row>
    <row r="213" spans="1:17" x14ac:dyDescent="0.25">
      <c r="A213" s="263">
        <v>701</v>
      </c>
      <c r="B213" s="263" t="s">
        <v>118</v>
      </c>
      <c r="C213" s="263" t="s">
        <v>258</v>
      </c>
      <c r="D213" s="263" t="s">
        <v>223</v>
      </c>
      <c r="E213" s="299">
        <v>40767</v>
      </c>
      <c r="F213" s="263">
        <v>5688</v>
      </c>
      <c r="G213" s="263" t="s">
        <v>121</v>
      </c>
      <c r="H213" s="263">
        <v>5</v>
      </c>
      <c r="I213" s="263">
        <v>5688</v>
      </c>
      <c r="J213" s="263">
        <v>0</v>
      </c>
      <c r="K213" s="263">
        <v>5688</v>
      </c>
      <c r="L213" s="263">
        <v>0</v>
      </c>
      <c r="M213" s="314">
        <f t="shared" si="6"/>
        <v>2844</v>
      </c>
      <c r="N213" s="336" t="s">
        <v>492</v>
      </c>
      <c r="O213" s="305">
        <v>325</v>
      </c>
      <c r="P213" s="305">
        <v>10</v>
      </c>
      <c r="Q213" s="318" t="s">
        <v>488</v>
      </c>
    </row>
    <row r="214" spans="1:17" x14ac:dyDescent="0.25">
      <c r="A214" s="263">
        <v>698</v>
      </c>
      <c r="B214" s="263" t="s">
        <v>118</v>
      </c>
      <c r="C214" s="263" t="s">
        <v>259</v>
      </c>
      <c r="D214" s="263" t="s">
        <v>223</v>
      </c>
      <c r="E214" s="299">
        <v>40805</v>
      </c>
      <c r="F214" s="323">
        <v>24126.5</v>
      </c>
      <c r="G214" s="263" t="s">
        <v>121</v>
      </c>
      <c r="H214" s="263">
        <v>10</v>
      </c>
      <c r="I214" s="263">
        <v>17491.71</v>
      </c>
      <c r="J214" s="263">
        <v>2412.65</v>
      </c>
      <c r="K214" s="263">
        <v>19904.36</v>
      </c>
      <c r="L214" s="263">
        <v>4222.1399999999994</v>
      </c>
      <c r="M214" s="315">
        <f t="shared" si="6"/>
        <v>12063.25</v>
      </c>
      <c r="N214" s="336" t="s">
        <v>478</v>
      </c>
      <c r="O214" s="305">
        <v>396</v>
      </c>
      <c r="P214" s="305">
        <v>6.7</v>
      </c>
      <c r="Q214" s="318" t="s">
        <v>226</v>
      </c>
    </row>
    <row r="215" spans="1:17" x14ac:dyDescent="0.25">
      <c r="A215" s="263">
        <v>703</v>
      </c>
      <c r="B215" s="263" t="s">
        <v>118</v>
      </c>
      <c r="C215" s="263" t="s">
        <v>260</v>
      </c>
      <c r="D215" s="263" t="s">
        <v>223</v>
      </c>
      <c r="E215" s="299">
        <v>40805</v>
      </c>
      <c r="F215" s="323">
        <v>48253</v>
      </c>
      <c r="G215" s="263" t="s">
        <v>121</v>
      </c>
      <c r="H215" s="263">
        <v>10</v>
      </c>
      <c r="I215" s="263">
        <v>34983.43</v>
      </c>
      <c r="J215" s="263">
        <v>4825.3</v>
      </c>
      <c r="K215" s="263">
        <v>39808.730000000003</v>
      </c>
      <c r="L215" s="263">
        <v>8444.2699999999968</v>
      </c>
      <c r="M215" s="315">
        <f t="shared" si="6"/>
        <v>24126.5</v>
      </c>
      <c r="N215" s="336" t="s">
        <v>478</v>
      </c>
      <c r="O215" s="305">
        <v>396</v>
      </c>
      <c r="P215" s="305">
        <v>6.7</v>
      </c>
      <c r="Q215" s="318" t="s">
        <v>226</v>
      </c>
    </row>
    <row r="216" spans="1:17" x14ac:dyDescent="0.25">
      <c r="A216" s="263">
        <v>699</v>
      </c>
      <c r="B216" s="263" t="s">
        <v>118</v>
      </c>
      <c r="C216" s="263" t="s">
        <v>193</v>
      </c>
      <c r="D216" s="263" t="s">
        <v>223</v>
      </c>
      <c r="E216" s="299">
        <v>40896</v>
      </c>
      <c r="F216" s="263">
        <v>85348</v>
      </c>
      <c r="G216" s="263" t="s">
        <v>121</v>
      </c>
      <c r="H216" s="263">
        <v>10</v>
      </c>
      <c r="I216" s="263">
        <v>59743.6</v>
      </c>
      <c r="J216" s="263">
        <v>8534.7999999999993</v>
      </c>
      <c r="K216" s="263">
        <v>68278.399999999994</v>
      </c>
      <c r="L216" s="263">
        <v>17069.600000000006</v>
      </c>
      <c r="M216" s="314">
        <f t="shared" si="6"/>
        <v>42674</v>
      </c>
      <c r="N216" s="336" t="s">
        <v>478</v>
      </c>
      <c r="O216" s="305">
        <v>397</v>
      </c>
      <c r="P216" s="305">
        <v>6.7</v>
      </c>
      <c r="Q216" s="318" t="s">
        <v>482</v>
      </c>
    </row>
    <row r="217" spans="1:17" x14ac:dyDescent="0.25">
      <c r="A217" s="316">
        <v>739</v>
      </c>
      <c r="B217" s="316" t="s">
        <v>118</v>
      </c>
      <c r="C217" s="316" t="s">
        <v>287</v>
      </c>
      <c r="D217" s="316" t="s">
        <v>282</v>
      </c>
      <c r="E217" s="319">
        <v>41212</v>
      </c>
      <c r="F217" s="316">
        <v>70000</v>
      </c>
      <c r="G217" s="316" t="s">
        <v>283</v>
      </c>
      <c r="H217" s="316">
        <v>0</v>
      </c>
      <c r="I217" s="316">
        <v>0</v>
      </c>
      <c r="J217" s="316">
        <v>0</v>
      </c>
      <c r="K217" s="316">
        <v>0</v>
      </c>
      <c r="L217" s="316">
        <v>70000</v>
      </c>
      <c r="M217" s="314">
        <f t="shared" si="6"/>
        <v>35000</v>
      </c>
      <c r="N217" s="316" t="s">
        <v>459</v>
      </c>
      <c r="O217" s="316">
        <v>389</v>
      </c>
      <c r="P217" s="316">
        <v>0</v>
      </c>
      <c r="Q217" s="318" t="s">
        <v>62</v>
      </c>
    </row>
    <row r="218" spans="1:17" x14ac:dyDescent="0.25">
      <c r="A218" s="263">
        <v>746</v>
      </c>
      <c r="B218" s="263" t="s">
        <v>118</v>
      </c>
      <c r="C218" s="263" t="s">
        <v>261</v>
      </c>
      <c r="D218" s="263" t="s">
        <v>223</v>
      </c>
      <c r="E218" s="299">
        <v>41316</v>
      </c>
      <c r="F218" s="263">
        <v>16345</v>
      </c>
      <c r="G218" s="263" t="s">
        <v>121</v>
      </c>
      <c r="H218" s="263">
        <v>20</v>
      </c>
      <c r="I218" s="263">
        <v>4835.3999999999996</v>
      </c>
      <c r="J218" s="263">
        <v>817.25</v>
      </c>
      <c r="K218" s="263">
        <v>5652.65</v>
      </c>
      <c r="L218" s="263">
        <v>10692.35</v>
      </c>
      <c r="M218" s="315">
        <f t="shared" si="6"/>
        <v>8172.5</v>
      </c>
      <c r="N218" s="336" t="s">
        <v>478</v>
      </c>
      <c r="O218" s="305">
        <v>396</v>
      </c>
      <c r="P218" s="305">
        <v>6.7</v>
      </c>
      <c r="Q218" s="318" t="s">
        <v>226</v>
      </c>
    </row>
    <row r="219" spans="1:17" x14ac:dyDescent="0.25">
      <c r="A219" s="263">
        <v>753</v>
      </c>
      <c r="B219" s="263" t="s">
        <v>118</v>
      </c>
      <c r="C219" s="263" t="s">
        <v>262</v>
      </c>
      <c r="D219" s="263" t="s">
        <v>223</v>
      </c>
      <c r="E219" s="299">
        <v>41318</v>
      </c>
      <c r="F219" s="263">
        <v>20000</v>
      </c>
      <c r="G219" s="263" t="s">
        <v>121</v>
      </c>
      <c r="H219" s="263">
        <v>5</v>
      </c>
      <c r="I219" s="263">
        <v>20000</v>
      </c>
      <c r="J219" s="263">
        <v>0</v>
      </c>
      <c r="K219" s="263">
        <v>20000</v>
      </c>
      <c r="L219" s="263">
        <v>0</v>
      </c>
      <c r="M219" s="315">
        <f t="shared" si="6"/>
        <v>10000</v>
      </c>
      <c r="N219" s="336" t="s">
        <v>478</v>
      </c>
      <c r="O219" s="305">
        <v>396</v>
      </c>
      <c r="P219" s="305">
        <v>6.7</v>
      </c>
      <c r="Q219" s="318" t="s">
        <v>226</v>
      </c>
    </row>
    <row r="220" spans="1:17" x14ac:dyDescent="0.25">
      <c r="A220" s="334">
        <v>745</v>
      </c>
      <c r="B220" s="334" t="s">
        <v>118</v>
      </c>
      <c r="C220" s="334" t="s">
        <v>380</v>
      </c>
      <c r="D220" s="334" t="s">
        <v>223</v>
      </c>
      <c r="E220" s="335">
        <v>41375</v>
      </c>
      <c r="F220" s="334">
        <v>7324.32</v>
      </c>
      <c r="G220" s="334" t="s">
        <v>121</v>
      </c>
      <c r="H220" s="334">
        <v>20</v>
      </c>
      <c r="I220" s="334">
        <v>2105.77</v>
      </c>
      <c r="J220" s="334">
        <v>366.22</v>
      </c>
      <c r="K220" s="334">
        <v>2471.9899999999998</v>
      </c>
      <c r="L220" s="334">
        <v>4852.33</v>
      </c>
      <c r="M220" s="315">
        <v>0</v>
      </c>
      <c r="N220" s="333" t="s">
        <v>464</v>
      </c>
      <c r="O220" s="305" t="s">
        <v>104</v>
      </c>
      <c r="P220" s="305" t="s">
        <v>104</v>
      </c>
      <c r="Q220" s="318" t="s">
        <v>104</v>
      </c>
    </row>
    <row r="221" spans="1:17" x14ac:dyDescent="0.25">
      <c r="A221" s="263">
        <v>747</v>
      </c>
      <c r="B221" s="263" t="s">
        <v>118</v>
      </c>
      <c r="C221" s="263" t="s">
        <v>263</v>
      </c>
      <c r="D221" s="263" t="s">
        <v>223</v>
      </c>
      <c r="E221" s="299">
        <v>41474</v>
      </c>
      <c r="F221" s="263">
        <v>15051</v>
      </c>
      <c r="G221" s="263" t="s">
        <v>121</v>
      </c>
      <c r="H221" s="263">
        <v>20</v>
      </c>
      <c r="I221" s="263">
        <v>4076.31</v>
      </c>
      <c r="J221" s="263">
        <v>752.55</v>
      </c>
      <c r="K221" s="263">
        <v>4828.8599999999997</v>
      </c>
      <c r="L221" s="263">
        <v>10222.14</v>
      </c>
      <c r="M221" s="315">
        <f>F221</f>
        <v>15051</v>
      </c>
      <c r="N221" s="336" t="s">
        <v>444</v>
      </c>
      <c r="O221" s="305">
        <v>314</v>
      </c>
      <c r="P221" s="305">
        <v>2</v>
      </c>
      <c r="Q221" s="318" t="s">
        <v>220</v>
      </c>
    </row>
    <row r="222" spans="1:17" x14ac:dyDescent="0.25">
      <c r="A222" s="263">
        <v>748</v>
      </c>
      <c r="B222" s="263" t="s">
        <v>118</v>
      </c>
      <c r="C222" s="263" t="s">
        <v>264</v>
      </c>
      <c r="D222" s="263" t="s">
        <v>223</v>
      </c>
      <c r="E222" s="299">
        <v>41477</v>
      </c>
      <c r="F222" s="263">
        <v>6500</v>
      </c>
      <c r="G222" s="263" t="s">
        <v>121</v>
      </c>
      <c r="H222" s="263">
        <v>20</v>
      </c>
      <c r="I222" s="263">
        <v>1760.42</v>
      </c>
      <c r="J222" s="263">
        <v>325</v>
      </c>
      <c r="K222" s="263">
        <v>2085.42</v>
      </c>
      <c r="L222" s="263">
        <v>4414.58</v>
      </c>
      <c r="M222" s="315">
        <f>F222</f>
        <v>6500</v>
      </c>
      <c r="N222" s="336" t="s">
        <v>445</v>
      </c>
      <c r="O222" s="305">
        <v>342</v>
      </c>
      <c r="P222" s="305">
        <v>2.5</v>
      </c>
      <c r="Q222" s="318" t="s">
        <v>493</v>
      </c>
    </row>
    <row r="223" spans="1:17" x14ac:dyDescent="0.25">
      <c r="A223" s="263">
        <v>749</v>
      </c>
      <c r="B223" s="263" t="s">
        <v>118</v>
      </c>
      <c r="C223" s="263" t="s">
        <v>268</v>
      </c>
      <c r="D223" s="263" t="s">
        <v>223</v>
      </c>
      <c r="E223" s="299">
        <v>41628</v>
      </c>
      <c r="F223" s="263">
        <v>16968</v>
      </c>
      <c r="G223" s="263" t="s">
        <v>121</v>
      </c>
      <c r="H223" s="263">
        <v>20</v>
      </c>
      <c r="I223" s="263">
        <v>4242</v>
      </c>
      <c r="J223" s="263">
        <v>848.4</v>
      </c>
      <c r="K223" s="263">
        <v>5090.3999999999996</v>
      </c>
      <c r="L223" s="263">
        <v>11877.6</v>
      </c>
      <c r="M223" s="315">
        <f>F223</f>
        <v>16968</v>
      </c>
      <c r="N223" s="331" t="s">
        <v>444</v>
      </c>
      <c r="O223" s="263">
        <v>314</v>
      </c>
      <c r="P223" s="263">
        <v>2</v>
      </c>
      <c r="Q223" s="318" t="s">
        <v>220</v>
      </c>
    </row>
    <row r="224" spans="1:17" x14ac:dyDescent="0.25">
      <c r="A224" s="263">
        <v>783</v>
      </c>
      <c r="B224" s="263" t="s">
        <v>118</v>
      </c>
      <c r="C224" s="263" t="s">
        <v>269</v>
      </c>
      <c r="D224" s="263" t="s">
        <v>223</v>
      </c>
      <c r="E224" s="299">
        <v>41681</v>
      </c>
      <c r="F224" s="263">
        <v>11530</v>
      </c>
      <c r="G224" s="263" t="s">
        <v>121</v>
      </c>
      <c r="H224" s="263">
        <v>10</v>
      </c>
      <c r="I224" s="263">
        <v>5668.92</v>
      </c>
      <c r="J224" s="263">
        <v>1153</v>
      </c>
      <c r="K224" s="263">
        <v>6821.92</v>
      </c>
      <c r="L224" s="263">
        <v>4708.08</v>
      </c>
      <c r="M224" s="314">
        <f>F224</f>
        <v>11530</v>
      </c>
      <c r="N224" s="331" t="s">
        <v>492</v>
      </c>
      <c r="O224" s="263">
        <v>346</v>
      </c>
      <c r="P224" s="263">
        <v>10</v>
      </c>
      <c r="Q224" s="318" t="s">
        <v>494</v>
      </c>
    </row>
    <row r="225" spans="1:21" x14ac:dyDescent="0.25">
      <c r="A225" s="263">
        <v>788</v>
      </c>
      <c r="B225" s="263" t="s">
        <v>118</v>
      </c>
      <c r="C225" s="263" t="s">
        <v>207</v>
      </c>
      <c r="D225" s="263" t="s">
        <v>120</v>
      </c>
      <c r="E225" s="299">
        <v>41722</v>
      </c>
      <c r="F225" s="263">
        <v>6228</v>
      </c>
      <c r="G225" s="263" t="s">
        <v>121</v>
      </c>
      <c r="H225" s="263">
        <v>50</v>
      </c>
      <c r="I225" s="263">
        <v>591.66</v>
      </c>
      <c r="J225" s="263">
        <v>124.56</v>
      </c>
      <c r="K225" s="263">
        <v>716.22</v>
      </c>
      <c r="L225" s="263">
        <v>5511.78</v>
      </c>
      <c r="M225" s="304">
        <f>F225</f>
        <v>6228</v>
      </c>
      <c r="N225" s="331" t="s">
        <v>444</v>
      </c>
      <c r="O225" s="263">
        <v>314</v>
      </c>
      <c r="P225" s="263">
        <v>2</v>
      </c>
      <c r="Q225" s="318" t="s">
        <v>220</v>
      </c>
    </row>
    <row r="226" spans="1:21" x14ac:dyDescent="0.25">
      <c r="A226" s="263">
        <v>785</v>
      </c>
      <c r="B226" s="263" t="s">
        <v>118</v>
      </c>
      <c r="C226" s="263" t="s">
        <v>270</v>
      </c>
      <c r="D226" s="263" t="s">
        <v>223</v>
      </c>
      <c r="E226" s="299">
        <v>41795</v>
      </c>
      <c r="F226" s="339">
        <v>20000</v>
      </c>
      <c r="G226" s="263" t="s">
        <v>121</v>
      </c>
      <c r="H226" s="263">
        <v>10</v>
      </c>
      <c r="I226" s="263">
        <v>9166.67</v>
      </c>
      <c r="J226" s="263">
        <v>2000</v>
      </c>
      <c r="K226" s="263">
        <v>11166.67</v>
      </c>
      <c r="L226" s="263">
        <v>8833.33</v>
      </c>
      <c r="M226" s="314">
        <f>F226/2</f>
        <v>10000</v>
      </c>
      <c r="N226" s="331" t="s">
        <v>478</v>
      </c>
      <c r="O226" s="263">
        <v>396</v>
      </c>
      <c r="P226" s="263">
        <v>6.7</v>
      </c>
      <c r="Q226" s="318" t="s">
        <v>226</v>
      </c>
    </row>
    <row r="227" spans="1:21" x14ac:dyDescent="0.25">
      <c r="A227" s="263">
        <v>786</v>
      </c>
      <c r="B227" s="263" t="s">
        <v>118</v>
      </c>
      <c r="C227" s="263" t="s">
        <v>270</v>
      </c>
      <c r="D227" s="263" t="s">
        <v>223</v>
      </c>
      <c r="E227" s="299">
        <v>41795</v>
      </c>
      <c r="F227" s="339">
        <v>17760</v>
      </c>
      <c r="G227" s="263" t="s">
        <v>121</v>
      </c>
      <c r="H227" s="263">
        <v>10</v>
      </c>
      <c r="I227" s="263">
        <v>8140</v>
      </c>
      <c r="J227" s="263">
        <v>1776</v>
      </c>
      <c r="K227" s="263">
        <v>9916</v>
      </c>
      <c r="L227" s="263">
        <v>7844</v>
      </c>
      <c r="M227" s="314">
        <f>F227/2</f>
        <v>8880</v>
      </c>
      <c r="N227" s="331" t="s">
        <v>478</v>
      </c>
      <c r="O227" s="263">
        <v>396</v>
      </c>
      <c r="P227" s="263">
        <v>6.7</v>
      </c>
      <c r="Q227" s="318" t="s">
        <v>226</v>
      </c>
    </row>
    <row r="228" spans="1:21" x14ac:dyDescent="0.25">
      <c r="A228" s="263">
        <v>789</v>
      </c>
      <c r="B228" s="263" t="s">
        <v>118</v>
      </c>
      <c r="C228" s="263" t="s">
        <v>208</v>
      </c>
      <c r="D228" s="263" t="s">
        <v>120</v>
      </c>
      <c r="E228" s="299">
        <v>41890</v>
      </c>
      <c r="F228" s="263">
        <v>27500</v>
      </c>
      <c r="G228" s="263" t="s">
        <v>121</v>
      </c>
      <c r="H228" s="263">
        <v>50</v>
      </c>
      <c r="I228" s="263">
        <v>2383.33</v>
      </c>
      <c r="J228" s="263">
        <v>550</v>
      </c>
      <c r="K228" s="263">
        <v>2933.33</v>
      </c>
      <c r="L228" s="263">
        <v>24566.67</v>
      </c>
      <c r="M228" s="49">
        <f>F228</f>
        <v>27500</v>
      </c>
      <c r="N228" s="49" t="s">
        <v>444</v>
      </c>
      <c r="O228" s="263">
        <v>314</v>
      </c>
      <c r="P228" s="263">
        <v>2</v>
      </c>
      <c r="Q228" t="s">
        <v>495</v>
      </c>
    </row>
    <row r="229" spans="1:21" x14ac:dyDescent="0.25">
      <c r="A229" s="263">
        <v>784</v>
      </c>
      <c r="B229" s="263" t="s">
        <v>118</v>
      </c>
      <c r="C229" s="263" t="s">
        <v>271</v>
      </c>
      <c r="D229" s="263" t="s">
        <v>223</v>
      </c>
      <c r="E229" s="299">
        <v>41934</v>
      </c>
      <c r="F229" s="339">
        <v>7799</v>
      </c>
      <c r="G229" s="263" t="s">
        <v>121</v>
      </c>
      <c r="H229" s="263">
        <v>10</v>
      </c>
      <c r="I229" s="263">
        <v>3249.58</v>
      </c>
      <c r="J229" s="263">
        <v>779.9</v>
      </c>
      <c r="K229" s="263">
        <v>4029.48</v>
      </c>
      <c r="L229" s="263">
        <v>3769.52</v>
      </c>
      <c r="M229" s="314">
        <f t="shared" ref="M229:M236" si="7">F229/2</f>
        <v>3899.5</v>
      </c>
    </row>
    <row r="230" spans="1:21" x14ac:dyDescent="0.25">
      <c r="A230" s="263">
        <v>791</v>
      </c>
      <c r="B230" s="263" t="s">
        <v>118</v>
      </c>
      <c r="C230" s="263" t="s">
        <v>288</v>
      </c>
      <c r="D230" s="263" t="s">
        <v>289</v>
      </c>
      <c r="E230" s="299">
        <v>42089</v>
      </c>
      <c r="F230" s="340">
        <v>7150</v>
      </c>
      <c r="G230" s="263" t="s">
        <v>121</v>
      </c>
      <c r="H230" s="263">
        <v>10</v>
      </c>
      <c r="I230" s="263">
        <v>2681.25</v>
      </c>
      <c r="J230" s="263">
        <v>715</v>
      </c>
      <c r="K230" s="263">
        <v>3396.25</v>
      </c>
      <c r="L230" s="263">
        <v>3753.75</v>
      </c>
      <c r="M230" s="315">
        <f>F230</f>
        <v>7150</v>
      </c>
      <c r="N230" s="263" t="s">
        <v>499</v>
      </c>
      <c r="O230" s="263">
        <v>392</v>
      </c>
      <c r="P230" s="263">
        <v>13</v>
      </c>
      <c r="Q230" t="s">
        <v>496</v>
      </c>
    </row>
    <row r="231" spans="1:21" x14ac:dyDescent="0.25">
      <c r="A231" s="263">
        <v>795</v>
      </c>
      <c r="B231" s="263" t="s">
        <v>118</v>
      </c>
      <c r="C231" s="263" t="s">
        <v>293</v>
      </c>
      <c r="D231" s="263" t="s">
        <v>289</v>
      </c>
      <c r="E231" s="299">
        <v>42248</v>
      </c>
      <c r="F231" s="340">
        <v>135897</v>
      </c>
      <c r="G231" s="263" t="s">
        <v>121</v>
      </c>
      <c r="H231" s="263">
        <v>10</v>
      </c>
      <c r="I231" s="263">
        <v>45299</v>
      </c>
      <c r="J231" s="263">
        <v>13589.7</v>
      </c>
      <c r="K231" s="263">
        <v>58888.7</v>
      </c>
      <c r="L231" s="263">
        <v>77008.3</v>
      </c>
      <c r="M231" s="315">
        <f t="shared" si="7"/>
        <v>67948.5</v>
      </c>
      <c r="N231" s="263" t="s">
        <v>499</v>
      </c>
      <c r="O231" s="263">
        <v>392</v>
      </c>
      <c r="P231" s="263">
        <v>13</v>
      </c>
      <c r="Q231" s="318" t="s">
        <v>498</v>
      </c>
    </row>
    <row r="232" spans="1:21" x14ac:dyDescent="0.25">
      <c r="A232" s="263">
        <v>790</v>
      </c>
      <c r="B232" s="263" t="s">
        <v>118</v>
      </c>
      <c r="C232" s="263" t="s">
        <v>272</v>
      </c>
      <c r="D232" s="263" t="s">
        <v>256</v>
      </c>
      <c r="E232" s="299">
        <v>42269</v>
      </c>
      <c r="F232" s="263">
        <v>52775</v>
      </c>
      <c r="G232" s="263" t="s">
        <v>121</v>
      </c>
      <c r="H232" s="263">
        <v>20</v>
      </c>
      <c r="I232" s="263">
        <v>8575.94</v>
      </c>
      <c r="J232" s="263">
        <v>2638.75</v>
      </c>
      <c r="K232" s="263">
        <v>11214.69</v>
      </c>
      <c r="L232" s="263">
        <v>41560.31</v>
      </c>
      <c r="M232" s="315">
        <f t="shared" si="7"/>
        <v>26387.5</v>
      </c>
      <c r="N232" s="49" t="s">
        <v>478</v>
      </c>
      <c r="O232" s="263">
        <v>396</v>
      </c>
      <c r="P232" s="263">
        <v>6.7</v>
      </c>
      <c r="Q232" s="318" t="s">
        <v>226</v>
      </c>
    </row>
    <row r="233" spans="1:21" x14ac:dyDescent="0.25">
      <c r="A233" s="263">
        <v>793</v>
      </c>
      <c r="B233" s="263" t="s">
        <v>118</v>
      </c>
      <c r="C233" s="263" t="s">
        <v>291</v>
      </c>
      <c r="D233" s="263" t="s">
        <v>289</v>
      </c>
      <c r="E233" s="299">
        <v>42295</v>
      </c>
      <c r="F233" s="340">
        <v>4498</v>
      </c>
      <c r="G233" s="263" t="s">
        <v>121</v>
      </c>
      <c r="H233" s="263">
        <v>10</v>
      </c>
      <c r="I233" s="263">
        <v>1424.37</v>
      </c>
      <c r="J233" s="263">
        <v>449.8</v>
      </c>
      <c r="K233" s="263">
        <v>1874.17</v>
      </c>
      <c r="L233" s="263">
        <v>2623.83</v>
      </c>
      <c r="M233" s="315">
        <f>F233</f>
        <v>4498</v>
      </c>
      <c r="N233" s="263" t="s">
        <v>499</v>
      </c>
      <c r="O233" s="263">
        <v>392</v>
      </c>
      <c r="P233" s="263">
        <v>13</v>
      </c>
      <c r="Q233" s="318" t="s">
        <v>496</v>
      </c>
    </row>
    <row r="234" spans="1:21" s="49" customFormat="1" x14ac:dyDescent="0.25">
      <c r="A234" s="263">
        <v>797</v>
      </c>
      <c r="B234" s="263" t="s">
        <v>118</v>
      </c>
      <c r="C234" s="263" t="s">
        <v>364</v>
      </c>
      <c r="D234" s="263" t="s">
        <v>299</v>
      </c>
      <c r="E234" s="299">
        <v>42369</v>
      </c>
      <c r="F234" s="340">
        <v>3750000</v>
      </c>
      <c r="G234" s="263" t="s">
        <v>121</v>
      </c>
      <c r="H234" s="263">
        <v>50</v>
      </c>
      <c r="I234" s="263">
        <v>225000</v>
      </c>
      <c r="J234" s="263">
        <v>75000</v>
      </c>
      <c r="K234" s="263">
        <v>300000</v>
      </c>
      <c r="L234" s="263">
        <v>3450000</v>
      </c>
      <c r="M234" s="304">
        <f>F234/2</f>
        <v>1875000</v>
      </c>
      <c r="N234" s="263" t="s">
        <v>508</v>
      </c>
      <c r="O234" s="263" t="s">
        <v>507</v>
      </c>
      <c r="P234" s="263">
        <v>2</v>
      </c>
      <c r="Q234" s="318" t="s">
        <v>506</v>
      </c>
    </row>
    <row r="235" spans="1:21" x14ac:dyDescent="0.25">
      <c r="A235" s="334">
        <v>798</v>
      </c>
      <c r="B235" s="334" t="s">
        <v>118</v>
      </c>
      <c r="C235" s="334" t="s">
        <v>279</v>
      </c>
      <c r="D235" s="334" t="s">
        <v>280</v>
      </c>
      <c r="E235" s="335">
        <v>42369</v>
      </c>
      <c r="F235" s="334">
        <v>33451.879999999997</v>
      </c>
      <c r="G235" s="334" t="s">
        <v>121</v>
      </c>
      <c r="H235" s="334">
        <v>50</v>
      </c>
      <c r="I235" s="334">
        <v>2007.12</v>
      </c>
      <c r="J235" s="334">
        <v>669.04</v>
      </c>
      <c r="K235" s="334">
        <v>2676.16</v>
      </c>
      <c r="L235" s="334">
        <v>30775.719999999998</v>
      </c>
      <c r="M235" s="345">
        <v>0</v>
      </c>
      <c r="N235" s="303" t="s">
        <v>464</v>
      </c>
      <c r="O235" s="263"/>
      <c r="P235" s="263"/>
      <c r="Q235" s="263" t="s">
        <v>394</v>
      </c>
      <c r="R235" s="263"/>
      <c r="S235" s="263"/>
      <c r="T235" s="263"/>
      <c r="U235" s="263"/>
    </row>
    <row r="236" spans="1:21" x14ac:dyDescent="0.25">
      <c r="A236" s="263">
        <v>805</v>
      </c>
      <c r="B236" s="263" t="s">
        <v>118</v>
      </c>
      <c r="C236" s="263" t="s">
        <v>395</v>
      </c>
      <c r="D236" s="263" t="s">
        <v>396</v>
      </c>
      <c r="E236" s="299">
        <v>42370</v>
      </c>
      <c r="F236" s="263">
        <v>7000</v>
      </c>
      <c r="G236" s="263" t="s">
        <v>121</v>
      </c>
      <c r="H236" s="263">
        <v>50</v>
      </c>
      <c r="I236" s="263">
        <v>420</v>
      </c>
      <c r="J236" s="263">
        <v>140</v>
      </c>
      <c r="K236" s="263">
        <v>560</v>
      </c>
      <c r="L236" s="263">
        <v>6440</v>
      </c>
      <c r="M236" s="315">
        <f t="shared" si="7"/>
        <v>3500</v>
      </c>
      <c r="N236" s="263" t="s">
        <v>478</v>
      </c>
      <c r="O236" s="263">
        <v>396</v>
      </c>
      <c r="P236" s="263">
        <v>6.7</v>
      </c>
      <c r="Q236" s="318" t="s">
        <v>226</v>
      </c>
    </row>
    <row r="237" spans="1:21" x14ac:dyDescent="0.25">
      <c r="A237" s="263">
        <v>808</v>
      </c>
      <c r="B237" s="263" t="s">
        <v>118</v>
      </c>
      <c r="C237" s="263" t="s">
        <v>209</v>
      </c>
      <c r="D237" s="263" t="s">
        <v>120</v>
      </c>
      <c r="E237" s="299">
        <v>42430</v>
      </c>
      <c r="F237" s="263">
        <v>35760.370000000003</v>
      </c>
      <c r="G237" s="263" t="s">
        <v>121</v>
      </c>
      <c r="H237" s="263">
        <v>20</v>
      </c>
      <c r="I237" s="263">
        <v>5066.0600000000004</v>
      </c>
      <c r="J237" s="263">
        <v>1788.02</v>
      </c>
      <c r="K237" s="263">
        <v>6854.08</v>
      </c>
      <c r="L237" s="263">
        <v>28906.29</v>
      </c>
      <c r="M237" s="304">
        <f>F237</f>
        <v>35760.370000000003</v>
      </c>
      <c r="N237" s="49" t="s">
        <v>444</v>
      </c>
      <c r="O237" s="263">
        <v>345</v>
      </c>
      <c r="P237" s="263">
        <v>2</v>
      </c>
      <c r="Q237" t="s">
        <v>500</v>
      </c>
    </row>
    <row r="238" spans="1:21" x14ac:dyDescent="0.25">
      <c r="A238" s="263">
        <v>810</v>
      </c>
      <c r="B238" s="263" t="s">
        <v>118</v>
      </c>
      <c r="C238" s="263" t="s">
        <v>210</v>
      </c>
      <c r="D238" s="263" t="s">
        <v>120</v>
      </c>
      <c r="E238" s="299">
        <v>42431</v>
      </c>
      <c r="F238" s="263">
        <v>252564.68</v>
      </c>
      <c r="G238" s="263" t="s">
        <v>121</v>
      </c>
      <c r="H238" s="263">
        <v>50</v>
      </c>
      <c r="I238" s="263">
        <v>14311.99</v>
      </c>
      <c r="J238" s="263">
        <v>5051.29</v>
      </c>
      <c r="K238" s="263">
        <v>19363.28</v>
      </c>
      <c r="L238" s="263">
        <v>233201.4</v>
      </c>
      <c r="M238" s="298">
        <f>F238</f>
        <v>252564.68</v>
      </c>
      <c r="N238" s="49" t="s">
        <v>454</v>
      </c>
      <c r="O238" s="263">
        <v>332</v>
      </c>
      <c r="P238" s="263">
        <v>2.9</v>
      </c>
      <c r="Q238" t="s">
        <v>501</v>
      </c>
    </row>
    <row r="239" spans="1:21" x14ac:dyDescent="0.25">
      <c r="A239" s="263">
        <v>812</v>
      </c>
      <c r="B239" s="263" t="s">
        <v>118</v>
      </c>
      <c r="C239" s="263" t="s">
        <v>297</v>
      </c>
      <c r="D239" s="263" t="s">
        <v>256</v>
      </c>
      <c r="E239" s="299">
        <v>42520</v>
      </c>
      <c r="F239" s="263">
        <v>6800</v>
      </c>
      <c r="G239" s="263" t="s">
        <v>121</v>
      </c>
      <c r="H239" s="263">
        <v>10</v>
      </c>
      <c r="I239" s="263">
        <v>1756.67</v>
      </c>
      <c r="J239" s="263">
        <v>680</v>
      </c>
      <c r="K239" s="263">
        <v>2436.67</v>
      </c>
      <c r="L239" s="263">
        <v>4363.33</v>
      </c>
      <c r="M239" s="315">
        <f>F239/2</f>
        <v>3400</v>
      </c>
      <c r="N239" s="49" t="s">
        <v>499</v>
      </c>
      <c r="O239" s="263">
        <v>392</v>
      </c>
      <c r="P239" s="263">
        <v>13</v>
      </c>
      <c r="Q239" t="s">
        <v>465</v>
      </c>
    </row>
    <row r="240" spans="1:21" x14ac:dyDescent="0.25">
      <c r="A240" s="263">
        <v>804</v>
      </c>
      <c r="B240" s="263" t="s">
        <v>118</v>
      </c>
      <c r="C240" s="263" t="s">
        <v>273</v>
      </c>
      <c r="D240" s="263" t="s">
        <v>256</v>
      </c>
      <c r="E240" s="299">
        <v>42590</v>
      </c>
      <c r="F240" s="263">
        <v>6277</v>
      </c>
      <c r="G240" s="263" t="s">
        <v>121</v>
      </c>
      <c r="H240" s="263">
        <v>10</v>
      </c>
      <c r="I240" s="263">
        <v>1516.94</v>
      </c>
      <c r="J240" s="263">
        <v>627.70000000000005</v>
      </c>
      <c r="K240" s="263">
        <v>2144.64</v>
      </c>
      <c r="L240" s="263">
        <v>4132.3600000000006</v>
      </c>
      <c r="M240" s="315">
        <f>F240</f>
        <v>6277</v>
      </c>
      <c r="N240" s="49" t="s">
        <v>478</v>
      </c>
      <c r="O240" s="263">
        <v>396</v>
      </c>
      <c r="P240" s="263">
        <v>6.7</v>
      </c>
      <c r="Q240" t="s">
        <v>226</v>
      </c>
    </row>
    <row r="241" spans="1:19" x14ac:dyDescent="0.25">
      <c r="A241" s="263">
        <v>807</v>
      </c>
      <c r="B241" s="263" t="s">
        <v>118</v>
      </c>
      <c r="C241" s="263" t="s">
        <v>274</v>
      </c>
      <c r="D241" s="263" t="s">
        <v>256</v>
      </c>
      <c r="E241" s="299">
        <v>42643</v>
      </c>
      <c r="F241" s="263">
        <v>10445.82</v>
      </c>
      <c r="G241" s="263" t="s">
        <v>121</v>
      </c>
      <c r="H241" s="263">
        <v>10</v>
      </c>
      <c r="I241" s="263">
        <v>2350.31</v>
      </c>
      <c r="J241" s="263">
        <v>1044.58</v>
      </c>
      <c r="K241" s="263">
        <v>3394.89</v>
      </c>
      <c r="L241" s="263">
        <v>7050.93</v>
      </c>
      <c r="M241" s="315">
        <f>F241/2</f>
        <v>5222.91</v>
      </c>
      <c r="N241" s="49" t="s">
        <v>492</v>
      </c>
      <c r="O241" s="263">
        <v>325</v>
      </c>
      <c r="P241" s="263">
        <v>10</v>
      </c>
      <c r="Q241" t="s">
        <v>219</v>
      </c>
    </row>
    <row r="242" spans="1:19" x14ac:dyDescent="0.25">
      <c r="A242" s="303">
        <v>803</v>
      </c>
      <c r="B242" s="303" t="s">
        <v>118</v>
      </c>
      <c r="C242" s="303" t="s">
        <v>211</v>
      </c>
      <c r="D242" s="303" t="s">
        <v>120</v>
      </c>
      <c r="E242" s="329">
        <v>42646</v>
      </c>
      <c r="F242" s="303">
        <v>85600</v>
      </c>
      <c r="G242" s="303" t="s">
        <v>121</v>
      </c>
      <c r="H242" s="303">
        <v>20</v>
      </c>
      <c r="I242" s="303">
        <v>9630</v>
      </c>
      <c r="J242" s="303">
        <v>4280</v>
      </c>
      <c r="K242" s="303">
        <v>13910</v>
      </c>
      <c r="L242" s="303">
        <v>71690</v>
      </c>
      <c r="M242" s="344">
        <v>0</v>
      </c>
      <c r="N242" s="330" t="s">
        <v>502</v>
      </c>
      <c r="O242" s="303"/>
      <c r="P242" s="303"/>
      <c r="Q242" s="303" t="s">
        <v>440</v>
      </c>
      <c r="R242" s="303"/>
    </row>
    <row r="243" spans="1:19" x14ac:dyDescent="0.25">
      <c r="A243" s="303">
        <v>802</v>
      </c>
      <c r="B243" s="303" t="s">
        <v>118</v>
      </c>
      <c r="C243" s="303" t="s">
        <v>212</v>
      </c>
      <c r="D243" s="303" t="s">
        <v>120</v>
      </c>
      <c r="E243" s="329">
        <v>42660</v>
      </c>
      <c r="F243" s="303">
        <v>372000</v>
      </c>
      <c r="G243" s="303" t="s">
        <v>121</v>
      </c>
      <c r="H243" s="303">
        <v>20</v>
      </c>
      <c r="I243" s="303">
        <v>40300</v>
      </c>
      <c r="J243" s="303">
        <v>18600</v>
      </c>
      <c r="K243" s="303">
        <v>58900</v>
      </c>
      <c r="L243" s="303">
        <v>313100</v>
      </c>
      <c r="M243" s="344">
        <v>0</v>
      </c>
      <c r="N243" s="330" t="s">
        <v>502</v>
      </c>
      <c r="O243" s="303"/>
      <c r="P243" s="303"/>
      <c r="Q243" s="303" t="s">
        <v>439</v>
      </c>
      <c r="R243" s="303"/>
    </row>
    <row r="244" spans="1:19" x14ac:dyDescent="0.25">
      <c r="A244" s="263">
        <v>817</v>
      </c>
      <c r="B244" s="263" t="s">
        <v>118</v>
      </c>
      <c r="C244" s="263" t="s">
        <v>383</v>
      </c>
      <c r="D244" s="263" t="s">
        <v>256</v>
      </c>
      <c r="E244" s="299">
        <v>42893</v>
      </c>
      <c r="F244" s="263">
        <v>9815</v>
      </c>
      <c r="G244" s="263" t="s">
        <v>121</v>
      </c>
      <c r="H244" s="263">
        <v>10</v>
      </c>
      <c r="I244" s="263">
        <v>1554.04</v>
      </c>
      <c r="J244" s="263">
        <v>981.5</v>
      </c>
      <c r="K244" s="263">
        <v>2535.54</v>
      </c>
      <c r="L244" s="263">
        <v>7279.46</v>
      </c>
      <c r="M244" s="314">
        <f>F244/2</f>
        <v>4907.5</v>
      </c>
      <c r="N244" s="336" t="s">
        <v>478</v>
      </c>
      <c r="O244" s="263">
        <v>397</v>
      </c>
      <c r="P244" s="263">
        <v>6.7</v>
      </c>
      <c r="Q244" s="336" t="s">
        <v>482</v>
      </c>
      <c r="R244" s="263"/>
      <c r="S244" s="263"/>
    </row>
    <row r="245" spans="1:19" x14ac:dyDescent="0.25">
      <c r="A245" s="263">
        <v>818</v>
      </c>
      <c r="B245" s="263" t="s">
        <v>118</v>
      </c>
      <c r="C245" s="263" t="s">
        <v>275</v>
      </c>
      <c r="D245" s="263" t="s">
        <v>256</v>
      </c>
      <c r="E245" s="299">
        <v>42893</v>
      </c>
      <c r="F245" s="263">
        <v>23746</v>
      </c>
      <c r="G245" s="263" t="s">
        <v>121</v>
      </c>
      <c r="H245" s="263">
        <v>10</v>
      </c>
      <c r="I245" s="263">
        <v>3759.78</v>
      </c>
      <c r="J245" s="263">
        <v>2374.6</v>
      </c>
      <c r="K245" s="263">
        <v>6134.38</v>
      </c>
      <c r="L245" s="263">
        <v>17611.62</v>
      </c>
      <c r="M245" s="314">
        <f>F245/2</f>
        <v>11873</v>
      </c>
      <c r="N245" s="336" t="s">
        <v>478</v>
      </c>
      <c r="O245" s="263">
        <v>397</v>
      </c>
      <c r="P245" s="263">
        <v>6.7</v>
      </c>
      <c r="Q245" s="336" t="s">
        <v>509</v>
      </c>
      <c r="R245" s="263"/>
      <c r="S245" s="263"/>
    </row>
    <row r="246" spans="1:19" x14ac:dyDescent="0.25">
      <c r="A246" s="263">
        <v>815</v>
      </c>
      <c r="B246" s="263" t="s">
        <v>118</v>
      </c>
      <c r="C246" s="263" t="s">
        <v>384</v>
      </c>
      <c r="D246" s="263" t="s">
        <v>256</v>
      </c>
      <c r="E246" s="299">
        <v>42922</v>
      </c>
      <c r="F246" s="263">
        <v>5500</v>
      </c>
      <c r="G246" s="263" t="s">
        <v>121</v>
      </c>
      <c r="H246" s="263">
        <v>10</v>
      </c>
      <c r="I246" s="263">
        <v>825</v>
      </c>
      <c r="J246" s="263">
        <v>550</v>
      </c>
      <c r="K246" s="263">
        <v>1375</v>
      </c>
      <c r="L246" s="263">
        <v>4125</v>
      </c>
      <c r="M246" s="314">
        <f>F246/2</f>
        <v>2750</v>
      </c>
      <c r="N246" s="263" t="s">
        <v>478</v>
      </c>
      <c r="O246" s="263">
        <v>396</v>
      </c>
      <c r="P246" s="263">
        <v>6.7</v>
      </c>
      <c r="Q246" s="263" t="s">
        <v>226</v>
      </c>
    </row>
    <row r="247" spans="1:19" x14ac:dyDescent="0.25">
      <c r="A247">
        <v>825</v>
      </c>
      <c r="B247" t="s">
        <v>118</v>
      </c>
      <c r="C247" t="s">
        <v>213</v>
      </c>
      <c r="D247" t="s">
        <v>120</v>
      </c>
      <c r="E247" s="264">
        <v>43465</v>
      </c>
      <c r="F247">
        <v>351473.96</v>
      </c>
      <c r="G247" t="s">
        <v>121</v>
      </c>
      <c r="H247">
        <v>50</v>
      </c>
      <c r="I247">
        <v>0</v>
      </c>
      <c r="J247">
        <v>7029.48</v>
      </c>
      <c r="K247">
        <v>7029.48</v>
      </c>
      <c r="L247" s="263">
        <v>344444.48000000004</v>
      </c>
      <c r="M247" s="298">
        <f>F247</f>
        <v>351473.96</v>
      </c>
      <c r="N247" s="263" t="s">
        <v>444</v>
      </c>
      <c r="O247" s="49">
        <v>345</v>
      </c>
      <c r="P247" s="49">
        <v>2</v>
      </c>
      <c r="Q247" t="s">
        <v>503</v>
      </c>
    </row>
    <row r="248" spans="1:19" x14ac:dyDescent="0.25">
      <c r="A248">
        <v>828</v>
      </c>
      <c r="B248" t="s">
        <v>118</v>
      </c>
      <c r="C248" t="s">
        <v>277</v>
      </c>
      <c r="D248" t="s">
        <v>256</v>
      </c>
      <c r="E248" s="264">
        <v>43511</v>
      </c>
      <c r="F248">
        <v>110903.33</v>
      </c>
      <c r="G248" t="s">
        <v>121</v>
      </c>
      <c r="H248">
        <v>15</v>
      </c>
      <c r="I248">
        <v>0</v>
      </c>
      <c r="J248">
        <v>6777.43</v>
      </c>
      <c r="K248">
        <v>6777.43</v>
      </c>
      <c r="L248">
        <v>104125.9</v>
      </c>
      <c r="M248" s="341">
        <f>F248/2</f>
        <v>55451.665000000001</v>
      </c>
      <c r="N248" s="263" t="s">
        <v>478</v>
      </c>
      <c r="O248" s="263">
        <v>396</v>
      </c>
      <c r="P248" s="263">
        <v>6.7</v>
      </c>
      <c r="Q248" s="263" t="s">
        <v>226</v>
      </c>
    </row>
    <row r="249" spans="1:19" ht="13.8" thickBot="1" x14ac:dyDescent="0.3">
      <c r="M249" s="357">
        <f>SUM(M16:M248)</f>
        <v>8528599.1649999991</v>
      </c>
      <c r="N249" s="263" t="s">
        <v>593</v>
      </c>
    </row>
    <row r="250" spans="1:19" ht="13.8" thickTop="1" x14ac:dyDescent="0.25"/>
  </sheetData>
  <autoFilter ref="A15:Q248" xr:uid="{00000000-0009-0000-0000-000001000000}"/>
  <sortState xmlns:xlrd2="http://schemas.microsoft.com/office/spreadsheetml/2017/richdata2" ref="A15:O251">
    <sortCondition ref="E15:E251"/>
  </sortState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1881"/>
  <sheetViews>
    <sheetView topLeftCell="A1858" zoomScaleNormal="100" zoomScaleSheetLayoutView="70" workbookViewId="0">
      <selection activeCell="J1887" sqref="J1887"/>
    </sheetView>
  </sheetViews>
  <sheetFormatPr defaultColWidth="9.109375" defaultRowHeight="13.8" x14ac:dyDescent="0.25"/>
  <cols>
    <col min="1" max="1" width="28.6640625" style="4" customWidth="1"/>
    <col min="2" max="2" width="10.6640625" style="9" customWidth="1"/>
    <col min="3" max="3" width="10.33203125" style="4" customWidth="1"/>
    <col min="4" max="4" width="9.44140625" style="4" customWidth="1"/>
    <col min="5" max="5" width="4.44140625" style="2" customWidth="1"/>
    <col min="6" max="6" width="9.44140625" style="4" customWidth="1"/>
    <col min="7" max="7" width="4.44140625" style="2" customWidth="1"/>
    <col min="8" max="8" width="11.6640625" style="4" customWidth="1"/>
    <col min="9" max="9" width="7.6640625" style="4" customWidth="1"/>
    <col min="10" max="10" width="9.6640625" style="4" customWidth="1"/>
    <col min="11" max="11" width="9.44140625" style="4" customWidth="1"/>
    <col min="12" max="12" width="10.109375" style="4" customWidth="1"/>
    <col min="13" max="13" width="4.44140625" style="2" customWidth="1"/>
    <col min="14" max="14" width="9.44140625" style="4" customWidth="1"/>
    <col min="15" max="15" width="10.88671875" style="4" customWidth="1"/>
    <col min="16" max="16" width="4.44140625" style="2" customWidth="1"/>
    <col min="17" max="17" width="9.44140625" style="4" customWidth="1"/>
    <col min="18" max="18" width="10.6640625" style="4" customWidth="1"/>
    <col min="19" max="19" width="1.6640625" style="50" customWidth="1"/>
    <col min="20" max="20" width="1.6640625" style="56" customWidth="1"/>
    <col min="21" max="21" width="8.33203125" style="43" customWidth="1"/>
    <col min="22" max="22" width="8.33203125" style="32" customWidth="1"/>
    <col min="23" max="28" width="8.33203125" style="4" customWidth="1"/>
    <col min="29" max="29" width="1.6640625" style="50" customWidth="1"/>
    <col min="30" max="30" width="1.33203125" style="56" customWidth="1"/>
    <col min="31" max="32" width="9.109375" style="4"/>
    <col min="33" max="33" width="9.109375" style="9"/>
    <col min="34" max="34" width="33.109375" style="4" customWidth="1"/>
    <col min="35" max="16384" width="9.109375" style="4"/>
  </cols>
  <sheetData>
    <row r="1" spans="1:36" ht="15.9" customHeight="1" x14ac:dyDescent="0.25">
      <c r="A1" s="25" t="s">
        <v>82</v>
      </c>
      <c r="B1" s="412" t="s">
        <v>105</v>
      </c>
      <c r="C1" s="413"/>
      <c r="D1" s="413"/>
      <c r="E1" s="413"/>
      <c r="F1" s="413"/>
      <c r="G1" s="414"/>
      <c r="H1" s="25" t="s">
        <v>43</v>
      </c>
      <c r="I1" s="173" t="s">
        <v>107</v>
      </c>
      <c r="J1" s="173"/>
      <c r="K1" s="195" t="s">
        <v>81</v>
      </c>
      <c r="L1" s="196"/>
      <c r="M1" s="147" t="s">
        <v>17</v>
      </c>
      <c r="N1" s="415" t="str">
        <f>IF(M1="A", "(&gt; $500,000 annual revenue)", IF(M1="B", "(&gt; $250,000 and &lt; $500,000 annual revenue)", IF(M1="C", "(&gt; $50,000 and &lt; $250,000 annual revenue)", IF(M1="D", "(&lt; $50,000 annual revenue)", "---"))))</f>
        <v>(&gt; $500,000 annual revenue)</v>
      </c>
      <c r="O1" s="416"/>
      <c r="P1" s="417"/>
      <c r="Q1" s="417"/>
      <c r="R1" s="416"/>
      <c r="S1" s="116"/>
      <c r="T1" s="115"/>
    </row>
    <row r="2" spans="1:36" ht="8.1" customHeight="1" thickBot="1" x14ac:dyDescent="0.3">
      <c r="A2" s="25"/>
      <c r="B2" s="26"/>
      <c r="C2" s="26"/>
      <c r="D2" s="26"/>
      <c r="E2" s="26"/>
      <c r="F2" s="26"/>
      <c r="G2" s="26"/>
      <c r="H2" s="25"/>
      <c r="I2" s="27"/>
      <c r="J2" s="25"/>
      <c r="K2" s="25"/>
      <c r="L2" s="25"/>
      <c r="M2" s="9"/>
      <c r="N2" s="31"/>
      <c r="O2" s="31"/>
      <c r="P2" s="31"/>
      <c r="Q2" s="31"/>
      <c r="R2" s="115"/>
      <c r="S2" s="116"/>
      <c r="T2" s="115"/>
      <c r="X2" s="33"/>
      <c r="Y2" s="33"/>
    </row>
    <row r="3" spans="1:36" s="34" customFormat="1" ht="8.1" customHeight="1" thickTop="1" x14ac:dyDescent="0.25">
      <c r="A3" s="28"/>
      <c r="B3" s="28"/>
      <c r="C3" s="28"/>
      <c r="D3" s="29"/>
      <c r="E3" s="29"/>
      <c r="F3" s="29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127"/>
      <c r="T3" s="28"/>
      <c r="U3" s="114"/>
      <c r="V3" s="35"/>
      <c r="W3" s="35"/>
      <c r="X3" s="35"/>
      <c r="Y3" s="35"/>
      <c r="AC3" s="48"/>
      <c r="AD3" s="131"/>
      <c r="AE3" s="52"/>
      <c r="AF3" s="53"/>
      <c r="AG3" s="54"/>
    </row>
    <row r="4" spans="1:36" s="34" customFormat="1" ht="12.75" customHeight="1" x14ac:dyDescent="0.25">
      <c r="A4" s="418" t="s">
        <v>42</v>
      </c>
      <c r="B4" s="418"/>
      <c r="C4" s="418"/>
      <c r="D4" s="419" t="s">
        <v>92</v>
      </c>
      <c r="E4" s="420"/>
      <c r="F4" s="421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127"/>
      <c r="T4" s="28"/>
      <c r="U4" s="114"/>
      <c r="V4" s="35"/>
      <c r="W4" s="35"/>
      <c r="X4" s="35"/>
      <c r="Y4" s="35"/>
      <c r="AC4" s="48"/>
      <c r="AD4" s="131"/>
      <c r="AE4" s="52"/>
      <c r="AF4" s="53"/>
      <c r="AG4" s="54"/>
    </row>
    <row r="5" spans="1:36" s="34" customFormat="1" ht="5.0999999999999996" customHeight="1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27"/>
      <c r="T5" s="28"/>
      <c r="U5" s="114"/>
      <c r="V5" s="35"/>
      <c r="W5" s="35"/>
      <c r="X5" s="35"/>
      <c r="Y5" s="35"/>
      <c r="AC5" s="48"/>
      <c r="AD5" s="131"/>
      <c r="AE5" s="52"/>
      <c r="AF5" s="53"/>
      <c r="AG5" s="54"/>
    </row>
    <row r="6" spans="1:36" x14ac:dyDescent="0.25">
      <c r="B6" s="4"/>
      <c r="E6" s="4"/>
      <c r="M6" s="4"/>
      <c r="N6" s="425" t="s">
        <v>93</v>
      </c>
      <c r="O6" s="425"/>
      <c r="P6" s="425"/>
      <c r="Q6" s="425"/>
      <c r="R6" s="425"/>
      <c r="T6" s="36"/>
      <c r="U6" s="409" t="str">
        <f>B1</f>
        <v>Liberty-Bolivar</v>
      </c>
      <c r="V6" s="409"/>
      <c r="W6" s="409"/>
      <c r="X6" s="409"/>
      <c r="Y6" s="409"/>
      <c r="AA6" s="422" t="str">
        <f>I1</f>
        <v>WA-2020-3097</v>
      </c>
      <c r="AB6" s="422"/>
      <c r="AD6" s="131"/>
      <c r="AE6" s="432" t="str">
        <f>B1</f>
        <v>Liberty-Bolivar</v>
      </c>
      <c r="AF6" s="432"/>
      <c r="AG6" s="432"/>
      <c r="AH6" s="432"/>
      <c r="AI6" s="422" t="str">
        <f>I1</f>
        <v>WA-2020-3097</v>
      </c>
      <c r="AJ6" s="422"/>
    </row>
    <row r="7" spans="1:36" ht="12.75" customHeight="1" x14ac:dyDescent="0.25">
      <c r="A7" s="30"/>
      <c r="B7" s="30"/>
      <c r="C7" s="30"/>
      <c r="D7" s="1"/>
      <c r="G7" s="422" t="s">
        <v>1</v>
      </c>
      <c r="H7" s="423"/>
      <c r="I7" s="3">
        <v>1983</v>
      </c>
      <c r="J7" s="427"/>
      <c r="K7" s="427"/>
      <c r="L7" s="428"/>
      <c r="M7" s="3">
        <v>12</v>
      </c>
      <c r="N7" s="425"/>
      <c r="O7" s="425"/>
      <c r="P7" s="425"/>
      <c r="Q7" s="425"/>
      <c r="R7" s="425"/>
    </row>
    <row r="8" spans="1:36" ht="12.75" customHeight="1" x14ac:dyDescent="0.25">
      <c r="A8" s="30"/>
      <c r="B8" s="30"/>
      <c r="C8" s="30"/>
      <c r="D8" s="1"/>
      <c r="N8" s="426"/>
      <c r="O8" s="426"/>
      <c r="P8" s="426"/>
      <c r="Q8" s="426"/>
      <c r="R8" s="426"/>
      <c r="U8" s="410" t="s">
        <v>86</v>
      </c>
      <c r="V8" s="452"/>
      <c r="W8" s="452"/>
      <c r="X8" s="452"/>
      <c r="Y8" s="452"/>
      <c r="Z8" s="452"/>
      <c r="AA8" s="452"/>
      <c r="AB8" s="452"/>
      <c r="AE8" s="9"/>
      <c r="AH8" s="55"/>
    </row>
    <row r="9" spans="1:36" ht="12.75" customHeight="1" x14ac:dyDescent="0.3">
      <c r="A9" s="5"/>
      <c r="B9" s="451" t="s">
        <v>49</v>
      </c>
      <c r="C9" s="366" t="s">
        <v>44</v>
      </c>
      <c r="D9" s="366" t="s">
        <v>45</v>
      </c>
      <c r="E9" s="101"/>
      <c r="F9" s="366" t="s">
        <v>46</v>
      </c>
      <c r="G9" s="101"/>
      <c r="H9" s="366" t="s">
        <v>47</v>
      </c>
      <c r="I9" s="366" t="s">
        <v>48</v>
      </c>
      <c r="J9" s="366" t="s">
        <v>50</v>
      </c>
      <c r="K9" s="366" t="s">
        <v>51</v>
      </c>
      <c r="L9" s="366" t="s">
        <v>52</v>
      </c>
      <c r="M9" s="101"/>
      <c r="N9" s="366" t="s">
        <v>53</v>
      </c>
      <c r="O9" s="366" t="s">
        <v>60</v>
      </c>
      <c r="P9" s="101"/>
      <c r="Q9" s="368" t="s">
        <v>55</v>
      </c>
      <c r="R9" s="447" t="s">
        <v>49</v>
      </c>
      <c r="S9" s="128"/>
      <c r="T9" s="121"/>
      <c r="U9" s="437" t="s">
        <v>64</v>
      </c>
      <c r="V9" s="437" t="s">
        <v>65</v>
      </c>
      <c r="W9" s="442" t="s">
        <v>67</v>
      </c>
      <c r="X9" s="437" t="s">
        <v>66</v>
      </c>
      <c r="Y9" s="437" t="s">
        <v>68</v>
      </c>
      <c r="Z9" s="445" t="s">
        <v>69</v>
      </c>
      <c r="AA9" s="437" t="s">
        <v>70</v>
      </c>
      <c r="AB9" s="437" t="s">
        <v>71</v>
      </c>
      <c r="AC9" s="132"/>
      <c r="AE9" s="366" t="s">
        <v>98</v>
      </c>
      <c r="AF9" s="371" t="s">
        <v>99</v>
      </c>
      <c r="AG9" s="366" t="s">
        <v>100</v>
      </c>
      <c r="AH9" s="366" t="s">
        <v>41</v>
      </c>
      <c r="AI9" s="366"/>
      <c r="AJ9" s="366" t="s">
        <v>101</v>
      </c>
    </row>
    <row r="10" spans="1:36" ht="12.75" customHeight="1" x14ac:dyDescent="0.3">
      <c r="A10" s="6"/>
      <c r="B10" s="451"/>
      <c r="C10" s="367"/>
      <c r="D10" s="367"/>
      <c r="E10" s="102"/>
      <c r="F10" s="367"/>
      <c r="G10" s="102"/>
      <c r="H10" s="367"/>
      <c r="I10" s="367"/>
      <c r="J10" s="367"/>
      <c r="K10" s="367"/>
      <c r="L10" s="367"/>
      <c r="M10" s="102"/>
      <c r="N10" s="367"/>
      <c r="O10" s="367"/>
      <c r="P10" s="102"/>
      <c r="Q10" s="369"/>
      <c r="R10" s="447"/>
      <c r="S10" s="128"/>
      <c r="T10" s="121"/>
      <c r="U10" s="438"/>
      <c r="V10" s="438"/>
      <c r="W10" s="443"/>
      <c r="X10" s="438"/>
      <c r="Y10" s="438"/>
      <c r="Z10" s="446"/>
      <c r="AA10" s="438"/>
      <c r="AB10" s="438"/>
      <c r="AC10" s="132"/>
      <c r="AE10" s="367" t="s">
        <v>29</v>
      </c>
      <c r="AF10" s="372" t="s">
        <v>30</v>
      </c>
      <c r="AG10" s="367"/>
      <c r="AH10" s="367" t="s">
        <v>41</v>
      </c>
      <c r="AI10" s="367"/>
      <c r="AJ10" s="367" t="s">
        <v>40</v>
      </c>
    </row>
    <row r="11" spans="1:36" x14ac:dyDescent="0.3">
      <c r="A11" s="6"/>
      <c r="B11" s="451"/>
      <c r="C11" s="367"/>
      <c r="D11" s="367"/>
      <c r="E11" s="102"/>
      <c r="F11" s="367"/>
      <c r="G11" s="102"/>
      <c r="H11" s="367"/>
      <c r="I11" s="367"/>
      <c r="J11" s="367"/>
      <c r="K11" s="367"/>
      <c r="L11" s="367"/>
      <c r="M11" s="102"/>
      <c r="N11" s="367"/>
      <c r="O11" s="367"/>
      <c r="P11" s="102"/>
      <c r="Q11" s="369"/>
      <c r="R11" s="447"/>
      <c r="S11" s="128"/>
      <c r="T11" s="121"/>
      <c r="U11" s="438"/>
      <c r="V11" s="438"/>
      <c r="W11" s="443"/>
      <c r="X11" s="438"/>
      <c r="Y11" s="438"/>
      <c r="Z11" s="446"/>
      <c r="AA11" s="438"/>
      <c r="AB11" s="438"/>
      <c r="AC11" s="132"/>
      <c r="AE11" s="367" t="s">
        <v>6</v>
      </c>
      <c r="AF11" s="372" t="s">
        <v>31</v>
      </c>
      <c r="AG11" s="367"/>
      <c r="AH11" s="367"/>
      <c r="AI11" s="367"/>
      <c r="AJ11" s="367" t="s">
        <v>31</v>
      </c>
    </row>
    <row r="12" spans="1:36" x14ac:dyDescent="0.3">
      <c r="A12" s="359" t="s">
        <v>0</v>
      </c>
      <c r="B12" s="451"/>
      <c r="C12" s="367"/>
      <c r="D12" s="367"/>
      <c r="E12" s="102"/>
      <c r="F12" s="367"/>
      <c r="G12" s="102"/>
      <c r="H12" s="367"/>
      <c r="I12" s="367"/>
      <c r="J12" s="367"/>
      <c r="K12" s="367"/>
      <c r="L12" s="367"/>
      <c r="M12" s="102"/>
      <c r="N12" s="367"/>
      <c r="O12" s="367"/>
      <c r="P12" s="102"/>
      <c r="Q12" s="369"/>
      <c r="R12" s="447"/>
      <c r="S12" s="128"/>
      <c r="T12" s="121"/>
      <c r="U12" s="438"/>
      <c r="V12" s="438"/>
      <c r="W12" s="443"/>
      <c r="X12" s="438"/>
      <c r="Y12" s="438"/>
      <c r="Z12" s="446"/>
      <c r="AA12" s="438"/>
      <c r="AB12" s="438"/>
      <c r="AC12" s="132"/>
      <c r="AE12" s="367" t="s">
        <v>32</v>
      </c>
      <c r="AF12" s="372" t="s">
        <v>33</v>
      </c>
      <c r="AG12" s="367" t="s">
        <v>15</v>
      </c>
      <c r="AH12" s="367"/>
      <c r="AI12" s="367"/>
      <c r="AJ12" s="367" t="s">
        <v>34</v>
      </c>
    </row>
    <row r="13" spans="1:36" x14ac:dyDescent="0.3">
      <c r="A13" s="359"/>
      <c r="B13" s="451"/>
      <c r="C13" s="46">
        <f>$I$7</f>
        <v>1983</v>
      </c>
      <c r="D13" s="46">
        <f>$I$7</f>
        <v>1983</v>
      </c>
      <c r="E13" s="7" t="s">
        <v>5</v>
      </c>
      <c r="F13" s="46">
        <f>$I$7</f>
        <v>1983</v>
      </c>
      <c r="G13" s="7" t="s">
        <v>5</v>
      </c>
      <c r="H13" s="46">
        <f>$I$7</f>
        <v>1983</v>
      </c>
      <c r="I13" s="373"/>
      <c r="J13" s="373"/>
      <c r="K13" s="46">
        <f>$I$7</f>
        <v>1983</v>
      </c>
      <c r="L13" s="46">
        <f>$I$7</f>
        <v>1983</v>
      </c>
      <c r="M13" s="7" t="s">
        <v>5</v>
      </c>
      <c r="N13" s="46">
        <f>$I$7</f>
        <v>1983</v>
      </c>
      <c r="O13" s="373"/>
      <c r="P13" s="7" t="s">
        <v>5</v>
      </c>
      <c r="Q13" s="47">
        <f>$I$7</f>
        <v>1983</v>
      </c>
      <c r="R13" s="447"/>
      <c r="S13" s="128"/>
      <c r="T13" s="121"/>
      <c r="U13" s="46">
        <f>$I$7</f>
        <v>1983</v>
      </c>
      <c r="V13" s="46">
        <f>$I$7</f>
        <v>1983</v>
      </c>
      <c r="W13" s="444"/>
      <c r="X13" s="46">
        <f>$I$7</f>
        <v>1983</v>
      </c>
      <c r="Y13" s="46">
        <f>$I$7</f>
        <v>1983</v>
      </c>
      <c r="Z13" s="47">
        <f>$I$7</f>
        <v>1983</v>
      </c>
      <c r="AA13" s="439"/>
      <c r="AB13" s="439"/>
      <c r="AC13" s="132"/>
      <c r="AE13" s="46" t="s">
        <v>35</v>
      </c>
      <c r="AF13" s="220">
        <f>D13</f>
        <v>1983</v>
      </c>
      <c r="AG13" s="373" t="s">
        <v>16</v>
      </c>
      <c r="AH13" s="46" t="s">
        <v>0</v>
      </c>
      <c r="AI13" s="46"/>
      <c r="AJ13" s="46" t="s">
        <v>36</v>
      </c>
    </row>
    <row r="14" spans="1:36" x14ac:dyDescent="0.25">
      <c r="A14" s="174"/>
      <c r="D14" s="21"/>
      <c r="E14" s="19"/>
      <c r="F14" s="21"/>
      <c r="G14" s="19"/>
      <c r="H14" s="21"/>
      <c r="I14" s="181" t="s">
        <v>96</v>
      </c>
      <c r="J14" s="182"/>
      <c r="K14" s="21"/>
      <c r="L14" s="21"/>
      <c r="M14" s="19"/>
      <c r="N14" s="21"/>
      <c r="O14" s="21"/>
      <c r="P14" s="19"/>
      <c r="Q14" s="20"/>
      <c r="R14" s="21"/>
      <c r="S14" s="129"/>
      <c r="T14" s="142"/>
      <c r="U14" s="59"/>
      <c r="V14" s="59"/>
      <c r="W14" s="60"/>
      <c r="X14" s="59"/>
      <c r="Y14" s="59"/>
      <c r="Z14" s="59"/>
      <c r="AA14" s="60"/>
      <c r="AB14" s="60"/>
      <c r="AC14" s="61"/>
      <c r="AD14" s="9"/>
      <c r="AE14" s="58"/>
      <c r="AF14" s="9"/>
      <c r="AG14" s="4"/>
      <c r="AI14" s="9"/>
    </row>
    <row r="15" spans="1:36" x14ac:dyDescent="0.25">
      <c r="A15" s="174" t="s">
        <v>54</v>
      </c>
      <c r="B15" s="188" t="str">
        <f>$M$1</f>
        <v>A</v>
      </c>
      <c r="C15" s="188"/>
      <c r="D15" s="189"/>
      <c r="E15" s="190"/>
      <c r="F15" s="189"/>
      <c r="G15" s="190"/>
      <c r="H15" s="189"/>
      <c r="I15" s="191" t="s">
        <v>97</v>
      </c>
      <c r="J15" s="192"/>
      <c r="K15" s="189"/>
      <c r="L15" s="189"/>
      <c r="M15" s="190"/>
      <c r="N15" s="189"/>
      <c r="O15" s="189"/>
      <c r="P15" s="190"/>
      <c r="Q15" s="193"/>
      <c r="R15" s="189"/>
      <c r="S15" s="122"/>
      <c r="T15" s="142"/>
      <c r="U15" s="59"/>
      <c r="V15" s="59"/>
      <c r="W15" s="60"/>
      <c r="X15" s="59"/>
      <c r="Y15" s="59"/>
      <c r="Z15" s="59"/>
      <c r="AA15" s="60"/>
      <c r="AB15" s="60"/>
      <c r="AC15" s="61"/>
      <c r="AD15" s="9"/>
      <c r="AE15" s="58"/>
      <c r="AF15" s="9"/>
      <c r="AG15" s="4"/>
      <c r="AI15" s="9"/>
      <c r="AJ15" s="4" t="s">
        <v>36</v>
      </c>
    </row>
    <row r="16" spans="1:36" s="63" customFormat="1" x14ac:dyDescent="0.25">
      <c r="A16" s="63" t="s">
        <v>528</v>
      </c>
      <c r="B16" s="311">
        <v>351</v>
      </c>
      <c r="C16" s="39">
        <v>0</v>
      </c>
      <c r="D16" s="39">
        <v>0</v>
      </c>
      <c r="E16" s="40"/>
      <c r="F16" s="39"/>
      <c r="G16" s="40"/>
      <c r="H16" s="39">
        <f>C16+D16-F16</f>
        <v>0</v>
      </c>
      <c r="I16" s="178">
        <v>3</v>
      </c>
      <c r="J16" s="39">
        <f>((C16+H16)/2)*I16/100*$M$7/12</f>
        <v>0</v>
      </c>
      <c r="K16" s="39">
        <v>0</v>
      </c>
      <c r="L16" s="39"/>
      <c r="M16" s="40"/>
      <c r="N16" s="39">
        <f>K16+J16+L16-F16</f>
        <v>0</v>
      </c>
      <c r="O16" s="42" t="str">
        <f t="shared" ref="O16:O36" si="0">IF(N16&gt;0, N16/H16*100, "---")</f>
        <v>---</v>
      </c>
      <c r="P16" s="40"/>
      <c r="Q16" s="42">
        <f t="shared" ref="Q16:Q36" si="1">H16-N16</f>
        <v>0</v>
      </c>
      <c r="R16" s="45">
        <f t="shared" ref="R16:R37" si="2">B16</f>
        <v>351</v>
      </c>
      <c r="S16" s="164"/>
      <c r="T16" s="155"/>
      <c r="U16" s="39"/>
      <c r="V16" s="207">
        <v>0</v>
      </c>
      <c r="W16" s="207"/>
      <c r="X16" s="207"/>
      <c r="Y16" s="207"/>
      <c r="Z16" s="207"/>
      <c r="AA16" s="39"/>
      <c r="AB16" s="211"/>
      <c r="AC16" s="156"/>
      <c r="AD16" s="165"/>
      <c r="AE16" s="180">
        <v>0</v>
      </c>
      <c r="AF16" s="241" t="e">
        <f>100*N16/(H16+H16*-1*AE16/100)</f>
        <v>#DIV/0!</v>
      </c>
      <c r="AG16" s="45">
        <f t="shared" ref="AG16:AG37" si="3">B16</f>
        <v>351</v>
      </c>
      <c r="AH16" s="207" t="str">
        <f t="shared" ref="AH16:AH37" si="4">A16</f>
        <v>Structures and Improvements-sewage collection</v>
      </c>
      <c r="AI16" s="207"/>
      <c r="AJ16" s="207">
        <f t="shared" ref="AJ16:AJ27" si="5">-1*AE16/100*H16</f>
        <v>0</v>
      </c>
    </row>
    <row r="17" spans="1:36" ht="12.75" customHeight="1" x14ac:dyDescent="0.25">
      <c r="A17" s="4" t="s">
        <v>7</v>
      </c>
      <c r="B17" s="311">
        <v>352.1</v>
      </c>
      <c r="C17" s="11">
        <v>0</v>
      </c>
      <c r="D17" s="11"/>
      <c r="E17" s="12"/>
      <c r="F17" s="11"/>
      <c r="G17" s="12"/>
      <c r="H17" s="11">
        <f t="shared" ref="H17:H37" si="6">C17+D17-F17</f>
        <v>0</v>
      </c>
      <c r="I17" s="178">
        <v>2</v>
      </c>
      <c r="J17" s="11">
        <f t="shared" ref="J17:J36" si="7">((C17+H17)/2)*I17/100*$M$7/12</f>
        <v>0</v>
      </c>
      <c r="K17" s="11">
        <v>0</v>
      </c>
      <c r="L17" s="11"/>
      <c r="M17" s="12"/>
      <c r="N17" s="11">
        <f t="shared" ref="N17:N36" si="8">K17+J17+L17-F17</f>
        <v>0</v>
      </c>
      <c r="O17" s="13" t="str">
        <f t="shared" si="0"/>
        <v>---</v>
      </c>
      <c r="P17" s="12"/>
      <c r="Q17" s="13">
        <f t="shared" si="1"/>
        <v>0</v>
      </c>
      <c r="R17" s="45">
        <f t="shared" si="2"/>
        <v>352.1</v>
      </c>
      <c r="S17" s="129"/>
      <c r="T17" s="122"/>
      <c r="U17" s="11">
        <v>0</v>
      </c>
      <c r="V17" s="440" t="s">
        <v>72</v>
      </c>
      <c r="W17" s="64"/>
      <c r="X17" s="11"/>
      <c r="Y17" s="231"/>
      <c r="Z17" s="407" t="s">
        <v>74</v>
      </c>
      <c r="AA17" s="11"/>
      <c r="AB17" s="230"/>
      <c r="AC17" s="51"/>
      <c r="AE17" s="226">
        <v>0</v>
      </c>
      <c r="AF17" s="242" t="e">
        <f t="shared" ref="AF17:AF37" si="9">100*N17/(H17+H17*-1*AE17/100)</f>
        <v>#DIV/0!</v>
      </c>
      <c r="AG17" s="44">
        <f t="shared" si="3"/>
        <v>352.1</v>
      </c>
      <c r="AH17" s="64" t="str">
        <f t="shared" si="4"/>
        <v>Collection Sewers, Force</v>
      </c>
      <c r="AI17" s="64"/>
      <c r="AJ17" s="64">
        <f t="shared" si="5"/>
        <v>0</v>
      </c>
    </row>
    <row r="18" spans="1:36" s="63" customFormat="1" x14ac:dyDescent="0.25">
      <c r="A18" s="63" t="s">
        <v>2</v>
      </c>
      <c r="B18" s="311">
        <v>352.2</v>
      </c>
      <c r="C18" s="39">
        <v>0</v>
      </c>
      <c r="D18" s="39"/>
      <c r="E18" s="40"/>
      <c r="F18" s="39"/>
      <c r="G18" s="40"/>
      <c r="H18" s="39">
        <f t="shared" si="6"/>
        <v>0</v>
      </c>
      <c r="I18" s="178">
        <v>2</v>
      </c>
      <c r="J18" s="39">
        <f t="shared" si="7"/>
        <v>0</v>
      </c>
      <c r="K18" s="39">
        <v>0</v>
      </c>
      <c r="L18" s="39"/>
      <c r="M18" s="40"/>
      <c r="N18" s="39">
        <f t="shared" si="8"/>
        <v>0</v>
      </c>
      <c r="O18" s="42" t="str">
        <f t="shared" si="0"/>
        <v>---</v>
      </c>
      <c r="P18" s="40"/>
      <c r="Q18" s="42">
        <f t="shared" si="1"/>
        <v>0</v>
      </c>
      <c r="R18" s="45">
        <f t="shared" si="2"/>
        <v>352.2</v>
      </c>
      <c r="S18" s="164"/>
      <c r="T18" s="155"/>
      <c r="U18" s="39"/>
      <c r="V18" s="440"/>
      <c r="W18" s="207"/>
      <c r="X18" s="39"/>
      <c r="Y18" s="210"/>
      <c r="Z18" s="407"/>
      <c r="AA18" s="39"/>
      <c r="AB18" s="211"/>
      <c r="AC18" s="156"/>
      <c r="AD18" s="165"/>
      <c r="AE18" s="180">
        <v>0</v>
      </c>
      <c r="AF18" s="241" t="e">
        <f t="shared" si="9"/>
        <v>#DIV/0!</v>
      </c>
      <c r="AG18" s="45">
        <f t="shared" si="3"/>
        <v>352.2</v>
      </c>
      <c r="AH18" s="207" t="str">
        <f t="shared" si="4"/>
        <v>Collection Sewers, Gravity</v>
      </c>
      <c r="AI18" s="207"/>
      <c r="AJ18" s="207">
        <f t="shared" si="5"/>
        <v>0</v>
      </c>
    </row>
    <row r="19" spans="1:36" x14ac:dyDescent="0.25">
      <c r="A19" s="4" t="s">
        <v>527</v>
      </c>
      <c r="B19" s="311">
        <v>371</v>
      </c>
      <c r="C19" s="11">
        <v>0</v>
      </c>
      <c r="D19" s="11"/>
      <c r="E19" s="12"/>
      <c r="F19" s="11"/>
      <c r="G19" s="12"/>
      <c r="H19" s="11">
        <f t="shared" si="6"/>
        <v>0</v>
      </c>
      <c r="I19" s="178">
        <v>3.7</v>
      </c>
      <c r="J19" s="11">
        <f t="shared" si="7"/>
        <v>0</v>
      </c>
      <c r="K19" s="11">
        <v>0</v>
      </c>
      <c r="L19" s="11"/>
      <c r="M19" s="12"/>
      <c r="N19" s="11">
        <f t="shared" si="8"/>
        <v>0</v>
      </c>
      <c r="O19" s="13" t="str">
        <f t="shared" si="0"/>
        <v>---</v>
      </c>
      <c r="P19" s="12"/>
      <c r="Q19" s="13">
        <f t="shared" si="1"/>
        <v>0</v>
      </c>
      <c r="R19" s="45">
        <f t="shared" si="2"/>
        <v>371</v>
      </c>
      <c r="S19" s="129"/>
      <c r="T19" s="122"/>
      <c r="U19" s="11"/>
      <c r="V19" s="440"/>
      <c r="W19" s="64"/>
      <c r="X19" s="11"/>
      <c r="Y19" s="232"/>
      <c r="Z19" s="407"/>
      <c r="AA19" s="11"/>
      <c r="AB19" s="230"/>
      <c r="AC19" s="51"/>
      <c r="AE19" s="226">
        <v>0</v>
      </c>
      <c r="AF19" s="242" t="e">
        <f t="shared" si="9"/>
        <v>#DIV/0!</v>
      </c>
      <c r="AG19" s="44">
        <f t="shared" si="3"/>
        <v>371</v>
      </c>
      <c r="AH19" s="64" t="str">
        <f t="shared" si="4"/>
        <v>Structures and Improvements-sewage treatment</v>
      </c>
      <c r="AI19" s="64"/>
      <c r="AJ19" s="64">
        <f t="shared" si="5"/>
        <v>0</v>
      </c>
    </row>
    <row r="20" spans="1:36" s="63" customFormat="1" x14ac:dyDescent="0.25">
      <c r="A20" s="63" t="s">
        <v>8</v>
      </c>
      <c r="B20" s="311">
        <v>353</v>
      </c>
      <c r="C20" s="39">
        <v>0</v>
      </c>
      <c r="D20" s="39"/>
      <c r="E20" s="40"/>
      <c r="F20" s="39"/>
      <c r="G20" s="40"/>
      <c r="H20" s="39">
        <f t="shared" si="6"/>
        <v>0</v>
      </c>
      <c r="I20" s="178">
        <v>2</v>
      </c>
      <c r="J20" s="39">
        <f t="shared" si="7"/>
        <v>0</v>
      </c>
      <c r="K20" s="39">
        <v>0</v>
      </c>
      <c r="L20" s="39"/>
      <c r="M20" s="40"/>
      <c r="N20" s="39">
        <f t="shared" si="8"/>
        <v>0</v>
      </c>
      <c r="O20" s="42" t="str">
        <f t="shared" si="0"/>
        <v>---</v>
      </c>
      <c r="P20" s="40"/>
      <c r="Q20" s="42">
        <f t="shared" si="1"/>
        <v>0</v>
      </c>
      <c r="R20" s="45">
        <f t="shared" si="2"/>
        <v>353</v>
      </c>
      <c r="S20" s="164"/>
      <c r="T20" s="155"/>
      <c r="U20" s="39"/>
      <c r="V20" s="440"/>
      <c r="W20" s="207"/>
      <c r="X20" s="39"/>
      <c r="Y20" s="210"/>
      <c r="Z20" s="407"/>
      <c r="AA20" s="39"/>
      <c r="AB20" s="211"/>
      <c r="AC20" s="156"/>
      <c r="AD20" s="165"/>
      <c r="AE20" s="180">
        <v>0</v>
      </c>
      <c r="AF20" s="241" t="e">
        <f t="shared" si="9"/>
        <v>#DIV/0!</v>
      </c>
      <c r="AG20" s="45">
        <f t="shared" si="3"/>
        <v>353</v>
      </c>
      <c r="AH20" s="207" t="str">
        <f t="shared" si="4"/>
        <v>Services to Customers</v>
      </c>
      <c r="AI20" s="207"/>
      <c r="AJ20" s="207">
        <f t="shared" si="5"/>
        <v>0</v>
      </c>
    </row>
    <row r="21" spans="1:36" x14ac:dyDescent="0.25">
      <c r="A21" s="4" t="s">
        <v>9</v>
      </c>
      <c r="B21" s="311">
        <v>354</v>
      </c>
      <c r="C21" s="11">
        <v>0</v>
      </c>
      <c r="D21" s="11"/>
      <c r="E21" s="12"/>
      <c r="F21" s="11"/>
      <c r="G21" s="12"/>
      <c r="H21" s="11">
        <f t="shared" si="6"/>
        <v>0</v>
      </c>
      <c r="I21" s="179">
        <v>3.3</v>
      </c>
      <c r="J21" s="11">
        <f t="shared" si="7"/>
        <v>0</v>
      </c>
      <c r="K21" s="11">
        <v>0</v>
      </c>
      <c r="L21" s="11"/>
      <c r="M21" s="12"/>
      <c r="N21" s="11">
        <f t="shared" si="8"/>
        <v>0</v>
      </c>
      <c r="O21" s="13" t="str">
        <f t="shared" si="0"/>
        <v>---</v>
      </c>
      <c r="P21" s="12"/>
      <c r="Q21" s="13">
        <f t="shared" si="1"/>
        <v>0</v>
      </c>
      <c r="R21" s="45">
        <f t="shared" si="2"/>
        <v>354</v>
      </c>
      <c r="S21" s="129"/>
      <c r="T21" s="122"/>
      <c r="U21" s="11"/>
      <c r="V21" s="440"/>
      <c r="W21" s="64"/>
      <c r="X21" s="11"/>
      <c r="Y21" s="232"/>
      <c r="Z21" s="407"/>
      <c r="AA21" s="11"/>
      <c r="AB21" s="230"/>
      <c r="AC21" s="51"/>
      <c r="AE21" s="226">
        <v>0</v>
      </c>
      <c r="AF21" s="242" t="e">
        <f t="shared" si="9"/>
        <v>#DIV/0!</v>
      </c>
      <c r="AG21" s="44">
        <f t="shared" si="3"/>
        <v>354</v>
      </c>
      <c r="AH21" s="64" t="str">
        <f t="shared" si="4"/>
        <v>Flow Measuring Devices</v>
      </c>
      <c r="AI21" s="64"/>
      <c r="AJ21" s="64">
        <f t="shared" si="5"/>
        <v>0</v>
      </c>
    </row>
    <row r="22" spans="1:36" s="63" customFormat="1" x14ac:dyDescent="0.25">
      <c r="A22" s="63" t="s">
        <v>11</v>
      </c>
      <c r="B22" s="311">
        <v>362</v>
      </c>
      <c r="C22" s="39">
        <v>0</v>
      </c>
      <c r="D22" s="39"/>
      <c r="E22" s="40"/>
      <c r="F22" s="39"/>
      <c r="G22" s="40"/>
      <c r="H22" s="39">
        <f t="shared" si="6"/>
        <v>0</v>
      </c>
      <c r="I22" s="179">
        <v>4</v>
      </c>
      <c r="J22" s="39">
        <f t="shared" si="7"/>
        <v>0</v>
      </c>
      <c r="K22" s="39">
        <v>0</v>
      </c>
      <c r="L22" s="39"/>
      <c r="M22" s="40"/>
      <c r="N22" s="39">
        <f t="shared" si="8"/>
        <v>0</v>
      </c>
      <c r="O22" s="42" t="str">
        <f t="shared" si="0"/>
        <v>---</v>
      </c>
      <c r="P22" s="40"/>
      <c r="Q22" s="42">
        <f t="shared" si="1"/>
        <v>0</v>
      </c>
      <c r="R22" s="45">
        <f t="shared" si="2"/>
        <v>362</v>
      </c>
      <c r="S22" s="164"/>
      <c r="T22" s="155"/>
      <c r="U22" s="39"/>
      <c r="V22" s="440"/>
      <c r="W22" s="207"/>
      <c r="X22" s="39"/>
      <c r="Y22" s="210"/>
      <c r="Z22" s="407"/>
      <c r="AA22" s="39"/>
      <c r="AB22" s="211"/>
      <c r="AC22" s="156"/>
      <c r="AD22" s="165"/>
      <c r="AE22" s="180">
        <v>0</v>
      </c>
      <c r="AF22" s="241" t="e">
        <f t="shared" si="9"/>
        <v>#DIV/0!</v>
      </c>
      <c r="AG22" s="45">
        <f t="shared" si="3"/>
        <v>362</v>
      </c>
      <c r="AH22" s="207" t="str">
        <f t="shared" si="4"/>
        <v>Receiving Wells (Pump Pits)</v>
      </c>
      <c r="AI22" s="207"/>
      <c r="AJ22" s="207">
        <f t="shared" si="5"/>
        <v>0</v>
      </c>
    </row>
    <row r="23" spans="1:36" x14ac:dyDescent="0.25">
      <c r="A23" s="4" t="s">
        <v>10</v>
      </c>
      <c r="B23" s="311">
        <v>363</v>
      </c>
      <c r="C23" s="11">
        <v>0</v>
      </c>
      <c r="D23" s="11">
        <v>0</v>
      </c>
      <c r="E23" s="12"/>
      <c r="F23" s="11"/>
      <c r="G23" s="12"/>
      <c r="H23" s="11">
        <f t="shared" si="6"/>
        <v>0</v>
      </c>
      <c r="I23" s="178">
        <v>10</v>
      </c>
      <c r="J23" s="11">
        <f t="shared" si="7"/>
        <v>0</v>
      </c>
      <c r="K23" s="11">
        <v>0</v>
      </c>
      <c r="L23" s="11"/>
      <c r="M23" s="12"/>
      <c r="N23" s="11">
        <f t="shared" si="8"/>
        <v>0</v>
      </c>
      <c r="O23" s="13" t="str">
        <f t="shared" si="0"/>
        <v>---</v>
      </c>
      <c r="P23" s="12"/>
      <c r="Q23" s="13">
        <f t="shared" si="1"/>
        <v>0</v>
      </c>
      <c r="R23" s="45">
        <f t="shared" si="2"/>
        <v>363</v>
      </c>
      <c r="S23" s="129"/>
      <c r="T23" s="122"/>
      <c r="U23" s="11"/>
      <c r="V23" s="440"/>
      <c r="W23" s="64"/>
      <c r="X23" s="11"/>
      <c r="Y23" s="232"/>
      <c r="Z23" s="407"/>
      <c r="AA23" s="11"/>
      <c r="AB23" s="230"/>
      <c r="AC23" s="51"/>
      <c r="AE23" s="226">
        <v>0</v>
      </c>
      <c r="AF23" s="242" t="e">
        <f t="shared" si="9"/>
        <v>#DIV/0!</v>
      </c>
      <c r="AG23" s="44">
        <f t="shared" si="3"/>
        <v>363</v>
      </c>
      <c r="AH23" s="64" t="str">
        <f t="shared" si="4"/>
        <v>Pumping Equipment</v>
      </c>
      <c r="AI23" s="64"/>
      <c r="AJ23" s="64">
        <f t="shared" si="5"/>
        <v>0</v>
      </c>
    </row>
    <row r="24" spans="1:36" s="63" customFormat="1" x14ac:dyDescent="0.25">
      <c r="A24" s="63" t="s">
        <v>216</v>
      </c>
      <c r="B24" s="311">
        <v>397</v>
      </c>
      <c r="C24" s="39">
        <v>0</v>
      </c>
      <c r="D24" s="39"/>
      <c r="E24" s="40"/>
      <c r="F24" s="39"/>
      <c r="G24" s="40"/>
      <c r="H24" s="39">
        <f t="shared" si="6"/>
        <v>0</v>
      </c>
      <c r="I24" s="178">
        <v>6.7</v>
      </c>
      <c r="J24" s="39">
        <f t="shared" si="7"/>
        <v>0</v>
      </c>
      <c r="K24" s="39">
        <v>0</v>
      </c>
      <c r="L24" s="39"/>
      <c r="M24" s="40"/>
      <c r="N24" s="39">
        <f t="shared" si="8"/>
        <v>0</v>
      </c>
      <c r="O24" s="42" t="str">
        <f t="shared" si="0"/>
        <v>---</v>
      </c>
      <c r="P24" s="40"/>
      <c r="Q24" s="42">
        <f t="shared" si="1"/>
        <v>0</v>
      </c>
      <c r="R24" s="45">
        <f t="shared" si="2"/>
        <v>397</v>
      </c>
      <c r="S24" s="164"/>
      <c r="T24" s="155"/>
      <c r="U24" s="39"/>
      <c r="V24" s="440"/>
      <c r="W24" s="207"/>
      <c r="X24" s="39"/>
      <c r="Y24" s="210"/>
      <c r="Z24" s="407"/>
      <c r="AA24" s="39"/>
      <c r="AB24" s="211"/>
      <c r="AC24" s="156"/>
      <c r="AD24" s="165"/>
      <c r="AE24" s="180">
        <v>0</v>
      </c>
      <c r="AF24" s="241" t="e">
        <f t="shared" si="9"/>
        <v>#DIV/0!</v>
      </c>
      <c r="AG24" s="45">
        <f t="shared" si="3"/>
        <v>397</v>
      </c>
      <c r="AH24" s="207" t="str">
        <f t="shared" si="4"/>
        <v>Communication Equipment</v>
      </c>
      <c r="AI24" s="207"/>
      <c r="AJ24" s="207">
        <f t="shared" si="5"/>
        <v>0</v>
      </c>
    </row>
    <row r="25" spans="1:36" x14ac:dyDescent="0.25">
      <c r="A25" s="4" t="s">
        <v>84</v>
      </c>
      <c r="B25" s="311">
        <v>372</v>
      </c>
      <c r="C25" s="154">
        <v>0</v>
      </c>
      <c r="D25" s="11"/>
      <c r="E25" s="12"/>
      <c r="F25" s="11"/>
      <c r="G25" s="12"/>
      <c r="H25" s="11">
        <f t="shared" si="6"/>
        <v>0</v>
      </c>
      <c r="I25" s="179">
        <v>5</v>
      </c>
      <c r="J25" s="11">
        <f t="shared" si="7"/>
        <v>0</v>
      </c>
      <c r="K25" s="11">
        <v>0</v>
      </c>
      <c r="L25" s="11"/>
      <c r="M25" s="12"/>
      <c r="N25" s="11">
        <f t="shared" si="8"/>
        <v>0</v>
      </c>
      <c r="O25" s="13" t="str">
        <f t="shared" si="0"/>
        <v>---</v>
      </c>
      <c r="P25" s="12"/>
      <c r="Q25" s="13">
        <f t="shared" si="1"/>
        <v>0</v>
      </c>
      <c r="R25" s="45">
        <f t="shared" si="2"/>
        <v>372</v>
      </c>
      <c r="S25" s="129"/>
      <c r="T25" s="122"/>
      <c r="U25" s="11"/>
      <c r="V25" s="440"/>
      <c r="W25" s="64"/>
      <c r="X25" s="11"/>
      <c r="Y25" s="232"/>
      <c r="Z25" s="407"/>
      <c r="AA25" s="11"/>
      <c r="AB25" s="230"/>
      <c r="AC25" s="51"/>
      <c r="AE25" s="226">
        <v>0</v>
      </c>
      <c r="AF25" s="242" t="e">
        <f t="shared" si="9"/>
        <v>#DIV/0!</v>
      </c>
      <c r="AG25" s="44">
        <f t="shared" si="3"/>
        <v>372</v>
      </c>
      <c r="AH25" s="64" t="str">
        <f t="shared" si="4"/>
        <v>Treatment &amp; Disposal Facilities</v>
      </c>
      <c r="AI25" s="64"/>
      <c r="AJ25" s="64">
        <f t="shared" si="5"/>
        <v>0</v>
      </c>
    </row>
    <row r="26" spans="1:36" s="63" customFormat="1" x14ac:dyDescent="0.25">
      <c r="A26" s="63" t="s">
        <v>13</v>
      </c>
      <c r="B26" s="311">
        <v>373</v>
      </c>
      <c r="C26" s="39">
        <v>0</v>
      </c>
      <c r="D26" s="39"/>
      <c r="E26" s="40"/>
      <c r="F26" s="39"/>
      <c r="G26" s="40"/>
      <c r="H26" s="39">
        <f t="shared" si="6"/>
        <v>0</v>
      </c>
      <c r="I26" s="179">
        <v>2.5</v>
      </c>
      <c r="J26" s="39">
        <f t="shared" si="7"/>
        <v>0</v>
      </c>
      <c r="K26" s="39">
        <v>0</v>
      </c>
      <c r="L26" s="39"/>
      <c r="M26" s="40"/>
      <c r="N26" s="39">
        <f t="shared" si="8"/>
        <v>0</v>
      </c>
      <c r="O26" s="42" t="str">
        <f t="shared" si="0"/>
        <v>---</v>
      </c>
      <c r="P26" s="40"/>
      <c r="Q26" s="42">
        <f t="shared" si="1"/>
        <v>0</v>
      </c>
      <c r="R26" s="45">
        <f t="shared" si="2"/>
        <v>373</v>
      </c>
      <c r="S26" s="164"/>
      <c r="T26" s="155"/>
      <c r="U26" s="39"/>
      <c r="V26" s="39"/>
      <c r="W26" s="207"/>
      <c r="X26" s="39"/>
      <c r="Y26" s="39"/>
      <c r="Z26" s="210"/>
      <c r="AA26" s="39"/>
      <c r="AB26" s="211"/>
      <c r="AC26" s="156"/>
      <c r="AD26" s="165"/>
      <c r="AE26" s="180">
        <v>0</v>
      </c>
      <c r="AF26" s="241" t="e">
        <f t="shared" si="9"/>
        <v>#DIV/0!</v>
      </c>
      <c r="AG26" s="45">
        <f t="shared" si="3"/>
        <v>373</v>
      </c>
      <c r="AH26" s="207" t="str">
        <f t="shared" si="4"/>
        <v>Plant Sewers</v>
      </c>
      <c r="AI26" s="207"/>
      <c r="AJ26" s="207">
        <f t="shared" si="5"/>
        <v>0</v>
      </c>
    </row>
    <row r="27" spans="1:36" ht="12.75" customHeight="1" x14ac:dyDescent="0.25">
      <c r="A27" s="4" t="s">
        <v>217</v>
      </c>
      <c r="B27" s="311">
        <v>374</v>
      </c>
      <c r="C27" s="154">
        <v>0</v>
      </c>
      <c r="D27" s="11">
        <v>0</v>
      </c>
      <c r="E27" s="12"/>
      <c r="F27" s="11"/>
      <c r="G27" s="12"/>
      <c r="H27" s="11">
        <f t="shared" si="6"/>
        <v>0</v>
      </c>
      <c r="I27" s="179">
        <v>2</v>
      </c>
      <c r="J27" s="11">
        <f t="shared" si="7"/>
        <v>0</v>
      </c>
      <c r="K27" s="11">
        <v>0</v>
      </c>
      <c r="L27" s="11"/>
      <c r="M27" s="12"/>
      <c r="N27" s="11">
        <f t="shared" si="8"/>
        <v>0</v>
      </c>
      <c r="O27" s="13" t="str">
        <f t="shared" si="0"/>
        <v>---</v>
      </c>
      <c r="P27" s="12"/>
      <c r="Q27" s="13">
        <f t="shared" si="1"/>
        <v>0</v>
      </c>
      <c r="R27" s="45">
        <f t="shared" si="2"/>
        <v>374</v>
      </c>
      <c r="S27" s="129"/>
      <c r="T27" s="122"/>
      <c r="U27" s="11"/>
      <c r="V27" s="441" t="s">
        <v>73</v>
      </c>
      <c r="W27" s="64"/>
      <c r="X27" s="11"/>
      <c r="Y27" s="11"/>
      <c r="Z27" s="232"/>
      <c r="AA27" s="11"/>
      <c r="AB27" s="230"/>
      <c r="AC27" s="51"/>
      <c r="AE27" s="226">
        <v>0</v>
      </c>
      <c r="AF27" s="242" t="e">
        <f t="shared" si="9"/>
        <v>#DIV/0!</v>
      </c>
      <c r="AG27" s="44">
        <f t="shared" si="3"/>
        <v>374</v>
      </c>
      <c r="AH27" s="64" t="str">
        <f t="shared" si="4"/>
        <v>Outfall Sewer Line</v>
      </c>
      <c r="AI27" s="64"/>
      <c r="AJ27" s="64">
        <f t="shared" si="5"/>
        <v>0</v>
      </c>
    </row>
    <row r="28" spans="1:36" s="63" customFormat="1" x14ac:dyDescent="0.25">
      <c r="A28" s="63" t="s">
        <v>529</v>
      </c>
      <c r="B28" s="311">
        <v>390</v>
      </c>
      <c r="C28" s="39">
        <v>0</v>
      </c>
      <c r="D28" s="39">
        <v>19203</v>
      </c>
      <c r="E28" s="40"/>
      <c r="F28" s="39"/>
      <c r="G28" s="40"/>
      <c r="H28" s="39">
        <f t="shared" si="6"/>
        <v>19203</v>
      </c>
      <c r="I28" s="178">
        <v>2.5</v>
      </c>
      <c r="J28" s="39">
        <f t="shared" si="7"/>
        <v>240.03749999999999</v>
      </c>
      <c r="K28" s="39">
        <v>0</v>
      </c>
      <c r="L28" s="39"/>
      <c r="M28" s="40"/>
      <c r="N28" s="39">
        <f t="shared" si="8"/>
        <v>240.03749999999999</v>
      </c>
      <c r="O28" s="42">
        <f t="shared" si="0"/>
        <v>1.25</v>
      </c>
      <c r="P28" s="40"/>
      <c r="Q28" s="42">
        <f t="shared" si="1"/>
        <v>18962.962500000001</v>
      </c>
      <c r="R28" s="45">
        <f t="shared" si="2"/>
        <v>390</v>
      </c>
      <c r="S28" s="164"/>
      <c r="T28" s="155"/>
      <c r="U28" s="39"/>
      <c r="V28" s="441"/>
      <c r="W28" s="207"/>
      <c r="X28" s="39"/>
      <c r="Y28" s="39"/>
      <c r="Z28" s="210"/>
      <c r="AA28" s="39"/>
      <c r="AB28" s="211"/>
      <c r="AC28" s="156"/>
      <c r="AD28" s="165"/>
      <c r="AE28" s="180">
        <v>0</v>
      </c>
      <c r="AF28" s="241">
        <f t="shared" si="9"/>
        <v>1.25</v>
      </c>
      <c r="AG28" s="45">
        <f t="shared" si="3"/>
        <v>390</v>
      </c>
      <c r="AH28" s="207" t="str">
        <f t="shared" si="4"/>
        <v>Structures and Improvements- other</v>
      </c>
      <c r="AI28" s="207"/>
      <c r="AJ28" s="207"/>
    </row>
    <row r="29" spans="1:36" s="161" customFormat="1" x14ac:dyDescent="0.25">
      <c r="A29" s="161" t="s">
        <v>218</v>
      </c>
      <c r="B29" s="311">
        <v>393</v>
      </c>
      <c r="C29" s="154">
        <v>0</v>
      </c>
      <c r="D29" s="11">
        <v>0</v>
      </c>
      <c r="E29" s="157"/>
      <c r="F29" s="11"/>
      <c r="G29" s="157"/>
      <c r="H29" s="11">
        <f t="shared" si="6"/>
        <v>0</v>
      </c>
      <c r="I29" s="179">
        <v>4</v>
      </c>
      <c r="J29" s="11">
        <f t="shared" si="7"/>
        <v>0</v>
      </c>
      <c r="K29" s="11">
        <v>0</v>
      </c>
      <c r="L29" s="153"/>
      <c r="M29" s="157"/>
      <c r="N29" s="11">
        <f t="shared" si="8"/>
        <v>0</v>
      </c>
      <c r="O29" s="13" t="str">
        <f t="shared" si="0"/>
        <v>---</v>
      </c>
      <c r="P29" s="157"/>
      <c r="Q29" s="13">
        <f t="shared" si="1"/>
        <v>0</v>
      </c>
      <c r="R29" s="45">
        <f t="shared" si="2"/>
        <v>393</v>
      </c>
      <c r="S29" s="159"/>
      <c r="T29" s="160"/>
      <c r="U29" s="153"/>
      <c r="V29" s="441"/>
      <c r="W29" s="213"/>
      <c r="X29" s="153"/>
      <c r="Y29" s="153"/>
      <c r="Z29" s="153"/>
      <c r="AA29" s="153"/>
      <c r="AB29" s="209"/>
      <c r="AC29" s="162"/>
      <c r="AD29" s="163"/>
      <c r="AE29" s="226">
        <v>0</v>
      </c>
      <c r="AF29" s="242" t="e">
        <f t="shared" si="9"/>
        <v>#DIV/0!</v>
      </c>
      <c r="AG29" s="158">
        <f t="shared" si="3"/>
        <v>393</v>
      </c>
      <c r="AH29" s="213" t="str">
        <f t="shared" si="4"/>
        <v>Stores Equipment</v>
      </c>
      <c r="AI29" s="213"/>
      <c r="AJ29" s="213">
        <f>-1*AE29/100*H29</f>
        <v>0</v>
      </c>
    </row>
    <row r="30" spans="1:36" s="63" customFormat="1" x14ac:dyDescent="0.25">
      <c r="A30" s="63" t="s">
        <v>12</v>
      </c>
      <c r="B30" s="311">
        <v>392</v>
      </c>
      <c r="C30" s="39">
        <v>0</v>
      </c>
      <c r="D30" s="39"/>
      <c r="E30" s="40"/>
      <c r="F30" s="39"/>
      <c r="G30" s="40"/>
      <c r="H30" s="39">
        <f t="shared" si="6"/>
        <v>0</v>
      </c>
      <c r="I30" s="178">
        <v>13</v>
      </c>
      <c r="J30" s="39">
        <f t="shared" si="7"/>
        <v>0</v>
      </c>
      <c r="K30" s="39">
        <v>0</v>
      </c>
      <c r="L30" s="39"/>
      <c r="M30" s="40"/>
      <c r="N30" s="39">
        <f t="shared" si="8"/>
        <v>0</v>
      </c>
      <c r="O30" s="42" t="str">
        <f t="shared" si="0"/>
        <v>---</v>
      </c>
      <c r="P30" s="40"/>
      <c r="Q30" s="42">
        <f t="shared" si="1"/>
        <v>0</v>
      </c>
      <c r="R30" s="45">
        <f t="shared" si="2"/>
        <v>392</v>
      </c>
      <c r="S30" s="164"/>
      <c r="T30" s="155"/>
      <c r="U30" s="39"/>
      <c r="V30" s="441"/>
      <c r="W30" s="207"/>
      <c r="X30" s="39"/>
      <c r="Y30" s="39"/>
      <c r="Z30" s="39"/>
      <c r="AA30" s="39"/>
      <c r="AB30" s="211"/>
      <c r="AC30" s="156"/>
      <c r="AD30" s="165"/>
      <c r="AE30" s="180">
        <v>0</v>
      </c>
      <c r="AF30" s="241" t="e">
        <f t="shared" si="9"/>
        <v>#DIV/0!</v>
      </c>
      <c r="AG30" s="45">
        <f t="shared" si="3"/>
        <v>392</v>
      </c>
      <c r="AH30" s="207" t="str">
        <f t="shared" si="4"/>
        <v>Transportation Equipment</v>
      </c>
      <c r="AI30" s="207"/>
      <c r="AJ30" s="207">
        <f>-1*AE30/100*H30</f>
        <v>0</v>
      </c>
    </row>
    <row r="31" spans="1:36" x14ac:dyDescent="0.25">
      <c r="A31" s="4" t="s">
        <v>215</v>
      </c>
      <c r="B31" s="311">
        <v>396</v>
      </c>
      <c r="C31" s="154">
        <v>0</v>
      </c>
      <c r="D31" s="11">
        <v>0</v>
      </c>
      <c r="E31" s="12"/>
      <c r="F31" s="11"/>
      <c r="G31" s="12"/>
      <c r="H31" s="11">
        <f t="shared" si="6"/>
        <v>0</v>
      </c>
      <c r="I31" s="178">
        <v>6.7</v>
      </c>
      <c r="J31" s="11">
        <f t="shared" si="7"/>
        <v>0</v>
      </c>
      <c r="K31" s="11">
        <v>0</v>
      </c>
      <c r="L31" s="11"/>
      <c r="M31" s="12"/>
      <c r="N31" s="11">
        <f t="shared" si="8"/>
        <v>0</v>
      </c>
      <c r="O31" s="13" t="str">
        <f t="shared" si="0"/>
        <v>---</v>
      </c>
      <c r="P31" s="12"/>
      <c r="Q31" s="13">
        <f t="shared" si="1"/>
        <v>0</v>
      </c>
      <c r="R31" s="45">
        <f t="shared" si="2"/>
        <v>396</v>
      </c>
      <c r="S31" s="129"/>
      <c r="T31" s="122"/>
      <c r="U31" s="11"/>
      <c r="V31" s="441"/>
      <c r="W31" s="64"/>
      <c r="X31" s="11"/>
      <c r="Y31" s="11"/>
      <c r="Z31" s="11"/>
      <c r="AA31" s="11"/>
      <c r="AB31" s="230"/>
      <c r="AC31" s="51"/>
      <c r="AE31" s="226">
        <v>0</v>
      </c>
      <c r="AF31" s="242" t="e">
        <f t="shared" si="9"/>
        <v>#DIV/0!</v>
      </c>
      <c r="AG31" s="44">
        <f t="shared" si="3"/>
        <v>396</v>
      </c>
      <c r="AH31" s="64" t="str">
        <f t="shared" si="4"/>
        <v>Power Operated Equipment</v>
      </c>
      <c r="AI31" s="64"/>
      <c r="AJ31" s="64">
        <f>-1*AE31/100*H31</f>
        <v>0</v>
      </c>
    </row>
    <row r="32" spans="1:36" s="63" customFormat="1" x14ac:dyDescent="0.25">
      <c r="A32" s="63" t="s">
        <v>62</v>
      </c>
      <c r="B32" s="311">
        <v>350</v>
      </c>
      <c r="C32" s="39">
        <v>0</v>
      </c>
      <c r="D32" s="39">
        <v>23316</v>
      </c>
      <c r="E32" s="40"/>
      <c r="F32" s="39"/>
      <c r="G32" s="40"/>
      <c r="H32" s="39">
        <f t="shared" si="6"/>
        <v>23316</v>
      </c>
      <c r="I32" s="296">
        <v>0</v>
      </c>
      <c r="J32" s="39">
        <f t="shared" si="7"/>
        <v>0</v>
      </c>
      <c r="K32" s="39">
        <v>0</v>
      </c>
      <c r="L32" s="39"/>
      <c r="M32" s="40"/>
      <c r="N32" s="39">
        <f t="shared" si="8"/>
        <v>0</v>
      </c>
      <c r="O32" s="42" t="str">
        <f t="shared" si="0"/>
        <v>---</v>
      </c>
      <c r="P32" s="40"/>
      <c r="Q32" s="42">
        <f t="shared" si="1"/>
        <v>23316</v>
      </c>
      <c r="R32" s="45">
        <f t="shared" si="2"/>
        <v>350</v>
      </c>
      <c r="S32" s="164"/>
      <c r="T32" s="155"/>
      <c r="U32" s="39"/>
      <c r="V32" s="441"/>
      <c r="W32" s="207"/>
      <c r="X32" s="39"/>
      <c r="Y32" s="39"/>
      <c r="Z32" s="39"/>
      <c r="AA32" s="39"/>
      <c r="AB32" s="211"/>
      <c r="AC32" s="156"/>
      <c r="AD32" s="165"/>
      <c r="AE32" s="180">
        <v>0</v>
      </c>
      <c r="AF32" s="241">
        <f t="shared" si="9"/>
        <v>0</v>
      </c>
      <c r="AG32" s="45">
        <f t="shared" si="3"/>
        <v>350</v>
      </c>
      <c r="AH32" s="207" t="str">
        <f t="shared" si="4"/>
        <v>Land and Land Rights</v>
      </c>
      <c r="AI32" s="207"/>
      <c r="AJ32" s="207">
        <f>-1*AE32/100*H32</f>
        <v>0</v>
      </c>
    </row>
    <row r="33" spans="1:36" x14ac:dyDescent="0.25">
      <c r="A33" s="100">
        <v>0</v>
      </c>
      <c r="B33" s="44">
        <v>0</v>
      </c>
      <c r="C33" s="154">
        <v>0</v>
      </c>
      <c r="D33" s="11"/>
      <c r="E33" s="12"/>
      <c r="F33" s="11"/>
      <c r="G33" s="12"/>
      <c r="H33" s="11">
        <f t="shared" si="6"/>
        <v>0</v>
      </c>
      <c r="I33" s="296">
        <v>0</v>
      </c>
      <c r="J33" s="154">
        <f t="shared" si="7"/>
        <v>0</v>
      </c>
      <c r="K33" s="11">
        <v>0</v>
      </c>
      <c r="L33" s="11"/>
      <c r="M33" s="12"/>
      <c r="N33" s="11">
        <f t="shared" si="8"/>
        <v>0</v>
      </c>
      <c r="O33" s="13" t="str">
        <f t="shared" si="0"/>
        <v>---</v>
      </c>
      <c r="P33" s="12"/>
      <c r="Q33" s="13">
        <f t="shared" si="1"/>
        <v>0</v>
      </c>
      <c r="R33" s="45">
        <f t="shared" si="2"/>
        <v>0</v>
      </c>
      <c r="S33" s="129"/>
      <c r="T33" s="122"/>
      <c r="U33" s="11"/>
      <c r="V33" s="441"/>
      <c r="W33" s="64"/>
      <c r="X33" s="11"/>
      <c r="Y33" s="11"/>
      <c r="Z33" s="11"/>
      <c r="AA33" s="11"/>
      <c r="AB33" s="230"/>
      <c r="AC33" s="51"/>
      <c r="AE33" s="226">
        <v>0</v>
      </c>
      <c r="AF33" s="242" t="e">
        <f t="shared" si="9"/>
        <v>#DIV/0!</v>
      </c>
      <c r="AG33" s="44">
        <f t="shared" si="3"/>
        <v>0</v>
      </c>
      <c r="AH33" s="64">
        <f t="shared" si="4"/>
        <v>0</v>
      </c>
      <c r="AI33" s="64"/>
      <c r="AJ33" s="64"/>
    </row>
    <row r="34" spans="1:36" s="63" customFormat="1" x14ac:dyDescent="0.25">
      <c r="A34" s="63">
        <v>0</v>
      </c>
      <c r="B34" s="45">
        <v>0</v>
      </c>
      <c r="C34" s="39">
        <v>0</v>
      </c>
      <c r="D34" s="39"/>
      <c r="E34" s="40"/>
      <c r="F34" s="39"/>
      <c r="G34" s="40"/>
      <c r="H34" s="39">
        <f t="shared" si="6"/>
        <v>0</v>
      </c>
      <c r="I34" s="296">
        <v>0</v>
      </c>
      <c r="J34" s="39">
        <f t="shared" si="7"/>
        <v>0</v>
      </c>
      <c r="K34" s="39">
        <v>0</v>
      </c>
      <c r="L34" s="39"/>
      <c r="M34" s="40"/>
      <c r="N34" s="39">
        <f t="shared" si="8"/>
        <v>0</v>
      </c>
      <c r="O34" s="42" t="str">
        <f t="shared" si="0"/>
        <v>---</v>
      </c>
      <c r="P34" s="40"/>
      <c r="Q34" s="42">
        <f t="shared" si="1"/>
        <v>0</v>
      </c>
      <c r="R34" s="45">
        <f t="shared" si="2"/>
        <v>0</v>
      </c>
      <c r="S34" s="164"/>
      <c r="T34" s="155"/>
      <c r="U34" s="39"/>
      <c r="V34" s="441"/>
      <c r="W34" s="207"/>
      <c r="X34" s="39"/>
      <c r="Y34" s="39"/>
      <c r="Z34" s="39"/>
      <c r="AA34" s="39"/>
      <c r="AB34" s="211"/>
      <c r="AC34" s="156"/>
      <c r="AD34" s="165"/>
      <c r="AE34" s="180">
        <v>0</v>
      </c>
      <c r="AF34" s="241" t="e">
        <f t="shared" si="9"/>
        <v>#DIV/0!</v>
      </c>
      <c r="AG34" s="45">
        <f t="shared" si="3"/>
        <v>0</v>
      </c>
      <c r="AH34" s="207">
        <f t="shared" si="4"/>
        <v>0</v>
      </c>
      <c r="AI34" s="207"/>
      <c r="AJ34" s="207">
        <f>-1*AE34/100*H34</f>
        <v>0</v>
      </c>
    </row>
    <row r="35" spans="1:36" x14ac:dyDescent="0.25">
      <c r="A35" s="100">
        <v>0</v>
      </c>
      <c r="B35" s="44">
        <v>0</v>
      </c>
      <c r="C35" s="154">
        <v>0</v>
      </c>
      <c r="D35" s="11"/>
      <c r="E35" s="12"/>
      <c r="F35" s="11"/>
      <c r="G35" s="12"/>
      <c r="H35" s="11">
        <f t="shared" si="6"/>
        <v>0</v>
      </c>
      <c r="I35" s="296">
        <v>0</v>
      </c>
      <c r="J35" s="154">
        <f t="shared" si="7"/>
        <v>0</v>
      </c>
      <c r="K35" s="154">
        <v>0</v>
      </c>
      <c r="L35" s="154"/>
      <c r="M35" s="224"/>
      <c r="N35" s="154">
        <f t="shared" si="8"/>
        <v>0</v>
      </c>
      <c r="O35" s="249" t="str">
        <f t="shared" si="0"/>
        <v>---</v>
      </c>
      <c r="P35" s="224"/>
      <c r="Q35" s="249">
        <f t="shared" si="1"/>
        <v>0</v>
      </c>
      <c r="R35" s="45">
        <f t="shared" si="2"/>
        <v>0</v>
      </c>
      <c r="S35" s="129"/>
      <c r="T35" s="122"/>
      <c r="U35" s="11"/>
      <c r="V35" s="11"/>
      <c r="W35" s="64"/>
      <c r="X35" s="11"/>
      <c r="Y35" s="11"/>
      <c r="Z35" s="11"/>
      <c r="AA35" s="11"/>
      <c r="AB35" s="230"/>
      <c r="AC35" s="51"/>
      <c r="AE35" s="226">
        <v>0</v>
      </c>
      <c r="AF35" s="242" t="e">
        <f t="shared" si="9"/>
        <v>#DIV/0!</v>
      </c>
      <c r="AG35" s="44">
        <f t="shared" si="3"/>
        <v>0</v>
      </c>
      <c r="AH35" s="64">
        <f t="shared" si="4"/>
        <v>0</v>
      </c>
      <c r="AI35" s="64"/>
      <c r="AJ35" s="64">
        <f>-1*AE35/100*H35</f>
        <v>0</v>
      </c>
    </row>
    <row r="36" spans="1:36" s="63" customFormat="1" x14ac:dyDescent="0.25">
      <c r="A36" s="63">
        <v>0</v>
      </c>
      <c r="B36" s="45">
        <v>0</v>
      </c>
      <c r="C36" s="39">
        <v>0</v>
      </c>
      <c r="D36" s="39"/>
      <c r="E36" s="40"/>
      <c r="F36" s="39"/>
      <c r="G36" s="40"/>
      <c r="H36" s="39">
        <f t="shared" si="6"/>
        <v>0</v>
      </c>
      <c r="I36" s="296">
        <v>0</v>
      </c>
      <c r="J36" s="39">
        <f t="shared" si="7"/>
        <v>0</v>
      </c>
      <c r="K36" s="39">
        <v>0</v>
      </c>
      <c r="L36" s="39"/>
      <c r="M36" s="40"/>
      <c r="N36" s="39">
        <f t="shared" si="8"/>
        <v>0</v>
      </c>
      <c r="O36" s="42" t="str">
        <f t="shared" si="0"/>
        <v>---</v>
      </c>
      <c r="P36" s="40"/>
      <c r="Q36" s="42">
        <f t="shared" si="1"/>
        <v>0</v>
      </c>
      <c r="R36" s="45">
        <f t="shared" si="2"/>
        <v>0</v>
      </c>
      <c r="S36" s="164"/>
      <c r="T36" s="155"/>
      <c r="U36" s="39"/>
      <c r="V36" s="39"/>
      <c r="W36" s="207"/>
      <c r="X36" s="207"/>
      <c r="Y36" s="39"/>
      <c r="Z36" s="39"/>
      <c r="AA36" s="39"/>
      <c r="AB36" s="211"/>
      <c r="AC36" s="156"/>
      <c r="AD36" s="165"/>
      <c r="AE36" s="180">
        <v>0</v>
      </c>
      <c r="AF36" s="241" t="e">
        <f t="shared" si="9"/>
        <v>#DIV/0!</v>
      </c>
      <c r="AG36" s="45">
        <f t="shared" si="3"/>
        <v>0</v>
      </c>
      <c r="AH36" s="207">
        <f t="shared" si="4"/>
        <v>0</v>
      </c>
      <c r="AI36" s="207"/>
      <c r="AJ36" s="207">
        <f>-1*AE36/100*H36</f>
        <v>0</v>
      </c>
    </row>
    <row r="37" spans="1:36" x14ac:dyDescent="0.25">
      <c r="A37" s="10"/>
      <c r="B37" s="104"/>
      <c r="C37" s="154">
        <v>0</v>
      </c>
      <c r="D37" s="15"/>
      <c r="E37" s="16"/>
      <c r="F37" s="15"/>
      <c r="G37" s="16"/>
      <c r="H37" s="11">
        <f t="shared" si="6"/>
        <v>0</v>
      </c>
      <c r="I37" s="17"/>
      <c r="J37" s="11"/>
      <c r="K37" s="14"/>
      <c r="L37" s="15"/>
      <c r="M37" s="16"/>
      <c r="N37" s="15"/>
      <c r="O37" s="13"/>
      <c r="P37" s="16"/>
      <c r="Q37" s="124"/>
      <c r="R37" s="45">
        <f t="shared" si="2"/>
        <v>0</v>
      </c>
      <c r="S37" s="129"/>
      <c r="T37" s="122"/>
      <c r="U37" s="11"/>
      <c r="V37" s="11"/>
      <c r="W37" s="64"/>
      <c r="X37" s="64"/>
      <c r="Y37" s="11"/>
      <c r="Z37" s="11"/>
      <c r="AA37" s="11"/>
      <c r="AB37" s="230"/>
      <c r="AC37" s="51"/>
      <c r="AE37" s="226">
        <v>0</v>
      </c>
      <c r="AF37" s="242" t="e">
        <f t="shared" si="9"/>
        <v>#DIV/0!</v>
      </c>
      <c r="AG37" s="44">
        <f t="shared" si="3"/>
        <v>0</v>
      </c>
      <c r="AH37" s="64">
        <f t="shared" si="4"/>
        <v>0</v>
      </c>
      <c r="AI37" s="64"/>
      <c r="AJ37" s="64">
        <f>-1*AE37/100*H37</f>
        <v>0</v>
      </c>
    </row>
    <row r="38" spans="1:36" x14ac:dyDescent="0.25">
      <c r="A38" s="8" t="s">
        <v>54</v>
      </c>
      <c r="B38" s="9" t="str">
        <f>$M$1</f>
        <v>A</v>
      </c>
      <c r="C38" s="18"/>
      <c r="D38" s="18"/>
      <c r="E38" s="19"/>
      <c r="F38" s="18"/>
      <c r="G38" s="19"/>
      <c r="H38" s="18"/>
      <c r="I38" s="18"/>
      <c r="J38" s="18"/>
      <c r="K38" s="18"/>
      <c r="L38" s="18"/>
      <c r="M38" s="19"/>
      <c r="N38" s="18"/>
      <c r="O38" s="18"/>
      <c r="P38" s="19"/>
      <c r="Q38" s="20"/>
      <c r="R38" s="21"/>
      <c r="S38" s="79"/>
      <c r="T38" s="57"/>
      <c r="U38" s="56"/>
      <c r="V38" s="4"/>
      <c r="Y38" s="32"/>
      <c r="AA38" s="32"/>
      <c r="AB38" s="37"/>
      <c r="AC38" s="51"/>
      <c r="AE38" s="9"/>
      <c r="AF38" s="58"/>
    </row>
    <row r="39" spans="1:36" x14ac:dyDescent="0.25">
      <c r="A39" s="4" t="s">
        <v>4</v>
      </c>
      <c r="C39" s="198">
        <f>SUM(C16:C38)</f>
        <v>0</v>
      </c>
      <c r="D39" s="154">
        <f>SUM(D16:D38)</f>
        <v>42519</v>
      </c>
      <c r="E39" s="22"/>
      <c r="F39" s="154">
        <f>SUM(F16:F38)</f>
        <v>0</v>
      </c>
      <c r="G39" s="22"/>
      <c r="H39" s="198">
        <f>SUM(H16:H38)</f>
        <v>42519</v>
      </c>
      <c r="I39" s="23"/>
      <c r="J39" s="198">
        <f>SUM(J16:J38)</f>
        <v>240.03749999999999</v>
      </c>
      <c r="K39" s="198">
        <f>SUM(K16:K38)</f>
        <v>0</v>
      </c>
      <c r="L39" s="154">
        <f>SUM(L16:L38)</f>
        <v>0</v>
      </c>
      <c r="M39" s="22"/>
      <c r="N39" s="198">
        <f>SUM(N16:N38)</f>
        <v>240.03749999999999</v>
      </c>
      <c r="O39" s="64"/>
      <c r="P39" s="24"/>
      <c r="Q39" s="198">
        <f>SUM(Q16:Q38)</f>
        <v>42278.962500000001</v>
      </c>
      <c r="U39" s="198">
        <f>SUM(U16:U38)</f>
        <v>0</v>
      </c>
      <c r="V39" s="23"/>
      <c r="X39" s="198">
        <f>U39+V16</f>
        <v>0</v>
      </c>
      <c r="Y39" s="198">
        <f>X39/H39*J39</f>
        <v>0</v>
      </c>
      <c r="AA39" s="198">
        <f>Z16+Y39+SUM(AA16:AA37)</f>
        <v>0</v>
      </c>
      <c r="AB39" s="198">
        <f>X39-AA39</f>
        <v>0</v>
      </c>
      <c r="AF39" s="243">
        <f>100*N39/(H39+AJ39)</f>
        <v>0.56454173428349674</v>
      </c>
      <c r="AG39" s="168" t="s">
        <v>37</v>
      </c>
      <c r="AI39" s="56" t="s">
        <v>38</v>
      </c>
      <c r="AJ39" s="198">
        <f>SUM(AJ16:AJ38)</f>
        <v>0</v>
      </c>
    </row>
    <row r="40" spans="1:36" x14ac:dyDescent="0.25">
      <c r="C40" s="32"/>
      <c r="H40" s="32"/>
      <c r="I40" s="32"/>
      <c r="J40" s="32"/>
      <c r="K40" s="32"/>
      <c r="L40" s="32"/>
      <c r="N40" s="32"/>
      <c r="O40" s="32"/>
      <c r="Q40" s="32"/>
    </row>
    <row r="41" spans="1:36" x14ac:dyDescent="0.25">
      <c r="A41" s="120" t="s">
        <v>85</v>
      </c>
      <c r="B41" s="4"/>
      <c r="E41" s="4"/>
      <c r="G41" s="4"/>
      <c r="M41" s="4"/>
      <c r="P41" s="4"/>
      <c r="V41" s="32" t="s">
        <v>5</v>
      </c>
    </row>
    <row r="42" spans="1:36" ht="14.4" thickBot="1" x14ac:dyDescent="0.3">
      <c r="B42" s="4"/>
      <c r="E42" s="4"/>
      <c r="G42" s="4"/>
      <c r="J42" s="32"/>
      <c r="K42" s="32"/>
      <c r="L42" s="32"/>
      <c r="N42" s="32"/>
      <c r="O42" s="32"/>
      <c r="Q42" s="32"/>
      <c r="V42" s="32" t="s">
        <v>17</v>
      </c>
      <c r="W42" s="4" t="s">
        <v>18</v>
      </c>
    </row>
    <row r="43" spans="1:36" ht="14.4" thickTop="1" x14ac:dyDescent="0.25">
      <c r="B43" s="4"/>
      <c r="E43" s="4"/>
      <c r="G43" s="4"/>
      <c r="J43" s="32"/>
      <c r="K43" s="66"/>
      <c r="L43" s="67"/>
      <c r="M43" s="68"/>
      <c r="N43" s="67"/>
      <c r="O43" s="67"/>
      <c r="P43" s="68"/>
      <c r="Q43" s="69"/>
      <c r="V43" s="32" t="s">
        <v>76</v>
      </c>
      <c r="W43" s="4" t="s">
        <v>75</v>
      </c>
    </row>
    <row r="44" spans="1:36" x14ac:dyDescent="0.25">
      <c r="C44" s="32"/>
      <c r="H44" s="32"/>
      <c r="I44" s="32"/>
      <c r="J44" s="32"/>
      <c r="K44" s="70"/>
      <c r="L44" s="170">
        <f>$C$13</f>
        <v>1983</v>
      </c>
      <c r="M44" s="171"/>
      <c r="N44" s="171"/>
      <c r="O44" s="171"/>
      <c r="P44" s="172"/>
      <c r="Q44" s="71"/>
    </row>
    <row r="45" spans="1:36" x14ac:dyDescent="0.25">
      <c r="K45" s="72"/>
      <c r="L45" s="56"/>
      <c r="M45" s="73"/>
      <c r="N45" s="56"/>
      <c r="O45" s="56"/>
      <c r="P45" s="73"/>
      <c r="Q45" s="74"/>
    </row>
    <row r="46" spans="1:36" x14ac:dyDescent="0.25">
      <c r="A46" s="9"/>
      <c r="B46" s="168"/>
      <c r="K46" s="72"/>
      <c r="L46" s="56" t="s">
        <v>19</v>
      </c>
      <c r="M46" s="73"/>
      <c r="N46" s="56"/>
      <c r="O46" s="199">
        <f>H39</f>
        <v>42519</v>
      </c>
      <c r="P46" s="199"/>
      <c r="Q46" s="71"/>
    </row>
    <row r="47" spans="1:36" x14ac:dyDescent="0.25">
      <c r="A47" s="9"/>
      <c r="B47" s="168"/>
      <c r="K47" s="72"/>
      <c r="L47" s="43" t="s">
        <v>20</v>
      </c>
      <c r="M47" s="73"/>
      <c r="N47" s="56"/>
      <c r="O47" s="167">
        <f>X39</f>
        <v>0</v>
      </c>
      <c r="P47" s="167"/>
      <c r="Q47" s="71"/>
    </row>
    <row r="48" spans="1:36" ht="14.4" thickBot="1" x14ac:dyDescent="0.3">
      <c r="K48" s="72"/>
      <c r="L48" s="43" t="s">
        <v>21</v>
      </c>
      <c r="M48" s="73"/>
      <c r="N48" s="56"/>
      <c r="O48" s="200">
        <f>N39</f>
        <v>240.03749999999999</v>
      </c>
      <c r="P48" s="200"/>
      <c r="Q48" s="71"/>
    </row>
    <row r="49" spans="1:36" x14ac:dyDescent="0.25">
      <c r="A49" s="9"/>
      <c r="B49" s="168"/>
      <c r="K49" s="72"/>
      <c r="L49" s="75"/>
      <c r="M49" s="76"/>
      <c r="N49" s="77"/>
      <c r="O49" s="201">
        <f>O46-O47-O48</f>
        <v>42278.962500000001</v>
      </c>
      <c r="P49" s="201"/>
      <c r="Q49" s="71"/>
    </row>
    <row r="50" spans="1:36" x14ac:dyDescent="0.25">
      <c r="A50" s="9"/>
      <c r="B50" s="168"/>
      <c r="H50" s="9"/>
      <c r="K50" s="78"/>
      <c r="L50" s="43"/>
      <c r="M50" s="73"/>
      <c r="N50" s="56"/>
      <c r="O50" s="43"/>
      <c r="P50" s="56"/>
      <c r="Q50" s="74"/>
    </row>
    <row r="51" spans="1:36" x14ac:dyDescent="0.25">
      <c r="A51" s="9" t="s">
        <v>22</v>
      </c>
      <c r="B51" s="62">
        <v>0</v>
      </c>
      <c r="C51" s="62"/>
      <c r="D51" s="4" t="s">
        <v>23</v>
      </c>
      <c r="E51" s="4"/>
      <c r="F51" s="2"/>
      <c r="G51" s="4"/>
      <c r="H51" s="2"/>
      <c r="J51" s="2"/>
      <c r="K51" s="78"/>
      <c r="L51" s="80" t="s">
        <v>24</v>
      </c>
      <c r="M51" s="73"/>
      <c r="N51" s="56"/>
      <c r="O51" s="166">
        <f>AA39</f>
        <v>0</v>
      </c>
      <c r="P51" s="166"/>
      <c r="Q51" s="71"/>
    </row>
    <row r="52" spans="1:36" x14ac:dyDescent="0.25">
      <c r="A52" s="9" t="s">
        <v>25</v>
      </c>
      <c r="B52" s="62">
        <v>0</v>
      </c>
      <c r="C52" s="62"/>
      <c r="D52" s="4">
        <f>B51-B52</f>
        <v>0</v>
      </c>
      <c r="E52" s="4" t="s">
        <v>26</v>
      </c>
      <c r="F52" s="2"/>
      <c r="G52" s="4"/>
      <c r="H52" s="2"/>
      <c r="J52" s="2"/>
      <c r="K52" s="72"/>
      <c r="L52" s="81" t="s">
        <v>27</v>
      </c>
      <c r="M52" s="19"/>
      <c r="N52" s="20"/>
      <c r="O52" s="202">
        <f>O49+O51</f>
        <v>42278.962500000001</v>
      </c>
      <c r="P52" s="202"/>
      <c r="Q52" s="95"/>
    </row>
    <row r="53" spans="1:36" ht="14.4" thickBot="1" x14ac:dyDescent="0.3">
      <c r="A53" s="9"/>
      <c r="B53" s="62"/>
      <c r="C53" s="62"/>
      <c r="E53" s="4"/>
      <c r="F53" s="2"/>
      <c r="G53" s="4"/>
      <c r="H53" s="2"/>
      <c r="J53" s="2"/>
      <c r="K53" s="82"/>
      <c r="L53" s="103"/>
      <c r="M53" s="84"/>
      <c r="N53" s="83"/>
      <c r="O53" s="83"/>
      <c r="P53" s="84"/>
      <c r="Q53" s="85"/>
    </row>
    <row r="54" spans="1:36" ht="14.4" thickTop="1" x14ac:dyDescent="0.25">
      <c r="A54" s="9"/>
      <c r="B54" s="62"/>
      <c r="C54" s="62"/>
      <c r="E54" s="4"/>
      <c r="F54" s="2"/>
      <c r="G54" s="4"/>
      <c r="H54" s="2"/>
      <c r="J54" s="2"/>
      <c r="L54" s="80"/>
      <c r="M54" s="73"/>
      <c r="N54" s="56"/>
      <c r="O54" s="56"/>
      <c r="P54" s="73"/>
      <c r="Q54" s="86"/>
    </row>
    <row r="55" spans="1:36" x14ac:dyDescent="0.25">
      <c r="B55" s="4"/>
      <c r="E55" s="4"/>
      <c r="G55" s="4"/>
      <c r="M55" s="4"/>
      <c r="P55" s="4"/>
      <c r="U55" s="4"/>
      <c r="V55" s="4"/>
      <c r="AD55" s="4"/>
      <c r="AG55" s="4"/>
    </row>
    <row r="56" spans="1:36" ht="12.75" customHeight="1" x14ac:dyDescent="0.25">
      <c r="B56" s="4"/>
      <c r="E56" s="4"/>
      <c r="M56" s="4"/>
      <c r="N56" s="425" t="s">
        <v>93</v>
      </c>
      <c r="O56" s="425"/>
      <c r="P56" s="425"/>
      <c r="Q56" s="425"/>
      <c r="R56" s="425"/>
      <c r="U56" s="4"/>
      <c r="V56" s="4"/>
      <c r="AD56" s="4"/>
      <c r="AG56" s="4"/>
    </row>
    <row r="57" spans="1:36" x14ac:dyDescent="0.25">
      <c r="A57" s="149"/>
      <c r="B57" s="149"/>
      <c r="C57" s="149"/>
      <c r="D57" s="1"/>
      <c r="G57" s="422" t="s">
        <v>1</v>
      </c>
      <c r="H57" s="423"/>
      <c r="I57" s="3">
        <f>I7+1</f>
        <v>1984</v>
      </c>
      <c r="J57" s="427"/>
      <c r="K57" s="427"/>
      <c r="L57" s="428"/>
      <c r="M57" s="3">
        <v>12</v>
      </c>
      <c r="N57" s="425"/>
      <c r="O57" s="425"/>
      <c r="P57" s="425"/>
      <c r="Q57" s="425"/>
      <c r="R57" s="425"/>
      <c r="U57" s="4"/>
      <c r="V57" s="4"/>
      <c r="AD57" s="4"/>
      <c r="AG57" s="4"/>
    </row>
    <row r="58" spans="1:36" ht="12.75" customHeight="1" x14ac:dyDescent="0.25">
      <c r="A58" s="149"/>
      <c r="B58" s="149"/>
      <c r="C58" s="149"/>
      <c r="D58" s="1"/>
      <c r="N58" s="426"/>
      <c r="O58" s="426"/>
      <c r="P58" s="426"/>
      <c r="Q58" s="426"/>
      <c r="R58" s="426"/>
      <c r="U58" s="4"/>
      <c r="V58" s="4"/>
      <c r="AD58" s="4"/>
      <c r="AG58" s="4"/>
    </row>
    <row r="59" spans="1:36" ht="12.75" customHeight="1" x14ac:dyDescent="0.3">
      <c r="A59" s="5"/>
      <c r="B59" s="451" t="s">
        <v>49</v>
      </c>
      <c r="C59" s="366" t="s">
        <v>44</v>
      </c>
      <c r="D59" s="366" t="s">
        <v>45</v>
      </c>
      <c r="E59" s="101"/>
      <c r="F59" s="366" t="s">
        <v>46</v>
      </c>
      <c r="G59" s="101"/>
      <c r="H59" s="366" t="s">
        <v>47</v>
      </c>
      <c r="I59" s="366" t="s">
        <v>48</v>
      </c>
      <c r="J59" s="366" t="s">
        <v>50</v>
      </c>
      <c r="K59" s="366" t="s">
        <v>51</v>
      </c>
      <c r="L59" s="366" t="s">
        <v>52</v>
      </c>
      <c r="M59" s="101"/>
      <c r="N59" s="366" t="s">
        <v>53</v>
      </c>
      <c r="O59" s="366" t="s">
        <v>60</v>
      </c>
      <c r="P59" s="101"/>
      <c r="Q59" s="368" t="s">
        <v>55</v>
      </c>
      <c r="R59" s="447" t="s">
        <v>49</v>
      </c>
      <c r="U59" s="437" t="s">
        <v>64</v>
      </c>
      <c r="V59" s="437" t="s">
        <v>65</v>
      </c>
      <c r="W59" s="442" t="s">
        <v>67</v>
      </c>
      <c r="X59" s="437" t="s">
        <v>66</v>
      </c>
      <c r="Y59" s="437" t="s">
        <v>68</v>
      </c>
      <c r="Z59" s="445" t="s">
        <v>69</v>
      </c>
      <c r="AA59" s="437" t="s">
        <v>70</v>
      </c>
      <c r="AB59" s="437" t="s">
        <v>71</v>
      </c>
      <c r="AD59" s="4"/>
      <c r="AE59" s="366" t="s">
        <v>98</v>
      </c>
      <c r="AF59" s="371" t="s">
        <v>99</v>
      </c>
      <c r="AG59" s="366" t="s">
        <v>100</v>
      </c>
      <c r="AH59" s="366" t="s">
        <v>41</v>
      </c>
      <c r="AI59" s="366"/>
      <c r="AJ59" s="366" t="s">
        <v>101</v>
      </c>
    </row>
    <row r="60" spans="1:36" x14ac:dyDescent="0.3">
      <c r="A60" s="6"/>
      <c r="B60" s="451"/>
      <c r="C60" s="367"/>
      <c r="D60" s="367"/>
      <c r="E60" s="102"/>
      <c r="F60" s="367"/>
      <c r="G60" s="102"/>
      <c r="H60" s="367"/>
      <c r="I60" s="367"/>
      <c r="J60" s="367"/>
      <c r="K60" s="367"/>
      <c r="L60" s="367"/>
      <c r="M60" s="102"/>
      <c r="N60" s="367"/>
      <c r="O60" s="367"/>
      <c r="P60" s="102"/>
      <c r="Q60" s="369"/>
      <c r="R60" s="447"/>
      <c r="U60" s="438"/>
      <c r="V60" s="438"/>
      <c r="W60" s="443"/>
      <c r="X60" s="438"/>
      <c r="Y60" s="438"/>
      <c r="Z60" s="446"/>
      <c r="AA60" s="438"/>
      <c r="AB60" s="438"/>
      <c r="AD60" s="4"/>
      <c r="AE60" s="367" t="s">
        <v>29</v>
      </c>
      <c r="AF60" s="372" t="s">
        <v>30</v>
      </c>
      <c r="AG60" s="367"/>
      <c r="AH60" s="367" t="s">
        <v>41</v>
      </c>
      <c r="AI60" s="367"/>
      <c r="AJ60" s="367" t="s">
        <v>40</v>
      </c>
    </row>
    <row r="61" spans="1:36" x14ac:dyDescent="0.3">
      <c r="A61" s="6"/>
      <c r="B61" s="451"/>
      <c r="C61" s="367"/>
      <c r="D61" s="367"/>
      <c r="E61" s="102"/>
      <c r="F61" s="367"/>
      <c r="G61" s="102"/>
      <c r="H61" s="367"/>
      <c r="I61" s="367"/>
      <c r="J61" s="367"/>
      <c r="K61" s="367"/>
      <c r="L61" s="367"/>
      <c r="M61" s="102"/>
      <c r="N61" s="367"/>
      <c r="O61" s="367"/>
      <c r="P61" s="102"/>
      <c r="Q61" s="369"/>
      <c r="R61" s="447"/>
      <c r="U61" s="438"/>
      <c r="V61" s="438"/>
      <c r="W61" s="443"/>
      <c r="X61" s="438"/>
      <c r="Y61" s="438"/>
      <c r="Z61" s="446"/>
      <c r="AA61" s="438"/>
      <c r="AB61" s="438"/>
      <c r="AD61" s="4"/>
      <c r="AE61" s="367" t="s">
        <v>6</v>
      </c>
      <c r="AF61" s="372" t="s">
        <v>31</v>
      </c>
      <c r="AG61" s="367"/>
      <c r="AH61" s="367"/>
      <c r="AI61" s="367"/>
      <c r="AJ61" s="367" t="s">
        <v>31</v>
      </c>
    </row>
    <row r="62" spans="1:36" x14ac:dyDescent="0.3">
      <c r="A62" s="359" t="s">
        <v>0</v>
      </c>
      <c r="B62" s="451"/>
      <c r="C62" s="367"/>
      <c r="D62" s="367"/>
      <c r="E62" s="102"/>
      <c r="F62" s="367"/>
      <c r="G62" s="102"/>
      <c r="H62" s="367"/>
      <c r="I62" s="367"/>
      <c r="J62" s="367"/>
      <c r="K62" s="367"/>
      <c r="L62" s="367"/>
      <c r="M62" s="102"/>
      <c r="N62" s="367"/>
      <c r="O62" s="367"/>
      <c r="P62" s="102"/>
      <c r="Q62" s="369"/>
      <c r="R62" s="447"/>
      <c r="U62" s="438"/>
      <c r="V62" s="438"/>
      <c r="W62" s="443"/>
      <c r="X62" s="438"/>
      <c r="Y62" s="438"/>
      <c r="Z62" s="446"/>
      <c r="AA62" s="438"/>
      <c r="AB62" s="438"/>
      <c r="AD62" s="4"/>
      <c r="AE62" s="367" t="s">
        <v>32</v>
      </c>
      <c r="AF62" s="372" t="s">
        <v>33</v>
      </c>
      <c r="AG62" s="367" t="s">
        <v>15</v>
      </c>
      <c r="AH62" s="367"/>
      <c r="AI62" s="367"/>
      <c r="AJ62" s="367" t="s">
        <v>34</v>
      </c>
    </row>
    <row r="63" spans="1:36" s="100" customFormat="1" x14ac:dyDescent="0.3">
      <c r="A63" s="359"/>
      <c r="B63" s="451"/>
      <c r="C63" s="46">
        <f>I57</f>
        <v>1984</v>
      </c>
      <c r="D63" s="46">
        <f>I57</f>
        <v>1984</v>
      </c>
      <c r="E63" s="7" t="s">
        <v>5</v>
      </c>
      <c r="F63" s="46">
        <f>I57</f>
        <v>1984</v>
      </c>
      <c r="G63" s="7" t="s">
        <v>5</v>
      </c>
      <c r="H63" s="46">
        <f>I57</f>
        <v>1984</v>
      </c>
      <c r="I63" s="373"/>
      <c r="J63" s="373"/>
      <c r="K63" s="46">
        <f>I57</f>
        <v>1984</v>
      </c>
      <c r="L63" s="46">
        <f>I57</f>
        <v>1984</v>
      </c>
      <c r="M63" s="7" t="s">
        <v>5</v>
      </c>
      <c r="N63" s="46">
        <f>I57</f>
        <v>1984</v>
      </c>
      <c r="O63" s="373"/>
      <c r="P63" s="7" t="s">
        <v>5</v>
      </c>
      <c r="Q63" s="47">
        <f>I57</f>
        <v>1984</v>
      </c>
      <c r="R63" s="447"/>
      <c r="S63" s="50"/>
      <c r="T63" s="56"/>
      <c r="U63" s="46">
        <f>Q63</f>
        <v>1984</v>
      </c>
      <c r="V63" s="46">
        <f>U63</f>
        <v>1984</v>
      </c>
      <c r="W63" s="444"/>
      <c r="X63" s="46">
        <f>U63</f>
        <v>1984</v>
      </c>
      <c r="Y63" s="46">
        <f>U63</f>
        <v>1984</v>
      </c>
      <c r="Z63" s="47">
        <f>U63</f>
        <v>1984</v>
      </c>
      <c r="AA63" s="439"/>
      <c r="AB63" s="439"/>
      <c r="AC63" s="50"/>
      <c r="AD63" s="4"/>
      <c r="AE63" s="46" t="s">
        <v>35</v>
      </c>
      <c r="AF63" s="220">
        <f>D63</f>
        <v>1984</v>
      </c>
      <c r="AG63" s="373" t="s">
        <v>16</v>
      </c>
      <c r="AH63" s="46" t="s">
        <v>0</v>
      </c>
      <c r="AI63" s="46"/>
      <c r="AJ63" s="46" t="s">
        <v>36</v>
      </c>
    </row>
    <row r="64" spans="1:36" s="9" customFormat="1" x14ac:dyDescent="0.25">
      <c r="B64" s="112"/>
      <c r="C64" s="100"/>
      <c r="D64" s="233"/>
      <c r="E64" s="234"/>
      <c r="F64" s="233"/>
      <c r="G64" s="234"/>
      <c r="H64" s="233"/>
      <c r="I64" s="235"/>
      <c r="J64" s="233"/>
      <c r="K64" s="233"/>
      <c r="L64" s="233"/>
      <c r="M64" s="234"/>
      <c r="N64" s="233"/>
      <c r="O64" s="233"/>
      <c r="P64" s="234"/>
      <c r="Q64" s="235"/>
      <c r="R64" s="233"/>
      <c r="S64" s="50"/>
      <c r="T64" s="56"/>
      <c r="U64" s="59"/>
      <c r="V64" s="59"/>
      <c r="W64" s="60"/>
      <c r="X64" s="59"/>
      <c r="Y64" s="59"/>
      <c r="Z64" s="59"/>
      <c r="AA64" s="60"/>
      <c r="AB64" s="60"/>
      <c r="AC64" s="50"/>
      <c r="AD64" s="4"/>
      <c r="AE64" s="58"/>
      <c r="AG64" s="4"/>
      <c r="AH64" s="4"/>
      <c r="AJ64" s="4"/>
    </row>
    <row r="65" spans="1:36" s="9" customFormat="1" x14ac:dyDescent="0.25">
      <c r="A65" s="150" t="s">
        <v>54</v>
      </c>
      <c r="B65" s="112" t="str">
        <f>$M$1</f>
        <v>A</v>
      </c>
      <c r="C65" s="236"/>
      <c r="D65" s="237"/>
      <c r="E65" s="238"/>
      <c r="F65" s="237"/>
      <c r="G65" s="238"/>
      <c r="H65" s="237"/>
      <c r="I65" s="239"/>
      <c r="J65" s="237"/>
      <c r="K65" s="237"/>
      <c r="L65" s="237"/>
      <c r="M65" s="238"/>
      <c r="N65" s="237"/>
      <c r="O65" s="237"/>
      <c r="P65" s="238"/>
      <c r="Q65" s="240"/>
      <c r="R65" s="237"/>
      <c r="S65" s="50"/>
      <c r="T65" s="56"/>
      <c r="U65" s="59"/>
      <c r="V65" s="59"/>
      <c r="W65" s="60"/>
      <c r="X65" s="59"/>
      <c r="Y65" s="59"/>
      <c r="Z65" s="59"/>
      <c r="AA65" s="60"/>
      <c r="AB65" s="60"/>
      <c r="AC65" s="50"/>
      <c r="AD65" s="4"/>
      <c r="AE65" s="58"/>
      <c r="AG65" s="4"/>
      <c r="AH65" s="4"/>
      <c r="AJ65" s="4" t="s">
        <v>36</v>
      </c>
    </row>
    <row r="66" spans="1:36" s="63" customFormat="1" x14ac:dyDescent="0.25">
      <c r="A66" s="63" t="str">
        <f>A16</f>
        <v>Structures and Improvements-sewage collection</v>
      </c>
      <c r="B66" s="45">
        <f>B16</f>
        <v>351</v>
      </c>
      <c r="C66" s="39">
        <f t="shared" ref="C66:C86" si="10">H16</f>
        <v>0</v>
      </c>
      <c r="D66" s="39">
        <v>0</v>
      </c>
      <c r="E66" s="40"/>
      <c r="F66" s="39"/>
      <c r="G66" s="40"/>
      <c r="H66" s="39">
        <f t="shared" ref="H66:H87" si="11">C66+D66-F66</f>
        <v>0</v>
      </c>
      <c r="I66" s="41">
        <f>I16</f>
        <v>3</v>
      </c>
      <c r="J66" s="39">
        <f>((C66+H66)/2)*I66/100*$M$57/12</f>
        <v>0</v>
      </c>
      <c r="K66" s="39">
        <f t="shared" ref="K66:K86" si="12">N16</f>
        <v>0</v>
      </c>
      <c r="L66" s="39"/>
      <c r="M66" s="40"/>
      <c r="N66" s="39">
        <f t="shared" ref="N66:N86" si="13">K66+J66+L66-F66</f>
        <v>0</v>
      </c>
      <c r="O66" s="42" t="str">
        <f t="shared" ref="O66:O86" si="14">IF(N66&gt;0, N66/H66*100, "---")</f>
        <v>---</v>
      </c>
      <c r="P66" s="40"/>
      <c r="Q66" s="42">
        <f t="shared" ref="Q66:Q86" si="15">H66-N66</f>
        <v>0</v>
      </c>
      <c r="R66" s="45">
        <f t="shared" ref="R66:R87" si="16">B66</f>
        <v>351</v>
      </c>
      <c r="S66" s="164"/>
      <c r="T66" s="155"/>
      <c r="U66" s="39"/>
      <c r="V66" s="39">
        <f>X39</f>
        <v>0</v>
      </c>
      <c r="W66" s="207"/>
      <c r="X66" s="207"/>
      <c r="Y66" s="207"/>
      <c r="Z66" s="207"/>
      <c r="AA66" s="39"/>
      <c r="AB66" s="211"/>
      <c r="AC66" s="156"/>
      <c r="AD66" s="165"/>
      <c r="AE66" s="180">
        <v>0</v>
      </c>
      <c r="AF66" s="241" t="e">
        <f>100*N66/(H66+H66*-1*AE66/100)</f>
        <v>#DIV/0!</v>
      </c>
      <c r="AG66" s="45">
        <f t="shared" ref="AG66:AG87" si="17">B66</f>
        <v>351</v>
      </c>
      <c r="AH66" s="207" t="str">
        <f t="shared" ref="AH66:AH87" si="18">A66</f>
        <v>Structures and Improvements-sewage collection</v>
      </c>
      <c r="AI66" s="207"/>
      <c r="AJ66" s="207">
        <f t="shared" ref="AJ66:AJ77" si="19">-1*AE66/100*H66</f>
        <v>0</v>
      </c>
    </row>
    <row r="67" spans="1:36" s="100" customFormat="1" ht="12.75" customHeight="1" x14ac:dyDescent="0.25">
      <c r="A67" s="100" t="str">
        <f t="shared" ref="A67:B86" si="20">A17</f>
        <v>Collection Sewers, Force</v>
      </c>
      <c r="B67" s="130">
        <f t="shared" si="20"/>
        <v>352.1</v>
      </c>
      <c r="C67" s="154">
        <f t="shared" si="10"/>
        <v>0</v>
      </c>
      <c r="D67" s="154"/>
      <c r="E67" s="224"/>
      <c r="F67" s="154"/>
      <c r="G67" s="224"/>
      <c r="H67" s="154">
        <f t="shared" si="11"/>
        <v>0</v>
      </c>
      <c r="I67" s="225">
        <f t="shared" ref="I67:I86" si="21">I17</f>
        <v>2</v>
      </c>
      <c r="J67" s="154">
        <f t="shared" ref="J67:J86" si="22">((C67+H67)/2)*I67/100*$M$57/12</f>
        <v>0</v>
      </c>
      <c r="K67" s="154">
        <f t="shared" si="12"/>
        <v>0</v>
      </c>
      <c r="L67" s="154"/>
      <c r="M67" s="224"/>
      <c r="N67" s="154">
        <f t="shared" si="13"/>
        <v>0</v>
      </c>
      <c r="O67" s="249" t="str">
        <f t="shared" si="14"/>
        <v>---</v>
      </c>
      <c r="P67" s="224"/>
      <c r="Q67" s="249">
        <f t="shared" si="15"/>
        <v>0</v>
      </c>
      <c r="R67" s="45">
        <f t="shared" si="16"/>
        <v>352.1</v>
      </c>
      <c r="S67" s="129"/>
      <c r="T67" s="122"/>
      <c r="U67" s="154"/>
      <c r="V67" s="440" t="s">
        <v>72</v>
      </c>
      <c r="W67" s="227"/>
      <c r="X67" s="154"/>
      <c r="Y67" s="281"/>
      <c r="Z67" s="407" t="s">
        <v>74</v>
      </c>
      <c r="AA67" s="154"/>
      <c r="AB67" s="229"/>
      <c r="AC67" s="250"/>
      <c r="AD67" s="203"/>
      <c r="AE67" s="226">
        <v>0</v>
      </c>
      <c r="AF67" s="242" t="e">
        <f t="shared" ref="AF67:AF87" si="23">100*N67/(H67+H67*-1*AE67/100)</f>
        <v>#DIV/0!</v>
      </c>
      <c r="AG67" s="130">
        <f t="shared" si="17"/>
        <v>352.1</v>
      </c>
      <c r="AH67" s="227" t="str">
        <f t="shared" si="18"/>
        <v>Collection Sewers, Force</v>
      </c>
      <c r="AI67" s="227"/>
      <c r="AJ67" s="227">
        <f t="shared" si="19"/>
        <v>0</v>
      </c>
    </row>
    <row r="68" spans="1:36" s="63" customFormat="1" ht="12.75" customHeight="1" x14ac:dyDescent="0.25">
      <c r="A68" s="63" t="str">
        <f t="shared" si="20"/>
        <v>Collection Sewers, Gravity</v>
      </c>
      <c r="B68" s="45">
        <f t="shared" si="20"/>
        <v>352.2</v>
      </c>
      <c r="C68" s="39">
        <f t="shared" si="10"/>
        <v>0</v>
      </c>
      <c r="D68" s="39"/>
      <c r="E68" s="40"/>
      <c r="F68" s="39"/>
      <c r="G68" s="40"/>
      <c r="H68" s="39">
        <f t="shared" si="11"/>
        <v>0</v>
      </c>
      <c r="I68" s="41">
        <f t="shared" si="21"/>
        <v>2</v>
      </c>
      <c r="J68" s="39">
        <f t="shared" si="22"/>
        <v>0</v>
      </c>
      <c r="K68" s="39">
        <f t="shared" si="12"/>
        <v>0</v>
      </c>
      <c r="L68" s="39"/>
      <c r="M68" s="40"/>
      <c r="N68" s="39">
        <f t="shared" si="13"/>
        <v>0</v>
      </c>
      <c r="O68" s="42" t="str">
        <f t="shared" si="14"/>
        <v>---</v>
      </c>
      <c r="P68" s="40"/>
      <c r="Q68" s="42">
        <f t="shared" si="15"/>
        <v>0</v>
      </c>
      <c r="R68" s="45">
        <f t="shared" si="16"/>
        <v>352.2</v>
      </c>
      <c r="S68" s="164"/>
      <c r="T68" s="155"/>
      <c r="U68" s="39"/>
      <c r="V68" s="440"/>
      <c r="W68" s="207"/>
      <c r="X68" s="39"/>
      <c r="Y68" s="210"/>
      <c r="Z68" s="407"/>
      <c r="AA68" s="39"/>
      <c r="AB68" s="211"/>
      <c r="AC68" s="156"/>
      <c r="AD68" s="165"/>
      <c r="AE68" s="180">
        <v>0</v>
      </c>
      <c r="AF68" s="241" t="e">
        <f t="shared" si="23"/>
        <v>#DIV/0!</v>
      </c>
      <c r="AG68" s="45">
        <f t="shared" si="17"/>
        <v>352.2</v>
      </c>
      <c r="AH68" s="207" t="str">
        <f t="shared" si="18"/>
        <v>Collection Sewers, Gravity</v>
      </c>
      <c r="AI68" s="207"/>
      <c r="AJ68" s="207">
        <f t="shared" si="19"/>
        <v>0</v>
      </c>
    </row>
    <row r="69" spans="1:36" s="100" customFormat="1" x14ac:dyDescent="0.25">
      <c r="A69" s="100" t="str">
        <f t="shared" si="20"/>
        <v>Structures and Improvements-sewage treatment</v>
      </c>
      <c r="B69" s="130">
        <f t="shared" si="20"/>
        <v>371</v>
      </c>
      <c r="C69" s="154">
        <f t="shared" si="10"/>
        <v>0</v>
      </c>
      <c r="D69" s="154"/>
      <c r="E69" s="224"/>
      <c r="F69" s="154"/>
      <c r="G69" s="224"/>
      <c r="H69" s="154">
        <f t="shared" si="11"/>
        <v>0</v>
      </c>
      <c r="I69" s="225">
        <f t="shared" si="21"/>
        <v>3.7</v>
      </c>
      <c r="J69" s="154">
        <f t="shared" si="22"/>
        <v>0</v>
      </c>
      <c r="K69" s="154">
        <f t="shared" si="12"/>
        <v>0</v>
      </c>
      <c r="L69" s="154"/>
      <c r="M69" s="224"/>
      <c r="N69" s="154">
        <f t="shared" si="13"/>
        <v>0</v>
      </c>
      <c r="O69" s="249" t="str">
        <f t="shared" si="14"/>
        <v>---</v>
      </c>
      <c r="P69" s="224"/>
      <c r="Q69" s="249">
        <f t="shared" si="15"/>
        <v>0</v>
      </c>
      <c r="R69" s="45">
        <f t="shared" si="16"/>
        <v>371</v>
      </c>
      <c r="S69" s="129"/>
      <c r="T69" s="122"/>
      <c r="U69" s="154"/>
      <c r="V69" s="440"/>
      <c r="W69" s="227"/>
      <c r="X69" s="154"/>
      <c r="Y69" s="251"/>
      <c r="Z69" s="407"/>
      <c r="AA69" s="154"/>
      <c r="AB69" s="229"/>
      <c r="AC69" s="250"/>
      <c r="AD69" s="203"/>
      <c r="AE69" s="226">
        <v>0</v>
      </c>
      <c r="AF69" s="242" t="e">
        <f t="shared" si="23"/>
        <v>#DIV/0!</v>
      </c>
      <c r="AG69" s="130">
        <f t="shared" si="17"/>
        <v>371</v>
      </c>
      <c r="AH69" s="227" t="str">
        <f t="shared" si="18"/>
        <v>Structures and Improvements-sewage treatment</v>
      </c>
      <c r="AI69" s="227"/>
      <c r="AJ69" s="227">
        <f t="shared" si="19"/>
        <v>0</v>
      </c>
    </row>
    <row r="70" spans="1:36" s="63" customFormat="1" x14ac:dyDescent="0.25">
      <c r="A70" s="63" t="str">
        <f t="shared" si="20"/>
        <v>Services to Customers</v>
      </c>
      <c r="B70" s="45">
        <f t="shared" si="20"/>
        <v>353</v>
      </c>
      <c r="C70" s="39">
        <f t="shared" si="10"/>
        <v>0</v>
      </c>
      <c r="D70" s="39"/>
      <c r="E70" s="40"/>
      <c r="F70" s="39"/>
      <c r="G70" s="40"/>
      <c r="H70" s="39">
        <f t="shared" si="11"/>
        <v>0</v>
      </c>
      <c r="I70" s="41">
        <f t="shared" si="21"/>
        <v>2</v>
      </c>
      <c r="J70" s="39">
        <f t="shared" si="22"/>
        <v>0</v>
      </c>
      <c r="K70" s="39">
        <f t="shared" si="12"/>
        <v>0</v>
      </c>
      <c r="L70" s="39"/>
      <c r="M70" s="40"/>
      <c r="N70" s="39">
        <f t="shared" si="13"/>
        <v>0</v>
      </c>
      <c r="O70" s="42" t="str">
        <f t="shared" si="14"/>
        <v>---</v>
      </c>
      <c r="P70" s="40"/>
      <c r="Q70" s="42">
        <f t="shared" si="15"/>
        <v>0</v>
      </c>
      <c r="R70" s="45">
        <f t="shared" si="16"/>
        <v>353</v>
      </c>
      <c r="S70" s="164"/>
      <c r="T70" s="155"/>
      <c r="U70" s="39"/>
      <c r="V70" s="440"/>
      <c r="W70" s="207"/>
      <c r="X70" s="39"/>
      <c r="Y70" s="210"/>
      <c r="Z70" s="407"/>
      <c r="AA70" s="39"/>
      <c r="AB70" s="211"/>
      <c r="AC70" s="156"/>
      <c r="AD70" s="165"/>
      <c r="AE70" s="180">
        <v>0</v>
      </c>
      <c r="AF70" s="241" t="e">
        <f t="shared" si="23"/>
        <v>#DIV/0!</v>
      </c>
      <c r="AG70" s="45">
        <f t="shared" si="17"/>
        <v>353</v>
      </c>
      <c r="AH70" s="207" t="str">
        <f t="shared" si="18"/>
        <v>Services to Customers</v>
      </c>
      <c r="AI70" s="207"/>
      <c r="AJ70" s="207">
        <f t="shared" si="19"/>
        <v>0</v>
      </c>
    </row>
    <row r="71" spans="1:36" s="100" customFormat="1" x14ac:dyDescent="0.25">
      <c r="A71" s="100" t="str">
        <f t="shared" si="20"/>
        <v>Flow Measuring Devices</v>
      </c>
      <c r="B71" s="130">
        <f t="shared" si="20"/>
        <v>354</v>
      </c>
      <c r="C71" s="154">
        <f t="shared" si="10"/>
        <v>0</v>
      </c>
      <c r="D71" s="154"/>
      <c r="E71" s="224"/>
      <c r="F71" s="154"/>
      <c r="G71" s="224"/>
      <c r="H71" s="154">
        <f t="shared" si="11"/>
        <v>0</v>
      </c>
      <c r="I71" s="225">
        <f t="shared" si="21"/>
        <v>3.3</v>
      </c>
      <c r="J71" s="154">
        <f t="shared" si="22"/>
        <v>0</v>
      </c>
      <c r="K71" s="154">
        <f t="shared" si="12"/>
        <v>0</v>
      </c>
      <c r="L71" s="154"/>
      <c r="M71" s="224"/>
      <c r="N71" s="154">
        <f t="shared" si="13"/>
        <v>0</v>
      </c>
      <c r="O71" s="249" t="str">
        <f t="shared" si="14"/>
        <v>---</v>
      </c>
      <c r="P71" s="224"/>
      <c r="Q71" s="249">
        <f t="shared" si="15"/>
        <v>0</v>
      </c>
      <c r="R71" s="45">
        <f t="shared" si="16"/>
        <v>354</v>
      </c>
      <c r="S71" s="129"/>
      <c r="T71" s="122"/>
      <c r="U71" s="154"/>
      <c r="V71" s="440"/>
      <c r="W71" s="227"/>
      <c r="X71" s="154"/>
      <c r="Y71" s="251"/>
      <c r="Z71" s="407"/>
      <c r="AA71" s="154"/>
      <c r="AB71" s="229"/>
      <c r="AC71" s="250"/>
      <c r="AD71" s="203"/>
      <c r="AE71" s="226">
        <v>0</v>
      </c>
      <c r="AF71" s="242" t="e">
        <f t="shared" si="23"/>
        <v>#DIV/0!</v>
      </c>
      <c r="AG71" s="130">
        <f t="shared" si="17"/>
        <v>354</v>
      </c>
      <c r="AH71" s="227" t="str">
        <f t="shared" si="18"/>
        <v>Flow Measuring Devices</v>
      </c>
      <c r="AI71" s="227"/>
      <c r="AJ71" s="227">
        <f t="shared" si="19"/>
        <v>0</v>
      </c>
    </row>
    <row r="72" spans="1:36" s="63" customFormat="1" x14ac:dyDescent="0.25">
      <c r="A72" s="63" t="str">
        <f t="shared" si="20"/>
        <v>Receiving Wells (Pump Pits)</v>
      </c>
      <c r="B72" s="45">
        <f t="shared" si="20"/>
        <v>362</v>
      </c>
      <c r="C72" s="39">
        <f t="shared" si="10"/>
        <v>0</v>
      </c>
      <c r="D72" s="39"/>
      <c r="E72" s="40"/>
      <c r="F72" s="39"/>
      <c r="G72" s="40"/>
      <c r="H72" s="39">
        <f t="shared" si="11"/>
        <v>0</v>
      </c>
      <c r="I72" s="41">
        <f t="shared" si="21"/>
        <v>4</v>
      </c>
      <c r="J72" s="39">
        <f t="shared" si="22"/>
        <v>0</v>
      </c>
      <c r="K72" s="39">
        <f t="shared" si="12"/>
        <v>0</v>
      </c>
      <c r="L72" s="39"/>
      <c r="M72" s="40"/>
      <c r="N72" s="39">
        <f t="shared" si="13"/>
        <v>0</v>
      </c>
      <c r="O72" s="42" t="str">
        <f t="shared" si="14"/>
        <v>---</v>
      </c>
      <c r="P72" s="40"/>
      <c r="Q72" s="42">
        <f t="shared" si="15"/>
        <v>0</v>
      </c>
      <c r="R72" s="45">
        <f t="shared" si="16"/>
        <v>362</v>
      </c>
      <c r="S72" s="164"/>
      <c r="T72" s="155"/>
      <c r="U72" s="39"/>
      <c r="V72" s="440"/>
      <c r="W72" s="207"/>
      <c r="X72" s="39"/>
      <c r="Y72" s="210"/>
      <c r="Z72" s="407"/>
      <c r="AA72" s="39"/>
      <c r="AB72" s="211"/>
      <c r="AC72" s="156"/>
      <c r="AD72" s="165"/>
      <c r="AE72" s="180">
        <v>0</v>
      </c>
      <c r="AF72" s="241" t="e">
        <f t="shared" si="23"/>
        <v>#DIV/0!</v>
      </c>
      <c r="AG72" s="45">
        <f t="shared" si="17"/>
        <v>362</v>
      </c>
      <c r="AH72" s="207" t="str">
        <f t="shared" si="18"/>
        <v>Receiving Wells (Pump Pits)</v>
      </c>
      <c r="AI72" s="207"/>
      <c r="AJ72" s="207">
        <f t="shared" si="19"/>
        <v>0</v>
      </c>
    </row>
    <row r="73" spans="1:36" s="100" customFormat="1" x14ac:dyDescent="0.25">
      <c r="A73" s="100" t="str">
        <f t="shared" si="20"/>
        <v>Pumping Equipment</v>
      </c>
      <c r="B73" s="130">
        <f t="shared" si="20"/>
        <v>363</v>
      </c>
      <c r="C73" s="154">
        <f t="shared" si="10"/>
        <v>0</v>
      </c>
      <c r="D73" s="154"/>
      <c r="E73" s="224"/>
      <c r="F73" s="154"/>
      <c r="G73" s="224"/>
      <c r="H73" s="154">
        <f t="shared" si="11"/>
        <v>0</v>
      </c>
      <c r="I73" s="225">
        <f t="shared" si="21"/>
        <v>10</v>
      </c>
      <c r="J73" s="154">
        <f t="shared" si="22"/>
        <v>0</v>
      </c>
      <c r="K73" s="154">
        <f t="shared" si="12"/>
        <v>0</v>
      </c>
      <c r="L73" s="154"/>
      <c r="M73" s="224"/>
      <c r="N73" s="154">
        <f t="shared" si="13"/>
        <v>0</v>
      </c>
      <c r="O73" s="249" t="str">
        <f t="shared" si="14"/>
        <v>---</v>
      </c>
      <c r="P73" s="224"/>
      <c r="Q73" s="249">
        <f t="shared" si="15"/>
        <v>0</v>
      </c>
      <c r="R73" s="45">
        <f t="shared" si="16"/>
        <v>363</v>
      </c>
      <c r="S73" s="129"/>
      <c r="T73" s="122"/>
      <c r="U73" s="154"/>
      <c r="V73" s="440"/>
      <c r="W73" s="227"/>
      <c r="X73" s="154"/>
      <c r="Y73" s="251"/>
      <c r="Z73" s="407"/>
      <c r="AA73" s="154"/>
      <c r="AB73" s="229"/>
      <c r="AC73" s="250"/>
      <c r="AD73" s="203"/>
      <c r="AE73" s="226">
        <v>0</v>
      </c>
      <c r="AF73" s="242" t="e">
        <f t="shared" si="23"/>
        <v>#DIV/0!</v>
      </c>
      <c r="AG73" s="130">
        <f t="shared" si="17"/>
        <v>363</v>
      </c>
      <c r="AH73" s="227" t="str">
        <f t="shared" si="18"/>
        <v>Pumping Equipment</v>
      </c>
      <c r="AI73" s="227"/>
      <c r="AJ73" s="227">
        <f t="shared" si="19"/>
        <v>0</v>
      </c>
    </row>
    <row r="74" spans="1:36" s="63" customFormat="1" x14ac:dyDescent="0.25">
      <c r="A74" s="63" t="str">
        <f t="shared" si="20"/>
        <v>Communication Equipment</v>
      </c>
      <c r="B74" s="45">
        <f t="shared" si="20"/>
        <v>397</v>
      </c>
      <c r="C74" s="39">
        <f t="shared" si="10"/>
        <v>0</v>
      </c>
      <c r="D74" s="39"/>
      <c r="E74" s="40"/>
      <c r="F74" s="39"/>
      <c r="G74" s="40"/>
      <c r="H74" s="39">
        <f t="shared" si="11"/>
        <v>0</v>
      </c>
      <c r="I74" s="41">
        <f t="shared" si="21"/>
        <v>6.7</v>
      </c>
      <c r="J74" s="39">
        <f t="shared" si="22"/>
        <v>0</v>
      </c>
      <c r="K74" s="39">
        <f t="shared" si="12"/>
        <v>0</v>
      </c>
      <c r="L74" s="39"/>
      <c r="M74" s="40"/>
      <c r="N74" s="39">
        <f t="shared" si="13"/>
        <v>0</v>
      </c>
      <c r="O74" s="42" t="str">
        <f t="shared" si="14"/>
        <v>---</v>
      </c>
      <c r="P74" s="40"/>
      <c r="Q74" s="42">
        <f t="shared" si="15"/>
        <v>0</v>
      </c>
      <c r="R74" s="45">
        <f t="shared" si="16"/>
        <v>397</v>
      </c>
      <c r="S74" s="164"/>
      <c r="T74" s="155"/>
      <c r="U74" s="39"/>
      <c r="V74" s="440"/>
      <c r="W74" s="207"/>
      <c r="X74" s="39"/>
      <c r="Y74" s="210"/>
      <c r="Z74" s="407"/>
      <c r="AA74" s="39"/>
      <c r="AB74" s="211"/>
      <c r="AC74" s="156"/>
      <c r="AD74" s="165"/>
      <c r="AE74" s="180">
        <v>0</v>
      </c>
      <c r="AF74" s="241" t="e">
        <f t="shared" si="23"/>
        <v>#DIV/0!</v>
      </c>
      <c r="AG74" s="45">
        <f t="shared" si="17"/>
        <v>397</v>
      </c>
      <c r="AH74" s="207" t="str">
        <f t="shared" si="18"/>
        <v>Communication Equipment</v>
      </c>
      <c r="AI74" s="207"/>
      <c r="AJ74" s="207">
        <f t="shared" si="19"/>
        <v>0</v>
      </c>
    </row>
    <row r="75" spans="1:36" s="100" customFormat="1" x14ac:dyDescent="0.25">
      <c r="A75" s="100" t="str">
        <f t="shared" si="20"/>
        <v>Treatment &amp; Disposal Facilities</v>
      </c>
      <c r="B75" s="130">
        <f t="shared" si="20"/>
        <v>372</v>
      </c>
      <c r="C75" s="154">
        <f t="shared" si="10"/>
        <v>0</v>
      </c>
      <c r="D75" s="154"/>
      <c r="E75" s="224"/>
      <c r="F75" s="154"/>
      <c r="G75" s="224"/>
      <c r="H75" s="154">
        <f t="shared" si="11"/>
        <v>0</v>
      </c>
      <c r="I75" s="225">
        <f t="shared" si="21"/>
        <v>5</v>
      </c>
      <c r="J75" s="154">
        <f t="shared" si="22"/>
        <v>0</v>
      </c>
      <c r="K75" s="154">
        <f t="shared" si="12"/>
        <v>0</v>
      </c>
      <c r="L75" s="154"/>
      <c r="M75" s="224"/>
      <c r="N75" s="154">
        <f t="shared" si="13"/>
        <v>0</v>
      </c>
      <c r="O75" s="249" t="str">
        <f t="shared" si="14"/>
        <v>---</v>
      </c>
      <c r="P75" s="224"/>
      <c r="Q75" s="249">
        <f t="shared" si="15"/>
        <v>0</v>
      </c>
      <c r="R75" s="45">
        <f t="shared" si="16"/>
        <v>372</v>
      </c>
      <c r="S75" s="129"/>
      <c r="T75" s="122"/>
      <c r="U75" s="154"/>
      <c r="V75" s="440"/>
      <c r="W75" s="227"/>
      <c r="X75" s="154"/>
      <c r="Y75" s="251"/>
      <c r="Z75" s="407"/>
      <c r="AA75" s="154"/>
      <c r="AB75" s="229"/>
      <c r="AC75" s="250"/>
      <c r="AD75" s="203"/>
      <c r="AE75" s="226">
        <v>0</v>
      </c>
      <c r="AF75" s="242" t="e">
        <f t="shared" si="23"/>
        <v>#DIV/0!</v>
      </c>
      <c r="AG75" s="130">
        <f t="shared" si="17"/>
        <v>372</v>
      </c>
      <c r="AH75" s="227" t="str">
        <f t="shared" si="18"/>
        <v>Treatment &amp; Disposal Facilities</v>
      </c>
      <c r="AI75" s="227"/>
      <c r="AJ75" s="227">
        <f t="shared" si="19"/>
        <v>0</v>
      </c>
    </row>
    <row r="76" spans="1:36" s="63" customFormat="1" x14ac:dyDescent="0.25">
      <c r="A76" s="63" t="str">
        <f t="shared" si="20"/>
        <v>Plant Sewers</v>
      </c>
      <c r="B76" s="45">
        <f t="shared" si="20"/>
        <v>373</v>
      </c>
      <c r="C76" s="39">
        <f t="shared" si="10"/>
        <v>0</v>
      </c>
      <c r="D76" s="39"/>
      <c r="E76" s="40"/>
      <c r="F76" s="39"/>
      <c r="G76" s="40"/>
      <c r="H76" s="39">
        <f t="shared" si="11"/>
        <v>0</v>
      </c>
      <c r="I76" s="41">
        <f t="shared" si="21"/>
        <v>2.5</v>
      </c>
      <c r="J76" s="39">
        <f t="shared" si="22"/>
        <v>0</v>
      </c>
      <c r="K76" s="39">
        <f t="shared" si="12"/>
        <v>0</v>
      </c>
      <c r="L76" s="39"/>
      <c r="M76" s="40"/>
      <c r="N76" s="39">
        <f t="shared" si="13"/>
        <v>0</v>
      </c>
      <c r="O76" s="42" t="str">
        <f t="shared" si="14"/>
        <v>---</v>
      </c>
      <c r="P76" s="40"/>
      <c r="Q76" s="42">
        <f t="shared" si="15"/>
        <v>0</v>
      </c>
      <c r="R76" s="45">
        <f t="shared" si="16"/>
        <v>373</v>
      </c>
      <c r="S76" s="164"/>
      <c r="T76" s="155"/>
      <c r="U76" s="39"/>
      <c r="V76" s="39"/>
      <c r="W76" s="207"/>
      <c r="X76" s="39"/>
      <c r="Y76" s="39"/>
      <c r="Z76" s="210"/>
      <c r="AA76" s="39"/>
      <c r="AB76" s="211"/>
      <c r="AC76" s="156"/>
      <c r="AD76" s="165"/>
      <c r="AE76" s="180">
        <v>0</v>
      </c>
      <c r="AF76" s="241" t="e">
        <f t="shared" si="23"/>
        <v>#DIV/0!</v>
      </c>
      <c r="AG76" s="45">
        <f t="shared" si="17"/>
        <v>373</v>
      </c>
      <c r="AH76" s="207" t="str">
        <f t="shared" si="18"/>
        <v>Plant Sewers</v>
      </c>
      <c r="AI76" s="207"/>
      <c r="AJ76" s="207">
        <f t="shared" si="19"/>
        <v>0</v>
      </c>
    </row>
    <row r="77" spans="1:36" s="100" customFormat="1" ht="12.75" customHeight="1" x14ac:dyDescent="0.25">
      <c r="A77" s="100" t="str">
        <f t="shared" si="20"/>
        <v>Outfall Sewer Line</v>
      </c>
      <c r="B77" s="130">
        <f t="shared" si="20"/>
        <v>374</v>
      </c>
      <c r="C77" s="154">
        <f t="shared" si="10"/>
        <v>0</v>
      </c>
      <c r="D77" s="154"/>
      <c r="E77" s="224"/>
      <c r="F77" s="154"/>
      <c r="G77" s="224"/>
      <c r="H77" s="154">
        <f t="shared" si="11"/>
        <v>0</v>
      </c>
      <c r="I77" s="225">
        <f t="shared" si="21"/>
        <v>2</v>
      </c>
      <c r="J77" s="154">
        <f t="shared" si="22"/>
        <v>0</v>
      </c>
      <c r="K77" s="154">
        <f t="shared" si="12"/>
        <v>0</v>
      </c>
      <c r="L77" s="154"/>
      <c r="M77" s="224"/>
      <c r="N77" s="154">
        <f t="shared" si="13"/>
        <v>0</v>
      </c>
      <c r="O77" s="249" t="str">
        <f t="shared" si="14"/>
        <v>---</v>
      </c>
      <c r="P77" s="224"/>
      <c r="Q77" s="249">
        <f t="shared" si="15"/>
        <v>0</v>
      </c>
      <c r="R77" s="45">
        <f t="shared" si="16"/>
        <v>374</v>
      </c>
      <c r="S77" s="129"/>
      <c r="T77" s="122"/>
      <c r="U77" s="154"/>
      <c r="V77" s="441" t="s">
        <v>73</v>
      </c>
      <c r="W77" s="227"/>
      <c r="X77" s="154"/>
      <c r="Y77" s="154"/>
      <c r="Z77" s="251"/>
      <c r="AA77" s="154"/>
      <c r="AB77" s="229"/>
      <c r="AC77" s="250"/>
      <c r="AD77" s="203"/>
      <c r="AE77" s="226">
        <v>0</v>
      </c>
      <c r="AF77" s="242" t="e">
        <f t="shared" si="23"/>
        <v>#DIV/0!</v>
      </c>
      <c r="AG77" s="130">
        <f t="shared" si="17"/>
        <v>374</v>
      </c>
      <c r="AH77" s="227" t="str">
        <f t="shared" si="18"/>
        <v>Outfall Sewer Line</v>
      </c>
      <c r="AI77" s="227"/>
      <c r="AJ77" s="227">
        <f t="shared" si="19"/>
        <v>0</v>
      </c>
    </row>
    <row r="78" spans="1:36" s="63" customFormat="1" ht="12.75" customHeight="1" x14ac:dyDescent="0.25">
      <c r="A78" s="63" t="str">
        <f t="shared" si="20"/>
        <v>Structures and Improvements- other</v>
      </c>
      <c r="B78" s="45">
        <f t="shared" si="20"/>
        <v>390</v>
      </c>
      <c r="C78" s="39">
        <f t="shared" si="10"/>
        <v>19203</v>
      </c>
      <c r="D78" s="39">
        <v>6714</v>
      </c>
      <c r="E78" s="40"/>
      <c r="F78" s="39"/>
      <c r="G78" s="40"/>
      <c r="H78" s="39">
        <f t="shared" si="11"/>
        <v>25917</v>
      </c>
      <c r="I78" s="41">
        <f t="shared" si="21"/>
        <v>2.5</v>
      </c>
      <c r="J78" s="39">
        <f t="shared" si="22"/>
        <v>564</v>
      </c>
      <c r="K78" s="39">
        <f t="shared" si="12"/>
        <v>240.03749999999999</v>
      </c>
      <c r="L78" s="39"/>
      <c r="M78" s="40"/>
      <c r="N78" s="39">
        <f t="shared" si="13"/>
        <v>804.03750000000002</v>
      </c>
      <c r="O78" s="42">
        <f t="shared" si="14"/>
        <v>3.1023555967125827</v>
      </c>
      <c r="P78" s="40"/>
      <c r="Q78" s="42">
        <f t="shared" si="15"/>
        <v>25112.962500000001</v>
      </c>
      <c r="R78" s="45">
        <f t="shared" si="16"/>
        <v>390</v>
      </c>
      <c r="S78" s="164"/>
      <c r="T78" s="155"/>
      <c r="U78" s="39"/>
      <c r="V78" s="441"/>
      <c r="W78" s="207"/>
      <c r="X78" s="39"/>
      <c r="Y78" s="39"/>
      <c r="Z78" s="210"/>
      <c r="AA78" s="39"/>
      <c r="AB78" s="211"/>
      <c r="AC78" s="156"/>
      <c r="AD78" s="165"/>
      <c r="AE78" s="180">
        <v>0</v>
      </c>
      <c r="AF78" s="241">
        <f t="shared" si="23"/>
        <v>3.1023555967125827</v>
      </c>
      <c r="AG78" s="45">
        <f t="shared" si="17"/>
        <v>390</v>
      </c>
      <c r="AH78" s="207" t="str">
        <f t="shared" si="18"/>
        <v>Structures and Improvements- other</v>
      </c>
      <c r="AI78" s="207"/>
      <c r="AJ78" s="207"/>
    </row>
    <row r="79" spans="1:36" s="100" customFormat="1" x14ac:dyDescent="0.25">
      <c r="A79" s="100" t="str">
        <f t="shared" si="20"/>
        <v>Stores Equipment</v>
      </c>
      <c r="B79" s="130">
        <f t="shared" si="20"/>
        <v>393</v>
      </c>
      <c r="C79" s="154">
        <f t="shared" si="10"/>
        <v>0</v>
      </c>
      <c r="D79" s="154"/>
      <c r="E79" s="224"/>
      <c r="F79" s="154"/>
      <c r="G79" s="224"/>
      <c r="H79" s="154">
        <f t="shared" si="11"/>
        <v>0</v>
      </c>
      <c r="I79" s="225">
        <f t="shared" si="21"/>
        <v>4</v>
      </c>
      <c r="J79" s="154">
        <f t="shared" si="22"/>
        <v>0</v>
      </c>
      <c r="K79" s="154">
        <f t="shared" si="12"/>
        <v>0</v>
      </c>
      <c r="L79" s="154"/>
      <c r="M79" s="224"/>
      <c r="N79" s="154">
        <f t="shared" si="13"/>
        <v>0</v>
      </c>
      <c r="O79" s="249" t="str">
        <f t="shared" si="14"/>
        <v>---</v>
      </c>
      <c r="P79" s="224"/>
      <c r="Q79" s="249">
        <f t="shared" si="15"/>
        <v>0</v>
      </c>
      <c r="R79" s="45">
        <f t="shared" si="16"/>
        <v>393</v>
      </c>
      <c r="S79" s="129"/>
      <c r="T79" s="122"/>
      <c r="U79" s="154"/>
      <c r="V79" s="441"/>
      <c r="W79" s="227"/>
      <c r="X79" s="154"/>
      <c r="Y79" s="154"/>
      <c r="Z79" s="154"/>
      <c r="AA79" s="154"/>
      <c r="AB79" s="229"/>
      <c r="AC79" s="250"/>
      <c r="AD79" s="203"/>
      <c r="AE79" s="226">
        <v>0</v>
      </c>
      <c r="AF79" s="242" t="e">
        <f t="shared" si="23"/>
        <v>#DIV/0!</v>
      </c>
      <c r="AG79" s="130">
        <f t="shared" si="17"/>
        <v>393</v>
      </c>
      <c r="AH79" s="227" t="str">
        <f t="shared" si="18"/>
        <v>Stores Equipment</v>
      </c>
      <c r="AI79" s="227"/>
      <c r="AJ79" s="227">
        <f>-1*AE79/100*H79</f>
        <v>0</v>
      </c>
    </row>
    <row r="80" spans="1:36" s="63" customFormat="1" x14ac:dyDescent="0.25">
      <c r="A80" s="63" t="str">
        <f t="shared" si="20"/>
        <v>Transportation Equipment</v>
      </c>
      <c r="B80" s="45">
        <f t="shared" si="20"/>
        <v>392</v>
      </c>
      <c r="C80" s="39">
        <f t="shared" si="10"/>
        <v>0</v>
      </c>
      <c r="D80" s="39"/>
      <c r="E80" s="40"/>
      <c r="F80" s="39"/>
      <c r="G80" s="40"/>
      <c r="H80" s="39">
        <f t="shared" si="11"/>
        <v>0</v>
      </c>
      <c r="I80" s="41">
        <f t="shared" si="21"/>
        <v>13</v>
      </c>
      <c r="J80" s="39">
        <f t="shared" si="22"/>
        <v>0</v>
      </c>
      <c r="K80" s="39">
        <f t="shared" si="12"/>
        <v>0</v>
      </c>
      <c r="L80" s="39"/>
      <c r="M80" s="40"/>
      <c r="N80" s="39">
        <f t="shared" si="13"/>
        <v>0</v>
      </c>
      <c r="O80" s="42" t="str">
        <f t="shared" si="14"/>
        <v>---</v>
      </c>
      <c r="P80" s="40"/>
      <c r="Q80" s="42">
        <f t="shared" si="15"/>
        <v>0</v>
      </c>
      <c r="R80" s="45">
        <f t="shared" si="16"/>
        <v>392</v>
      </c>
      <c r="S80" s="164"/>
      <c r="T80" s="155"/>
      <c r="U80" s="39"/>
      <c r="V80" s="441"/>
      <c r="W80" s="207"/>
      <c r="X80" s="39"/>
      <c r="Y80" s="39"/>
      <c r="Z80" s="39"/>
      <c r="AA80" s="39"/>
      <c r="AB80" s="211"/>
      <c r="AC80" s="156"/>
      <c r="AD80" s="165"/>
      <c r="AE80" s="180">
        <v>0</v>
      </c>
      <c r="AF80" s="241" t="e">
        <f t="shared" si="23"/>
        <v>#DIV/0!</v>
      </c>
      <c r="AG80" s="45">
        <f t="shared" si="17"/>
        <v>392</v>
      </c>
      <c r="AH80" s="207" t="str">
        <f t="shared" si="18"/>
        <v>Transportation Equipment</v>
      </c>
      <c r="AI80" s="207"/>
      <c r="AJ80" s="207">
        <f>-1*AE80/100*H80</f>
        <v>0</v>
      </c>
    </row>
    <row r="81" spans="1:36" s="100" customFormat="1" x14ac:dyDescent="0.25">
      <c r="A81" s="100" t="str">
        <f t="shared" si="20"/>
        <v>Power Operated Equipment</v>
      </c>
      <c r="B81" s="130">
        <f t="shared" si="20"/>
        <v>396</v>
      </c>
      <c r="C81" s="154">
        <f t="shared" si="10"/>
        <v>0</v>
      </c>
      <c r="D81" s="154"/>
      <c r="E81" s="224"/>
      <c r="F81" s="154"/>
      <c r="G81" s="224"/>
      <c r="H81" s="154">
        <f t="shared" si="11"/>
        <v>0</v>
      </c>
      <c r="I81" s="225">
        <f t="shared" si="21"/>
        <v>6.7</v>
      </c>
      <c r="J81" s="154">
        <f t="shared" si="22"/>
        <v>0</v>
      </c>
      <c r="K81" s="154">
        <f t="shared" si="12"/>
        <v>0</v>
      </c>
      <c r="L81" s="154"/>
      <c r="M81" s="224"/>
      <c r="N81" s="154">
        <f t="shared" si="13"/>
        <v>0</v>
      </c>
      <c r="O81" s="249" t="str">
        <f t="shared" si="14"/>
        <v>---</v>
      </c>
      <c r="P81" s="224"/>
      <c r="Q81" s="249">
        <f t="shared" si="15"/>
        <v>0</v>
      </c>
      <c r="R81" s="45">
        <f t="shared" si="16"/>
        <v>396</v>
      </c>
      <c r="S81" s="129"/>
      <c r="T81" s="122"/>
      <c r="U81" s="154"/>
      <c r="V81" s="441"/>
      <c r="W81" s="227"/>
      <c r="X81" s="154"/>
      <c r="Y81" s="154"/>
      <c r="Z81" s="154"/>
      <c r="AA81" s="154"/>
      <c r="AB81" s="229"/>
      <c r="AC81" s="250"/>
      <c r="AD81" s="203"/>
      <c r="AE81" s="226">
        <v>0</v>
      </c>
      <c r="AF81" s="242" t="e">
        <f t="shared" si="23"/>
        <v>#DIV/0!</v>
      </c>
      <c r="AG81" s="130">
        <f t="shared" si="17"/>
        <v>396</v>
      </c>
      <c r="AH81" s="227" t="str">
        <f t="shared" si="18"/>
        <v>Power Operated Equipment</v>
      </c>
      <c r="AI81" s="227"/>
      <c r="AJ81" s="227">
        <f>-1*AE81/100*H81</f>
        <v>0</v>
      </c>
    </row>
    <row r="82" spans="1:36" s="63" customFormat="1" x14ac:dyDescent="0.25">
      <c r="A82" s="63" t="str">
        <f t="shared" si="20"/>
        <v>Land and Land Rights</v>
      </c>
      <c r="B82" s="45">
        <f t="shared" si="20"/>
        <v>350</v>
      </c>
      <c r="C82" s="39">
        <f t="shared" si="10"/>
        <v>23316</v>
      </c>
      <c r="D82" s="39"/>
      <c r="E82" s="40"/>
      <c r="F82" s="39"/>
      <c r="G82" s="40"/>
      <c r="H82" s="39">
        <f t="shared" si="11"/>
        <v>23316</v>
      </c>
      <c r="I82" s="41">
        <f t="shared" si="21"/>
        <v>0</v>
      </c>
      <c r="J82" s="39">
        <f t="shared" si="22"/>
        <v>0</v>
      </c>
      <c r="K82" s="39">
        <f t="shared" si="12"/>
        <v>0</v>
      </c>
      <c r="L82" s="39"/>
      <c r="M82" s="40"/>
      <c r="N82" s="39">
        <f t="shared" si="13"/>
        <v>0</v>
      </c>
      <c r="O82" s="42" t="str">
        <f t="shared" si="14"/>
        <v>---</v>
      </c>
      <c r="P82" s="40"/>
      <c r="Q82" s="42">
        <f t="shared" si="15"/>
        <v>23316</v>
      </c>
      <c r="R82" s="45">
        <f t="shared" si="16"/>
        <v>350</v>
      </c>
      <c r="S82" s="164"/>
      <c r="T82" s="155"/>
      <c r="U82" s="39"/>
      <c r="V82" s="441"/>
      <c r="W82" s="207"/>
      <c r="X82" s="39"/>
      <c r="Y82" s="39"/>
      <c r="Z82" s="39"/>
      <c r="AA82" s="39"/>
      <c r="AB82" s="211"/>
      <c r="AC82" s="156"/>
      <c r="AD82" s="165"/>
      <c r="AE82" s="180">
        <v>0</v>
      </c>
      <c r="AF82" s="241">
        <f t="shared" si="23"/>
        <v>0</v>
      </c>
      <c r="AG82" s="45">
        <f t="shared" si="17"/>
        <v>350</v>
      </c>
      <c r="AH82" s="207" t="str">
        <f t="shared" si="18"/>
        <v>Land and Land Rights</v>
      </c>
      <c r="AI82" s="207"/>
      <c r="AJ82" s="207">
        <f>-1*AE82/100*H82</f>
        <v>0</v>
      </c>
    </row>
    <row r="83" spans="1:36" s="100" customFormat="1" x14ac:dyDescent="0.25">
      <c r="A83" s="100">
        <f t="shared" si="20"/>
        <v>0</v>
      </c>
      <c r="B83" s="130">
        <f t="shared" si="20"/>
        <v>0</v>
      </c>
      <c r="C83" s="154">
        <f t="shared" si="10"/>
        <v>0</v>
      </c>
      <c r="D83" s="154"/>
      <c r="E83" s="224"/>
      <c r="F83" s="154"/>
      <c r="G83" s="224"/>
      <c r="H83" s="154">
        <f t="shared" si="11"/>
        <v>0</v>
      </c>
      <c r="I83" s="225">
        <f t="shared" si="21"/>
        <v>0</v>
      </c>
      <c r="J83" s="154">
        <f t="shared" si="22"/>
        <v>0</v>
      </c>
      <c r="K83" s="154">
        <f t="shared" si="12"/>
        <v>0</v>
      </c>
      <c r="L83" s="154"/>
      <c r="M83" s="224"/>
      <c r="N83" s="154">
        <f t="shared" si="13"/>
        <v>0</v>
      </c>
      <c r="O83" s="249" t="str">
        <f t="shared" si="14"/>
        <v>---</v>
      </c>
      <c r="P83" s="224"/>
      <c r="Q83" s="249">
        <f t="shared" si="15"/>
        <v>0</v>
      </c>
      <c r="R83" s="45">
        <f t="shared" si="16"/>
        <v>0</v>
      </c>
      <c r="S83" s="129"/>
      <c r="T83" s="122"/>
      <c r="U83" s="154"/>
      <c r="V83" s="441"/>
      <c r="W83" s="227"/>
      <c r="X83" s="154"/>
      <c r="Y83" s="154"/>
      <c r="Z83" s="154"/>
      <c r="AA83" s="154"/>
      <c r="AB83" s="229"/>
      <c r="AC83" s="250"/>
      <c r="AD83" s="203"/>
      <c r="AE83" s="226">
        <v>0</v>
      </c>
      <c r="AF83" s="242" t="e">
        <f t="shared" si="23"/>
        <v>#DIV/0!</v>
      </c>
      <c r="AG83" s="130">
        <f t="shared" si="17"/>
        <v>0</v>
      </c>
      <c r="AH83" s="227">
        <f t="shared" si="18"/>
        <v>0</v>
      </c>
      <c r="AI83" s="227"/>
      <c r="AJ83" s="227"/>
    </row>
    <row r="84" spans="1:36" s="63" customFormat="1" x14ac:dyDescent="0.25">
      <c r="A84" s="63">
        <f t="shared" si="20"/>
        <v>0</v>
      </c>
      <c r="B84" s="45">
        <f t="shared" si="20"/>
        <v>0</v>
      </c>
      <c r="C84" s="39">
        <f t="shared" si="10"/>
        <v>0</v>
      </c>
      <c r="D84" s="39"/>
      <c r="E84" s="40"/>
      <c r="F84" s="39"/>
      <c r="G84" s="40"/>
      <c r="H84" s="39">
        <f t="shared" si="11"/>
        <v>0</v>
      </c>
      <c r="I84" s="41">
        <f t="shared" si="21"/>
        <v>0</v>
      </c>
      <c r="J84" s="39">
        <f t="shared" si="22"/>
        <v>0</v>
      </c>
      <c r="K84" s="39">
        <f t="shared" si="12"/>
        <v>0</v>
      </c>
      <c r="L84" s="39"/>
      <c r="M84" s="40"/>
      <c r="N84" s="39">
        <f t="shared" si="13"/>
        <v>0</v>
      </c>
      <c r="O84" s="42" t="str">
        <f t="shared" si="14"/>
        <v>---</v>
      </c>
      <c r="P84" s="40"/>
      <c r="Q84" s="42">
        <f t="shared" si="15"/>
        <v>0</v>
      </c>
      <c r="R84" s="45">
        <f t="shared" si="16"/>
        <v>0</v>
      </c>
      <c r="S84" s="164"/>
      <c r="T84" s="155"/>
      <c r="U84" s="39"/>
      <c r="V84" s="441"/>
      <c r="W84" s="207"/>
      <c r="X84" s="39"/>
      <c r="Y84" s="39"/>
      <c r="Z84" s="39"/>
      <c r="AA84" s="39"/>
      <c r="AB84" s="211"/>
      <c r="AC84" s="156"/>
      <c r="AD84" s="165"/>
      <c r="AE84" s="180">
        <v>0</v>
      </c>
      <c r="AF84" s="241" t="e">
        <f t="shared" si="23"/>
        <v>#DIV/0!</v>
      </c>
      <c r="AG84" s="45">
        <f t="shared" si="17"/>
        <v>0</v>
      </c>
      <c r="AH84" s="207">
        <f t="shared" si="18"/>
        <v>0</v>
      </c>
      <c r="AI84" s="207"/>
      <c r="AJ84" s="207">
        <f>-1*AE84/100*H84</f>
        <v>0</v>
      </c>
    </row>
    <row r="85" spans="1:36" s="100" customFormat="1" x14ac:dyDescent="0.25">
      <c r="A85" s="100">
        <f t="shared" si="20"/>
        <v>0</v>
      </c>
      <c r="B85" s="130">
        <f t="shared" si="20"/>
        <v>0</v>
      </c>
      <c r="C85" s="154">
        <f t="shared" si="10"/>
        <v>0</v>
      </c>
      <c r="D85" s="154"/>
      <c r="E85" s="224"/>
      <c r="F85" s="154"/>
      <c r="G85" s="224"/>
      <c r="H85" s="154">
        <f t="shared" si="11"/>
        <v>0</v>
      </c>
      <c r="I85" s="225">
        <f t="shared" si="21"/>
        <v>0</v>
      </c>
      <c r="J85" s="154">
        <f t="shared" si="22"/>
        <v>0</v>
      </c>
      <c r="K85" s="154">
        <f t="shared" si="12"/>
        <v>0</v>
      </c>
      <c r="L85" s="154"/>
      <c r="M85" s="224"/>
      <c r="N85" s="154">
        <f t="shared" si="13"/>
        <v>0</v>
      </c>
      <c r="O85" s="249" t="str">
        <f t="shared" si="14"/>
        <v>---</v>
      </c>
      <c r="P85" s="224"/>
      <c r="Q85" s="249">
        <f t="shared" si="15"/>
        <v>0</v>
      </c>
      <c r="R85" s="45">
        <f t="shared" si="16"/>
        <v>0</v>
      </c>
      <c r="S85" s="129"/>
      <c r="T85" s="122"/>
      <c r="U85" s="154"/>
      <c r="V85" s="154"/>
      <c r="W85" s="227"/>
      <c r="X85" s="154"/>
      <c r="Y85" s="154"/>
      <c r="Z85" s="154"/>
      <c r="AA85" s="154"/>
      <c r="AB85" s="229"/>
      <c r="AC85" s="250"/>
      <c r="AD85" s="203"/>
      <c r="AE85" s="226">
        <v>0</v>
      </c>
      <c r="AF85" s="242" t="e">
        <f t="shared" si="23"/>
        <v>#DIV/0!</v>
      </c>
      <c r="AG85" s="130">
        <f t="shared" si="17"/>
        <v>0</v>
      </c>
      <c r="AH85" s="227">
        <f t="shared" si="18"/>
        <v>0</v>
      </c>
      <c r="AI85" s="227"/>
      <c r="AJ85" s="227">
        <f>-1*AE85/100*H85</f>
        <v>0</v>
      </c>
    </row>
    <row r="86" spans="1:36" s="63" customFormat="1" x14ac:dyDescent="0.25">
      <c r="A86" s="63">
        <f t="shared" si="20"/>
        <v>0</v>
      </c>
      <c r="B86" s="45">
        <f t="shared" si="20"/>
        <v>0</v>
      </c>
      <c r="C86" s="39">
        <f t="shared" si="10"/>
        <v>0</v>
      </c>
      <c r="D86" s="39"/>
      <c r="E86" s="40"/>
      <c r="F86" s="39"/>
      <c r="G86" s="40"/>
      <c r="H86" s="39">
        <f t="shared" si="11"/>
        <v>0</v>
      </c>
      <c r="I86" s="41">
        <f t="shared" si="21"/>
        <v>0</v>
      </c>
      <c r="J86" s="39">
        <f t="shared" si="22"/>
        <v>0</v>
      </c>
      <c r="K86" s="39">
        <f t="shared" si="12"/>
        <v>0</v>
      </c>
      <c r="L86" s="39"/>
      <c r="M86" s="40"/>
      <c r="N86" s="39">
        <f t="shared" si="13"/>
        <v>0</v>
      </c>
      <c r="O86" s="42" t="str">
        <f t="shared" si="14"/>
        <v>---</v>
      </c>
      <c r="P86" s="40"/>
      <c r="Q86" s="42">
        <f t="shared" si="15"/>
        <v>0</v>
      </c>
      <c r="R86" s="45">
        <f t="shared" si="16"/>
        <v>0</v>
      </c>
      <c r="S86" s="164"/>
      <c r="T86" s="155"/>
      <c r="U86" s="39"/>
      <c r="V86" s="39"/>
      <c r="W86" s="207"/>
      <c r="X86" s="207"/>
      <c r="Y86" s="39"/>
      <c r="Z86" s="39"/>
      <c r="AA86" s="39"/>
      <c r="AB86" s="211"/>
      <c r="AC86" s="156"/>
      <c r="AD86" s="165"/>
      <c r="AE86" s="180">
        <v>0</v>
      </c>
      <c r="AF86" s="241" t="e">
        <f t="shared" si="23"/>
        <v>#DIV/0!</v>
      </c>
      <c r="AG86" s="45">
        <f t="shared" si="17"/>
        <v>0</v>
      </c>
      <c r="AH86" s="207">
        <f t="shared" si="18"/>
        <v>0</v>
      </c>
      <c r="AI86" s="207"/>
      <c r="AJ86" s="207">
        <f>-1*AE86/100*H86</f>
        <v>0</v>
      </c>
    </row>
    <row r="87" spans="1:36" x14ac:dyDescent="0.25">
      <c r="A87" s="10"/>
      <c r="B87" s="104"/>
      <c r="C87" s="14"/>
      <c r="D87" s="15"/>
      <c r="E87" s="16"/>
      <c r="F87" s="15"/>
      <c r="G87" s="16"/>
      <c r="H87" s="11">
        <f t="shared" si="11"/>
        <v>0</v>
      </c>
      <c r="I87" s="17"/>
      <c r="J87" s="11"/>
      <c r="K87" s="14"/>
      <c r="L87" s="15"/>
      <c r="M87" s="16"/>
      <c r="N87" s="15"/>
      <c r="O87" s="13"/>
      <c r="P87" s="16"/>
      <c r="Q87" s="124"/>
      <c r="R87" s="45">
        <f t="shared" si="16"/>
        <v>0</v>
      </c>
      <c r="S87" s="129"/>
      <c r="T87" s="122"/>
      <c r="U87" s="11"/>
      <c r="V87" s="11"/>
      <c r="W87" s="64"/>
      <c r="X87" s="64"/>
      <c r="Y87" s="11"/>
      <c r="Z87" s="11"/>
      <c r="AA87" s="11"/>
      <c r="AB87" s="230"/>
      <c r="AC87" s="206"/>
      <c r="AE87" s="226">
        <v>0</v>
      </c>
      <c r="AF87" s="242" t="e">
        <f t="shared" si="23"/>
        <v>#DIV/0!</v>
      </c>
      <c r="AG87" s="44">
        <f t="shared" si="17"/>
        <v>0</v>
      </c>
      <c r="AH87" s="64">
        <f t="shared" si="18"/>
        <v>0</v>
      </c>
      <c r="AI87" s="64"/>
      <c r="AJ87" s="64">
        <f>-1*AE87/100*H87</f>
        <v>0</v>
      </c>
    </row>
    <row r="88" spans="1:36" x14ac:dyDescent="0.25">
      <c r="A88" s="150" t="s">
        <v>54</v>
      </c>
      <c r="B88" s="9" t="str">
        <f>$M$1</f>
        <v>A</v>
      </c>
      <c r="C88" s="18"/>
      <c r="D88" s="18"/>
      <c r="E88" s="19"/>
      <c r="F88" s="18"/>
      <c r="G88" s="19"/>
      <c r="H88" s="18"/>
      <c r="I88" s="18"/>
      <c r="J88" s="18"/>
      <c r="K88" s="18"/>
      <c r="L88" s="18"/>
      <c r="M88" s="19"/>
      <c r="N88" s="18"/>
      <c r="O88" s="18"/>
      <c r="P88" s="19"/>
      <c r="Q88" s="20"/>
      <c r="R88" s="21"/>
      <c r="U88" s="56"/>
      <c r="V88" s="4"/>
      <c r="Y88" s="32"/>
      <c r="AA88" s="32"/>
      <c r="AB88" s="205"/>
      <c r="AE88" s="9"/>
      <c r="AF88" s="58"/>
    </row>
    <row r="89" spans="1:36" x14ac:dyDescent="0.25">
      <c r="A89" s="4" t="s">
        <v>4</v>
      </c>
      <c r="C89" s="198">
        <f>SUM(C66:C88)</f>
        <v>42519</v>
      </c>
      <c r="D89" s="154">
        <f>SUM(D66:D88)</f>
        <v>6714</v>
      </c>
      <c r="E89" s="22"/>
      <c r="F89" s="154">
        <f>SUM(F66:F88)</f>
        <v>0</v>
      </c>
      <c r="G89" s="22"/>
      <c r="H89" s="198">
        <f>SUM(H66:H88)</f>
        <v>49233</v>
      </c>
      <c r="I89" s="23"/>
      <c r="J89" s="198">
        <f>SUM(J66:J88)</f>
        <v>564</v>
      </c>
      <c r="K89" s="198">
        <f>SUM(K66:K88)</f>
        <v>240.03749999999999</v>
      </c>
      <c r="L89" s="154">
        <f>SUM(L66:L88)</f>
        <v>0</v>
      </c>
      <c r="M89" s="22"/>
      <c r="N89" s="198">
        <f>SUM(N66:N88)</f>
        <v>804.03750000000002</v>
      </c>
      <c r="O89" s="64"/>
      <c r="P89" s="24"/>
      <c r="Q89" s="198">
        <f>SUM(Q66:Q88)</f>
        <v>48428.962500000001</v>
      </c>
      <c r="U89" s="198">
        <f>SUM(U66:U88)</f>
        <v>0</v>
      </c>
      <c r="V89" s="23"/>
      <c r="X89" s="198">
        <f>U89+V66</f>
        <v>0</v>
      </c>
      <c r="Y89" s="198">
        <f>X89/H89*J89</f>
        <v>0</v>
      </c>
      <c r="AA89" s="198">
        <f>Z66+Y89+SUM(AA66:AA87)</f>
        <v>0</v>
      </c>
      <c r="AB89" s="198">
        <f>X89-AA89</f>
        <v>0</v>
      </c>
      <c r="AF89" s="243">
        <f>100*N89/(H89+AJ89)</f>
        <v>1.6331271708000732</v>
      </c>
      <c r="AG89" s="168" t="s">
        <v>37</v>
      </c>
      <c r="AI89" s="56" t="s">
        <v>38</v>
      </c>
      <c r="AJ89" s="198">
        <f>SUM(AJ66:AJ88)</f>
        <v>0</v>
      </c>
    </row>
    <row r="90" spans="1:36" x14ac:dyDescent="0.25">
      <c r="C90" s="32"/>
      <c r="H90" s="32"/>
      <c r="I90" s="32"/>
      <c r="J90" s="32"/>
      <c r="K90" s="32"/>
      <c r="L90" s="32"/>
      <c r="N90" s="32"/>
      <c r="O90" s="32"/>
      <c r="Q90" s="32"/>
    </row>
    <row r="91" spans="1:36" x14ac:dyDescent="0.25">
      <c r="A91" s="120" t="s">
        <v>85</v>
      </c>
      <c r="B91" s="4"/>
      <c r="E91" s="4"/>
      <c r="G91" s="4"/>
      <c r="M91" s="4"/>
      <c r="P91" s="4"/>
    </row>
    <row r="92" spans="1:36" ht="14.4" thickBot="1" x14ac:dyDescent="0.3">
      <c r="B92" s="4"/>
      <c r="E92" s="4"/>
      <c r="G92" s="4"/>
      <c r="J92" s="32"/>
      <c r="K92" s="32"/>
      <c r="L92" s="32"/>
      <c r="N92" s="32"/>
      <c r="O92" s="32"/>
      <c r="Q92" s="32"/>
    </row>
    <row r="93" spans="1:36" ht="14.4" thickTop="1" x14ac:dyDescent="0.25">
      <c r="B93" s="4"/>
      <c r="E93" s="4"/>
      <c r="G93" s="4"/>
      <c r="J93" s="32"/>
      <c r="K93" s="66"/>
      <c r="L93" s="67"/>
      <c r="M93" s="68"/>
      <c r="N93" s="67"/>
      <c r="O93" s="67"/>
      <c r="P93" s="68"/>
      <c r="Q93" s="69"/>
    </row>
    <row r="94" spans="1:36" x14ac:dyDescent="0.25">
      <c r="C94" s="32"/>
      <c r="H94" s="32"/>
      <c r="I94" s="32"/>
      <c r="J94" s="32"/>
      <c r="K94" s="70"/>
      <c r="L94" s="448">
        <f>I57</f>
        <v>1984</v>
      </c>
      <c r="M94" s="449"/>
      <c r="N94" s="449"/>
      <c r="O94" s="449"/>
      <c r="P94" s="450"/>
      <c r="Q94" s="71"/>
    </row>
    <row r="95" spans="1:36" x14ac:dyDescent="0.25">
      <c r="K95" s="72"/>
      <c r="L95" s="56"/>
      <c r="M95" s="73"/>
      <c r="N95" s="56"/>
      <c r="O95" s="56"/>
      <c r="P95" s="73"/>
      <c r="Q95" s="74"/>
    </row>
    <row r="96" spans="1:36" x14ac:dyDescent="0.25">
      <c r="A96" s="9"/>
      <c r="B96" s="168"/>
      <c r="K96" s="72"/>
      <c r="L96" s="56" t="s">
        <v>19</v>
      </c>
      <c r="M96" s="73"/>
      <c r="N96" s="56"/>
      <c r="O96" s="379">
        <f>H89</f>
        <v>49233</v>
      </c>
      <c r="P96" s="379"/>
      <c r="Q96" s="71"/>
    </row>
    <row r="97" spans="1:36" x14ac:dyDescent="0.25">
      <c r="A97" s="9"/>
      <c r="B97" s="168"/>
      <c r="K97" s="72"/>
      <c r="L97" s="43" t="s">
        <v>20</v>
      </c>
      <c r="M97" s="73"/>
      <c r="N97" s="56"/>
      <c r="O97" s="391">
        <f>X89</f>
        <v>0</v>
      </c>
      <c r="P97" s="391"/>
      <c r="Q97" s="71"/>
    </row>
    <row r="98" spans="1:36" ht="14.4" thickBot="1" x14ac:dyDescent="0.3">
      <c r="K98" s="72"/>
      <c r="L98" s="43" t="s">
        <v>21</v>
      </c>
      <c r="M98" s="73"/>
      <c r="N98" s="56"/>
      <c r="O98" s="392">
        <f>N89</f>
        <v>804.03750000000002</v>
      </c>
      <c r="P98" s="392"/>
      <c r="Q98" s="71"/>
    </row>
    <row r="99" spans="1:36" x14ac:dyDescent="0.25">
      <c r="A99" s="9"/>
      <c r="B99" s="168"/>
      <c r="K99" s="72"/>
      <c r="L99" s="75"/>
      <c r="M99" s="76"/>
      <c r="N99" s="77"/>
      <c r="O99" s="393">
        <f>O96-O97-O98</f>
        <v>48428.962500000001</v>
      </c>
      <c r="P99" s="393"/>
      <c r="Q99" s="71"/>
    </row>
    <row r="100" spans="1:36" x14ac:dyDescent="0.25">
      <c r="A100" s="9"/>
      <c r="B100" s="168"/>
      <c r="H100" s="9"/>
      <c r="K100" s="78"/>
      <c r="L100" s="43"/>
      <c r="M100" s="73"/>
      <c r="N100" s="56"/>
      <c r="O100" s="43"/>
      <c r="P100" s="56"/>
      <c r="Q100" s="74"/>
    </row>
    <row r="101" spans="1:36" x14ac:dyDescent="0.25">
      <c r="A101" s="9" t="s">
        <v>22</v>
      </c>
      <c r="B101" s="62">
        <v>0</v>
      </c>
      <c r="C101" s="62"/>
      <c r="D101" s="4" t="s">
        <v>23</v>
      </c>
      <c r="E101" s="4"/>
      <c r="F101" s="2"/>
      <c r="G101" s="4"/>
      <c r="H101" s="2"/>
      <c r="J101" s="2"/>
      <c r="K101" s="78"/>
      <c r="L101" s="80" t="s">
        <v>24</v>
      </c>
      <c r="M101" s="73"/>
      <c r="N101" s="56"/>
      <c r="O101" s="394">
        <f>AA89</f>
        <v>0</v>
      </c>
      <c r="P101" s="394"/>
      <c r="Q101" s="71"/>
    </row>
    <row r="102" spans="1:36" x14ac:dyDescent="0.25">
      <c r="A102" s="9" t="s">
        <v>25</v>
      </c>
      <c r="B102" s="62">
        <v>0</v>
      </c>
      <c r="C102" s="62"/>
      <c r="D102" s="4">
        <f>B101-B102</f>
        <v>0</v>
      </c>
      <c r="E102" s="4" t="s">
        <v>26</v>
      </c>
      <c r="F102" s="2"/>
      <c r="G102" s="4"/>
      <c r="H102" s="2"/>
      <c r="J102" s="2"/>
      <c r="K102" s="72"/>
      <c r="L102" s="81" t="s">
        <v>27</v>
      </c>
      <c r="M102" s="19"/>
      <c r="N102" s="20"/>
      <c r="O102" s="374">
        <f>O99+O101</f>
        <v>48428.962500000001</v>
      </c>
      <c r="P102" s="374"/>
      <c r="Q102" s="95"/>
    </row>
    <row r="103" spans="1:36" ht="14.4" thickBot="1" x14ac:dyDescent="0.3">
      <c r="A103" s="9"/>
      <c r="B103" s="62"/>
      <c r="C103" s="62"/>
      <c r="E103" s="4"/>
      <c r="F103" s="2"/>
      <c r="G103" s="4"/>
      <c r="H103" s="2"/>
      <c r="J103" s="2"/>
      <c r="K103" s="82"/>
      <c r="L103" s="103"/>
      <c r="M103" s="84"/>
      <c r="N103" s="83"/>
      <c r="O103" s="83"/>
      <c r="P103" s="84"/>
      <c r="Q103" s="85"/>
    </row>
    <row r="104" spans="1:36" ht="14.4" thickTop="1" x14ac:dyDescent="0.25">
      <c r="A104" s="9"/>
      <c r="B104" s="62"/>
      <c r="C104" s="62"/>
      <c r="E104" s="4"/>
      <c r="F104" s="2"/>
      <c r="G104" s="4"/>
      <c r="H104" s="2"/>
      <c r="J104" s="2"/>
      <c r="L104" s="80"/>
      <c r="M104" s="73"/>
      <c r="N104" s="56"/>
      <c r="O104" s="56"/>
      <c r="P104" s="73"/>
      <c r="Q104" s="86"/>
    </row>
    <row r="105" spans="1:36" x14ac:dyDescent="0.25">
      <c r="B105" s="4"/>
      <c r="E105" s="4"/>
      <c r="G105" s="4"/>
      <c r="M105" s="4"/>
      <c r="P105" s="4"/>
    </row>
    <row r="106" spans="1:36" ht="12.75" customHeight="1" x14ac:dyDescent="0.25">
      <c r="B106" s="4"/>
      <c r="E106" s="4"/>
      <c r="M106" s="4"/>
      <c r="N106" s="425" t="s">
        <v>93</v>
      </c>
      <c r="O106" s="425"/>
      <c r="P106" s="425"/>
      <c r="Q106" s="425"/>
      <c r="R106" s="425"/>
    </row>
    <row r="107" spans="1:36" x14ac:dyDescent="0.25">
      <c r="A107" s="149"/>
      <c r="B107" s="149"/>
      <c r="C107" s="149"/>
      <c r="D107" s="1"/>
      <c r="G107" s="422" t="s">
        <v>1</v>
      </c>
      <c r="H107" s="423"/>
      <c r="I107" s="3">
        <f>I57+1</f>
        <v>1985</v>
      </c>
      <c r="J107" s="427"/>
      <c r="K107" s="427"/>
      <c r="L107" s="428"/>
      <c r="M107" s="3">
        <v>12</v>
      </c>
      <c r="N107" s="425"/>
      <c r="O107" s="425"/>
      <c r="P107" s="425"/>
      <c r="Q107" s="425"/>
      <c r="R107" s="425"/>
    </row>
    <row r="108" spans="1:36" x14ac:dyDescent="0.25">
      <c r="A108" s="149"/>
      <c r="B108" s="149"/>
      <c r="C108" s="149"/>
      <c r="D108" s="1"/>
      <c r="N108" s="426"/>
      <c r="O108" s="426"/>
      <c r="P108" s="426"/>
      <c r="Q108" s="426"/>
      <c r="R108" s="426"/>
    </row>
    <row r="109" spans="1:36" ht="12.75" customHeight="1" x14ac:dyDescent="0.3">
      <c r="A109" s="5"/>
      <c r="B109" s="451" t="s">
        <v>49</v>
      </c>
      <c r="C109" s="366" t="s">
        <v>44</v>
      </c>
      <c r="D109" s="366" t="s">
        <v>45</v>
      </c>
      <c r="E109" s="101"/>
      <c r="F109" s="366" t="s">
        <v>46</v>
      </c>
      <c r="G109" s="101"/>
      <c r="H109" s="366" t="s">
        <v>47</v>
      </c>
      <c r="I109" s="366" t="s">
        <v>48</v>
      </c>
      <c r="J109" s="366" t="s">
        <v>50</v>
      </c>
      <c r="K109" s="366" t="s">
        <v>51</v>
      </c>
      <c r="L109" s="366" t="s">
        <v>52</v>
      </c>
      <c r="M109" s="101"/>
      <c r="N109" s="366" t="s">
        <v>53</v>
      </c>
      <c r="O109" s="366" t="s">
        <v>60</v>
      </c>
      <c r="P109" s="101"/>
      <c r="Q109" s="368" t="s">
        <v>55</v>
      </c>
      <c r="R109" s="447" t="s">
        <v>49</v>
      </c>
      <c r="U109" s="437" t="s">
        <v>64</v>
      </c>
      <c r="V109" s="437" t="s">
        <v>65</v>
      </c>
      <c r="W109" s="442" t="s">
        <v>67</v>
      </c>
      <c r="X109" s="437" t="s">
        <v>66</v>
      </c>
      <c r="Y109" s="437" t="s">
        <v>68</v>
      </c>
      <c r="Z109" s="445" t="s">
        <v>69</v>
      </c>
      <c r="AA109" s="437" t="s">
        <v>70</v>
      </c>
      <c r="AB109" s="437" t="s">
        <v>71</v>
      </c>
      <c r="AE109" s="366" t="s">
        <v>98</v>
      </c>
      <c r="AF109" s="371" t="s">
        <v>99</v>
      </c>
      <c r="AG109" s="366" t="s">
        <v>100</v>
      </c>
      <c r="AH109" s="366" t="s">
        <v>41</v>
      </c>
      <c r="AI109" s="366"/>
      <c r="AJ109" s="366" t="s">
        <v>101</v>
      </c>
    </row>
    <row r="110" spans="1:36" x14ac:dyDescent="0.3">
      <c r="A110" s="6"/>
      <c r="B110" s="451"/>
      <c r="C110" s="367"/>
      <c r="D110" s="367"/>
      <c r="E110" s="102"/>
      <c r="F110" s="367"/>
      <c r="G110" s="102"/>
      <c r="H110" s="367"/>
      <c r="I110" s="367"/>
      <c r="J110" s="367"/>
      <c r="K110" s="367"/>
      <c r="L110" s="367"/>
      <c r="M110" s="102"/>
      <c r="N110" s="367"/>
      <c r="O110" s="367"/>
      <c r="P110" s="102"/>
      <c r="Q110" s="369"/>
      <c r="R110" s="447"/>
      <c r="U110" s="438"/>
      <c r="V110" s="438"/>
      <c r="W110" s="443"/>
      <c r="X110" s="438"/>
      <c r="Y110" s="438"/>
      <c r="Z110" s="446"/>
      <c r="AA110" s="438"/>
      <c r="AB110" s="438"/>
      <c r="AE110" s="367" t="s">
        <v>29</v>
      </c>
      <c r="AF110" s="372" t="s">
        <v>30</v>
      </c>
      <c r="AG110" s="367"/>
      <c r="AH110" s="367" t="s">
        <v>41</v>
      </c>
      <c r="AI110" s="367"/>
      <c r="AJ110" s="367" t="s">
        <v>40</v>
      </c>
    </row>
    <row r="111" spans="1:36" x14ac:dyDescent="0.3">
      <c r="A111" s="6"/>
      <c r="B111" s="451"/>
      <c r="C111" s="367"/>
      <c r="D111" s="367"/>
      <c r="E111" s="102"/>
      <c r="F111" s="367"/>
      <c r="G111" s="102"/>
      <c r="H111" s="367"/>
      <c r="I111" s="367"/>
      <c r="J111" s="367"/>
      <c r="K111" s="367"/>
      <c r="L111" s="367"/>
      <c r="M111" s="102"/>
      <c r="N111" s="367"/>
      <c r="O111" s="367"/>
      <c r="P111" s="102"/>
      <c r="Q111" s="369"/>
      <c r="R111" s="447"/>
      <c r="U111" s="438"/>
      <c r="V111" s="438"/>
      <c r="W111" s="443"/>
      <c r="X111" s="438"/>
      <c r="Y111" s="438"/>
      <c r="Z111" s="446"/>
      <c r="AA111" s="438"/>
      <c r="AB111" s="438"/>
      <c r="AE111" s="367" t="s">
        <v>6</v>
      </c>
      <c r="AF111" s="372" t="s">
        <v>31</v>
      </c>
      <c r="AG111" s="367"/>
      <c r="AH111" s="367"/>
      <c r="AI111" s="367"/>
      <c r="AJ111" s="367" t="s">
        <v>31</v>
      </c>
    </row>
    <row r="112" spans="1:36" x14ac:dyDescent="0.3">
      <c r="A112" s="359" t="s">
        <v>0</v>
      </c>
      <c r="B112" s="451"/>
      <c r="C112" s="367"/>
      <c r="D112" s="367"/>
      <c r="E112" s="102"/>
      <c r="F112" s="367"/>
      <c r="G112" s="102"/>
      <c r="H112" s="367"/>
      <c r="I112" s="367"/>
      <c r="J112" s="367"/>
      <c r="K112" s="367"/>
      <c r="L112" s="367"/>
      <c r="M112" s="102"/>
      <c r="N112" s="367"/>
      <c r="O112" s="367"/>
      <c r="P112" s="102"/>
      <c r="Q112" s="369"/>
      <c r="R112" s="447"/>
      <c r="U112" s="438"/>
      <c r="V112" s="438"/>
      <c r="W112" s="443"/>
      <c r="X112" s="438"/>
      <c r="Y112" s="438"/>
      <c r="Z112" s="446"/>
      <c r="AA112" s="438"/>
      <c r="AB112" s="438"/>
      <c r="AE112" s="367" t="s">
        <v>32</v>
      </c>
      <c r="AF112" s="372" t="s">
        <v>33</v>
      </c>
      <c r="AG112" s="367" t="s">
        <v>15</v>
      </c>
      <c r="AH112" s="367"/>
      <c r="AI112" s="367"/>
      <c r="AJ112" s="367" t="s">
        <v>34</v>
      </c>
    </row>
    <row r="113" spans="1:36" x14ac:dyDescent="0.3">
      <c r="A113" s="359"/>
      <c r="B113" s="451"/>
      <c r="C113" s="46">
        <f>I107</f>
        <v>1985</v>
      </c>
      <c r="D113" s="46">
        <f>I107</f>
        <v>1985</v>
      </c>
      <c r="E113" s="7" t="s">
        <v>5</v>
      </c>
      <c r="F113" s="46">
        <f>I107</f>
        <v>1985</v>
      </c>
      <c r="G113" s="7" t="s">
        <v>5</v>
      </c>
      <c r="H113" s="46">
        <f>I107</f>
        <v>1985</v>
      </c>
      <c r="I113" s="373"/>
      <c r="J113" s="373"/>
      <c r="K113" s="46">
        <f>I107</f>
        <v>1985</v>
      </c>
      <c r="L113" s="46">
        <f>I107</f>
        <v>1985</v>
      </c>
      <c r="M113" s="7" t="s">
        <v>5</v>
      </c>
      <c r="N113" s="46">
        <f>I107</f>
        <v>1985</v>
      </c>
      <c r="O113" s="373"/>
      <c r="P113" s="7" t="s">
        <v>5</v>
      </c>
      <c r="Q113" s="47">
        <f>I107</f>
        <v>1985</v>
      </c>
      <c r="R113" s="447"/>
      <c r="U113" s="46">
        <f>Q113</f>
        <v>1985</v>
      </c>
      <c r="V113" s="46">
        <f>U113</f>
        <v>1985</v>
      </c>
      <c r="W113" s="444"/>
      <c r="X113" s="46">
        <f>U113</f>
        <v>1985</v>
      </c>
      <c r="Y113" s="46">
        <f>U113</f>
        <v>1985</v>
      </c>
      <c r="Z113" s="47">
        <f>U113</f>
        <v>1985</v>
      </c>
      <c r="AA113" s="439"/>
      <c r="AB113" s="439"/>
      <c r="AE113" s="46" t="s">
        <v>35</v>
      </c>
      <c r="AF113" s="220">
        <f>D113</f>
        <v>1985</v>
      </c>
      <c r="AG113" s="373" t="s">
        <v>16</v>
      </c>
      <c r="AH113" s="46" t="s">
        <v>0</v>
      </c>
      <c r="AI113" s="46"/>
      <c r="AJ113" s="46" t="s">
        <v>36</v>
      </c>
    </row>
    <row r="114" spans="1:36" s="9" customFormat="1" x14ac:dyDescent="0.25">
      <c r="B114" s="112"/>
      <c r="C114" s="100"/>
      <c r="D114" s="233"/>
      <c r="E114" s="234"/>
      <c r="F114" s="233"/>
      <c r="G114" s="234"/>
      <c r="H114" s="233"/>
      <c r="I114" s="235"/>
      <c r="J114" s="233"/>
      <c r="K114" s="233"/>
      <c r="L114" s="233"/>
      <c r="M114" s="234"/>
      <c r="N114" s="233"/>
      <c r="O114" s="233"/>
      <c r="P114" s="234"/>
      <c r="Q114" s="235"/>
      <c r="R114" s="233"/>
      <c r="S114" s="50"/>
      <c r="T114" s="56"/>
      <c r="U114" s="59"/>
      <c r="V114" s="59"/>
      <c r="W114" s="60"/>
      <c r="X114" s="59"/>
      <c r="Y114" s="59"/>
      <c r="Z114" s="59"/>
      <c r="AA114" s="60"/>
      <c r="AB114" s="60"/>
      <c r="AC114" s="50"/>
      <c r="AD114" s="4"/>
      <c r="AE114" s="58"/>
      <c r="AG114" s="4"/>
      <c r="AH114" s="4"/>
      <c r="AJ114" s="4"/>
    </row>
    <row r="115" spans="1:36" s="9" customFormat="1" x14ac:dyDescent="0.25">
      <c r="A115" s="174" t="s">
        <v>54</v>
      </c>
      <c r="B115" s="112" t="str">
        <f>$M$1</f>
        <v>A</v>
      </c>
      <c r="C115" s="236"/>
      <c r="D115" s="237"/>
      <c r="E115" s="238"/>
      <c r="F115" s="237"/>
      <c r="G115" s="238"/>
      <c r="H115" s="237"/>
      <c r="I115" s="239"/>
      <c r="J115" s="237"/>
      <c r="K115" s="237"/>
      <c r="L115" s="237"/>
      <c r="M115" s="238"/>
      <c r="N115" s="237"/>
      <c r="O115" s="237"/>
      <c r="P115" s="238"/>
      <c r="Q115" s="240"/>
      <c r="R115" s="237"/>
      <c r="S115" s="50"/>
      <c r="T115" s="56"/>
      <c r="U115" s="59"/>
      <c r="V115" s="59"/>
      <c r="W115" s="60"/>
      <c r="X115" s="59"/>
      <c r="Y115" s="59"/>
      <c r="Z115" s="59"/>
      <c r="AA115" s="60"/>
      <c r="AB115" s="60"/>
      <c r="AC115" s="50"/>
      <c r="AD115" s="4"/>
      <c r="AE115" s="58"/>
      <c r="AG115" s="4"/>
      <c r="AH115" s="4"/>
      <c r="AJ115" s="4" t="s">
        <v>36</v>
      </c>
    </row>
    <row r="116" spans="1:36" s="63" customFormat="1" x14ac:dyDescent="0.25">
      <c r="A116" s="63" t="str">
        <f>A66</f>
        <v>Structures and Improvements-sewage collection</v>
      </c>
      <c r="B116" s="45">
        <f>B66</f>
        <v>351</v>
      </c>
      <c r="C116" s="39">
        <f t="shared" ref="C116:C135" si="24">H66</f>
        <v>0</v>
      </c>
      <c r="D116" s="39"/>
      <c r="E116" s="40"/>
      <c r="F116" s="39"/>
      <c r="G116" s="40"/>
      <c r="H116" s="39">
        <f t="shared" ref="H116:H137" si="25">C116+D116-F116</f>
        <v>0</v>
      </c>
      <c r="I116" s="41">
        <f>I66</f>
        <v>3</v>
      </c>
      <c r="J116" s="39">
        <f>((C116+H116)/2)*I116/100*$M$107/12</f>
        <v>0</v>
      </c>
      <c r="K116" s="39">
        <f t="shared" ref="K116:K136" si="26">N66</f>
        <v>0</v>
      </c>
      <c r="L116" s="39"/>
      <c r="M116" s="40"/>
      <c r="N116" s="39">
        <f t="shared" ref="N116:N136" si="27">K116+J116+L116-F116</f>
        <v>0</v>
      </c>
      <c r="O116" s="42" t="str">
        <f t="shared" ref="O116:O136" si="28">IF(N116&gt;0, N116/H116*100, "---")</f>
        <v>---</v>
      </c>
      <c r="P116" s="40"/>
      <c r="Q116" s="42">
        <f t="shared" ref="Q116:Q136" si="29">H116-N116</f>
        <v>0</v>
      </c>
      <c r="R116" s="45">
        <f t="shared" ref="R116:R136" si="30">B116</f>
        <v>351</v>
      </c>
      <c r="S116" s="164"/>
      <c r="T116" s="155"/>
      <c r="U116" s="39"/>
      <c r="V116" s="39">
        <f>X89</f>
        <v>0</v>
      </c>
      <c r="W116" s="207"/>
      <c r="X116" s="207"/>
      <c r="Y116" s="207"/>
      <c r="Z116" s="207"/>
      <c r="AA116" s="39"/>
      <c r="AB116" s="211"/>
      <c r="AC116" s="156"/>
      <c r="AD116" s="165"/>
      <c r="AE116" s="180">
        <v>0</v>
      </c>
      <c r="AF116" s="241" t="e">
        <f>100*N116/(H116+H116*-1*AE116/100)</f>
        <v>#DIV/0!</v>
      </c>
      <c r="AG116" s="45">
        <f t="shared" ref="AG116:AG137" si="31">B116</f>
        <v>351</v>
      </c>
      <c r="AH116" s="207" t="str">
        <f t="shared" ref="AH116:AH137" si="32">A116</f>
        <v>Structures and Improvements-sewage collection</v>
      </c>
      <c r="AI116" s="207"/>
      <c r="AJ116" s="207">
        <f t="shared" ref="AJ116:AJ127" si="33">-1*AE116/100*H116</f>
        <v>0</v>
      </c>
    </row>
    <row r="117" spans="1:36" s="100" customFormat="1" ht="12.75" customHeight="1" x14ac:dyDescent="0.25">
      <c r="A117" s="100" t="str">
        <f t="shared" ref="A117:B136" si="34">A67</f>
        <v>Collection Sewers, Force</v>
      </c>
      <c r="B117" s="130">
        <f t="shared" si="34"/>
        <v>352.1</v>
      </c>
      <c r="C117" s="154">
        <f t="shared" si="24"/>
        <v>0</v>
      </c>
      <c r="D117" s="154"/>
      <c r="E117" s="224"/>
      <c r="F117" s="154"/>
      <c r="G117" s="224"/>
      <c r="H117" s="154">
        <f t="shared" si="25"/>
        <v>0</v>
      </c>
      <c r="I117" s="225">
        <f t="shared" ref="I117:I137" si="35">I67</f>
        <v>2</v>
      </c>
      <c r="J117" s="154">
        <f t="shared" ref="J117:J136" si="36">((C117+H117)/2)*I117/100*$M$107/12</f>
        <v>0</v>
      </c>
      <c r="K117" s="154">
        <f t="shared" si="26"/>
        <v>0</v>
      </c>
      <c r="L117" s="154"/>
      <c r="M117" s="224"/>
      <c r="N117" s="154">
        <f t="shared" si="27"/>
        <v>0</v>
      </c>
      <c r="O117" s="249" t="str">
        <f t="shared" si="28"/>
        <v>---</v>
      </c>
      <c r="P117" s="224"/>
      <c r="Q117" s="249">
        <f t="shared" si="29"/>
        <v>0</v>
      </c>
      <c r="R117" s="45">
        <f t="shared" si="30"/>
        <v>352.1</v>
      </c>
      <c r="S117" s="129"/>
      <c r="T117" s="122"/>
      <c r="U117" s="154"/>
      <c r="V117" s="440" t="s">
        <v>72</v>
      </c>
      <c r="W117" s="227"/>
      <c r="X117" s="154"/>
      <c r="Y117" s="281"/>
      <c r="Z117" s="407" t="s">
        <v>74</v>
      </c>
      <c r="AA117" s="154"/>
      <c r="AB117" s="229"/>
      <c r="AC117" s="250"/>
      <c r="AD117" s="203"/>
      <c r="AE117" s="226">
        <v>0</v>
      </c>
      <c r="AF117" s="242" t="e">
        <f t="shared" ref="AF117:AF137" si="37">100*N117/(H117+H117*-1*AE117/100)</f>
        <v>#DIV/0!</v>
      </c>
      <c r="AG117" s="130">
        <f t="shared" si="31"/>
        <v>352.1</v>
      </c>
      <c r="AH117" s="227" t="str">
        <f t="shared" si="32"/>
        <v>Collection Sewers, Force</v>
      </c>
      <c r="AI117" s="227"/>
      <c r="AJ117" s="227">
        <f t="shared" si="33"/>
        <v>0</v>
      </c>
    </row>
    <row r="118" spans="1:36" s="63" customFormat="1" x14ac:dyDescent="0.25">
      <c r="A118" s="63" t="str">
        <f t="shared" si="34"/>
        <v>Collection Sewers, Gravity</v>
      </c>
      <c r="B118" s="45">
        <f t="shared" si="34"/>
        <v>352.2</v>
      </c>
      <c r="C118" s="39">
        <f t="shared" si="24"/>
        <v>0</v>
      </c>
      <c r="D118" s="39"/>
      <c r="E118" s="40"/>
      <c r="F118" s="39"/>
      <c r="G118" s="40"/>
      <c r="H118" s="39">
        <f t="shared" si="25"/>
        <v>0</v>
      </c>
      <c r="I118" s="41">
        <f t="shared" si="35"/>
        <v>2</v>
      </c>
      <c r="J118" s="39">
        <f t="shared" si="36"/>
        <v>0</v>
      </c>
      <c r="K118" s="39">
        <f t="shared" si="26"/>
        <v>0</v>
      </c>
      <c r="L118" s="39"/>
      <c r="M118" s="40"/>
      <c r="N118" s="39">
        <f t="shared" si="27"/>
        <v>0</v>
      </c>
      <c r="O118" s="42" t="str">
        <f t="shared" si="28"/>
        <v>---</v>
      </c>
      <c r="P118" s="40"/>
      <c r="Q118" s="42">
        <f t="shared" si="29"/>
        <v>0</v>
      </c>
      <c r="R118" s="45">
        <f t="shared" si="30"/>
        <v>352.2</v>
      </c>
      <c r="S118" s="164"/>
      <c r="T118" s="155"/>
      <c r="U118" s="39"/>
      <c r="V118" s="440"/>
      <c r="W118" s="207"/>
      <c r="X118" s="39"/>
      <c r="Y118" s="210"/>
      <c r="Z118" s="407"/>
      <c r="AA118" s="39"/>
      <c r="AB118" s="211"/>
      <c r="AC118" s="156"/>
      <c r="AD118" s="165"/>
      <c r="AE118" s="180">
        <v>0</v>
      </c>
      <c r="AF118" s="241" t="e">
        <f t="shared" si="37"/>
        <v>#DIV/0!</v>
      </c>
      <c r="AG118" s="45">
        <f t="shared" si="31"/>
        <v>352.2</v>
      </c>
      <c r="AH118" s="207" t="str">
        <f t="shared" si="32"/>
        <v>Collection Sewers, Gravity</v>
      </c>
      <c r="AI118" s="207"/>
      <c r="AJ118" s="207">
        <f t="shared" si="33"/>
        <v>0</v>
      </c>
    </row>
    <row r="119" spans="1:36" s="100" customFormat="1" x14ac:dyDescent="0.25">
      <c r="A119" s="100" t="str">
        <f t="shared" si="34"/>
        <v>Structures and Improvements-sewage treatment</v>
      </c>
      <c r="B119" s="130">
        <f t="shared" si="34"/>
        <v>371</v>
      </c>
      <c r="C119" s="154">
        <f t="shared" si="24"/>
        <v>0</v>
      </c>
      <c r="D119" s="154"/>
      <c r="E119" s="224"/>
      <c r="F119" s="154"/>
      <c r="G119" s="224"/>
      <c r="H119" s="154">
        <f t="shared" si="25"/>
        <v>0</v>
      </c>
      <c r="I119" s="225">
        <f t="shared" si="35"/>
        <v>3.7</v>
      </c>
      <c r="J119" s="154">
        <f t="shared" si="36"/>
        <v>0</v>
      </c>
      <c r="K119" s="154">
        <f t="shared" si="26"/>
        <v>0</v>
      </c>
      <c r="L119" s="154"/>
      <c r="M119" s="224"/>
      <c r="N119" s="154">
        <f t="shared" si="27"/>
        <v>0</v>
      </c>
      <c r="O119" s="249" t="str">
        <f t="shared" si="28"/>
        <v>---</v>
      </c>
      <c r="P119" s="224"/>
      <c r="Q119" s="249">
        <f t="shared" si="29"/>
        <v>0</v>
      </c>
      <c r="R119" s="45">
        <f t="shared" si="30"/>
        <v>371</v>
      </c>
      <c r="S119" s="129"/>
      <c r="T119" s="122"/>
      <c r="U119" s="154"/>
      <c r="V119" s="440"/>
      <c r="W119" s="227"/>
      <c r="X119" s="154"/>
      <c r="Y119" s="251"/>
      <c r="Z119" s="407"/>
      <c r="AA119" s="154"/>
      <c r="AB119" s="229"/>
      <c r="AC119" s="250"/>
      <c r="AD119" s="203"/>
      <c r="AE119" s="226">
        <v>0</v>
      </c>
      <c r="AF119" s="242" t="e">
        <f t="shared" si="37"/>
        <v>#DIV/0!</v>
      </c>
      <c r="AG119" s="130">
        <f t="shared" si="31"/>
        <v>371</v>
      </c>
      <c r="AH119" s="227" t="str">
        <f t="shared" si="32"/>
        <v>Structures and Improvements-sewage treatment</v>
      </c>
      <c r="AI119" s="227"/>
      <c r="AJ119" s="227">
        <f t="shared" si="33"/>
        <v>0</v>
      </c>
    </row>
    <row r="120" spans="1:36" s="63" customFormat="1" x14ac:dyDescent="0.25">
      <c r="A120" s="63" t="str">
        <f t="shared" si="34"/>
        <v>Services to Customers</v>
      </c>
      <c r="B120" s="45">
        <f t="shared" si="34"/>
        <v>353</v>
      </c>
      <c r="C120" s="39">
        <f t="shared" si="24"/>
        <v>0</v>
      </c>
      <c r="D120" s="39"/>
      <c r="E120" s="40"/>
      <c r="F120" s="39"/>
      <c r="G120" s="40"/>
      <c r="H120" s="39">
        <f t="shared" si="25"/>
        <v>0</v>
      </c>
      <c r="I120" s="41">
        <f t="shared" si="35"/>
        <v>2</v>
      </c>
      <c r="J120" s="39">
        <f t="shared" si="36"/>
        <v>0</v>
      </c>
      <c r="K120" s="39">
        <f t="shared" si="26"/>
        <v>0</v>
      </c>
      <c r="L120" s="39"/>
      <c r="M120" s="40"/>
      <c r="N120" s="39">
        <f t="shared" si="27"/>
        <v>0</v>
      </c>
      <c r="O120" s="42" t="str">
        <f t="shared" si="28"/>
        <v>---</v>
      </c>
      <c r="P120" s="40"/>
      <c r="Q120" s="42">
        <f t="shared" si="29"/>
        <v>0</v>
      </c>
      <c r="R120" s="45">
        <f t="shared" si="30"/>
        <v>353</v>
      </c>
      <c r="S120" s="164"/>
      <c r="T120" s="155"/>
      <c r="U120" s="39"/>
      <c r="V120" s="440"/>
      <c r="W120" s="207"/>
      <c r="X120" s="39"/>
      <c r="Y120" s="210"/>
      <c r="Z120" s="407"/>
      <c r="AA120" s="39"/>
      <c r="AB120" s="211"/>
      <c r="AC120" s="156"/>
      <c r="AD120" s="165"/>
      <c r="AE120" s="180">
        <v>0</v>
      </c>
      <c r="AF120" s="241" t="e">
        <f t="shared" si="37"/>
        <v>#DIV/0!</v>
      </c>
      <c r="AG120" s="45">
        <f t="shared" si="31"/>
        <v>353</v>
      </c>
      <c r="AH120" s="207" t="str">
        <f t="shared" si="32"/>
        <v>Services to Customers</v>
      </c>
      <c r="AI120" s="207"/>
      <c r="AJ120" s="207">
        <f t="shared" si="33"/>
        <v>0</v>
      </c>
    </row>
    <row r="121" spans="1:36" s="100" customFormat="1" x14ac:dyDescent="0.25">
      <c r="A121" s="100" t="str">
        <f t="shared" si="34"/>
        <v>Flow Measuring Devices</v>
      </c>
      <c r="B121" s="130">
        <f t="shared" si="34"/>
        <v>354</v>
      </c>
      <c r="C121" s="154">
        <f t="shared" si="24"/>
        <v>0</v>
      </c>
      <c r="D121" s="154"/>
      <c r="E121" s="224"/>
      <c r="F121" s="154"/>
      <c r="G121" s="224"/>
      <c r="H121" s="154">
        <f t="shared" si="25"/>
        <v>0</v>
      </c>
      <c r="I121" s="225">
        <f t="shared" si="35"/>
        <v>3.3</v>
      </c>
      <c r="J121" s="154">
        <f t="shared" si="36"/>
        <v>0</v>
      </c>
      <c r="K121" s="154">
        <f t="shared" si="26"/>
        <v>0</v>
      </c>
      <c r="L121" s="154"/>
      <c r="M121" s="224"/>
      <c r="N121" s="154">
        <f t="shared" si="27"/>
        <v>0</v>
      </c>
      <c r="O121" s="249" t="str">
        <f t="shared" si="28"/>
        <v>---</v>
      </c>
      <c r="P121" s="224"/>
      <c r="Q121" s="249">
        <f t="shared" si="29"/>
        <v>0</v>
      </c>
      <c r="R121" s="45">
        <f t="shared" si="30"/>
        <v>354</v>
      </c>
      <c r="S121" s="129"/>
      <c r="T121" s="122"/>
      <c r="U121" s="154"/>
      <c r="V121" s="440"/>
      <c r="W121" s="227"/>
      <c r="X121" s="154"/>
      <c r="Y121" s="251"/>
      <c r="Z121" s="407"/>
      <c r="AA121" s="154"/>
      <c r="AB121" s="229"/>
      <c r="AC121" s="250"/>
      <c r="AD121" s="203"/>
      <c r="AE121" s="226">
        <v>0</v>
      </c>
      <c r="AF121" s="242" t="e">
        <f t="shared" si="37"/>
        <v>#DIV/0!</v>
      </c>
      <c r="AG121" s="130">
        <f t="shared" si="31"/>
        <v>354</v>
      </c>
      <c r="AH121" s="227" t="str">
        <f t="shared" si="32"/>
        <v>Flow Measuring Devices</v>
      </c>
      <c r="AI121" s="227"/>
      <c r="AJ121" s="227">
        <f t="shared" si="33"/>
        <v>0</v>
      </c>
    </row>
    <row r="122" spans="1:36" s="63" customFormat="1" x14ac:dyDescent="0.25">
      <c r="A122" s="63" t="str">
        <f t="shared" si="34"/>
        <v>Receiving Wells (Pump Pits)</v>
      </c>
      <c r="B122" s="45">
        <f t="shared" si="34"/>
        <v>362</v>
      </c>
      <c r="C122" s="39">
        <f t="shared" si="24"/>
        <v>0</v>
      </c>
      <c r="D122" s="39"/>
      <c r="E122" s="40"/>
      <c r="F122" s="39"/>
      <c r="G122" s="40"/>
      <c r="H122" s="39">
        <f t="shared" si="25"/>
        <v>0</v>
      </c>
      <c r="I122" s="41">
        <f t="shared" si="35"/>
        <v>4</v>
      </c>
      <c r="J122" s="39">
        <f t="shared" si="36"/>
        <v>0</v>
      </c>
      <c r="K122" s="39">
        <f t="shared" si="26"/>
        <v>0</v>
      </c>
      <c r="L122" s="39"/>
      <c r="M122" s="40"/>
      <c r="N122" s="39">
        <f t="shared" si="27"/>
        <v>0</v>
      </c>
      <c r="O122" s="42" t="str">
        <f t="shared" si="28"/>
        <v>---</v>
      </c>
      <c r="P122" s="40"/>
      <c r="Q122" s="42">
        <f t="shared" si="29"/>
        <v>0</v>
      </c>
      <c r="R122" s="45">
        <f t="shared" si="30"/>
        <v>362</v>
      </c>
      <c r="S122" s="164"/>
      <c r="T122" s="155"/>
      <c r="U122" s="39"/>
      <c r="V122" s="440"/>
      <c r="W122" s="207"/>
      <c r="X122" s="39"/>
      <c r="Y122" s="210"/>
      <c r="Z122" s="407"/>
      <c r="AA122" s="39"/>
      <c r="AB122" s="211"/>
      <c r="AC122" s="156"/>
      <c r="AD122" s="165"/>
      <c r="AE122" s="180">
        <v>0</v>
      </c>
      <c r="AF122" s="241" t="e">
        <f t="shared" si="37"/>
        <v>#DIV/0!</v>
      </c>
      <c r="AG122" s="45">
        <f t="shared" si="31"/>
        <v>362</v>
      </c>
      <c r="AH122" s="207" t="str">
        <f t="shared" si="32"/>
        <v>Receiving Wells (Pump Pits)</v>
      </c>
      <c r="AI122" s="207"/>
      <c r="AJ122" s="207">
        <f t="shared" si="33"/>
        <v>0</v>
      </c>
    </row>
    <row r="123" spans="1:36" s="100" customFormat="1" x14ac:dyDescent="0.25">
      <c r="A123" s="100" t="str">
        <f t="shared" si="34"/>
        <v>Pumping Equipment</v>
      </c>
      <c r="B123" s="130">
        <f t="shared" si="34"/>
        <v>363</v>
      </c>
      <c r="C123" s="154">
        <f t="shared" si="24"/>
        <v>0</v>
      </c>
      <c r="D123" s="154"/>
      <c r="E123" s="224"/>
      <c r="F123" s="154"/>
      <c r="G123" s="224"/>
      <c r="H123" s="154">
        <f t="shared" si="25"/>
        <v>0</v>
      </c>
      <c r="I123" s="225">
        <f t="shared" si="35"/>
        <v>10</v>
      </c>
      <c r="J123" s="154">
        <f t="shared" si="36"/>
        <v>0</v>
      </c>
      <c r="K123" s="154">
        <f t="shared" si="26"/>
        <v>0</v>
      </c>
      <c r="L123" s="154"/>
      <c r="M123" s="224"/>
      <c r="N123" s="154">
        <f t="shared" si="27"/>
        <v>0</v>
      </c>
      <c r="O123" s="249" t="str">
        <f t="shared" si="28"/>
        <v>---</v>
      </c>
      <c r="P123" s="224"/>
      <c r="Q123" s="249">
        <f t="shared" si="29"/>
        <v>0</v>
      </c>
      <c r="R123" s="45">
        <f t="shared" si="30"/>
        <v>363</v>
      </c>
      <c r="S123" s="129"/>
      <c r="T123" s="122"/>
      <c r="U123" s="154"/>
      <c r="V123" s="440"/>
      <c r="W123" s="227"/>
      <c r="X123" s="154"/>
      <c r="Y123" s="251"/>
      <c r="Z123" s="407"/>
      <c r="AA123" s="154"/>
      <c r="AB123" s="229"/>
      <c r="AC123" s="250"/>
      <c r="AD123" s="203"/>
      <c r="AE123" s="226">
        <v>0</v>
      </c>
      <c r="AF123" s="242" t="e">
        <f t="shared" si="37"/>
        <v>#DIV/0!</v>
      </c>
      <c r="AG123" s="130">
        <f t="shared" si="31"/>
        <v>363</v>
      </c>
      <c r="AH123" s="227" t="str">
        <f t="shared" si="32"/>
        <v>Pumping Equipment</v>
      </c>
      <c r="AI123" s="227"/>
      <c r="AJ123" s="227">
        <f t="shared" si="33"/>
        <v>0</v>
      </c>
    </row>
    <row r="124" spans="1:36" s="63" customFormat="1" x14ac:dyDescent="0.25">
      <c r="A124" s="63" t="str">
        <f t="shared" si="34"/>
        <v>Communication Equipment</v>
      </c>
      <c r="B124" s="45">
        <f t="shared" si="34"/>
        <v>397</v>
      </c>
      <c r="C124" s="39">
        <f t="shared" si="24"/>
        <v>0</v>
      </c>
      <c r="D124" s="39"/>
      <c r="E124" s="40"/>
      <c r="F124" s="39"/>
      <c r="G124" s="40"/>
      <c r="H124" s="39">
        <f t="shared" si="25"/>
        <v>0</v>
      </c>
      <c r="I124" s="41">
        <f t="shared" si="35"/>
        <v>6.7</v>
      </c>
      <c r="J124" s="39">
        <f t="shared" si="36"/>
        <v>0</v>
      </c>
      <c r="K124" s="39">
        <f t="shared" si="26"/>
        <v>0</v>
      </c>
      <c r="L124" s="39"/>
      <c r="M124" s="40"/>
      <c r="N124" s="39">
        <f t="shared" si="27"/>
        <v>0</v>
      </c>
      <c r="O124" s="42" t="str">
        <f t="shared" si="28"/>
        <v>---</v>
      </c>
      <c r="P124" s="40"/>
      <c r="Q124" s="42">
        <f t="shared" si="29"/>
        <v>0</v>
      </c>
      <c r="R124" s="45">
        <f t="shared" si="30"/>
        <v>397</v>
      </c>
      <c r="S124" s="164"/>
      <c r="T124" s="155"/>
      <c r="U124" s="39"/>
      <c r="V124" s="440"/>
      <c r="W124" s="207"/>
      <c r="X124" s="39"/>
      <c r="Y124" s="210"/>
      <c r="Z124" s="407"/>
      <c r="AA124" s="39"/>
      <c r="AB124" s="211"/>
      <c r="AC124" s="156"/>
      <c r="AD124" s="165"/>
      <c r="AE124" s="180">
        <v>0</v>
      </c>
      <c r="AF124" s="241" t="e">
        <f t="shared" si="37"/>
        <v>#DIV/0!</v>
      </c>
      <c r="AG124" s="45">
        <f t="shared" si="31"/>
        <v>397</v>
      </c>
      <c r="AH124" s="207" t="str">
        <f t="shared" si="32"/>
        <v>Communication Equipment</v>
      </c>
      <c r="AI124" s="207"/>
      <c r="AJ124" s="207">
        <f t="shared" si="33"/>
        <v>0</v>
      </c>
    </row>
    <row r="125" spans="1:36" s="100" customFormat="1" x14ac:dyDescent="0.25">
      <c r="A125" s="100" t="str">
        <f t="shared" si="34"/>
        <v>Treatment &amp; Disposal Facilities</v>
      </c>
      <c r="B125" s="130">
        <f t="shared" si="34"/>
        <v>372</v>
      </c>
      <c r="C125" s="154">
        <f t="shared" si="24"/>
        <v>0</v>
      </c>
      <c r="D125" s="154"/>
      <c r="E125" s="224"/>
      <c r="F125" s="154"/>
      <c r="G125" s="224"/>
      <c r="H125" s="154">
        <f t="shared" si="25"/>
        <v>0</v>
      </c>
      <c r="I125" s="225">
        <f t="shared" si="35"/>
        <v>5</v>
      </c>
      <c r="J125" s="154">
        <f t="shared" si="36"/>
        <v>0</v>
      </c>
      <c r="K125" s="154">
        <f t="shared" si="26"/>
        <v>0</v>
      </c>
      <c r="L125" s="154"/>
      <c r="M125" s="224"/>
      <c r="N125" s="154">
        <f t="shared" si="27"/>
        <v>0</v>
      </c>
      <c r="O125" s="249" t="str">
        <f t="shared" si="28"/>
        <v>---</v>
      </c>
      <c r="P125" s="224"/>
      <c r="Q125" s="249">
        <f t="shared" si="29"/>
        <v>0</v>
      </c>
      <c r="R125" s="45">
        <f t="shared" si="30"/>
        <v>372</v>
      </c>
      <c r="S125" s="129"/>
      <c r="T125" s="122"/>
      <c r="U125" s="154"/>
      <c r="V125" s="440"/>
      <c r="W125" s="227"/>
      <c r="X125" s="154"/>
      <c r="Y125" s="251"/>
      <c r="Z125" s="407"/>
      <c r="AA125" s="154"/>
      <c r="AB125" s="229"/>
      <c r="AC125" s="250"/>
      <c r="AD125" s="203"/>
      <c r="AE125" s="226">
        <v>0</v>
      </c>
      <c r="AF125" s="242" t="e">
        <f t="shared" si="37"/>
        <v>#DIV/0!</v>
      </c>
      <c r="AG125" s="130">
        <f t="shared" si="31"/>
        <v>372</v>
      </c>
      <c r="AH125" s="227" t="str">
        <f t="shared" si="32"/>
        <v>Treatment &amp; Disposal Facilities</v>
      </c>
      <c r="AI125" s="227"/>
      <c r="AJ125" s="227">
        <f t="shared" si="33"/>
        <v>0</v>
      </c>
    </row>
    <row r="126" spans="1:36" s="63" customFormat="1" x14ac:dyDescent="0.25">
      <c r="A126" s="63" t="str">
        <f t="shared" si="34"/>
        <v>Plant Sewers</v>
      </c>
      <c r="B126" s="45">
        <f t="shared" si="34"/>
        <v>373</v>
      </c>
      <c r="C126" s="39">
        <f t="shared" si="24"/>
        <v>0</v>
      </c>
      <c r="D126" s="39"/>
      <c r="E126" s="40"/>
      <c r="F126" s="39"/>
      <c r="G126" s="40"/>
      <c r="H126" s="39">
        <f t="shared" si="25"/>
        <v>0</v>
      </c>
      <c r="I126" s="41">
        <f t="shared" si="35"/>
        <v>2.5</v>
      </c>
      <c r="J126" s="39">
        <f t="shared" si="36"/>
        <v>0</v>
      </c>
      <c r="K126" s="39">
        <f t="shared" si="26"/>
        <v>0</v>
      </c>
      <c r="L126" s="39"/>
      <c r="M126" s="40"/>
      <c r="N126" s="39">
        <f t="shared" si="27"/>
        <v>0</v>
      </c>
      <c r="O126" s="42" t="str">
        <f t="shared" si="28"/>
        <v>---</v>
      </c>
      <c r="P126" s="40"/>
      <c r="Q126" s="42">
        <f t="shared" si="29"/>
        <v>0</v>
      </c>
      <c r="R126" s="45">
        <f t="shared" si="30"/>
        <v>373</v>
      </c>
      <c r="S126" s="164"/>
      <c r="T126" s="155"/>
      <c r="U126" s="39"/>
      <c r="V126" s="39"/>
      <c r="W126" s="207"/>
      <c r="X126" s="39"/>
      <c r="Y126" s="39"/>
      <c r="Z126" s="210"/>
      <c r="AA126" s="39"/>
      <c r="AB126" s="211"/>
      <c r="AC126" s="156"/>
      <c r="AD126" s="165"/>
      <c r="AE126" s="180">
        <v>0</v>
      </c>
      <c r="AF126" s="241" t="e">
        <f t="shared" si="37"/>
        <v>#DIV/0!</v>
      </c>
      <c r="AG126" s="45">
        <f t="shared" si="31"/>
        <v>373</v>
      </c>
      <c r="AH126" s="207" t="str">
        <f t="shared" si="32"/>
        <v>Plant Sewers</v>
      </c>
      <c r="AI126" s="207"/>
      <c r="AJ126" s="207">
        <f t="shared" si="33"/>
        <v>0</v>
      </c>
    </row>
    <row r="127" spans="1:36" s="100" customFormat="1" ht="12.75" customHeight="1" x14ac:dyDescent="0.25">
      <c r="A127" s="100" t="str">
        <f t="shared" si="34"/>
        <v>Outfall Sewer Line</v>
      </c>
      <c r="B127" s="130">
        <f t="shared" si="34"/>
        <v>374</v>
      </c>
      <c r="C127" s="154">
        <f t="shared" si="24"/>
        <v>0</v>
      </c>
      <c r="D127" s="154"/>
      <c r="E127" s="224"/>
      <c r="F127" s="154"/>
      <c r="G127" s="224"/>
      <c r="H127" s="154">
        <f t="shared" si="25"/>
        <v>0</v>
      </c>
      <c r="I127" s="225">
        <f t="shared" si="35"/>
        <v>2</v>
      </c>
      <c r="J127" s="154">
        <f t="shared" si="36"/>
        <v>0</v>
      </c>
      <c r="K127" s="154">
        <f t="shared" si="26"/>
        <v>0</v>
      </c>
      <c r="L127" s="154"/>
      <c r="M127" s="224"/>
      <c r="N127" s="154">
        <f t="shared" si="27"/>
        <v>0</v>
      </c>
      <c r="O127" s="249" t="str">
        <f t="shared" si="28"/>
        <v>---</v>
      </c>
      <c r="P127" s="224"/>
      <c r="Q127" s="249">
        <f t="shared" si="29"/>
        <v>0</v>
      </c>
      <c r="R127" s="45">
        <f t="shared" si="30"/>
        <v>374</v>
      </c>
      <c r="S127" s="129"/>
      <c r="T127" s="122"/>
      <c r="U127" s="154"/>
      <c r="V127" s="441" t="s">
        <v>73</v>
      </c>
      <c r="W127" s="227"/>
      <c r="X127" s="154"/>
      <c r="Y127" s="154"/>
      <c r="Z127" s="251"/>
      <c r="AA127" s="154"/>
      <c r="AB127" s="229"/>
      <c r="AC127" s="250"/>
      <c r="AD127" s="203"/>
      <c r="AE127" s="226">
        <v>0</v>
      </c>
      <c r="AF127" s="242" t="e">
        <f t="shared" si="37"/>
        <v>#DIV/0!</v>
      </c>
      <c r="AG127" s="130">
        <f t="shared" si="31"/>
        <v>374</v>
      </c>
      <c r="AH127" s="227" t="str">
        <f t="shared" si="32"/>
        <v>Outfall Sewer Line</v>
      </c>
      <c r="AI127" s="227"/>
      <c r="AJ127" s="227">
        <f t="shared" si="33"/>
        <v>0</v>
      </c>
    </row>
    <row r="128" spans="1:36" s="63" customFormat="1" x14ac:dyDescent="0.25">
      <c r="A128" s="63" t="str">
        <f t="shared" si="34"/>
        <v>Structures and Improvements- other</v>
      </c>
      <c r="B128" s="45">
        <f t="shared" si="34"/>
        <v>390</v>
      </c>
      <c r="C128" s="39">
        <f t="shared" si="24"/>
        <v>25917</v>
      </c>
      <c r="D128" s="39"/>
      <c r="E128" s="40"/>
      <c r="F128" s="39"/>
      <c r="G128" s="40"/>
      <c r="H128" s="39">
        <f t="shared" si="25"/>
        <v>25917</v>
      </c>
      <c r="I128" s="41">
        <f t="shared" si="35"/>
        <v>2.5</v>
      </c>
      <c r="J128" s="39">
        <f t="shared" si="36"/>
        <v>647.92499999999995</v>
      </c>
      <c r="K128" s="39">
        <f t="shared" si="26"/>
        <v>804.03750000000002</v>
      </c>
      <c r="L128" s="39"/>
      <c r="M128" s="40"/>
      <c r="N128" s="39">
        <f t="shared" si="27"/>
        <v>1451.9625000000001</v>
      </c>
      <c r="O128" s="42">
        <f t="shared" si="28"/>
        <v>5.6023555967125827</v>
      </c>
      <c r="P128" s="40"/>
      <c r="Q128" s="42">
        <f t="shared" si="29"/>
        <v>24465.037499999999</v>
      </c>
      <c r="R128" s="45">
        <f t="shared" si="30"/>
        <v>390</v>
      </c>
      <c r="S128" s="164"/>
      <c r="T128" s="155"/>
      <c r="U128" s="39"/>
      <c r="V128" s="441"/>
      <c r="W128" s="207"/>
      <c r="X128" s="39"/>
      <c r="Y128" s="39"/>
      <c r="Z128" s="210"/>
      <c r="AA128" s="39"/>
      <c r="AB128" s="211"/>
      <c r="AC128" s="156"/>
      <c r="AD128" s="165"/>
      <c r="AE128" s="180">
        <v>0</v>
      </c>
      <c r="AF128" s="241">
        <f t="shared" si="37"/>
        <v>5.6023555967125827</v>
      </c>
      <c r="AG128" s="45">
        <f t="shared" si="31"/>
        <v>390</v>
      </c>
      <c r="AH128" s="207" t="str">
        <f t="shared" si="32"/>
        <v>Structures and Improvements- other</v>
      </c>
      <c r="AI128" s="207"/>
      <c r="AJ128" s="207"/>
    </row>
    <row r="129" spans="1:36" s="100" customFormat="1" x14ac:dyDescent="0.25">
      <c r="A129" s="100" t="str">
        <f t="shared" si="34"/>
        <v>Stores Equipment</v>
      </c>
      <c r="B129" s="130">
        <f t="shared" si="34"/>
        <v>393</v>
      </c>
      <c r="C129" s="154">
        <f t="shared" si="24"/>
        <v>0</v>
      </c>
      <c r="D129" s="154"/>
      <c r="E129" s="224"/>
      <c r="F129" s="154"/>
      <c r="G129" s="224"/>
      <c r="H129" s="154">
        <f t="shared" si="25"/>
        <v>0</v>
      </c>
      <c r="I129" s="225">
        <f t="shared" si="35"/>
        <v>4</v>
      </c>
      <c r="J129" s="154">
        <f t="shared" si="36"/>
        <v>0</v>
      </c>
      <c r="K129" s="154">
        <f t="shared" si="26"/>
        <v>0</v>
      </c>
      <c r="L129" s="154"/>
      <c r="M129" s="224"/>
      <c r="N129" s="154">
        <f t="shared" si="27"/>
        <v>0</v>
      </c>
      <c r="O129" s="249" t="str">
        <f t="shared" si="28"/>
        <v>---</v>
      </c>
      <c r="P129" s="224"/>
      <c r="Q129" s="249">
        <f t="shared" si="29"/>
        <v>0</v>
      </c>
      <c r="R129" s="45">
        <f t="shared" si="30"/>
        <v>393</v>
      </c>
      <c r="S129" s="129"/>
      <c r="T129" s="122"/>
      <c r="U129" s="154"/>
      <c r="V129" s="441"/>
      <c r="W129" s="227"/>
      <c r="X129" s="154"/>
      <c r="Y129" s="154"/>
      <c r="Z129" s="154"/>
      <c r="AA129" s="154"/>
      <c r="AB129" s="229"/>
      <c r="AC129" s="250"/>
      <c r="AD129" s="203"/>
      <c r="AE129" s="226">
        <v>0</v>
      </c>
      <c r="AF129" s="242" t="e">
        <f t="shared" si="37"/>
        <v>#DIV/0!</v>
      </c>
      <c r="AG129" s="130">
        <f t="shared" si="31"/>
        <v>393</v>
      </c>
      <c r="AH129" s="227" t="str">
        <f t="shared" si="32"/>
        <v>Stores Equipment</v>
      </c>
      <c r="AI129" s="227"/>
      <c r="AJ129" s="227">
        <f>-1*AE129/100*H129</f>
        <v>0</v>
      </c>
    </row>
    <row r="130" spans="1:36" s="63" customFormat="1" x14ac:dyDescent="0.25">
      <c r="A130" s="63" t="str">
        <f t="shared" si="34"/>
        <v>Transportation Equipment</v>
      </c>
      <c r="B130" s="45">
        <f t="shared" si="34"/>
        <v>392</v>
      </c>
      <c r="C130" s="39">
        <f t="shared" si="24"/>
        <v>0</v>
      </c>
      <c r="D130" s="39"/>
      <c r="E130" s="40"/>
      <c r="F130" s="39"/>
      <c r="G130" s="40"/>
      <c r="H130" s="39">
        <f t="shared" si="25"/>
        <v>0</v>
      </c>
      <c r="I130" s="41">
        <f t="shared" si="35"/>
        <v>13</v>
      </c>
      <c r="J130" s="39">
        <f t="shared" si="36"/>
        <v>0</v>
      </c>
      <c r="K130" s="39">
        <f t="shared" si="26"/>
        <v>0</v>
      </c>
      <c r="L130" s="39"/>
      <c r="M130" s="40"/>
      <c r="N130" s="39">
        <f t="shared" si="27"/>
        <v>0</v>
      </c>
      <c r="O130" s="42" t="str">
        <f t="shared" si="28"/>
        <v>---</v>
      </c>
      <c r="P130" s="40"/>
      <c r="Q130" s="42">
        <f t="shared" si="29"/>
        <v>0</v>
      </c>
      <c r="R130" s="45">
        <f t="shared" si="30"/>
        <v>392</v>
      </c>
      <c r="S130" s="164"/>
      <c r="T130" s="155"/>
      <c r="U130" s="39"/>
      <c r="V130" s="441"/>
      <c r="W130" s="207"/>
      <c r="X130" s="39"/>
      <c r="Y130" s="39"/>
      <c r="Z130" s="39"/>
      <c r="AA130" s="39"/>
      <c r="AB130" s="211"/>
      <c r="AC130" s="156"/>
      <c r="AD130" s="165"/>
      <c r="AE130" s="180">
        <v>0</v>
      </c>
      <c r="AF130" s="241" t="e">
        <f t="shared" si="37"/>
        <v>#DIV/0!</v>
      </c>
      <c r="AG130" s="45">
        <f t="shared" si="31"/>
        <v>392</v>
      </c>
      <c r="AH130" s="207" t="str">
        <f t="shared" si="32"/>
        <v>Transportation Equipment</v>
      </c>
      <c r="AI130" s="207"/>
      <c r="AJ130" s="207">
        <f>-1*AE130/100*H130</f>
        <v>0</v>
      </c>
    </row>
    <row r="131" spans="1:36" s="100" customFormat="1" x14ac:dyDescent="0.25">
      <c r="A131" s="100" t="str">
        <f t="shared" si="34"/>
        <v>Power Operated Equipment</v>
      </c>
      <c r="B131" s="130">
        <f t="shared" si="34"/>
        <v>396</v>
      </c>
      <c r="C131" s="154">
        <f t="shared" si="24"/>
        <v>0</v>
      </c>
      <c r="D131" s="154"/>
      <c r="E131" s="224"/>
      <c r="F131" s="154"/>
      <c r="G131" s="224"/>
      <c r="H131" s="154">
        <f t="shared" si="25"/>
        <v>0</v>
      </c>
      <c r="I131" s="225">
        <f t="shared" si="35"/>
        <v>6.7</v>
      </c>
      <c r="J131" s="154">
        <f t="shared" si="36"/>
        <v>0</v>
      </c>
      <c r="K131" s="154">
        <f t="shared" si="26"/>
        <v>0</v>
      </c>
      <c r="L131" s="154"/>
      <c r="M131" s="224"/>
      <c r="N131" s="154">
        <f t="shared" si="27"/>
        <v>0</v>
      </c>
      <c r="O131" s="249" t="str">
        <f t="shared" si="28"/>
        <v>---</v>
      </c>
      <c r="P131" s="224"/>
      <c r="Q131" s="249">
        <f t="shared" si="29"/>
        <v>0</v>
      </c>
      <c r="R131" s="45">
        <f t="shared" si="30"/>
        <v>396</v>
      </c>
      <c r="S131" s="129"/>
      <c r="T131" s="122"/>
      <c r="U131" s="154"/>
      <c r="V131" s="441"/>
      <c r="W131" s="227"/>
      <c r="X131" s="154"/>
      <c r="Y131" s="154"/>
      <c r="Z131" s="154"/>
      <c r="AA131" s="154"/>
      <c r="AB131" s="229"/>
      <c r="AC131" s="250"/>
      <c r="AD131" s="203"/>
      <c r="AE131" s="226">
        <v>0</v>
      </c>
      <c r="AF131" s="242" t="e">
        <f t="shared" si="37"/>
        <v>#DIV/0!</v>
      </c>
      <c r="AG131" s="130">
        <f t="shared" si="31"/>
        <v>396</v>
      </c>
      <c r="AH131" s="227" t="str">
        <f t="shared" si="32"/>
        <v>Power Operated Equipment</v>
      </c>
      <c r="AI131" s="227"/>
      <c r="AJ131" s="227">
        <f>-1*AE131/100*H131</f>
        <v>0</v>
      </c>
    </row>
    <row r="132" spans="1:36" s="63" customFormat="1" x14ac:dyDescent="0.25">
      <c r="A132" s="63" t="str">
        <f t="shared" si="34"/>
        <v>Land and Land Rights</v>
      </c>
      <c r="B132" s="45">
        <f t="shared" si="34"/>
        <v>350</v>
      </c>
      <c r="C132" s="39">
        <f t="shared" si="24"/>
        <v>23316</v>
      </c>
      <c r="D132" s="39"/>
      <c r="E132" s="40"/>
      <c r="F132" s="39"/>
      <c r="G132" s="40"/>
      <c r="H132" s="39">
        <f t="shared" si="25"/>
        <v>23316</v>
      </c>
      <c r="I132" s="41">
        <f t="shared" si="35"/>
        <v>0</v>
      </c>
      <c r="J132" s="39">
        <f t="shared" si="36"/>
        <v>0</v>
      </c>
      <c r="K132" s="39">
        <f t="shared" si="26"/>
        <v>0</v>
      </c>
      <c r="L132" s="39"/>
      <c r="M132" s="40"/>
      <c r="N132" s="39">
        <f t="shared" si="27"/>
        <v>0</v>
      </c>
      <c r="O132" s="42" t="str">
        <f t="shared" si="28"/>
        <v>---</v>
      </c>
      <c r="P132" s="40"/>
      <c r="Q132" s="42">
        <f t="shared" si="29"/>
        <v>23316</v>
      </c>
      <c r="R132" s="45">
        <f t="shared" si="30"/>
        <v>350</v>
      </c>
      <c r="S132" s="164"/>
      <c r="T132" s="155"/>
      <c r="U132" s="39"/>
      <c r="V132" s="441"/>
      <c r="W132" s="207"/>
      <c r="X132" s="39"/>
      <c r="Y132" s="39"/>
      <c r="Z132" s="39"/>
      <c r="AA132" s="39"/>
      <c r="AB132" s="211"/>
      <c r="AC132" s="156"/>
      <c r="AD132" s="165"/>
      <c r="AE132" s="180">
        <v>0</v>
      </c>
      <c r="AF132" s="241">
        <f t="shared" si="37"/>
        <v>0</v>
      </c>
      <c r="AG132" s="45">
        <f t="shared" si="31"/>
        <v>350</v>
      </c>
      <c r="AH132" s="207" t="str">
        <f t="shared" si="32"/>
        <v>Land and Land Rights</v>
      </c>
      <c r="AI132" s="207"/>
      <c r="AJ132" s="207">
        <f>-1*AE132/100*H132</f>
        <v>0</v>
      </c>
    </row>
    <row r="133" spans="1:36" s="100" customFormat="1" x14ac:dyDescent="0.25">
      <c r="A133" s="100">
        <f t="shared" si="34"/>
        <v>0</v>
      </c>
      <c r="B133" s="130">
        <f t="shared" si="34"/>
        <v>0</v>
      </c>
      <c r="C133" s="154">
        <f t="shared" si="24"/>
        <v>0</v>
      </c>
      <c r="D133" s="154"/>
      <c r="E133" s="224"/>
      <c r="F133" s="154"/>
      <c r="G133" s="224"/>
      <c r="H133" s="154">
        <f t="shared" si="25"/>
        <v>0</v>
      </c>
      <c r="I133" s="225">
        <f t="shared" si="35"/>
        <v>0</v>
      </c>
      <c r="J133" s="154">
        <f t="shared" si="36"/>
        <v>0</v>
      </c>
      <c r="K133" s="154">
        <f t="shared" si="26"/>
        <v>0</v>
      </c>
      <c r="L133" s="154"/>
      <c r="M133" s="224"/>
      <c r="N133" s="154">
        <f t="shared" si="27"/>
        <v>0</v>
      </c>
      <c r="O133" s="249" t="str">
        <f t="shared" si="28"/>
        <v>---</v>
      </c>
      <c r="P133" s="224"/>
      <c r="Q133" s="249">
        <f t="shared" si="29"/>
        <v>0</v>
      </c>
      <c r="R133" s="45">
        <f t="shared" si="30"/>
        <v>0</v>
      </c>
      <c r="S133" s="129"/>
      <c r="T133" s="122"/>
      <c r="U133" s="154"/>
      <c r="V133" s="441"/>
      <c r="W133" s="227"/>
      <c r="X133" s="154"/>
      <c r="Y133" s="154"/>
      <c r="Z133" s="154"/>
      <c r="AA133" s="154"/>
      <c r="AB133" s="229"/>
      <c r="AC133" s="250"/>
      <c r="AD133" s="203"/>
      <c r="AE133" s="226">
        <v>0</v>
      </c>
      <c r="AF133" s="242" t="e">
        <f t="shared" si="37"/>
        <v>#DIV/0!</v>
      </c>
      <c r="AG133" s="130">
        <f t="shared" si="31"/>
        <v>0</v>
      </c>
      <c r="AH133" s="227">
        <f t="shared" si="32"/>
        <v>0</v>
      </c>
      <c r="AI133" s="227"/>
      <c r="AJ133" s="227"/>
    </row>
    <row r="134" spans="1:36" s="63" customFormat="1" x14ac:dyDescent="0.25">
      <c r="A134" s="63">
        <f t="shared" si="34"/>
        <v>0</v>
      </c>
      <c r="B134" s="45">
        <f t="shared" si="34"/>
        <v>0</v>
      </c>
      <c r="C134" s="39">
        <f t="shared" si="24"/>
        <v>0</v>
      </c>
      <c r="D134" s="39"/>
      <c r="E134" s="40"/>
      <c r="F134" s="39"/>
      <c r="G134" s="40"/>
      <c r="H134" s="39">
        <f t="shared" si="25"/>
        <v>0</v>
      </c>
      <c r="I134" s="41">
        <f t="shared" si="35"/>
        <v>0</v>
      </c>
      <c r="J134" s="39">
        <f t="shared" si="36"/>
        <v>0</v>
      </c>
      <c r="K134" s="39">
        <f t="shared" si="26"/>
        <v>0</v>
      </c>
      <c r="L134" s="39"/>
      <c r="M134" s="40"/>
      <c r="N134" s="39">
        <f t="shared" si="27"/>
        <v>0</v>
      </c>
      <c r="O134" s="42" t="str">
        <f t="shared" si="28"/>
        <v>---</v>
      </c>
      <c r="P134" s="40"/>
      <c r="Q134" s="42">
        <f t="shared" si="29"/>
        <v>0</v>
      </c>
      <c r="R134" s="45">
        <f t="shared" si="30"/>
        <v>0</v>
      </c>
      <c r="S134" s="164"/>
      <c r="T134" s="155"/>
      <c r="U134" s="39"/>
      <c r="V134" s="441"/>
      <c r="W134" s="207"/>
      <c r="X134" s="39"/>
      <c r="Y134" s="39"/>
      <c r="Z134" s="39"/>
      <c r="AA134" s="39"/>
      <c r="AB134" s="211"/>
      <c r="AC134" s="156"/>
      <c r="AD134" s="165"/>
      <c r="AE134" s="180">
        <v>0</v>
      </c>
      <c r="AF134" s="241" t="e">
        <f t="shared" si="37"/>
        <v>#DIV/0!</v>
      </c>
      <c r="AG134" s="45">
        <f t="shared" si="31"/>
        <v>0</v>
      </c>
      <c r="AH134" s="207">
        <f t="shared" si="32"/>
        <v>0</v>
      </c>
      <c r="AI134" s="207"/>
      <c r="AJ134" s="207">
        <f>-1*AE134/100*H134</f>
        <v>0</v>
      </c>
    </row>
    <row r="135" spans="1:36" s="100" customFormat="1" x14ac:dyDescent="0.25">
      <c r="A135" s="100">
        <f t="shared" si="34"/>
        <v>0</v>
      </c>
      <c r="B135" s="130">
        <f t="shared" si="34"/>
        <v>0</v>
      </c>
      <c r="C135" s="154">
        <f t="shared" si="24"/>
        <v>0</v>
      </c>
      <c r="D135" s="154"/>
      <c r="E135" s="224"/>
      <c r="F135" s="154"/>
      <c r="G135" s="224"/>
      <c r="H135" s="154">
        <f t="shared" si="25"/>
        <v>0</v>
      </c>
      <c r="I135" s="225">
        <f t="shared" si="35"/>
        <v>0</v>
      </c>
      <c r="J135" s="154">
        <f t="shared" si="36"/>
        <v>0</v>
      </c>
      <c r="K135" s="154">
        <f t="shared" si="26"/>
        <v>0</v>
      </c>
      <c r="L135" s="154"/>
      <c r="M135" s="224"/>
      <c r="N135" s="154">
        <f t="shared" si="27"/>
        <v>0</v>
      </c>
      <c r="O135" s="249" t="str">
        <f t="shared" si="28"/>
        <v>---</v>
      </c>
      <c r="P135" s="224"/>
      <c r="Q135" s="249">
        <f t="shared" si="29"/>
        <v>0</v>
      </c>
      <c r="R135" s="45">
        <f t="shared" si="30"/>
        <v>0</v>
      </c>
      <c r="S135" s="129"/>
      <c r="T135" s="122"/>
      <c r="U135" s="154"/>
      <c r="V135" s="154"/>
      <c r="W135" s="227"/>
      <c r="X135" s="154"/>
      <c r="Y135" s="154"/>
      <c r="Z135" s="154"/>
      <c r="AA135" s="154"/>
      <c r="AB135" s="229"/>
      <c r="AC135" s="250"/>
      <c r="AD135" s="203"/>
      <c r="AE135" s="226">
        <v>0</v>
      </c>
      <c r="AF135" s="242" t="e">
        <f t="shared" si="37"/>
        <v>#DIV/0!</v>
      </c>
      <c r="AG135" s="130">
        <f t="shared" si="31"/>
        <v>0</v>
      </c>
      <c r="AH135" s="227">
        <f t="shared" si="32"/>
        <v>0</v>
      </c>
      <c r="AI135" s="227"/>
      <c r="AJ135" s="227">
        <f>-1*AE135/100*H135</f>
        <v>0</v>
      </c>
    </row>
    <row r="136" spans="1:36" s="63" customFormat="1" x14ac:dyDescent="0.25">
      <c r="A136" s="63">
        <f t="shared" si="34"/>
        <v>0</v>
      </c>
      <c r="B136" s="45">
        <f t="shared" si="34"/>
        <v>0</v>
      </c>
      <c r="C136" s="38"/>
      <c r="D136" s="39"/>
      <c r="E136" s="40"/>
      <c r="F136" s="39"/>
      <c r="G136" s="40"/>
      <c r="H136" s="39">
        <f t="shared" si="25"/>
        <v>0</v>
      </c>
      <c r="I136" s="41">
        <f t="shared" si="35"/>
        <v>0</v>
      </c>
      <c r="J136" s="39">
        <f t="shared" si="36"/>
        <v>0</v>
      </c>
      <c r="K136" s="39">
        <f t="shared" si="26"/>
        <v>0</v>
      </c>
      <c r="L136" s="39"/>
      <c r="M136" s="40"/>
      <c r="N136" s="39">
        <f t="shared" si="27"/>
        <v>0</v>
      </c>
      <c r="O136" s="42" t="str">
        <f t="shared" si="28"/>
        <v>---</v>
      </c>
      <c r="P136" s="40"/>
      <c r="Q136" s="42">
        <f t="shared" si="29"/>
        <v>0</v>
      </c>
      <c r="R136" s="45">
        <f t="shared" si="30"/>
        <v>0</v>
      </c>
      <c r="S136" s="164"/>
      <c r="T136" s="155"/>
      <c r="U136" s="39"/>
      <c r="V136" s="39"/>
      <c r="W136" s="207"/>
      <c r="X136" s="207"/>
      <c r="Y136" s="39"/>
      <c r="Z136" s="39"/>
      <c r="AA136" s="39"/>
      <c r="AB136" s="211"/>
      <c r="AC136" s="156"/>
      <c r="AD136" s="165"/>
      <c r="AE136" s="180">
        <v>0</v>
      </c>
      <c r="AF136" s="241" t="e">
        <f t="shared" si="37"/>
        <v>#DIV/0!</v>
      </c>
      <c r="AG136" s="45">
        <f t="shared" si="31"/>
        <v>0</v>
      </c>
      <c r="AH136" s="207">
        <f t="shared" si="32"/>
        <v>0</v>
      </c>
      <c r="AI136" s="207"/>
      <c r="AJ136" s="207">
        <f>-1*AE136/100*H136</f>
        <v>0</v>
      </c>
    </row>
    <row r="137" spans="1:36" s="100" customFormat="1" x14ac:dyDescent="0.25">
      <c r="A137" s="245"/>
      <c r="B137" s="287"/>
      <c r="C137" s="288"/>
      <c r="D137" s="289"/>
      <c r="E137" s="290"/>
      <c r="F137" s="289"/>
      <c r="G137" s="290"/>
      <c r="H137" s="154">
        <f t="shared" si="25"/>
        <v>0</v>
      </c>
      <c r="I137" s="225">
        <f t="shared" si="35"/>
        <v>0</v>
      </c>
      <c r="J137" s="154"/>
      <c r="K137" s="288"/>
      <c r="L137" s="289"/>
      <c r="M137" s="290"/>
      <c r="N137" s="289"/>
      <c r="O137" s="249"/>
      <c r="P137" s="290"/>
      <c r="Q137" s="291"/>
      <c r="R137" s="130"/>
      <c r="S137" s="129"/>
      <c r="T137" s="122"/>
      <c r="U137" s="154"/>
      <c r="V137" s="154"/>
      <c r="W137" s="227"/>
      <c r="X137" s="227"/>
      <c r="Y137" s="154"/>
      <c r="Z137" s="154"/>
      <c r="AA137" s="154"/>
      <c r="AB137" s="229"/>
      <c r="AC137" s="250"/>
      <c r="AD137" s="203"/>
      <c r="AE137" s="226">
        <v>0</v>
      </c>
      <c r="AF137" s="242" t="e">
        <f t="shared" si="37"/>
        <v>#DIV/0!</v>
      </c>
      <c r="AG137" s="130">
        <f t="shared" si="31"/>
        <v>0</v>
      </c>
      <c r="AH137" s="227">
        <f t="shared" si="32"/>
        <v>0</v>
      </c>
      <c r="AI137" s="227"/>
      <c r="AJ137" s="227">
        <f>-1*AE137/100*H137</f>
        <v>0</v>
      </c>
    </row>
    <row r="138" spans="1:36" x14ac:dyDescent="0.25">
      <c r="A138" s="150" t="s">
        <v>54</v>
      </c>
      <c r="B138" s="9" t="str">
        <f>$M$1</f>
        <v>A</v>
      </c>
      <c r="C138" s="18"/>
      <c r="D138" s="18"/>
      <c r="E138" s="19"/>
      <c r="F138" s="18"/>
      <c r="G138" s="19"/>
      <c r="H138" s="18"/>
      <c r="I138" s="18"/>
      <c r="J138" s="18"/>
      <c r="K138" s="18"/>
      <c r="L138" s="18"/>
      <c r="M138" s="19"/>
      <c r="N138" s="18"/>
      <c r="O138" s="18"/>
      <c r="P138" s="19"/>
      <c r="Q138" s="20"/>
      <c r="R138" s="21"/>
      <c r="U138" s="56"/>
      <c r="V138" s="4"/>
      <c r="Y138" s="32"/>
      <c r="AA138" s="32"/>
      <c r="AB138" s="205"/>
      <c r="AE138" s="9"/>
      <c r="AF138" s="58"/>
    </row>
    <row r="139" spans="1:36" x14ac:dyDescent="0.25">
      <c r="A139" s="4" t="s">
        <v>4</v>
      </c>
      <c r="C139" s="198">
        <f>SUM(C116:C138)</f>
        <v>49233</v>
      </c>
      <c r="D139" s="154">
        <f>SUM(D116:D138)</f>
        <v>0</v>
      </c>
      <c r="E139" s="22"/>
      <c r="F139" s="154">
        <f>SUM(F116:F138)</f>
        <v>0</v>
      </c>
      <c r="G139" s="22"/>
      <c r="H139" s="198">
        <f>SUM(H116:H138)</f>
        <v>49233</v>
      </c>
      <c r="I139" s="23"/>
      <c r="J139" s="198">
        <f>SUM(J116:J138)</f>
        <v>647.92499999999995</v>
      </c>
      <c r="K139" s="198">
        <f>SUM(K116:K138)</f>
        <v>804.03750000000002</v>
      </c>
      <c r="L139" s="154">
        <f>SUM(L116:L138)</f>
        <v>0</v>
      </c>
      <c r="M139" s="22"/>
      <c r="N139" s="198">
        <f>SUM(N116:N138)</f>
        <v>1451.9625000000001</v>
      </c>
      <c r="O139" s="64"/>
      <c r="P139" s="24"/>
      <c r="Q139" s="198">
        <f>SUM(Q116:Q138)</f>
        <v>47781.037499999999</v>
      </c>
      <c r="U139" s="198">
        <f>SUM(U116:U138)</f>
        <v>0</v>
      </c>
      <c r="V139" s="23"/>
      <c r="X139" s="198">
        <f>U139+V116</f>
        <v>0</v>
      </c>
      <c r="Y139" s="198">
        <f>X139/H139*J139</f>
        <v>0</v>
      </c>
      <c r="AA139" s="198">
        <f>Z116+Y139+SUM(AA116:AA137)</f>
        <v>0</v>
      </c>
      <c r="AB139" s="198">
        <f>X139-AA139</f>
        <v>0</v>
      </c>
      <c r="AF139" s="243">
        <f>100*N139/(H139+AJ139)</f>
        <v>2.9491651940771435</v>
      </c>
      <c r="AG139" s="168" t="s">
        <v>37</v>
      </c>
      <c r="AI139" s="56" t="s">
        <v>38</v>
      </c>
      <c r="AJ139" s="198">
        <f>SUM(AJ116:AJ138)</f>
        <v>0</v>
      </c>
    </row>
    <row r="140" spans="1:36" x14ac:dyDescent="0.25">
      <c r="C140" s="32"/>
      <c r="H140" s="32"/>
      <c r="I140" s="32"/>
      <c r="J140" s="32"/>
      <c r="K140" s="32"/>
      <c r="L140" s="32"/>
      <c r="N140" s="32"/>
      <c r="O140" s="32"/>
      <c r="Q140" s="32"/>
    </row>
    <row r="141" spans="1:36" x14ac:dyDescent="0.25">
      <c r="A141" s="120" t="s">
        <v>85</v>
      </c>
      <c r="B141" s="4"/>
      <c r="E141" s="4"/>
      <c r="G141" s="4"/>
      <c r="M141" s="4"/>
      <c r="P141" s="4"/>
    </row>
    <row r="142" spans="1:36" ht="14.4" thickBot="1" x14ac:dyDescent="0.3">
      <c r="B142" s="4"/>
      <c r="E142" s="4"/>
      <c r="G142" s="4"/>
      <c r="J142" s="32"/>
      <c r="K142" s="32"/>
      <c r="L142" s="32"/>
      <c r="N142" s="32"/>
      <c r="O142" s="32"/>
      <c r="Q142" s="32"/>
    </row>
    <row r="143" spans="1:36" ht="14.4" thickTop="1" x14ac:dyDescent="0.25">
      <c r="B143" s="4"/>
      <c r="E143" s="4"/>
      <c r="G143" s="4"/>
      <c r="J143" s="32"/>
      <c r="K143" s="66"/>
      <c r="L143" s="67"/>
      <c r="M143" s="68"/>
      <c r="N143" s="67"/>
      <c r="O143" s="67"/>
      <c r="P143" s="68"/>
      <c r="Q143" s="69"/>
    </row>
    <row r="144" spans="1:36" x14ac:dyDescent="0.25">
      <c r="C144" s="32"/>
      <c r="H144" s="32"/>
      <c r="I144" s="32"/>
      <c r="J144" s="32"/>
      <c r="K144" s="70"/>
      <c r="L144" s="448">
        <f>I107</f>
        <v>1985</v>
      </c>
      <c r="M144" s="449"/>
      <c r="N144" s="449"/>
      <c r="O144" s="449"/>
      <c r="P144" s="450"/>
      <c r="Q144" s="71"/>
    </row>
    <row r="145" spans="1:36" x14ac:dyDescent="0.25">
      <c r="K145" s="72"/>
      <c r="L145" s="56"/>
      <c r="M145" s="73"/>
      <c r="N145" s="56"/>
      <c r="O145" s="56"/>
      <c r="P145" s="73"/>
      <c r="Q145" s="74"/>
    </row>
    <row r="146" spans="1:36" x14ac:dyDescent="0.25">
      <c r="A146" s="9"/>
      <c r="B146" s="168"/>
      <c r="K146" s="72"/>
      <c r="L146" s="56" t="s">
        <v>19</v>
      </c>
      <c r="M146" s="73"/>
      <c r="N146" s="56"/>
      <c r="O146" s="379">
        <f>H139</f>
        <v>49233</v>
      </c>
      <c r="P146" s="379"/>
      <c r="Q146" s="71"/>
    </row>
    <row r="147" spans="1:36" x14ac:dyDescent="0.25">
      <c r="A147" s="9"/>
      <c r="B147" s="168"/>
      <c r="K147" s="72"/>
      <c r="L147" s="43" t="s">
        <v>20</v>
      </c>
      <c r="M147" s="73"/>
      <c r="N147" s="56"/>
      <c r="O147" s="391">
        <f>X139</f>
        <v>0</v>
      </c>
      <c r="P147" s="391"/>
      <c r="Q147" s="71"/>
    </row>
    <row r="148" spans="1:36" ht="14.4" thickBot="1" x14ac:dyDescent="0.3">
      <c r="K148" s="72"/>
      <c r="L148" s="43" t="s">
        <v>21</v>
      </c>
      <c r="M148" s="73"/>
      <c r="N148" s="56"/>
      <c r="O148" s="392">
        <f>N139</f>
        <v>1451.9625000000001</v>
      </c>
      <c r="P148" s="392"/>
      <c r="Q148" s="71"/>
    </row>
    <row r="149" spans="1:36" x14ac:dyDescent="0.25">
      <c r="A149" s="9"/>
      <c r="B149" s="168"/>
      <c r="K149" s="72"/>
      <c r="L149" s="75"/>
      <c r="M149" s="76"/>
      <c r="N149" s="77"/>
      <c r="O149" s="393">
        <f>O146-O147-O148</f>
        <v>47781.037499999999</v>
      </c>
      <c r="P149" s="393"/>
      <c r="Q149" s="71"/>
    </row>
    <row r="150" spans="1:36" x14ac:dyDescent="0.25">
      <c r="A150" s="9"/>
      <c r="B150" s="168"/>
      <c r="H150" s="9"/>
      <c r="K150" s="78"/>
      <c r="L150" s="43"/>
      <c r="M150" s="73"/>
      <c r="N150" s="56"/>
      <c r="O150" s="43"/>
      <c r="P150" s="56"/>
      <c r="Q150" s="74"/>
    </row>
    <row r="151" spans="1:36" x14ac:dyDescent="0.25">
      <c r="A151" s="9" t="s">
        <v>22</v>
      </c>
      <c r="B151" s="62">
        <v>0</v>
      </c>
      <c r="C151" s="62"/>
      <c r="D151" s="4" t="s">
        <v>23</v>
      </c>
      <c r="E151" s="4"/>
      <c r="F151" s="2"/>
      <c r="G151" s="4"/>
      <c r="H151" s="2"/>
      <c r="J151" s="2"/>
      <c r="K151" s="78"/>
      <c r="L151" s="80" t="s">
        <v>24</v>
      </c>
      <c r="M151" s="73"/>
      <c r="N151" s="56"/>
      <c r="O151" s="394">
        <f>AA139</f>
        <v>0</v>
      </c>
      <c r="P151" s="394"/>
      <c r="Q151" s="71"/>
    </row>
    <row r="152" spans="1:36" x14ac:dyDescent="0.25">
      <c r="A152" s="9" t="s">
        <v>25</v>
      </c>
      <c r="B152" s="62">
        <v>0</v>
      </c>
      <c r="C152" s="62"/>
      <c r="D152" s="4">
        <f>B151-B152</f>
        <v>0</v>
      </c>
      <c r="E152" s="4" t="s">
        <v>26</v>
      </c>
      <c r="F152" s="2"/>
      <c r="G152" s="4"/>
      <c r="H152" s="2"/>
      <c r="J152" s="2"/>
      <c r="K152" s="72"/>
      <c r="L152" s="81" t="s">
        <v>27</v>
      </c>
      <c r="M152" s="19"/>
      <c r="N152" s="20"/>
      <c r="O152" s="374">
        <f>O149+O151</f>
        <v>47781.037499999999</v>
      </c>
      <c r="P152" s="374"/>
      <c r="Q152" s="95"/>
    </row>
    <row r="153" spans="1:36" ht="14.4" thickBot="1" x14ac:dyDescent="0.3">
      <c r="A153" s="9"/>
      <c r="B153" s="62"/>
      <c r="C153" s="62"/>
      <c r="E153" s="4"/>
      <c r="F153" s="2"/>
      <c r="G153" s="4"/>
      <c r="H153" s="2"/>
      <c r="J153" s="2"/>
      <c r="K153" s="82"/>
      <c r="L153" s="103"/>
      <c r="M153" s="84"/>
      <c r="N153" s="83"/>
      <c r="O153" s="83"/>
      <c r="P153" s="84"/>
      <c r="Q153" s="85"/>
    </row>
    <row r="154" spans="1:36" ht="14.4" thickTop="1" x14ac:dyDescent="0.25">
      <c r="A154" s="9"/>
      <c r="B154" s="62"/>
      <c r="C154" s="62"/>
      <c r="E154" s="4"/>
      <c r="F154" s="2"/>
      <c r="G154" s="4"/>
      <c r="H154" s="2"/>
      <c r="J154" s="2"/>
      <c r="L154" s="80"/>
      <c r="M154" s="73"/>
      <c r="N154" s="56"/>
      <c r="O154" s="56"/>
      <c r="P154" s="73"/>
      <c r="Q154" s="86"/>
    </row>
    <row r="155" spans="1:36" x14ac:dyDescent="0.25">
      <c r="B155" s="4"/>
      <c r="E155" s="4"/>
      <c r="G155" s="4"/>
      <c r="M155" s="4"/>
      <c r="P155" s="4"/>
    </row>
    <row r="156" spans="1:36" x14ac:dyDescent="0.25">
      <c r="B156" s="4"/>
      <c r="E156" s="4"/>
      <c r="M156" s="4"/>
      <c r="N156" s="425" t="s">
        <v>93</v>
      </c>
      <c r="O156" s="425"/>
      <c r="P156" s="425"/>
      <c r="Q156" s="425"/>
      <c r="R156" s="425"/>
    </row>
    <row r="157" spans="1:36" x14ac:dyDescent="0.25">
      <c r="A157" s="149"/>
      <c r="B157" s="149"/>
      <c r="C157" s="149"/>
      <c r="D157" s="1"/>
      <c r="G157" s="422" t="s">
        <v>1</v>
      </c>
      <c r="H157" s="423"/>
      <c r="I157" s="3">
        <f>I107+1</f>
        <v>1986</v>
      </c>
      <c r="J157" s="427"/>
      <c r="K157" s="427"/>
      <c r="L157" s="428"/>
      <c r="M157" s="3">
        <v>12</v>
      </c>
      <c r="N157" s="425"/>
      <c r="O157" s="425"/>
      <c r="P157" s="425"/>
      <c r="Q157" s="425"/>
      <c r="R157" s="425"/>
    </row>
    <row r="158" spans="1:36" x14ac:dyDescent="0.25">
      <c r="A158" s="149"/>
      <c r="B158" s="149"/>
      <c r="C158" s="149"/>
      <c r="D158" s="1"/>
      <c r="N158" s="426"/>
      <c r="O158" s="426"/>
      <c r="P158" s="426"/>
      <c r="Q158" s="426"/>
      <c r="R158" s="426"/>
    </row>
    <row r="159" spans="1:36" ht="12.75" customHeight="1" x14ac:dyDescent="0.3">
      <c r="A159" s="5"/>
      <c r="B159" s="451" t="s">
        <v>49</v>
      </c>
      <c r="C159" s="366" t="s">
        <v>44</v>
      </c>
      <c r="D159" s="366" t="s">
        <v>45</v>
      </c>
      <c r="E159" s="101"/>
      <c r="F159" s="366" t="s">
        <v>46</v>
      </c>
      <c r="G159" s="101"/>
      <c r="H159" s="366" t="s">
        <v>47</v>
      </c>
      <c r="I159" s="366" t="s">
        <v>48</v>
      </c>
      <c r="J159" s="366" t="s">
        <v>50</v>
      </c>
      <c r="K159" s="366" t="s">
        <v>51</v>
      </c>
      <c r="L159" s="366" t="s">
        <v>52</v>
      </c>
      <c r="M159" s="101"/>
      <c r="N159" s="366" t="s">
        <v>53</v>
      </c>
      <c r="O159" s="366" t="s">
        <v>60</v>
      </c>
      <c r="P159" s="101"/>
      <c r="Q159" s="368" t="s">
        <v>55</v>
      </c>
      <c r="R159" s="447" t="s">
        <v>49</v>
      </c>
      <c r="U159" s="437" t="s">
        <v>64</v>
      </c>
      <c r="V159" s="437" t="s">
        <v>65</v>
      </c>
      <c r="W159" s="442" t="s">
        <v>67</v>
      </c>
      <c r="X159" s="437" t="s">
        <v>66</v>
      </c>
      <c r="Y159" s="437" t="s">
        <v>68</v>
      </c>
      <c r="Z159" s="445" t="s">
        <v>69</v>
      </c>
      <c r="AA159" s="437" t="s">
        <v>70</v>
      </c>
      <c r="AB159" s="437" t="s">
        <v>71</v>
      </c>
      <c r="AE159" s="366" t="s">
        <v>98</v>
      </c>
      <c r="AF159" s="371" t="s">
        <v>99</v>
      </c>
      <c r="AG159" s="366" t="s">
        <v>100</v>
      </c>
      <c r="AH159" s="366" t="s">
        <v>41</v>
      </c>
      <c r="AI159" s="366"/>
      <c r="AJ159" s="366" t="s">
        <v>101</v>
      </c>
    </row>
    <row r="160" spans="1:36" ht="12.75" customHeight="1" x14ac:dyDescent="0.3">
      <c r="A160" s="6"/>
      <c r="B160" s="451"/>
      <c r="C160" s="367"/>
      <c r="D160" s="367"/>
      <c r="E160" s="102"/>
      <c r="F160" s="367"/>
      <c r="G160" s="102"/>
      <c r="H160" s="367"/>
      <c r="I160" s="367"/>
      <c r="J160" s="367"/>
      <c r="K160" s="367"/>
      <c r="L160" s="367"/>
      <c r="M160" s="102"/>
      <c r="N160" s="367"/>
      <c r="O160" s="367"/>
      <c r="P160" s="102"/>
      <c r="Q160" s="369"/>
      <c r="R160" s="447"/>
      <c r="U160" s="438"/>
      <c r="V160" s="438"/>
      <c r="W160" s="443"/>
      <c r="X160" s="438"/>
      <c r="Y160" s="438"/>
      <c r="Z160" s="446"/>
      <c r="AA160" s="438"/>
      <c r="AB160" s="438"/>
      <c r="AE160" s="367" t="s">
        <v>29</v>
      </c>
      <c r="AF160" s="372" t="s">
        <v>30</v>
      </c>
      <c r="AG160" s="367"/>
      <c r="AH160" s="367" t="s">
        <v>41</v>
      </c>
      <c r="AI160" s="367"/>
      <c r="AJ160" s="367" t="s">
        <v>40</v>
      </c>
    </row>
    <row r="161" spans="1:36" x14ac:dyDescent="0.3">
      <c r="A161" s="6"/>
      <c r="B161" s="451"/>
      <c r="C161" s="367"/>
      <c r="D161" s="367"/>
      <c r="E161" s="102"/>
      <c r="F161" s="367"/>
      <c r="G161" s="102"/>
      <c r="H161" s="367"/>
      <c r="I161" s="367"/>
      <c r="J161" s="367"/>
      <c r="K161" s="367"/>
      <c r="L161" s="367"/>
      <c r="M161" s="102"/>
      <c r="N161" s="367"/>
      <c r="O161" s="367"/>
      <c r="P161" s="102"/>
      <c r="Q161" s="369"/>
      <c r="R161" s="447"/>
      <c r="U161" s="438"/>
      <c r="V161" s="438"/>
      <c r="W161" s="443"/>
      <c r="X161" s="438"/>
      <c r="Y161" s="438"/>
      <c r="Z161" s="446"/>
      <c r="AA161" s="438"/>
      <c r="AB161" s="438"/>
      <c r="AE161" s="367" t="s">
        <v>6</v>
      </c>
      <c r="AF161" s="372" t="s">
        <v>31</v>
      </c>
      <c r="AG161" s="367"/>
      <c r="AH161" s="367"/>
      <c r="AI161" s="367"/>
      <c r="AJ161" s="367" t="s">
        <v>31</v>
      </c>
    </row>
    <row r="162" spans="1:36" x14ac:dyDescent="0.3">
      <c r="A162" s="359" t="s">
        <v>0</v>
      </c>
      <c r="B162" s="451"/>
      <c r="C162" s="367"/>
      <c r="D162" s="367"/>
      <c r="E162" s="102"/>
      <c r="F162" s="367"/>
      <c r="G162" s="102"/>
      <c r="H162" s="367"/>
      <c r="I162" s="367"/>
      <c r="J162" s="367"/>
      <c r="K162" s="367"/>
      <c r="L162" s="367"/>
      <c r="M162" s="102"/>
      <c r="N162" s="367"/>
      <c r="O162" s="367"/>
      <c r="P162" s="102"/>
      <c r="Q162" s="369"/>
      <c r="R162" s="447"/>
      <c r="U162" s="438"/>
      <c r="V162" s="438"/>
      <c r="W162" s="443"/>
      <c r="X162" s="438"/>
      <c r="Y162" s="438"/>
      <c r="Z162" s="446"/>
      <c r="AA162" s="438"/>
      <c r="AB162" s="438"/>
      <c r="AE162" s="367" t="s">
        <v>32</v>
      </c>
      <c r="AF162" s="372" t="s">
        <v>33</v>
      </c>
      <c r="AG162" s="367" t="s">
        <v>15</v>
      </c>
      <c r="AH162" s="367"/>
      <c r="AI162" s="367"/>
      <c r="AJ162" s="367" t="s">
        <v>34</v>
      </c>
    </row>
    <row r="163" spans="1:36" x14ac:dyDescent="0.3">
      <c r="A163" s="359"/>
      <c r="B163" s="451"/>
      <c r="C163" s="46">
        <f>I157</f>
        <v>1986</v>
      </c>
      <c r="D163" s="46">
        <f>I157</f>
        <v>1986</v>
      </c>
      <c r="E163" s="7" t="s">
        <v>5</v>
      </c>
      <c r="F163" s="46">
        <f>I157</f>
        <v>1986</v>
      </c>
      <c r="G163" s="7" t="s">
        <v>5</v>
      </c>
      <c r="H163" s="46">
        <f>I157</f>
        <v>1986</v>
      </c>
      <c r="I163" s="373"/>
      <c r="J163" s="373"/>
      <c r="K163" s="46">
        <f>I157</f>
        <v>1986</v>
      </c>
      <c r="L163" s="46">
        <f>I157</f>
        <v>1986</v>
      </c>
      <c r="M163" s="7" t="s">
        <v>5</v>
      </c>
      <c r="N163" s="46">
        <f>I157</f>
        <v>1986</v>
      </c>
      <c r="O163" s="373"/>
      <c r="P163" s="7" t="s">
        <v>5</v>
      </c>
      <c r="Q163" s="47">
        <f>I157</f>
        <v>1986</v>
      </c>
      <c r="R163" s="447"/>
      <c r="U163" s="46">
        <f>Q163</f>
        <v>1986</v>
      </c>
      <c r="V163" s="46">
        <f>U163</f>
        <v>1986</v>
      </c>
      <c r="W163" s="444"/>
      <c r="X163" s="46">
        <f>U163</f>
        <v>1986</v>
      </c>
      <c r="Y163" s="46">
        <f>U163</f>
        <v>1986</v>
      </c>
      <c r="Z163" s="47">
        <f>U163</f>
        <v>1986</v>
      </c>
      <c r="AA163" s="439"/>
      <c r="AB163" s="439"/>
      <c r="AE163" s="46" t="s">
        <v>35</v>
      </c>
      <c r="AF163" s="220">
        <f>D163</f>
        <v>1986</v>
      </c>
      <c r="AG163" s="373" t="s">
        <v>16</v>
      </c>
      <c r="AH163" s="46" t="s">
        <v>0</v>
      </c>
      <c r="AI163" s="46"/>
      <c r="AJ163" s="46" t="s">
        <v>36</v>
      </c>
    </row>
    <row r="164" spans="1:36" s="9" customFormat="1" x14ac:dyDescent="0.25">
      <c r="B164" s="112"/>
      <c r="C164" s="100"/>
      <c r="D164" s="233"/>
      <c r="E164" s="234"/>
      <c r="F164" s="233"/>
      <c r="G164" s="234"/>
      <c r="H164" s="233"/>
      <c r="I164" s="235"/>
      <c r="J164" s="233"/>
      <c r="K164" s="233"/>
      <c r="L164" s="233"/>
      <c r="M164" s="234"/>
      <c r="N164" s="233"/>
      <c r="O164" s="233"/>
      <c r="P164" s="234"/>
      <c r="Q164" s="235"/>
      <c r="R164" s="233"/>
      <c r="S164" s="50"/>
      <c r="T164" s="56"/>
      <c r="U164" s="59"/>
      <c r="V164" s="59"/>
      <c r="W164" s="60"/>
      <c r="X164" s="59"/>
      <c r="Y164" s="59"/>
      <c r="Z164" s="59"/>
      <c r="AA164" s="60"/>
      <c r="AB164" s="60"/>
      <c r="AC164" s="50"/>
      <c r="AD164" s="4"/>
      <c r="AE164" s="58"/>
      <c r="AG164" s="4"/>
      <c r="AH164" s="4"/>
      <c r="AJ164" s="4"/>
    </row>
    <row r="165" spans="1:36" s="9" customFormat="1" x14ac:dyDescent="0.25">
      <c r="A165" s="174" t="s">
        <v>54</v>
      </c>
      <c r="B165" s="112" t="str">
        <f>$M$1</f>
        <v>A</v>
      </c>
      <c r="C165" s="236"/>
      <c r="D165" s="237"/>
      <c r="E165" s="238"/>
      <c r="F165" s="237"/>
      <c r="G165" s="238"/>
      <c r="H165" s="237"/>
      <c r="I165" s="239"/>
      <c r="J165" s="237"/>
      <c r="K165" s="237"/>
      <c r="L165" s="237"/>
      <c r="M165" s="238"/>
      <c r="N165" s="237"/>
      <c r="O165" s="237"/>
      <c r="P165" s="238"/>
      <c r="Q165" s="240"/>
      <c r="R165" s="237"/>
      <c r="S165" s="50"/>
      <c r="T165" s="56"/>
      <c r="U165" s="59"/>
      <c r="V165" s="59"/>
      <c r="W165" s="60"/>
      <c r="X165" s="59"/>
      <c r="Y165" s="59"/>
      <c r="Z165" s="59"/>
      <c r="AA165" s="60"/>
      <c r="AB165" s="60"/>
      <c r="AC165" s="50"/>
      <c r="AD165" s="4"/>
      <c r="AE165" s="58"/>
      <c r="AG165" s="4"/>
      <c r="AH165" s="4"/>
      <c r="AJ165" s="4" t="s">
        <v>36</v>
      </c>
    </row>
    <row r="166" spans="1:36" s="63" customFormat="1" x14ac:dyDescent="0.25">
      <c r="A166" s="63" t="str">
        <f>A116</f>
        <v>Structures and Improvements-sewage collection</v>
      </c>
      <c r="B166" s="45">
        <f>B116</f>
        <v>351</v>
      </c>
      <c r="C166" s="39">
        <f t="shared" ref="C166:C186" si="38">H116</f>
        <v>0</v>
      </c>
      <c r="D166" s="39">
        <v>0</v>
      </c>
      <c r="E166" s="40"/>
      <c r="F166" s="39"/>
      <c r="G166" s="40"/>
      <c r="H166" s="39">
        <f t="shared" ref="H166:H187" si="39">C166+D166-F166</f>
        <v>0</v>
      </c>
      <c r="I166" s="41">
        <f>I116</f>
        <v>3</v>
      </c>
      <c r="J166" s="39">
        <f>((C166+H166)/2)*I166/100*$M$157/12</f>
        <v>0</v>
      </c>
      <c r="K166" s="39">
        <f t="shared" ref="K166:K186" si="40">N116</f>
        <v>0</v>
      </c>
      <c r="L166" s="39"/>
      <c r="M166" s="40"/>
      <c r="N166" s="39">
        <f t="shared" ref="N166:N186" si="41">K166+J166+L166-F166</f>
        <v>0</v>
      </c>
      <c r="O166" s="42" t="str">
        <f t="shared" ref="O166:O186" si="42">IF(N166&gt;0, N166/H166*100, "---")</f>
        <v>---</v>
      </c>
      <c r="P166" s="40"/>
      <c r="Q166" s="42">
        <f t="shared" ref="Q166:Q186" si="43">H166-N166</f>
        <v>0</v>
      </c>
      <c r="R166" s="45">
        <f t="shared" ref="R166:R186" si="44">B166</f>
        <v>351</v>
      </c>
      <c r="S166" s="164"/>
      <c r="T166" s="155"/>
      <c r="U166" s="39"/>
      <c r="V166" s="39">
        <f>X139</f>
        <v>0</v>
      </c>
      <c r="W166" s="207"/>
      <c r="X166" s="207"/>
      <c r="Y166" s="207"/>
      <c r="Z166" s="207"/>
      <c r="AA166" s="39"/>
      <c r="AB166" s="211"/>
      <c r="AC166" s="156"/>
      <c r="AD166" s="165"/>
      <c r="AE166" s="180">
        <v>0</v>
      </c>
      <c r="AF166" s="241" t="e">
        <f>100*N166/(H166+H166*-1*AE166/100)</f>
        <v>#DIV/0!</v>
      </c>
      <c r="AG166" s="45">
        <f t="shared" ref="AG166:AG187" si="45">B166</f>
        <v>351</v>
      </c>
      <c r="AH166" s="207" t="str">
        <f t="shared" ref="AH166:AH187" si="46">A166</f>
        <v>Structures and Improvements-sewage collection</v>
      </c>
      <c r="AI166" s="207"/>
      <c r="AJ166" s="207">
        <f t="shared" ref="AJ166:AJ177" si="47">-1*AE166/100*H166</f>
        <v>0</v>
      </c>
    </row>
    <row r="167" spans="1:36" s="100" customFormat="1" ht="12.75" customHeight="1" x14ac:dyDescent="0.25">
      <c r="A167" s="100" t="str">
        <f t="shared" ref="A167:B186" si="48">A117</f>
        <v>Collection Sewers, Force</v>
      </c>
      <c r="B167" s="130">
        <f t="shared" si="48"/>
        <v>352.1</v>
      </c>
      <c r="C167" s="154">
        <f t="shared" si="38"/>
        <v>0</v>
      </c>
      <c r="D167" s="154"/>
      <c r="E167" s="224"/>
      <c r="F167" s="154"/>
      <c r="G167" s="224"/>
      <c r="H167" s="154">
        <f t="shared" si="39"/>
        <v>0</v>
      </c>
      <c r="I167" s="225">
        <f t="shared" ref="I167:I187" si="49">I117</f>
        <v>2</v>
      </c>
      <c r="J167" s="154">
        <f t="shared" ref="J167:J186" si="50">((C167+H167)/2)*I167/100*$M$157/12</f>
        <v>0</v>
      </c>
      <c r="K167" s="154">
        <f t="shared" si="40"/>
        <v>0</v>
      </c>
      <c r="L167" s="154"/>
      <c r="M167" s="224"/>
      <c r="N167" s="154">
        <f t="shared" si="41"/>
        <v>0</v>
      </c>
      <c r="O167" s="249" t="str">
        <f t="shared" si="42"/>
        <v>---</v>
      </c>
      <c r="P167" s="224"/>
      <c r="Q167" s="249">
        <f t="shared" si="43"/>
        <v>0</v>
      </c>
      <c r="R167" s="45">
        <f t="shared" si="44"/>
        <v>352.1</v>
      </c>
      <c r="S167" s="129"/>
      <c r="T167" s="122"/>
      <c r="U167" s="154"/>
      <c r="V167" s="440" t="s">
        <v>72</v>
      </c>
      <c r="W167" s="227"/>
      <c r="X167" s="154"/>
      <c r="Y167" s="281"/>
      <c r="Z167" s="407" t="s">
        <v>74</v>
      </c>
      <c r="AA167" s="154"/>
      <c r="AB167" s="229"/>
      <c r="AC167" s="250"/>
      <c r="AD167" s="203"/>
      <c r="AE167" s="226">
        <v>0</v>
      </c>
      <c r="AF167" s="242" t="e">
        <f t="shared" ref="AF167:AF187" si="51">100*N167/(H167+H167*-1*AE167/100)</f>
        <v>#DIV/0!</v>
      </c>
      <c r="AG167" s="130">
        <f t="shared" si="45"/>
        <v>352.1</v>
      </c>
      <c r="AH167" s="227" t="str">
        <f t="shared" si="46"/>
        <v>Collection Sewers, Force</v>
      </c>
      <c r="AI167" s="227"/>
      <c r="AJ167" s="227">
        <f t="shared" si="47"/>
        <v>0</v>
      </c>
    </row>
    <row r="168" spans="1:36" s="63" customFormat="1" x14ac:dyDescent="0.25">
      <c r="A168" s="63" t="str">
        <f t="shared" si="48"/>
        <v>Collection Sewers, Gravity</v>
      </c>
      <c r="B168" s="45">
        <f t="shared" si="48"/>
        <v>352.2</v>
      </c>
      <c r="C168" s="39">
        <f t="shared" si="38"/>
        <v>0</v>
      </c>
      <c r="D168" s="39"/>
      <c r="E168" s="40"/>
      <c r="F168" s="39"/>
      <c r="G168" s="40"/>
      <c r="H168" s="39">
        <f t="shared" si="39"/>
        <v>0</v>
      </c>
      <c r="I168" s="41">
        <f t="shared" si="49"/>
        <v>2</v>
      </c>
      <c r="J168" s="39">
        <f t="shared" si="50"/>
        <v>0</v>
      </c>
      <c r="K168" s="39">
        <f t="shared" si="40"/>
        <v>0</v>
      </c>
      <c r="L168" s="39"/>
      <c r="M168" s="40"/>
      <c r="N168" s="39">
        <f t="shared" si="41"/>
        <v>0</v>
      </c>
      <c r="O168" s="42" t="str">
        <f t="shared" si="42"/>
        <v>---</v>
      </c>
      <c r="P168" s="40"/>
      <c r="Q168" s="42">
        <f t="shared" si="43"/>
        <v>0</v>
      </c>
      <c r="R168" s="45">
        <f t="shared" si="44"/>
        <v>352.2</v>
      </c>
      <c r="S168" s="164"/>
      <c r="T168" s="155"/>
      <c r="U168" s="39"/>
      <c r="V168" s="440"/>
      <c r="W168" s="207"/>
      <c r="X168" s="39"/>
      <c r="Y168" s="210"/>
      <c r="Z168" s="407"/>
      <c r="AA168" s="39"/>
      <c r="AB168" s="211"/>
      <c r="AC168" s="156"/>
      <c r="AD168" s="165"/>
      <c r="AE168" s="180">
        <v>0</v>
      </c>
      <c r="AF168" s="241" t="e">
        <f t="shared" si="51"/>
        <v>#DIV/0!</v>
      </c>
      <c r="AG168" s="45">
        <f t="shared" si="45"/>
        <v>352.2</v>
      </c>
      <c r="AH168" s="207" t="str">
        <f t="shared" si="46"/>
        <v>Collection Sewers, Gravity</v>
      </c>
      <c r="AI168" s="207"/>
      <c r="AJ168" s="207">
        <f t="shared" si="47"/>
        <v>0</v>
      </c>
    </row>
    <row r="169" spans="1:36" s="100" customFormat="1" x14ac:dyDescent="0.25">
      <c r="A169" s="100" t="str">
        <f t="shared" si="48"/>
        <v>Structures and Improvements-sewage treatment</v>
      </c>
      <c r="B169" s="130">
        <f t="shared" si="48"/>
        <v>371</v>
      </c>
      <c r="C169" s="154">
        <f t="shared" si="38"/>
        <v>0</v>
      </c>
      <c r="D169" s="154"/>
      <c r="E169" s="224"/>
      <c r="F169" s="154"/>
      <c r="G169" s="224"/>
      <c r="H169" s="154">
        <f t="shared" si="39"/>
        <v>0</v>
      </c>
      <c r="I169" s="225">
        <f t="shared" si="49"/>
        <v>3.7</v>
      </c>
      <c r="J169" s="154">
        <f t="shared" si="50"/>
        <v>0</v>
      </c>
      <c r="K169" s="154">
        <f t="shared" si="40"/>
        <v>0</v>
      </c>
      <c r="L169" s="154"/>
      <c r="M169" s="224"/>
      <c r="N169" s="154">
        <f t="shared" si="41"/>
        <v>0</v>
      </c>
      <c r="O169" s="249" t="str">
        <f t="shared" si="42"/>
        <v>---</v>
      </c>
      <c r="P169" s="224"/>
      <c r="Q169" s="249">
        <f t="shared" si="43"/>
        <v>0</v>
      </c>
      <c r="R169" s="45">
        <f t="shared" si="44"/>
        <v>371</v>
      </c>
      <c r="S169" s="129"/>
      <c r="T169" s="122"/>
      <c r="U169" s="154"/>
      <c r="V169" s="440"/>
      <c r="W169" s="227"/>
      <c r="X169" s="154"/>
      <c r="Y169" s="251"/>
      <c r="Z169" s="407"/>
      <c r="AA169" s="154"/>
      <c r="AB169" s="229"/>
      <c r="AC169" s="250"/>
      <c r="AD169" s="203"/>
      <c r="AE169" s="226">
        <v>0</v>
      </c>
      <c r="AF169" s="242" t="e">
        <f t="shared" si="51"/>
        <v>#DIV/0!</v>
      </c>
      <c r="AG169" s="130">
        <f t="shared" si="45"/>
        <v>371</v>
      </c>
      <c r="AH169" s="227" t="str">
        <f t="shared" si="46"/>
        <v>Structures and Improvements-sewage treatment</v>
      </c>
      <c r="AI169" s="227"/>
      <c r="AJ169" s="227">
        <f t="shared" si="47"/>
        <v>0</v>
      </c>
    </row>
    <row r="170" spans="1:36" s="63" customFormat="1" x14ac:dyDescent="0.25">
      <c r="A170" s="63" t="str">
        <f t="shared" si="48"/>
        <v>Services to Customers</v>
      </c>
      <c r="B170" s="45">
        <f t="shared" si="48"/>
        <v>353</v>
      </c>
      <c r="C170" s="39">
        <f t="shared" si="38"/>
        <v>0</v>
      </c>
      <c r="D170" s="39"/>
      <c r="E170" s="40"/>
      <c r="F170" s="39"/>
      <c r="G170" s="40"/>
      <c r="H170" s="39">
        <f t="shared" si="39"/>
        <v>0</v>
      </c>
      <c r="I170" s="41">
        <f t="shared" si="49"/>
        <v>2</v>
      </c>
      <c r="J170" s="39">
        <f t="shared" si="50"/>
        <v>0</v>
      </c>
      <c r="K170" s="39">
        <f t="shared" si="40"/>
        <v>0</v>
      </c>
      <c r="L170" s="39"/>
      <c r="M170" s="40"/>
      <c r="N170" s="39">
        <f t="shared" si="41"/>
        <v>0</v>
      </c>
      <c r="O170" s="42" t="str">
        <f t="shared" si="42"/>
        <v>---</v>
      </c>
      <c r="P170" s="40"/>
      <c r="Q170" s="42">
        <f t="shared" si="43"/>
        <v>0</v>
      </c>
      <c r="R170" s="45">
        <f t="shared" si="44"/>
        <v>353</v>
      </c>
      <c r="S170" s="164"/>
      <c r="T170" s="155"/>
      <c r="U170" s="39"/>
      <c r="V170" s="440"/>
      <c r="W170" s="207"/>
      <c r="X170" s="39"/>
      <c r="Y170" s="210"/>
      <c r="Z170" s="407"/>
      <c r="AA170" s="39"/>
      <c r="AB170" s="211"/>
      <c r="AC170" s="156"/>
      <c r="AD170" s="165"/>
      <c r="AE170" s="180">
        <v>0</v>
      </c>
      <c r="AF170" s="241" t="e">
        <f t="shared" si="51"/>
        <v>#DIV/0!</v>
      </c>
      <c r="AG170" s="45">
        <f t="shared" si="45"/>
        <v>353</v>
      </c>
      <c r="AH170" s="207" t="str">
        <f t="shared" si="46"/>
        <v>Services to Customers</v>
      </c>
      <c r="AI170" s="207"/>
      <c r="AJ170" s="207">
        <f t="shared" si="47"/>
        <v>0</v>
      </c>
    </row>
    <row r="171" spans="1:36" s="100" customFormat="1" x14ac:dyDescent="0.25">
      <c r="A171" s="100" t="str">
        <f t="shared" si="48"/>
        <v>Flow Measuring Devices</v>
      </c>
      <c r="B171" s="130">
        <f t="shared" si="48"/>
        <v>354</v>
      </c>
      <c r="C171" s="154">
        <f t="shared" si="38"/>
        <v>0</v>
      </c>
      <c r="D171" s="154"/>
      <c r="E171" s="224"/>
      <c r="F171" s="154"/>
      <c r="G171" s="224"/>
      <c r="H171" s="154">
        <f t="shared" si="39"/>
        <v>0</v>
      </c>
      <c r="I171" s="225">
        <f t="shared" si="49"/>
        <v>3.3</v>
      </c>
      <c r="J171" s="154">
        <f t="shared" si="50"/>
        <v>0</v>
      </c>
      <c r="K171" s="154">
        <f t="shared" si="40"/>
        <v>0</v>
      </c>
      <c r="L171" s="154"/>
      <c r="M171" s="224"/>
      <c r="N171" s="154">
        <f t="shared" si="41"/>
        <v>0</v>
      </c>
      <c r="O171" s="249" t="str">
        <f t="shared" si="42"/>
        <v>---</v>
      </c>
      <c r="P171" s="224"/>
      <c r="Q171" s="249">
        <f t="shared" si="43"/>
        <v>0</v>
      </c>
      <c r="R171" s="45">
        <f t="shared" si="44"/>
        <v>354</v>
      </c>
      <c r="S171" s="129"/>
      <c r="T171" s="122"/>
      <c r="U171" s="154"/>
      <c r="V171" s="440"/>
      <c r="W171" s="227"/>
      <c r="X171" s="154"/>
      <c r="Y171" s="251"/>
      <c r="Z171" s="407"/>
      <c r="AA171" s="154"/>
      <c r="AB171" s="229"/>
      <c r="AC171" s="250"/>
      <c r="AD171" s="203"/>
      <c r="AE171" s="226">
        <v>0</v>
      </c>
      <c r="AF171" s="242" t="e">
        <f t="shared" si="51"/>
        <v>#DIV/0!</v>
      </c>
      <c r="AG171" s="130">
        <f t="shared" si="45"/>
        <v>354</v>
      </c>
      <c r="AH171" s="227" t="str">
        <f t="shared" si="46"/>
        <v>Flow Measuring Devices</v>
      </c>
      <c r="AI171" s="227"/>
      <c r="AJ171" s="227">
        <f t="shared" si="47"/>
        <v>0</v>
      </c>
    </row>
    <row r="172" spans="1:36" s="63" customFormat="1" x14ac:dyDescent="0.25">
      <c r="A172" s="63" t="str">
        <f t="shared" si="48"/>
        <v>Receiving Wells (Pump Pits)</v>
      </c>
      <c r="B172" s="45">
        <f t="shared" si="48"/>
        <v>362</v>
      </c>
      <c r="C172" s="39">
        <f t="shared" si="38"/>
        <v>0</v>
      </c>
      <c r="D172" s="39"/>
      <c r="E172" s="40"/>
      <c r="F172" s="39"/>
      <c r="G172" s="40"/>
      <c r="H172" s="39">
        <f t="shared" si="39"/>
        <v>0</v>
      </c>
      <c r="I172" s="41">
        <f t="shared" si="49"/>
        <v>4</v>
      </c>
      <c r="J172" s="39">
        <f t="shared" si="50"/>
        <v>0</v>
      </c>
      <c r="K172" s="39">
        <f t="shared" si="40"/>
        <v>0</v>
      </c>
      <c r="L172" s="39"/>
      <c r="M172" s="40"/>
      <c r="N172" s="39">
        <f t="shared" si="41"/>
        <v>0</v>
      </c>
      <c r="O172" s="42" t="str">
        <f t="shared" si="42"/>
        <v>---</v>
      </c>
      <c r="P172" s="40"/>
      <c r="Q172" s="42">
        <f t="shared" si="43"/>
        <v>0</v>
      </c>
      <c r="R172" s="45">
        <f t="shared" si="44"/>
        <v>362</v>
      </c>
      <c r="S172" s="164"/>
      <c r="T172" s="155"/>
      <c r="U172" s="39"/>
      <c r="V172" s="440"/>
      <c r="W172" s="207"/>
      <c r="X172" s="39"/>
      <c r="Y172" s="210"/>
      <c r="Z172" s="407"/>
      <c r="AA172" s="39"/>
      <c r="AB172" s="211"/>
      <c r="AC172" s="156"/>
      <c r="AD172" s="165"/>
      <c r="AE172" s="180">
        <v>0</v>
      </c>
      <c r="AF172" s="241" t="e">
        <f t="shared" si="51"/>
        <v>#DIV/0!</v>
      </c>
      <c r="AG172" s="45">
        <f t="shared" si="45"/>
        <v>362</v>
      </c>
      <c r="AH172" s="207" t="str">
        <f t="shared" si="46"/>
        <v>Receiving Wells (Pump Pits)</v>
      </c>
      <c r="AI172" s="207"/>
      <c r="AJ172" s="207">
        <f t="shared" si="47"/>
        <v>0</v>
      </c>
    </row>
    <row r="173" spans="1:36" s="100" customFormat="1" x14ac:dyDescent="0.25">
      <c r="A173" s="100" t="str">
        <f t="shared" si="48"/>
        <v>Pumping Equipment</v>
      </c>
      <c r="B173" s="130">
        <f t="shared" si="48"/>
        <v>363</v>
      </c>
      <c r="C173" s="154">
        <f t="shared" si="38"/>
        <v>0</v>
      </c>
      <c r="D173" s="154"/>
      <c r="E173" s="224"/>
      <c r="F173" s="154"/>
      <c r="G173" s="224"/>
      <c r="H173" s="154">
        <f t="shared" si="39"/>
        <v>0</v>
      </c>
      <c r="I173" s="225">
        <f t="shared" si="49"/>
        <v>10</v>
      </c>
      <c r="J173" s="154">
        <f t="shared" si="50"/>
        <v>0</v>
      </c>
      <c r="K173" s="154">
        <f t="shared" si="40"/>
        <v>0</v>
      </c>
      <c r="L173" s="154"/>
      <c r="M173" s="224"/>
      <c r="N173" s="154">
        <f t="shared" si="41"/>
        <v>0</v>
      </c>
      <c r="O173" s="249" t="str">
        <f t="shared" si="42"/>
        <v>---</v>
      </c>
      <c r="P173" s="224"/>
      <c r="Q173" s="249">
        <f t="shared" si="43"/>
        <v>0</v>
      </c>
      <c r="R173" s="45">
        <f t="shared" si="44"/>
        <v>363</v>
      </c>
      <c r="S173" s="129"/>
      <c r="T173" s="122"/>
      <c r="U173" s="154"/>
      <c r="V173" s="440"/>
      <c r="W173" s="227"/>
      <c r="X173" s="154"/>
      <c r="Y173" s="251"/>
      <c r="Z173" s="407"/>
      <c r="AA173" s="154"/>
      <c r="AB173" s="229"/>
      <c r="AC173" s="250"/>
      <c r="AD173" s="203"/>
      <c r="AE173" s="226">
        <v>0</v>
      </c>
      <c r="AF173" s="242" t="e">
        <f t="shared" si="51"/>
        <v>#DIV/0!</v>
      </c>
      <c r="AG173" s="130">
        <f t="shared" si="45"/>
        <v>363</v>
      </c>
      <c r="AH173" s="227" t="str">
        <f t="shared" si="46"/>
        <v>Pumping Equipment</v>
      </c>
      <c r="AI173" s="227"/>
      <c r="AJ173" s="227">
        <f t="shared" si="47"/>
        <v>0</v>
      </c>
    </row>
    <row r="174" spans="1:36" s="63" customFormat="1" x14ac:dyDescent="0.25">
      <c r="A174" s="63" t="str">
        <f t="shared" si="48"/>
        <v>Communication Equipment</v>
      </c>
      <c r="B174" s="45">
        <f t="shared" si="48"/>
        <v>397</v>
      </c>
      <c r="C174" s="39">
        <f t="shared" si="38"/>
        <v>0</v>
      </c>
      <c r="D174" s="39"/>
      <c r="E174" s="40"/>
      <c r="F174" s="39"/>
      <c r="G174" s="40"/>
      <c r="H174" s="39">
        <f t="shared" si="39"/>
        <v>0</v>
      </c>
      <c r="I174" s="41">
        <f t="shared" si="49"/>
        <v>6.7</v>
      </c>
      <c r="J174" s="39">
        <f t="shared" si="50"/>
        <v>0</v>
      </c>
      <c r="K174" s="39">
        <f t="shared" si="40"/>
        <v>0</v>
      </c>
      <c r="L174" s="39"/>
      <c r="M174" s="40"/>
      <c r="N174" s="39">
        <f t="shared" si="41"/>
        <v>0</v>
      </c>
      <c r="O174" s="42" t="str">
        <f t="shared" si="42"/>
        <v>---</v>
      </c>
      <c r="P174" s="40"/>
      <c r="Q174" s="42">
        <f t="shared" si="43"/>
        <v>0</v>
      </c>
      <c r="R174" s="45">
        <f t="shared" si="44"/>
        <v>397</v>
      </c>
      <c r="S174" s="164"/>
      <c r="T174" s="155"/>
      <c r="U174" s="39"/>
      <c r="V174" s="440"/>
      <c r="W174" s="207"/>
      <c r="X174" s="39"/>
      <c r="Y174" s="210"/>
      <c r="Z174" s="407"/>
      <c r="AA174" s="39"/>
      <c r="AB174" s="211"/>
      <c r="AC174" s="156"/>
      <c r="AD174" s="165"/>
      <c r="AE174" s="180">
        <v>0</v>
      </c>
      <c r="AF174" s="241" t="e">
        <f t="shared" si="51"/>
        <v>#DIV/0!</v>
      </c>
      <c r="AG174" s="45">
        <f t="shared" si="45"/>
        <v>397</v>
      </c>
      <c r="AH174" s="207" t="str">
        <f t="shared" si="46"/>
        <v>Communication Equipment</v>
      </c>
      <c r="AI174" s="207"/>
      <c r="AJ174" s="207">
        <f t="shared" si="47"/>
        <v>0</v>
      </c>
    </row>
    <row r="175" spans="1:36" s="100" customFormat="1" x14ac:dyDescent="0.25">
      <c r="A175" s="100" t="str">
        <f t="shared" si="48"/>
        <v>Treatment &amp; Disposal Facilities</v>
      </c>
      <c r="B175" s="130">
        <f t="shared" si="48"/>
        <v>372</v>
      </c>
      <c r="C175" s="154">
        <f t="shared" si="38"/>
        <v>0</v>
      </c>
      <c r="D175" s="154"/>
      <c r="E175" s="224"/>
      <c r="F175" s="154"/>
      <c r="G175" s="224"/>
      <c r="H175" s="154">
        <f t="shared" si="39"/>
        <v>0</v>
      </c>
      <c r="I175" s="225">
        <f t="shared" si="49"/>
        <v>5</v>
      </c>
      <c r="J175" s="154">
        <f t="shared" si="50"/>
        <v>0</v>
      </c>
      <c r="K175" s="154">
        <f t="shared" si="40"/>
        <v>0</v>
      </c>
      <c r="L175" s="154"/>
      <c r="M175" s="224"/>
      <c r="N175" s="154">
        <f t="shared" si="41"/>
        <v>0</v>
      </c>
      <c r="O175" s="249" t="str">
        <f t="shared" si="42"/>
        <v>---</v>
      </c>
      <c r="P175" s="224"/>
      <c r="Q175" s="249">
        <f t="shared" si="43"/>
        <v>0</v>
      </c>
      <c r="R175" s="45">
        <f t="shared" si="44"/>
        <v>372</v>
      </c>
      <c r="S175" s="129"/>
      <c r="T175" s="122"/>
      <c r="U175" s="154"/>
      <c r="V175" s="440"/>
      <c r="W175" s="227"/>
      <c r="X175" s="154"/>
      <c r="Y175" s="251"/>
      <c r="Z175" s="407"/>
      <c r="AA175" s="154"/>
      <c r="AB175" s="229"/>
      <c r="AC175" s="250"/>
      <c r="AD175" s="203"/>
      <c r="AE175" s="226">
        <v>0</v>
      </c>
      <c r="AF175" s="242" t="e">
        <f t="shared" si="51"/>
        <v>#DIV/0!</v>
      </c>
      <c r="AG175" s="130">
        <f t="shared" si="45"/>
        <v>372</v>
      </c>
      <c r="AH175" s="227" t="str">
        <f t="shared" si="46"/>
        <v>Treatment &amp; Disposal Facilities</v>
      </c>
      <c r="AI175" s="227"/>
      <c r="AJ175" s="227">
        <f t="shared" si="47"/>
        <v>0</v>
      </c>
    </row>
    <row r="176" spans="1:36" s="63" customFormat="1" x14ac:dyDescent="0.25">
      <c r="A176" s="63" t="str">
        <f t="shared" si="48"/>
        <v>Plant Sewers</v>
      </c>
      <c r="B176" s="45">
        <f t="shared" si="48"/>
        <v>373</v>
      </c>
      <c r="C176" s="39">
        <f t="shared" si="38"/>
        <v>0</v>
      </c>
      <c r="D176" s="39"/>
      <c r="E176" s="40"/>
      <c r="F176" s="39"/>
      <c r="G176" s="40"/>
      <c r="H176" s="39">
        <f t="shared" si="39"/>
        <v>0</v>
      </c>
      <c r="I176" s="41">
        <f t="shared" si="49"/>
        <v>2.5</v>
      </c>
      <c r="J176" s="39">
        <f>((C176+H176)/2)*I176/100*$M$157/12</f>
        <v>0</v>
      </c>
      <c r="K176" s="39">
        <f t="shared" si="40"/>
        <v>0</v>
      </c>
      <c r="L176" s="39"/>
      <c r="M176" s="40"/>
      <c r="N176" s="39">
        <f t="shared" si="41"/>
        <v>0</v>
      </c>
      <c r="O176" s="42" t="str">
        <f t="shared" si="42"/>
        <v>---</v>
      </c>
      <c r="P176" s="40"/>
      <c r="Q176" s="42">
        <f t="shared" si="43"/>
        <v>0</v>
      </c>
      <c r="R176" s="45">
        <f t="shared" si="44"/>
        <v>373</v>
      </c>
      <c r="S176" s="164"/>
      <c r="T176" s="155"/>
      <c r="U176" s="39"/>
      <c r="V176" s="39"/>
      <c r="W176" s="207"/>
      <c r="X176" s="39"/>
      <c r="Y176" s="39"/>
      <c r="Z176" s="210"/>
      <c r="AA176" s="39"/>
      <c r="AB176" s="211"/>
      <c r="AC176" s="156"/>
      <c r="AD176" s="165"/>
      <c r="AE176" s="180">
        <v>0</v>
      </c>
      <c r="AF176" s="241" t="e">
        <f t="shared" si="51"/>
        <v>#DIV/0!</v>
      </c>
      <c r="AG176" s="45">
        <f t="shared" si="45"/>
        <v>373</v>
      </c>
      <c r="AH176" s="207" t="str">
        <f t="shared" si="46"/>
        <v>Plant Sewers</v>
      </c>
      <c r="AI176" s="207"/>
      <c r="AJ176" s="207">
        <f t="shared" si="47"/>
        <v>0</v>
      </c>
    </row>
    <row r="177" spans="1:36" s="100" customFormat="1" ht="12.75" customHeight="1" x14ac:dyDescent="0.25">
      <c r="A177" s="100" t="str">
        <f t="shared" si="48"/>
        <v>Outfall Sewer Line</v>
      </c>
      <c r="B177" s="130">
        <f t="shared" si="48"/>
        <v>374</v>
      </c>
      <c r="C177" s="154">
        <f t="shared" si="38"/>
        <v>0</v>
      </c>
      <c r="D177" s="154"/>
      <c r="E177" s="224"/>
      <c r="F177" s="154"/>
      <c r="G177" s="224"/>
      <c r="H177" s="154">
        <f t="shared" si="39"/>
        <v>0</v>
      </c>
      <c r="I177" s="225">
        <f t="shared" si="49"/>
        <v>2</v>
      </c>
      <c r="J177" s="154">
        <f t="shared" si="50"/>
        <v>0</v>
      </c>
      <c r="K177" s="154">
        <f t="shared" si="40"/>
        <v>0</v>
      </c>
      <c r="L177" s="154"/>
      <c r="M177" s="224"/>
      <c r="N177" s="154">
        <f t="shared" si="41"/>
        <v>0</v>
      </c>
      <c r="O177" s="249" t="str">
        <f t="shared" si="42"/>
        <v>---</v>
      </c>
      <c r="P177" s="224"/>
      <c r="Q177" s="249">
        <f t="shared" si="43"/>
        <v>0</v>
      </c>
      <c r="R177" s="45">
        <f t="shared" si="44"/>
        <v>374</v>
      </c>
      <c r="S177" s="129"/>
      <c r="T177" s="122"/>
      <c r="U177" s="154"/>
      <c r="V177" s="441" t="s">
        <v>73</v>
      </c>
      <c r="W177" s="227"/>
      <c r="X177" s="154"/>
      <c r="Y177" s="154"/>
      <c r="Z177" s="251"/>
      <c r="AA177" s="154"/>
      <c r="AB177" s="229"/>
      <c r="AC177" s="250"/>
      <c r="AD177" s="203"/>
      <c r="AE177" s="226">
        <v>0</v>
      </c>
      <c r="AF177" s="242" t="e">
        <f t="shared" si="51"/>
        <v>#DIV/0!</v>
      </c>
      <c r="AG177" s="130">
        <f t="shared" si="45"/>
        <v>374</v>
      </c>
      <c r="AH177" s="227" t="str">
        <f t="shared" si="46"/>
        <v>Outfall Sewer Line</v>
      </c>
      <c r="AI177" s="227"/>
      <c r="AJ177" s="227">
        <f t="shared" si="47"/>
        <v>0</v>
      </c>
    </row>
    <row r="178" spans="1:36" s="63" customFormat="1" x14ac:dyDescent="0.25">
      <c r="A178" s="63" t="str">
        <f t="shared" si="48"/>
        <v>Structures and Improvements- other</v>
      </c>
      <c r="B178" s="45">
        <f t="shared" si="48"/>
        <v>390</v>
      </c>
      <c r="C178" s="39">
        <f t="shared" si="38"/>
        <v>25917</v>
      </c>
      <c r="D178" s="39">
        <v>18490</v>
      </c>
      <c r="E178" s="40"/>
      <c r="F178" s="39"/>
      <c r="G178" s="40"/>
      <c r="H178" s="39">
        <f t="shared" si="39"/>
        <v>44407</v>
      </c>
      <c r="I178" s="41">
        <f t="shared" si="49"/>
        <v>2.5</v>
      </c>
      <c r="J178" s="39">
        <f t="shared" si="50"/>
        <v>879.04999999999984</v>
      </c>
      <c r="K178" s="39">
        <f t="shared" si="40"/>
        <v>1451.9625000000001</v>
      </c>
      <c r="L178" s="39"/>
      <c r="M178" s="40"/>
      <c r="N178" s="39">
        <f t="shared" si="41"/>
        <v>2331.0124999999998</v>
      </c>
      <c r="O178" s="42">
        <f t="shared" si="42"/>
        <v>5.2492005764856886</v>
      </c>
      <c r="P178" s="40"/>
      <c r="Q178" s="42">
        <f t="shared" si="43"/>
        <v>42075.987500000003</v>
      </c>
      <c r="R178" s="45">
        <f t="shared" si="44"/>
        <v>390</v>
      </c>
      <c r="S178" s="164"/>
      <c r="T178" s="155"/>
      <c r="U178" s="39"/>
      <c r="V178" s="441"/>
      <c r="W178" s="207"/>
      <c r="X178" s="39"/>
      <c r="Y178" s="39"/>
      <c r="Z178" s="210"/>
      <c r="AA178" s="39"/>
      <c r="AB178" s="211"/>
      <c r="AC178" s="156"/>
      <c r="AD178" s="165"/>
      <c r="AE178" s="180">
        <v>0</v>
      </c>
      <c r="AF178" s="241">
        <f t="shared" si="51"/>
        <v>5.2492005764856886</v>
      </c>
      <c r="AG178" s="45">
        <f t="shared" si="45"/>
        <v>390</v>
      </c>
      <c r="AH178" s="207" t="str">
        <f t="shared" si="46"/>
        <v>Structures and Improvements- other</v>
      </c>
      <c r="AI178" s="207"/>
      <c r="AJ178" s="207"/>
    </row>
    <row r="179" spans="1:36" s="100" customFormat="1" x14ac:dyDescent="0.25">
      <c r="A179" s="100" t="str">
        <f t="shared" si="48"/>
        <v>Stores Equipment</v>
      </c>
      <c r="B179" s="130">
        <f t="shared" si="48"/>
        <v>393</v>
      </c>
      <c r="C179" s="154">
        <f t="shared" si="38"/>
        <v>0</v>
      </c>
      <c r="D179" s="154"/>
      <c r="E179" s="224"/>
      <c r="F179" s="154"/>
      <c r="G179" s="224"/>
      <c r="H179" s="154">
        <f t="shared" si="39"/>
        <v>0</v>
      </c>
      <c r="I179" s="225">
        <f t="shared" si="49"/>
        <v>4</v>
      </c>
      <c r="J179" s="154">
        <f t="shared" si="50"/>
        <v>0</v>
      </c>
      <c r="K179" s="154">
        <f t="shared" si="40"/>
        <v>0</v>
      </c>
      <c r="L179" s="154"/>
      <c r="M179" s="224"/>
      <c r="N179" s="154">
        <f t="shared" si="41"/>
        <v>0</v>
      </c>
      <c r="O179" s="249" t="str">
        <f t="shared" si="42"/>
        <v>---</v>
      </c>
      <c r="P179" s="224"/>
      <c r="Q179" s="249">
        <f t="shared" si="43"/>
        <v>0</v>
      </c>
      <c r="R179" s="45">
        <f t="shared" si="44"/>
        <v>393</v>
      </c>
      <c r="S179" s="129"/>
      <c r="T179" s="122"/>
      <c r="U179" s="154"/>
      <c r="V179" s="441"/>
      <c r="W179" s="227"/>
      <c r="X179" s="154"/>
      <c r="Y179" s="154"/>
      <c r="Z179" s="154"/>
      <c r="AA179" s="154"/>
      <c r="AB179" s="229"/>
      <c r="AC179" s="250"/>
      <c r="AD179" s="203"/>
      <c r="AE179" s="226">
        <v>0</v>
      </c>
      <c r="AF179" s="242" t="e">
        <f t="shared" si="51"/>
        <v>#DIV/0!</v>
      </c>
      <c r="AG179" s="130">
        <f t="shared" si="45"/>
        <v>393</v>
      </c>
      <c r="AH179" s="227" t="str">
        <f t="shared" si="46"/>
        <v>Stores Equipment</v>
      </c>
      <c r="AI179" s="227"/>
      <c r="AJ179" s="227">
        <f>-1*AE179/100*H179</f>
        <v>0</v>
      </c>
    </row>
    <row r="180" spans="1:36" s="63" customFormat="1" x14ac:dyDescent="0.25">
      <c r="A180" s="63" t="str">
        <f t="shared" si="48"/>
        <v>Transportation Equipment</v>
      </c>
      <c r="B180" s="45">
        <f t="shared" si="48"/>
        <v>392</v>
      </c>
      <c r="C180" s="39">
        <f t="shared" si="38"/>
        <v>0</v>
      </c>
      <c r="D180" s="39"/>
      <c r="E180" s="40"/>
      <c r="F180" s="39"/>
      <c r="G180" s="40"/>
      <c r="H180" s="39">
        <f t="shared" si="39"/>
        <v>0</v>
      </c>
      <c r="I180" s="41">
        <f t="shared" si="49"/>
        <v>13</v>
      </c>
      <c r="J180" s="39">
        <f t="shared" si="50"/>
        <v>0</v>
      </c>
      <c r="K180" s="39">
        <f t="shared" si="40"/>
        <v>0</v>
      </c>
      <c r="L180" s="39"/>
      <c r="M180" s="40"/>
      <c r="N180" s="39">
        <f t="shared" si="41"/>
        <v>0</v>
      </c>
      <c r="O180" s="42" t="str">
        <f t="shared" si="42"/>
        <v>---</v>
      </c>
      <c r="P180" s="40"/>
      <c r="Q180" s="42">
        <f t="shared" si="43"/>
        <v>0</v>
      </c>
      <c r="R180" s="45">
        <f t="shared" si="44"/>
        <v>392</v>
      </c>
      <c r="S180" s="164"/>
      <c r="T180" s="155"/>
      <c r="U180" s="39"/>
      <c r="V180" s="441"/>
      <c r="W180" s="207"/>
      <c r="X180" s="39"/>
      <c r="Y180" s="39"/>
      <c r="Z180" s="39"/>
      <c r="AA180" s="39"/>
      <c r="AB180" s="211"/>
      <c r="AC180" s="156"/>
      <c r="AD180" s="165"/>
      <c r="AE180" s="180">
        <v>0</v>
      </c>
      <c r="AF180" s="241" t="e">
        <f t="shared" si="51"/>
        <v>#DIV/0!</v>
      </c>
      <c r="AG180" s="45">
        <f t="shared" si="45"/>
        <v>392</v>
      </c>
      <c r="AH180" s="207" t="str">
        <f t="shared" si="46"/>
        <v>Transportation Equipment</v>
      </c>
      <c r="AI180" s="207"/>
      <c r="AJ180" s="207">
        <f>-1*AE180/100*H180</f>
        <v>0</v>
      </c>
    </row>
    <row r="181" spans="1:36" s="100" customFormat="1" x14ac:dyDescent="0.25">
      <c r="A181" s="100" t="str">
        <f t="shared" si="48"/>
        <v>Power Operated Equipment</v>
      </c>
      <c r="B181" s="130">
        <f t="shared" si="48"/>
        <v>396</v>
      </c>
      <c r="C181" s="154">
        <f t="shared" si="38"/>
        <v>0</v>
      </c>
      <c r="D181" s="154"/>
      <c r="E181" s="224"/>
      <c r="F181" s="154"/>
      <c r="G181" s="224"/>
      <c r="H181" s="154">
        <f t="shared" si="39"/>
        <v>0</v>
      </c>
      <c r="I181" s="225">
        <f t="shared" si="49"/>
        <v>6.7</v>
      </c>
      <c r="J181" s="154">
        <f t="shared" si="50"/>
        <v>0</v>
      </c>
      <c r="K181" s="154">
        <f t="shared" si="40"/>
        <v>0</v>
      </c>
      <c r="L181" s="154"/>
      <c r="M181" s="224"/>
      <c r="N181" s="154">
        <f t="shared" si="41"/>
        <v>0</v>
      </c>
      <c r="O181" s="249" t="str">
        <f t="shared" si="42"/>
        <v>---</v>
      </c>
      <c r="P181" s="224"/>
      <c r="Q181" s="249">
        <f t="shared" si="43"/>
        <v>0</v>
      </c>
      <c r="R181" s="45">
        <f t="shared" si="44"/>
        <v>396</v>
      </c>
      <c r="S181" s="129"/>
      <c r="T181" s="122"/>
      <c r="U181" s="154"/>
      <c r="V181" s="441"/>
      <c r="W181" s="227"/>
      <c r="X181" s="154"/>
      <c r="Y181" s="154"/>
      <c r="Z181" s="154"/>
      <c r="AA181" s="154"/>
      <c r="AB181" s="229"/>
      <c r="AC181" s="250"/>
      <c r="AD181" s="203"/>
      <c r="AE181" s="226">
        <v>0</v>
      </c>
      <c r="AF181" s="242" t="e">
        <f t="shared" si="51"/>
        <v>#DIV/0!</v>
      </c>
      <c r="AG181" s="130">
        <f t="shared" si="45"/>
        <v>396</v>
      </c>
      <c r="AH181" s="227" t="str">
        <f t="shared" si="46"/>
        <v>Power Operated Equipment</v>
      </c>
      <c r="AI181" s="227"/>
      <c r="AJ181" s="227">
        <f>-1*AE181/100*H181</f>
        <v>0</v>
      </c>
    </row>
    <row r="182" spans="1:36" s="63" customFormat="1" x14ac:dyDescent="0.25">
      <c r="A182" s="63" t="str">
        <f t="shared" si="48"/>
        <v>Land and Land Rights</v>
      </c>
      <c r="B182" s="45">
        <f t="shared" si="48"/>
        <v>350</v>
      </c>
      <c r="C182" s="39">
        <f t="shared" si="38"/>
        <v>23316</v>
      </c>
      <c r="D182" s="39"/>
      <c r="E182" s="40"/>
      <c r="F182" s="39"/>
      <c r="G182" s="40"/>
      <c r="H182" s="39">
        <f t="shared" si="39"/>
        <v>23316</v>
      </c>
      <c r="I182" s="41">
        <f t="shared" si="49"/>
        <v>0</v>
      </c>
      <c r="J182" s="39">
        <f t="shared" si="50"/>
        <v>0</v>
      </c>
      <c r="K182" s="39">
        <f t="shared" si="40"/>
        <v>0</v>
      </c>
      <c r="L182" s="39"/>
      <c r="M182" s="40"/>
      <c r="N182" s="39">
        <f t="shared" si="41"/>
        <v>0</v>
      </c>
      <c r="O182" s="42" t="str">
        <f t="shared" si="42"/>
        <v>---</v>
      </c>
      <c r="P182" s="40"/>
      <c r="Q182" s="42">
        <f t="shared" si="43"/>
        <v>23316</v>
      </c>
      <c r="R182" s="45">
        <f t="shared" si="44"/>
        <v>350</v>
      </c>
      <c r="S182" s="164"/>
      <c r="T182" s="155"/>
      <c r="U182" s="39"/>
      <c r="V182" s="441"/>
      <c r="W182" s="207"/>
      <c r="X182" s="39"/>
      <c r="Y182" s="39"/>
      <c r="Z182" s="39"/>
      <c r="AA182" s="39"/>
      <c r="AB182" s="211"/>
      <c r="AC182" s="156"/>
      <c r="AD182" s="165"/>
      <c r="AE182" s="180">
        <v>0</v>
      </c>
      <c r="AF182" s="241">
        <f t="shared" si="51"/>
        <v>0</v>
      </c>
      <c r="AG182" s="45">
        <f t="shared" si="45"/>
        <v>350</v>
      </c>
      <c r="AH182" s="207" t="str">
        <f t="shared" si="46"/>
        <v>Land and Land Rights</v>
      </c>
      <c r="AI182" s="207"/>
      <c r="AJ182" s="207">
        <f>-1*AE182/100*H182</f>
        <v>0</v>
      </c>
    </row>
    <row r="183" spans="1:36" s="100" customFormat="1" x14ac:dyDescent="0.25">
      <c r="A183" s="100">
        <f t="shared" si="48"/>
        <v>0</v>
      </c>
      <c r="B183" s="130">
        <f t="shared" si="48"/>
        <v>0</v>
      </c>
      <c r="C183" s="154">
        <f t="shared" si="38"/>
        <v>0</v>
      </c>
      <c r="D183" s="154"/>
      <c r="E183" s="224"/>
      <c r="F183" s="154"/>
      <c r="G183" s="224"/>
      <c r="H183" s="154">
        <f t="shared" si="39"/>
        <v>0</v>
      </c>
      <c r="I183" s="225">
        <f t="shared" si="49"/>
        <v>0</v>
      </c>
      <c r="J183" s="154">
        <f t="shared" si="50"/>
        <v>0</v>
      </c>
      <c r="K183" s="154">
        <f t="shared" si="40"/>
        <v>0</v>
      </c>
      <c r="L183" s="154"/>
      <c r="M183" s="224"/>
      <c r="N183" s="154">
        <f t="shared" si="41"/>
        <v>0</v>
      </c>
      <c r="O183" s="249" t="str">
        <f t="shared" si="42"/>
        <v>---</v>
      </c>
      <c r="P183" s="224"/>
      <c r="Q183" s="249">
        <f t="shared" si="43"/>
        <v>0</v>
      </c>
      <c r="R183" s="45">
        <f t="shared" si="44"/>
        <v>0</v>
      </c>
      <c r="S183" s="129"/>
      <c r="T183" s="122"/>
      <c r="U183" s="154"/>
      <c r="V183" s="441"/>
      <c r="W183" s="227"/>
      <c r="X183" s="154"/>
      <c r="Y183" s="154"/>
      <c r="Z183" s="154"/>
      <c r="AA183" s="154"/>
      <c r="AB183" s="229"/>
      <c r="AC183" s="250"/>
      <c r="AD183" s="203"/>
      <c r="AE183" s="226">
        <v>0</v>
      </c>
      <c r="AF183" s="242" t="e">
        <f t="shared" si="51"/>
        <v>#DIV/0!</v>
      </c>
      <c r="AG183" s="130">
        <f t="shared" si="45"/>
        <v>0</v>
      </c>
      <c r="AH183" s="227">
        <f t="shared" si="46"/>
        <v>0</v>
      </c>
      <c r="AI183" s="227"/>
      <c r="AJ183" s="227"/>
    </row>
    <row r="184" spans="1:36" s="63" customFormat="1" x14ac:dyDescent="0.25">
      <c r="A184" s="63">
        <f t="shared" si="48"/>
        <v>0</v>
      </c>
      <c r="B184" s="45">
        <f t="shared" si="48"/>
        <v>0</v>
      </c>
      <c r="C184" s="39">
        <f t="shared" si="38"/>
        <v>0</v>
      </c>
      <c r="D184" s="39"/>
      <c r="E184" s="40"/>
      <c r="F184" s="39"/>
      <c r="G184" s="40"/>
      <c r="H184" s="39">
        <f t="shared" si="39"/>
        <v>0</v>
      </c>
      <c r="I184" s="41">
        <f t="shared" si="49"/>
        <v>0</v>
      </c>
      <c r="J184" s="39">
        <f t="shared" si="50"/>
        <v>0</v>
      </c>
      <c r="K184" s="39">
        <f t="shared" si="40"/>
        <v>0</v>
      </c>
      <c r="L184" s="39"/>
      <c r="M184" s="40"/>
      <c r="N184" s="39">
        <f t="shared" si="41"/>
        <v>0</v>
      </c>
      <c r="O184" s="42" t="str">
        <f t="shared" si="42"/>
        <v>---</v>
      </c>
      <c r="P184" s="40"/>
      <c r="Q184" s="42">
        <f t="shared" si="43"/>
        <v>0</v>
      </c>
      <c r="R184" s="45">
        <f t="shared" si="44"/>
        <v>0</v>
      </c>
      <c r="S184" s="164"/>
      <c r="T184" s="155"/>
      <c r="U184" s="39"/>
      <c r="V184" s="441"/>
      <c r="W184" s="207"/>
      <c r="X184" s="39"/>
      <c r="Y184" s="39"/>
      <c r="Z184" s="39"/>
      <c r="AA184" s="39"/>
      <c r="AB184" s="211"/>
      <c r="AC184" s="156"/>
      <c r="AD184" s="165"/>
      <c r="AE184" s="180">
        <v>0</v>
      </c>
      <c r="AF184" s="241" t="e">
        <f t="shared" si="51"/>
        <v>#DIV/0!</v>
      </c>
      <c r="AG184" s="45">
        <f t="shared" si="45"/>
        <v>0</v>
      </c>
      <c r="AH184" s="207">
        <f t="shared" si="46"/>
        <v>0</v>
      </c>
      <c r="AI184" s="207"/>
      <c r="AJ184" s="207">
        <f>-1*AE184/100*H184</f>
        <v>0</v>
      </c>
    </row>
    <row r="185" spans="1:36" s="100" customFormat="1" x14ac:dyDescent="0.25">
      <c r="A185" s="100">
        <f t="shared" si="48"/>
        <v>0</v>
      </c>
      <c r="B185" s="130">
        <f t="shared" si="48"/>
        <v>0</v>
      </c>
      <c r="C185" s="154">
        <f t="shared" si="38"/>
        <v>0</v>
      </c>
      <c r="D185" s="154"/>
      <c r="E185" s="224"/>
      <c r="F185" s="154"/>
      <c r="G185" s="224"/>
      <c r="H185" s="154">
        <f t="shared" si="39"/>
        <v>0</v>
      </c>
      <c r="I185" s="225">
        <f t="shared" si="49"/>
        <v>0</v>
      </c>
      <c r="J185" s="154">
        <f t="shared" si="50"/>
        <v>0</v>
      </c>
      <c r="K185" s="154">
        <f t="shared" si="40"/>
        <v>0</v>
      </c>
      <c r="L185" s="154"/>
      <c r="M185" s="224"/>
      <c r="N185" s="154">
        <f t="shared" si="41"/>
        <v>0</v>
      </c>
      <c r="O185" s="249" t="str">
        <f t="shared" si="42"/>
        <v>---</v>
      </c>
      <c r="P185" s="224"/>
      <c r="Q185" s="249">
        <f t="shared" si="43"/>
        <v>0</v>
      </c>
      <c r="R185" s="45">
        <f t="shared" si="44"/>
        <v>0</v>
      </c>
      <c r="S185" s="129"/>
      <c r="T185" s="122"/>
      <c r="U185" s="154"/>
      <c r="V185" s="154"/>
      <c r="W185" s="227"/>
      <c r="X185" s="154"/>
      <c r="Y185" s="154"/>
      <c r="Z185" s="154"/>
      <c r="AA185" s="154"/>
      <c r="AB185" s="229"/>
      <c r="AC185" s="250"/>
      <c r="AD185" s="203"/>
      <c r="AE185" s="226">
        <v>0</v>
      </c>
      <c r="AF185" s="242" t="e">
        <f t="shared" si="51"/>
        <v>#DIV/0!</v>
      </c>
      <c r="AG185" s="130">
        <f t="shared" si="45"/>
        <v>0</v>
      </c>
      <c r="AH185" s="227">
        <f t="shared" si="46"/>
        <v>0</v>
      </c>
      <c r="AI185" s="227"/>
      <c r="AJ185" s="227">
        <f>-1*AE185/100*H185</f>
        <v>0</v>
      </c>
    </row>
    <row r="186" spans="1:36" s="63" customFormat="1" x14ac:dyDescent="0.25">
      <c r="A186" s="63">
        <f t="shared" si="48"/>
        <v>0</v>
      </c>
      <c r="B186" s="45">
        <f t="shared" si="48"/>
        <v>0</v>
      </c>
      <c r="C186" s="39">
        <f t="shared" si="38"/>
        <v>0</v>
      </c>
      <c r="D186" s="39"/>
      <c r="E186" s="40"/>
      <c r="F186" s="39"/>
      <c r="G186" s="40"/>
      <c r="H186" s="39">
        <f t="shared" si="39"/>
        <v>0</v>
      </c>
      <c r="I186" s="41">
        <f t="shared" si="49"/>
        <v>0</v>
      </c>
      <c r="J186" s="39">
        <f t="shared" si="50"/>
        <v>0</v>
      </c>
      <c r="K186" s="39">
        <f t="shared" si="40"/>
        <v>0</v>
      </c>
      <c r="L186" s="39"/>
      <c r="M186" s="40"/>
      <c r="N186" s="39">
        <f t="shared" si="41"/>
        <v>0</v>
      </c>
      <c r="O186" s="42" t="str">
        <f t="shared" si="42"/>
        <v>---</v>
      </c>
      <c r="P186" s="40"/>
      <c r="Q186" s="42">
        <f t="shared" si="43"/>
        <v>0</v>
      </c>
      <c r="R186" s="45">
        <f t="shared" si="44"/>
        <v>0</v>
      </c>
      <c r="S186" s="164"/>
      <c r="T186" s="155"/>
      <c r="U186" s="39"/>
      <c r="V186" s="39"/>
      <c r="W186" s="207"/>
      <c r="X186" s="207"/>
      <c r="Y186" s="39"/>
      <c r="Z186" s="39"/>
      <c r="AA186" s="39"/>
      <c r="AB186" s="211"/>
      <c r="AC186" s="156"/>
      <c r="AD186" s="165"/>
      <c r="AE186" s="180">
        <v>0</v>
      </c>
      <c r="AF186" s="241" t="e">
        <f t="shared" si="51"/>
        <v>#DIV/0!</v>
      </c>
      <c r="AG186" s="45">
        <f t="shared" si="45"/>
        <v>0</v>
      </c>
      <c r="AH186" s="207">
        <f t="shared" si="46"/>
        <v>0</v>
      </c>
      <c r="AI186" s="207"/>
      <c r="AJ186" s="207">
        <f>-1*AE186/100*H186</f>
        <v>0</v>
      </c>
    </row>
    <row r="187" spans="1:36" x14ac:dyDescent="0.25">
      <c r="A187" s="10"/>
      <c r="B187" s="104"/>
      <c r="C187" s="14"/>
      <c r="D187" s="15"/>
      <c r="E187" s="16"/>
      <c r="F187" s="15"/>
      <c r="G187" s="16"/>
      <c r="H187" s="11">
        <f t="shared" si="39"/>
        <v>0</v>
      </c>
      <c r="I187" s="225">
        <f t="shared" si="49"/>
        <v>0</v>
      </c>
      <c r="J187" s="11"/>
      <c r="K187" s="14"/>
      <c r="L187" s="15"/>
      <c r="M187" s="16"/>
      <c r="N187" s="15"/>
      <c r="O187" s="13"/>
      <c r="P187" s="16"/>
      <c r="Q187" s="124"/>
      <c r="R187" s="44"/>
      <c r="S187" s="129"/>
      <c r="T187" s="122"/>
      <c r="U187" s="11"/>
      <c r="V187" s="11"/>
      <c r="W187" s="64"/>
      <c r="X187" s="64"/>
      <c r="Y187" s="11"/>
      <c r="Z187" s="11"/>
      <c r="AA187" s="11"/>
      <c r="AB187" s="230"/>
      <c r="AC187" s="206"/>
      <c r="AE187" s="226">
        <v>0</v>
      </c>
      <c r="AF187" s="242" t="e">
        <f t="shared" si="51"/>
        <v>#DIV/0!</v>
      </c>
      <c r="AG187" s="44">
        <f t="shared" si="45"/>
        <v>0</v>
      </c>
      <c r="AH187" s="64">
        <f t="shared" si="46"/>
        <v>0</v>
      </c>
      <c r="AI187" s="64"/>
      <c r="AJ187" s="64">
        <f>-1*AE187/100*H187</f>
        <v>0</v>
      </c>
    </row>
    <row r="188" spans="1:36" x14ac:dyDescent="0.25">
      <c r="A188" s="150" t="s">
        <v>54</v>
      </c>
      <c r="B188" s="9" t="str">
        <f>$M$1</f>
        <v>A</v>
      </c>
      <c r="C188" s="18"/>
      <c r="D188" s="18"/>
      <c r="E188" s="19"/>
      <c r="F188" s="18"/>
      <c r="G188" s="19"/>
      <c r="H188" s="18"/>
      <c r="I188" s="18"/>
      <c r="J188" s="18"/>
      <c r="K188" s="18"/>
      <c r="L188" s="18"/>
      <c r="M188" s="19"/>
      <c r="N188" s="18"/>
      <c r="O188" s="18"/>
      <c r="P188" s="19"/>
      <c r="Q188" s="20"/>
      <c r="R188" s="21"/>
      <c r="U188" s="56"/>
      <c r="V188" s="4"/>
      <c r="Y188" s="32"/>
      <c r="AA188" s="32"/>
      <c r="AB188" s="205"/>
      <c r="AE188" s="9"/>
      <c r="AF188" s="58"/>
    </row>
    <row r="189" spans="1:36" x14ac:dyDescent="0.25">
      <c r="A189" s="4" t="s">
        <v>4</v>
      </c>
      <c r="C189" s="198">
        <f>SUM(C166:C188)</f>
        <v>49233</v>
      </c>
      <c r="D189" s="154">
        <f>SUM(D166:D188)</f>
        <v>18490</v>
      </c>
      <c r="E189" s="22"/>
      <c r="F189" s="154">
        <f>SUM(F166:F188)</f>
        <v>0</v>
      </c>
      <c r="G189" s="22"/>
      <c r="H189" s="198">
        <f>SUM(H166:H188)</f>
        <v>67723</v>
      </c>
      <c r="I189" s="23"/>
      <c r="J189" s="198">
        <f>SUM(J166:J188)</f>
        <v>879.04999999999984</v>
      </c>
      <c r="K189" s="198">
        <f>SUM(K166:K188)</f>
        <v>1451.9625000000001</v>
      </c>
      <c r="L189" s="154">
        <f>SUM(L166:L188)</f>
        <v>0</v>
      </c>
      <c r="M189" s="22"/>
      <c r="N189" s="198">
        <f>SUM(N166:N188)</f>
        <v>2331.0124999999998</v>
      </c>
      <c r="O189" s="64"/>
      <c r="P189" s="24"/>
      <c r="Q189" s="198">
        <f>SUM(Q166:Q188)</f>
        <v>65391.987500000003</v>
      </c>
      <c r="U189" s="198">
        <f>SUM(U166:U188)</f>
        <v>0</v>
      </c>
      <c r="V189" s="23"/>
      <c r="X189" s="198">
        <f>U189+V166</f>
        <v>0</v>
      </c>
      <c r="Y189" s="198">
        <f>X189/H189*J189</f>
        <v>0</v>
      </c>
      <c r="AA189" s="198">
        <f>Z166+Y189+SUM(AA166:AA187)</f>
        <v>0</v>
      </c>
      <c r="AB189" s="198">
        <f>X189-AA189</f>
        <v>0</v>
      </c>
      <c r="AF189" s="243">
        <f>100*N189/(H189+AJ189)</f>
        <v>3.4419805679015987</v>
      </c>
      <c r="AG189" s="168" t="s">
        <v>37</v>
      </c>
      <c r="AI189" s="56" t="s">
        <v>38</v>
      </c>
      <c r="AJ189" s="198">
        <f>SUM(AJ166:AJ188)</f>
        <v>0</v>
      </c>
    </row>
    <row r="190" spans="1:36" x14ac:dyDescent="0.25">
      <c r="C190" s="32"/>
      <c r="H190" s="32"/>
      <c r="I190" s="32"/>
      <c r="J190" s="32"/>
      <c r="K190" s="32"/>
      <c r="L190" s="32"/>
      <c r="N190" s="32"/>
      <c r="O190" s="32"/>
      <c r="Q190" s="32"/>
    </row>
    <row r="191" spans="1:36" x14ac:dyDescent="0.25">
      <c r="A191" s="120" t="s">
        <v>85</v>
      </c>
      <c r="B191" s="4"/>
      <c r="E191" s="4"/>
      <c r="G191" s="4"/>
      <c r="M191" s="4"/>
      <c r="P191" s="4"/>
    </row>
    <row r="192" spans="1:36" ht="14.4" thickBot="1" x14ac:dyDescent="0.3">
      <c r="B192" s="4"/>
      <c r="E192" s="4"/>
      <c r="G192" s="4"/>
      <c r="J192" s="32"/>
      <c r="K192" s="32"/>
      <c r="L192" s="32"/>
      <c r="N192" s="32"/>
      <c r="O192" s="32"/>
      <c r="Q192" s="32"/>
    </row>
    <row r="193" spans="1:18" ht="14.4" thickTop="1" x14ac:dyDescent="0.25">
      <c r="B193" s="4"/>
      <c r="E193" s="4"/>
      <c r="G193" s="4"/>
      <c r="J193" s="32"/>
      <c r="K193" s="66"/>
      <c r="L193" s="67"/>
      <c r="M193" s="68"/>
      <c r="N193" s="67"/>
      <c r="O193" s="67"/>
      <c r="P193" s="68"/>
      <c r="Q193" s="69"/>
    </row>
    <row r="194" spans="1:18" x14ac:dyDescent="0.25">
      <c r="C194" s="32"/>
      <c r="H194" s="32"/>
      <c r="I194" s="32"/>
      <c r="J194" s="32"/>
      <c r="K194" s="70"/>
      <c r="L194" s="448">
        <f>I157</f>
        <v>1986</v>
      </c>
      <c r="M194" s="449"/>
      <c r="N194" s="449"/>
      <c r="O194" s="449"/>
      <c r="P194" s="450"/>
      <c r="Q194" s="71"/>
    </row>
    <row r="195" spans="1:18" x14ac:dyDescent="0.25">
      <c r="K195" s="72"/>
      <c r="L195" s="56"/>
      <c r="M195" s="73"/>
      <c r="N195" s="56"/>
      <c r="O195" s="56"/>
      <c r="P195" s="73"/>
      <c r="Q195" s="74"/>
    </row>
    <row r="196" spans="1:18" x14ac:dyDescent="0.25">
      <c r="A196" s="9"/>
      <c r="B196" s="168"/>
      <c r="K196" s="72"/>
      <c r="L196" s="56" t="s">
        <v>19</v>
      </c>
      <c r="M196" s="73"/>
      <c r="N196" s="56"/>
      <c r="O196" s="379">
        <f>H189</f>
        <v>67723</v>
      </c>
      <c r="P196" s="379"/>
      <c r="Q196" s="71"/>
    </row>
    <row r="197" spans="1:18" x14ac:dyDescent="0.25">
      <c r="A197" s="9"/>
      <c r="B197" s="168"/>
      <c r="K197" s="72"/>
      <c r="L197" s="43" t="s">
        <v>20</v>
      </c>
      <c r="M197" s="73"/>
      <c r="N197" s="56"/>
      <c r="O197" s="391">
        <f>X189</f>
        <v>0</v>
      </c>
      <c r="P197" s="391"/>
      <c r="Q197" s="71"/>
    </row>
    <row r="198" spans="1:18" ht="14.4" thickBot="1" x14ac:dyDescent="0.3">
      <c r="K198" s="72"/>
      <c r="L198" s="43" t="s">
        <v>21</v>
      </c>
      <c r="M198" s="73"/>
      <c r="N198" s="56"/>
      <c r="O198" s="392">
        <f>N189</f>
        <v>2331.0124999999998</v>
      </c>
      <c r="P198" s="392"/>
      <c r="Q198" s="71"/>
    </row>
    <row r="199" spans="1:18" x14ac:dyDescent="0.25">
      <c r="A199" s="9"/>
      <c r="B199" s="168"/>
      <c r="K199" s="72"/>
      <c r="L199" s="75"/>
      <c r="M199" s="76"/>
      <c r="N199" s="77"/>
      <c r="O199" s="393">
        <f>O196-O197-O198</f>
        <v>65391.987500000003</v>
      </c>
      <c r="P199" s="393"/>
      <c r="Q199" s="71"/>
    </row>
    <row r="200" spans="1:18" x14ac:dyDescent="0.25">
      <c r="A200" s="9"/>
      <c r="B200" s="168"/>
      <c r="H200" s="9"/>
      <c r="K200" s="78"/>
      <c r="L200" s="43"/>
      <c r="M200" s="73"/>
      <c r="N200" s="56"/>
      <c r="O200" s="43"/>
      <c r="P200" s="56"/>
      <c r="Q200" s="74"/>
    </row>
    <row r="201" spans="1:18" x14ac:dyDescent="0.25">
      <c r="A201" s="9" t="s">
        <v>22</v>
      </c>
      <c r="B201" s="62">
        <v>0</v>
      </c>
      <c r="C201" s="62"/>
      <c r="D201" s="4" t="s">
        <v>23</v>
      </c>
      <c r="E201" s="4"/>
      <c r="F201" s="2"/>
      <c r="G201" s="4"/>
      <c r="H201" s="2"/>
      <c r="J201" s="2"/>
      <c r="K201" s="78"/>
      <c r="L201" s="80" t="s">
        <v>24</v>
      </c>
      <c r="M201" s="73"/>
      <c r="N201" s="56"/>
      <c r="O201" s="394">
        <f>AA189</f>
        <v>0</v>
      </c>
      <c r="P201" s="394"/>
      <c r="Q201" s="71"/>
    </row>
    <row r="202" spans="1:18" x14ac:dyDescent="0.25">
      <c r="A202" s="9" t="s">
        <v>25</v>
      </c>
      <c r="B202" s="62">
        <v>0</v>
      </c>
      <c r="C202" s="62"/>
      <c r="D202" s="4">
        <f>B201-B202</f>
        <v>0</v>
      </c>
      <c r="E202" s="4" t="s">
        <v>26</v>
      </c>
      <c r="F202" s="2"/>
      <c r="G202" s="4"/>
      <c r="H202" s="2"/>
      <c r="J202" s="2"/>
      <c r="K202" s="72"/>
      <c r="L202" s="81" t="s">
        <v>27</v>
      </c>
      <c r="M202" s="19"/>
      <c r="N202" s="20"/>
      <c r="O202" s="374">
        <f>O199+O201</f>
        <v>65391.987500000003</v>
      </c>
      <c r="P202" s="374"/>
      <c r="Q202" s="95"/>
    </row>
    <row r="203" spans="1:18" ht="14.4" thickBot="1" x14ac:dyDescent="0.3">
      <c r="A203" s="9"/>
      <c r="B203" s="62"/>
      <c r="C203" s="62"/>
      <c r="E203" s="4"/>
      <c r="F203" s="2"/>
      <c r="G203" s="4"/>
      <c r="H203" s="2"/>
      <c r="J203" s="2"/>
      <c r="K203" s="82"/>
      <c r="L203" s="103"/>
      <c r="M203" s="84"/>
      <c r="N203" s="83"/>
      <c r="O203" s="83"/>
      <c r="P203" s="84"/>
      <c r="Q203" s="85"/>
    </row>
    <row r="204" spans="1:18" ht="14.4" thickTop="1" x14ac:dyDescent="0.25">
      <c r="A204" s="9"/>
      <c r="B204" s="62"/>
      <c r="C204" s="62"/>
      <c r="E204" s="4"/>
      <c r="F204" s="2"/>
      <c r="G204" s="4"/>
      <c r="H204" s="2"/>
      <c r="J204" s="2"/>
      <c r="L204" s="80"/>
      <c r="M204" s="73"/>
      <c r="N204" s="56"/>
      <c r="O204" s="56"/>
      <c r="P204" s="73"/>
      <c r="Q204" s="86"/>
    </row>
    <row r="205" spans="1:18" x14ac:dyDescent="0.25">
      <c r="B205" s="4"/>
      <c r="E205" s="4"/>
      <c r="G205" s="4"/>
      <c r="M205" s="4"/>
      <c r="P205" s="4"/>
    </row>
    <row r="206" spans="1:18" x14ac:dyDescent="0.25">
      <c r="B206" s="4"/>
      <c r="E206" s="4"/>
      <c r="M206" s="4"/>
      <c r="N206" s="425" t="s">
        <v>93</v>
      </c>
      <c r="O206" s="425"/>
      <c r="P206" s="425"/>
      <c r="Q206" s="425"/>
      <c r="R206" s="425"/>
    </row>
    <row r="207" spans="1:18" x14ac:dyDescent="0.25">
      <c r="A207" s="149"/>
      <c r="B207" s="149"/>
      <c r="C207" s="149"/>
      <c r="D207" s="1"/>
      <c r="G207" s="422" t="s">
        <v>1</v>
      </c>
      <c r="H207" s="423"/>
      <c r="I207" s="3">
        <f>+I157+1</f>
        <v>1987</v>
      </c>
      <c r="J207" s="427"/>
      <c r="K207" s="427"/>
      <c r="L207" s="428"/>
      <c r="M207" s="3">
        <v>12</v>
      </c>
      <c r="N207" s="425"/>
      <c r="O207" s="425"/>
      <c r="P207" s="425"/>
      <c r="Q207" s="425"/>
      <c r="R207" s="425"/>
    </row>
    <row r="208" spans="1:18" x14ac:dyDescent="0.25">
      <c r="A208" s="149"/>
      <c r="B208" s="149"/>
      <c r="C208" s="149"/>
      <c r="D208" s="1"/>
      <c r="N208" s="426"/>
      <c r="O208" s="426"/>
      <c r="P208" s="426"/>
      <c r="Q208" s="426"/>
      <c r="R208" s="426"/>
    </row>
    <row r="209" spans="1:36" ht="12.75" customHeight="1" x14ac:dyDescent="0.3">
      <c r="A209" s="5"/>
      <c r="B209" s="451" t="s">
        <v>49</v>
      </c>
      <c r="C209" s="366" t="s">
        <v>44</v>
      </c>
      <c r="D209" s="366" t="s">
        <v>45</v>
      </c>
      <c r="E209" s="101"/>
      <c r="F209" s="366" t="s">
        <v>46</v>
      </c>
      <c r="G209" s="101"/>
      <c r="H209" s="366" t="s">
        <v>47</v>
      </c>
      <c r="I209" s="366" t="s">
        <v>48</v>
      </c>
      <c r="J209" s="366" t="s">
        <v>50</v>
      </c>
      <c r="K209" s="366" t="s">
        <v>51</v>
      </c>
      <c r="L209" s="366" t="s">
        <v>52</v>
      </c>
      <c r="M209" s="101"/>
      <c r="N209" s="366" t="s">
        <v>53</v>
      </c>
      <c r="O209" s="366" t="s">
        <v>60</v>
      </c>
      <c r="P209" s="101"/>
      <c r="Q209" s="368" t="s">
        <v>55</v>
      </c>
      <c r="R209" s="447" t="s">
        <v>49</v>
      </c>
      <c r="U209" s="437" t="s">
        <v>64</v>
      </c>
      <c r="V209" s="437" t="s">
        <v>65</v>
      </c>
      <c r="W209" s="442" t="s">
        <v>67</v>
      </c>
      <c r="X209" s="437" t="s">
        <v>66</v>
      </c>
      <c r="Y209" s="437" t="s">
        <v>68</v>
      </c>
      <c r="Z209" s="445" t="s">
        <v>69</v>
      </c>
      <c r="AA209" s="437" t="s">
        <v>70</v>
      </c>
      <c r="AB209" s="437" t="s">
        <v>71</v>
      </c>
      <c r="AE209" s="366" t="s">
        <v>98</v>
      </c>
      <c r="AF209" s="371" t="s">
        <v>99</v>
      </c>
      <c r="AG209" s="366" t="s">
        <v>100</v>
      </c>
      <c r="AH209" s="366" t="s">
        <v>41</v>
      </c>
      <c r="AI209" s="366"/>
      <c r="AJ209" s="366" t="s">
        <v>101</v>
      </c>
    </row>
    <row r="210" spans="1:36" x14ac:dyDescent="0.3">
      <c r="A210" s="6"/>
      <c r="B210" s="451"/>
      <c r="C210" s="367"/>
      <c r="D210" s="367"/>
      <c r="E210" s="102"/>
      <c r="F210" s="367"/>
      <c r="G210" s="102"/>
      <c r="H210" s="367"/>
      <c r="I210" s="367"/>
      <c r="J210" s="367"/>
      <c r="K210" s="367"/>
      <c r="L210" s="367"/>
      <c r="M210" s="102"/>
      <c r="N210" s="367"/>
      <c r="O210" s="367"/>
      <c r="P210" s="102"/>
      <c r="Q210" s="369"/>
      <c r="R210" s="447"/>
      <c r="U210" s="438"/>
      <c r="V210" s="438"/>
      <c r="W210" s="443"/>
      <c r="X210" s="438"/>
      <c r="Y210" s="438"/>
      <c r="Z210" s="446"/>
      <c r="AA210" s="438"/>
      <c r="AB210" s="438"/>
      <c r="AE210" s="367" t="s">
        <v>29</v>
      </c>
      <c r="AF210" s="372" t="s">
        <v>30</v>
      </c>
      <c r="AG210" s="367"/>
      <c r="AH210" s="367" t="s">
        <v>41</v>
      </c>
      <c r="AI210" s="367"/>
      <c r="AJ210" s="367" t="s">
        <v>40</v>
      </c>
    </row>
    <row r="211" spans="1:36" ht="12.75" customHeight="1" x14ac:dyDescent="0.3">
      <c r="A211" s="6"/>
      <c r="B211" s="451"/>
      <c r="C211" s="367"/>
      <c r="D211" s="367"/>
      <c r="E211" s="102"/>
      <c r="F211" s="367"/>
      <c r="G211" s="102"/>
      <c r="H211" s="367"/>
      <c r="I211" s="367"/>
      <c r="J211" s="367"/>
      <c r="K211" s="367"/>
      <c r="L211" s="367"/>
      <c r="M211" s="102"/>
      <c r="N211" s="367"/>
      <c r="O211" s="367"/>
      <c r="P211" s="102"/>
      <c r="Q211" s="369"/>
      <c r="R211" s="447"/>
      <c r="U211" s="438"/>
      <c r="V211" s="438"/>
      <c r="W211" s="443"/>
      <c r="X211" s="438"/>
      <c r="Y211" s="438"/>
      <c r="Z211" s="446"/>
      <c r="AA211" s="438"/>
      <c r="AB211" s="438"/>
      <c r="AE211" s="367" t="s">
        <v>6</v>
      </c>
      <c r="AF211" s="372" t="s">
        <v>31</v>
      </c>
      <c r="AG211" s="367"/>
      <c r="AH211" s="367"/>
      <c r="AI211" s="367"/>
      <c r="AJ211" s="367" t="s">
        <v>31</v>
      </c>
    </row>
    <row r="212" spans="1:36" x14ac:dyDescent="0.3">
      <c r="A212" s="359" t="s">
        <v>0</v>
      </c>
      <c r="B212" s="451"/>
      <c r="C212" s="367"/>
      <c r="D212" s="367"/>
      <c r="E212" s="102"/>
      <c r="F212" s="367"/>
      <c r="G212" s="102"/>
      <c r="H212" s="367"/>
      <c r="I212" s="367"/>
      <c r="J212" s="367"/>
      <c r="K212" s="367"/>
      <c r="L212" s="367"/>
      <c r="M212" s="102"/>
      <c r="N212" s="367"/>
      <c r="O212" s="367"/>
      <c r="P212" s="102"/>
      <c r="Q212" s="369"/>
      <c r="R212" s="447"/>
      <c r="U212" s="438"/>
      <c r="V212" s="438"/>
      <c r="W212" s="443"/>
      <c r="X212" s="438"/>
      <c r="Y212" s="438"/>
      <c r="Z212" s="446"/>
      <c r="AA212" s="438"/>
      <c r="AB212" s="438"/>
      <c r="AE212" s="367" t="s">
        <v>32</v>
      </c>
      <c r="AF212" s="372" t="s">
        <v>33</v>
      </c>
      <c r="AG212" s="367" t="s">
        <v>15</v>
      </c>
      <c r="AH212" s="367"/>
      <c r="AI212" s="367"/>
      <c r="AJ212" s="367" t="s">
        <v>34</v>
      </c>
    </row>
    <row r="213" spans="1:36" x14ac:dyDescent="0.3">
      <c r="A213" s="359"/>
      <c r="B213" s="451"/>
      <c r="C213" s="46">
        <f>I207</f>
        <v>1987</v>
      </c>
      <c r="D213" s="46">
        <f>I207</f>
        <v>1987</v>
      </c>
      <c r="E213" s="7" t="s">
        <v>5</v>
      </c>
      <c r="F213" s="46">
        <f>I207</f>
        <v>1987</v>
      </c>
      <c r="G213" s="7" t="s">
        <v>5</v>
      </c>
      <c r="H213" s="46">
        <f>I207</f>
        <v>1987</v>
      </c>
      <c r="I213" s="373"/>
      <c r="J213" s="373"/>
      <c r="K213" s="46">
        <f>I207</f>
        <v>1987</v>
      </c>
      <c r="L213" s="46">
        <f>I207</f>
        <v>1987</v>
      </c>
      <c r="M213" s="7" t="s">
        <v>5</v>
      </c>
      <c r="N213" s="46">
        <f>I207</f>
        <v>1987</v>
      </c>
      <c r="O213" s="373"/>
      <c r="P213" s="7" t="s">
        <v>5</v>
      </c>
      <c r="Q213" s="47">
        <f>I207</f>
        <v>1987</v>
      </c>
      <c r="R213" s="447"/>
      <c r="U213" s="46">
        <f>Q213</f>
        <v>1987</v>
      </c>
      <c r="V213" s="46">
        <f>U213</f>
        <v>1987</v>
      </c>
      <c r="W213" s="444"/>
      <c r="X213" s="46">
        <f>U213</f>
        <v>1987</v>
      </c>
      <c r="Y213" s="46">
        <f>U213</f>
        <v>1987</v>
      </c>
      <c r="Z213" s="47">
        <f>U213</f>
        <v>1987</v>
      </c>
      <c r="AA213" s="439"/>
      <c r="AB213" s="439"/>
      <c r="AE213" s="46" t="s">
        <v>35</v>
      </c>
      <c r="AF213" s="220">
        <f>D213</f>
        <v>1987</v>
      </c>
      <c r="AG213" s="373" t="s">
        <v>16</v>
      </c>
      <c r="AH213" s="46" t="s">
        <v>0</v>
      </c>
      <c r="AI213" s="46"/>
      <c r="AJ213" s="46" t="s">
        <v>36</v>
      </c>
    </row>
    <row r="214" spans="1:36" s="9" customFormat="1" x14ac:dyDescent="0.25">
      <c r="B214" s="112"/>
      <c r="C214" s="100"/>
      <c r="D214" s="233"/>
      <c r="E214" s="234"/>
      <c r="F214" s="233"/>
      <c r="G214" s="234"/>
      <c r="H214" s="233"/>
      <c r="I214" s="235"/>
      <c r="J214" s="233"/>
      <c r="K214" s="233"/>
      <c r="L214" s="233"/>
      <c r="M214" s="234"/>
      <c r="N214" s="233"/>
      <c r="O214" s="233"/>
      <c r="P214" s="234"/>
      <c r="Q214" s="235"/>
      <c r="R214" s="233"/>
      <c r="S214" s="50"/>
      <c r="T214" s="56"/>
      <c r="U214" s="59"/>
      <c r="V214" s="59"/>
      <c r="W214" s="60"/>
      <c r="X214" s="59"/>
      <c r="Y214" s="59"/>
      <c r="Z214" s="59"/>
      <c r="AA214" s="60"/>
      <c r="AB214" s="60"/>
      <c r="AC214" s="50"/>
      <c r="AD214" s="4"/>
      <c r="AE214" s="58"/>
      <c r="AG214" s="4"/>
      <c r="AH214" s="4"/>
      <c r="AJ214" s="4"/>
    </row>
    <row r="215" spans="1:36" s="9" customFormat="1" x14ac:dyDescent="0.25">
      <c r="A215" s="174" t="s">
        <v>54</v>
      </c>
      <c r="B215" s="112" t="str">
        <f>$M$1</f>
        <v>A</v>
      </c>
      <c r="C215" s="236"/>
      <c r="D215" s="237"/>
      <c r="E215" s="238"/>
      <c r="F215" s="237"/>
      <c r="G215" s="238"/>
      <c r="H215" s="237"/>
      <c r="I215" s="239"/>
      <c r="J215" s="237"/>
      <c r="K215" s="237"/>
      <c r="L215" s="237"/>
      <c r="M215" s="238"/>
      <c r="N215" s="237"/>
      <c r="O215" s="237"/>
      <c r="P215" s="238"/>
      <c r="Q215" s="240"/>
      <c r="R215" s="237"/>
      <c r="S215" s="50"/>
      <c r="T215" s="56"/>
      <c r="U215" s="59"/>
      <c r="V215" s="59"/>
      <c r="W215" s="60"/>
      <c r="X215" s="59"/>
      <c r="Y215" s="59"/>
      <c r="Z215" s="59"/>
      <c r="AA215" s="60"/>
      <c r="AB215" s="60"/>
      <c r="AC215" s="50"/>
      <c r="AD215" s="4"/>
      <c r="AE215" s="58"/>
      <c r="AG215" s="4"/>
      <c r="AH215" s="4"/>
      <c r="AJ215" s="4" t="s">
        <v>36</v>
      </c>
    </row>
    <row r="216" spans="1:36" s="63" customFormat="1" x14ac:dyDescent="0.25">
      <c r="A216" s="63" t="str">
        <f>A166</f>
        <v>Structures and Improvements-sewage collection</v>
      </c>
      <c r="B216" s="45">
        <f>B166</f>
        <v>351</v>
      </c>
      <c r="C216" s="39">
        <f t="shared" ref="C216:C236" si="52">H166</f>
        <v>0</v>
      </c>
      <c r="D216" s="39"/>
      <c r="E216" s="40"/>
      <c r="F216" s="39"/>
      <c r="G216" s="40"/>
      <c r="H216" s="39">
        <f t="shared" ref="H216:H237" si="53">C216+D216-F216</f>
        <v>0</v>
      </c>
      <c r="I216" s="41">
        <f>I166</f>
        <v>3</v>
      </c>
      <c r="J216" s="39">
        <f>((C216+H216)/2)*I216/100*$M$207/12</f>
        <v>0</v>
      </c>
      <c r="K216" s="39">
        <f t="shared" ref="K216:K236" si="54">N166</f>
        <v>0</v>
      </c>
      <c r="L216" s="39"/>
      <c r="M216" s="40"/>
      <c r="N216" s="39">
        <f t="shared" ref="N216:N236" si="55">K216+J216+L216-F216</f>
        <v>0</v>
      </c>
      <c r="O216" s="42" t="str">
        <f t="shared" ref="O216:O236" si="56">IF(N216&gt;0, N216/H216*100, "---")</f>
        <v>---</v>
      </c>
      <c r="P216" s="40"/>
      <c r="Q216" s="42">
        <f t="shared" ref="Q216:Q236" si="57">H216-N216</f>
        <v>0</v>
      </c>
      <c r="R216" s="45">
        <f t="shared" ref="R216:R236" si="58">B216</f>
        <v>351</v>
      </c>
      <c r="S216" s="164"/>
      <c r="T216" s="155"/>
      <c r="U216" s="39"/>
      <c r="V216" s="39">
        <f>X189</f>
        <v>0</v>
      </c>
      <c r="W216" s="207"/>
      <c r="X216" s="207"/>
      <c r="Y216" s="207"/>
      <c r="Z216" s="207"/>
      <c r="AA216" s="39"/>
      <c r="AB216" s="211"/>
      <c r="AC216" s="156"/>
      <c r="AD216" s="165"/>
      <c r="AE216" s="180">
        <v>0</v>
      </c>
      <c r="AF216" s="241" t="e">
        <f>100*N216/(H216+H216*-1*AE216/100)</f>
        <v>#DIV/0!</v>
      </c>
      <c r="AG216" s="45">
        <f t="shared" ref="AG216:AG237" si="59">B216</f>
        <v>351</v>
      </c>
      <c r="AH216" s="207" t="str">
        <f t="shared" ref="AH216:AH237" si="60">A216</f>
        <v>Structures and Improvements-sewage collection</v>
      </c>
      <c r="AI216" s="207"/>
      <c r="AJ216" s="207">
        <f t="shared" ref="AJ216:AJ227" si="61">-1*AE216/100*H216</f>
        <v>0</v>
      </c>
    </row>
    <row r="217" spans="1:36" s="100" customFormat="1" ht="12.75" customHeight="1" x14ac:dyDescent="0.25">
      <c r="A217" s="100" t="str">
        <f t="shared" ref="A217:B236" si="62">A167</f>
        <v>Collection Sewers, Force</v>
      </c>
      <c r="B217" s="130">
        <f t="shared" si="62"/>
        <v>352.1</v>
      </c>
      <c r="C217" s="154">
        <f t="shared" si="52"/>
        <v>0</v>
      </c>
      <c r="D217" s="154"/>
      <c r="E217" s="224"/>
      <c r="F217" s="154"/>
      <c r="G217" s="224"/>
      <c r="H217" s="154">
        <f t="shared" si="53"/>
        <v>0</v>
      </c>
      <c r="I217" s="225">
        <f t="shared" ref="I217:I236" si="63">I167</f>
        <v>2</v>
      </c>
      <c r="J217" s="154">
        <f t="shared" ref="J217:J236" si="64">((C217+H217)/2)*I217/100*$M$207/12</f>
        <v>0</v>
      </c>
      <c r="K217" s="154">
        <f t="shared" si="54"/>
        <v>0</v>
      </c>
      <c r="L217" s="154"/>
      <c r="M217" s="224"/>
      <c r="N217" s="154">
        <f t="shared" si="55"/>
        <v>0</v>
      </c>
      <c r="O217" s="249" t="str">
        <f t="shared" si="56"/>
        <v>---</v>
      </c>
      <c r="P217" s="224"/>
      <c r="Q217" s="249">
        <f t="shared" si="57"/>
        <v>0</v>
      </c>
      <c r="R217" s="45">
        <f t="shared" si="58"/>
        <v>352.1</v>
      </c>
      <c r="S217" s="129"/>
      <c r="T217" s="122"/>
      <c r="U217" s="154"/>
      <c r="V217" s="440" t="s">
        <v>72</v>
      </c>
      <c r="W217" s="227"/>
      <c r="X217" s="154"/>
      <c r="Y217" s="281"/>
      <c r="Z217" s="407" t="s">
        <v>74</v>
      </c>
      <c r="AA217" s="154"/>
      <c r="AB217" s="229"/>
      <c r="AC217" s="250"/>
      <c r="AD217" s="203"/>
      <c r="AE217" s="226">
        <v>0</v>
      </c>
      <c r="AF217" s="242" t="e">
        <f t="shared" ref="AF217:AF237" si="65">100*N217/(H217+H217*-1*AE217/100)</f>
        <v>#DIV/0!</v>
      </c>
      <c r="AG217" s="130">
        <f t="shared" si="59"/>
        <v>352.1</v>
      </c>
      <c r="AH217" s="227" t="str">
        <f t="shared" si="60"/>
        <v>Collection Sewers, Force</v>
      </c>
      <c r="AI217" s="227"/>
      <c r="AJ217" s="227">
        <f t="shared" si="61"/>
        <v>0</v>
      </c>
    </row>
    <row r="218" spans="1:36" s="63" customFormat="1" x14ac:dyDescent="0.25">
      <c r="A218" s="63" t="str">
        <f t="shared" si="62"/>
        <v>Collection Sewers, Gravity</v>
      </c>
      <c r="B218" s="45">
        <f t="shared" si="62"/>
        <v>352.2</v>
      </c>
      <c r="C218" s="39">
        <f t="shared" si="52"/>
        <v>0</v>
      </c>
      <c r="D218" s="39"/>
      <c r="E218" s="40"/>
      <c r="F218" s="39"/>
      <c r="G218" s="40"/>
      <c r="H218" s="39">
        <f t="shared" si="53"/>
        <v>0</v>
      </c>
      <c r="I218" s="41">
        <f t="shared" si="63"/>
        <v>2</v>
      </c>
      <c r="J218" s="39">
        <f t="shared" si="64"/>
        <v>0</v>
      </c>
      <c r="K218" s="39">
        <f t="shared" si="54"/>
        <v>0</v>
      </c>
      <c r="L218" s="39"/>
      <c r="M218" s="40"/>
      <c r="N218" s="39">
        <f t="shared" si="55"/>
        <v>0</v>
      </c>
      <c r="O218" s="42" t="str">
        <f t="shared" si="56"/>
        <v>---</v>
      </c>
      <c r="P218" s="40"/>
      <c r="Q218" s="42">
        <f t="shared" si="57"/>
        <v>0</v>
      </c>
      <c r="R218" s="45">
        <f t="shared" si="58"/>
        <v>352.2</v>
      </c>
      <c r="S218" s="164"/>
      <c r="T218" s="155"/>
      <c r="U218" s="39"/>
      <c r="V218" s="440"/>
      <c r="W218" s="207"/>
      <c r="X218" s="39"/>
      <c r="Y218" s="210"/>
      <c r="Z218" s="407"/>
      <c r="AA218" s="39"/>
      <c r="AB218" s="211"/>
      <c r="AC218" s="156"/>
      <c r="AD218" s="165"/>
      <c r="AE218" s="180">
        <v>0</v>
      </c>
      <c r="AF218" s="241" t="e">
        <f t="shared" si="65"/>
        <v>#DIV/0!</v>
      </c>
      <c r="AG218" s="45">
        <f t="shared" si="59"/>
        <v>352.2</v>
      </c>
      <c r="AH218" s="207" t="str">
        <f t="shared" si="60"/>
        <v>Collection Sewers, Gravity</v>
      </c>
      <c r="AI218" s="207"/>
      <c r="AJ218" s="207">
        <f t="shared" si="61"/>
        <v>0</v>
      </c>
    </row>
    <row r="219" spans="1:36" s="100" customFormat="1" x14ac:dyDescent="0.25">
      <c r="A219" s="100" t="str">
        <f t="shared" si="62"/>
        <v>Structures and Improvements-sewage treatment</v>
      </c>
      <c r="B219" s="130">
        <f t="shared" si="62"/>
        <v>371</v>
      </c>
      <c r="C219" s="154">
        <f t="shared" si="52"/>
        <v>0</v>
      </c>
      <c r="D219" s="154"/>
      <c r="E219" s="224"/>
      <c r="F219" s="154"/>
      <c r="G219" s="224"/>
      <c r="H219" s="154">
        <f t="shared" si="53"/>
        <v>0</v>
      </c>
      <c r="I219" s="225">
        <f t="shared" si="63"/>
        <v>3.7</v>
      </c>
      <c r="J219" s="154">
        <f t="shared" si="64"/>
        <v>0</v>
      </c>
      <c r="K219" s="154">
        <f t="shared" si="54"/>
        <v>0</v>
      </c>
      <c r="L219" s="154"/>
      <c r="M219" s="224"/>
      <c r="N219" s="154">
        <f t="shared" si="55"/>
        <v>0</v>
      </c>
      <c r="O219" s="249" t="str">
        <f t="shared" si="56"/>
        <v>---</v>
      </c>
      <c r="P219" s="224"/>
      <c r="Q219" s="249">
        <f t="shared" si="57"/>
        <v>0</v>
      </c>
      <c r="R219" s="45">
        <f t="shared" si="58"/>
        <v>371</v>
      </c>
      <c r="S219" s="129"/>
      <c r="T219" s="122"/>
      <c r="U219" s="154"/>
      <c r="V219" s="440"/>
      <c r="W219" s="227"/>
      <c r="X219" s="154"/>
      <c r="Y219" s="251"/>
      <c r="Z219" s="407"/>
      <c r="AA219" s="154"/>
      <c r="AB219" s="229"/>
      <c r="AC219" s="250"/>
      <c r="AD219" s="203"/>
      <c r="AE219" s="226">
        <v>0</v>
      </c>
      <c r="AF219" s="242" t="e">
        <f t="shared" si="65"/>
        <v>#DIV/0!</v>
      </c>
      <c r="AG219" s="130">
        <f t="shared" si="59"/>
        <v>371</v>
      </c>
      <c r="AH219" s="227" t="str">
        <f t="shared" si="60"/>
        <v>Structures and Improvements-sewage treatment</v>
      </c>
      <c r="AI219" s="227"/>
      <c r="AJ219" s="227">
        <f t="shared" si="61"/>
        <v>0</v>
      </c>
    </row>
    <row r="220" spans="1:36" s="63" customFormat="1" x14ac:dyDescent="0.25">
      <c r="A220" s="63" t="str">
        <f t="shared" si="62"/>
        <v>Services to Customers</v>
      </c>
      <c r="B220" s="45">
        <v>353</v>
      </c>
      <c r="C220" s="39">
        <f t="shared" si="52"/>
        <v>0</v>
      </c>
      <c r="D220" s="39">
        <v>0</v>
      </c>
      <c r="E220" s="40"/>
      <c r="F220" s="39"/>
      <c r="G220" s="40"/>
      <c r="H220" s="39">
        <f t="shared" si="53"/>
        <v>0</v>
      </c>
      <c r="I220" s="41">
        <f t="shared" si="63"/>
        <v>2</v>
      </c>
      <c r="J220" s="39">
        <f t="shared" si="64"/>
        <v>0</v>
      </c>
      <c r="K220" s="39">
        <f t="shared" si="54"/>
        <v>0</v>
      </c>
      <c r="L220" s="39"/>
      <c r="M220" s="40"/>
      <c r="N220" s="39">
        <f t="shared" si="55"/>
        <v>0</v>
      </c>
      <c r="O220" s="42" t="str">
        <f t="shared" si="56"/>
        <v>---</v>
      </c>
      <c r="P220" s="40"/>
      <c r="Q220" s="42">
        <f t="shared" si="57"/>
        <v>0</v>
      </c>
      <c r="R220" s="45">
        <f t="shared" si="58"/>
        <v>353</v>
      </c>
      <c r="S220" s="164"/>
      <c r="T220" s="155"/>
      <c r="U220" s="39"/>
      <c r="V220" s="440"/>
      <c r="W220" s="207"/>
      <c r="X220" s="39"/>
      <c r="Y220" s="210"/>
      <c r="Z220" s="407"/>
      <c r="AA220" s="39"/>
      <c r="AB220" s="211"/>
      <c r="AC220" s="156"/>
      <c r="AD220" s="165"/>
      <c r="AE220" s="180">
        <v>0</v>
      </c>
      <c r="AF220" s="241" t="e">
        <f t="shared" si="65"/>
        <v>#DIV/0!</v>
      </c>
      <c r="AG220" s="45">
        <f t="shared" si="59"/>
        <v>353</v>
      </c>
      <c r="AH220" s="207" t="str">
        <f t="shared" si="60"/>
        <v>Services to Customers</v>
      </c>
      <c r="AI220" s="207"/>
      <c r="AJ220" s="207">
        <f t="shared" si="61"/>
        <v>0</v>
      </c>
    </row>
    <row r="221" spans="1:36" s="100" customFormat="1" x14ac:dyDescent="0.25">
      <c r="A221" s="100" t="str">
        <f t="shared" si="62"/>
        <v>Flow Measuring Devices</v>
      </c>
      <c r="B221" s="130">
        <f t="shared" si="62"/>
        <v>354</v>
      </c>
      <c r="C221" s="154">
        <f t="shared" si="52"/>
        <v>0</v>
      </c>
      <c r="D221" s="154"/>
      <c r="E221" s="224"/>
      <c r="F221" s="154"/>
      <c r="G221" s="224"/>
      <c r="H221" s="154">
        <f t="shared" si="53"/>
        <v>0</v>
      </c>
      <c r="I221" s="225">
        <f t="shared" si="63"/>
        <v>3.3</v>
      </c>
      <c r="J221" s="154">
        <f t="shared" si="64"/>
        <v>0</v>
      </c>
      <c r="K221" s="154">
        <f t="shared" si="54"/>
        <v>0</v>
      </c>
      <c r="L221" s="154"/>
      <c r="M221" s="224"/>
      <c r="N221" s="154">
        <f t="shared" si="55"/>
        <v>0</v>
      </c>
      <c r="O221" s="249" t="str">
        <f t="shared" si="56"/>
        <v>---</v>
      </c>
      <c r="P221" s="224"/>
      <c r="Q221" s="249">
        <f t="shared" si="57"/>
        <v>0</v>
      </c>
      <c r="R221" s="45">
        <f t="shared" si="58"/>
        <v>354</v>
      </c>
      <c r="S221" s="129"/>
      <c r="T221" s="122"/>
      <c r="U221" s="154"/>
      <c r="V221" s="440"/>
      <c r="W221" s="227"/>
      <c r="X221" s="154"/>
      <c r="Y221" s="251"/>
      <c r="Z221" s="407"/>
      <c r="AA221" s="154"/>
      <c r="AB221" s="229"/>
      <c r="AC221" s="250"/>
      <c r="AD221" s="203"/>
      <c r="AE221" s="226">
        <v>0</v>
      </c>
      <c r="AF221" s="242" t="e">
        <f t="shared" si="65"/>
        <v>#DIV/0!</v>
      </c>
      <c r="AG221" s="130">
        <f t="shared" si="59"/>
        <v>354</v>
      </c>
      <c r="AH221" s="227" t="str">
        <f t="shared" si="60"/>
        <v>Flow Measuring Devices</v>
      </c>
      <c r="AI221" s="227"/>
      <c r="AJ221" s="227">
        <f t="shared" si="61"/>
        <v>0</v>
      </c>
    </row>
    <row r="222" spans="1:36" s="63" customFormat="1" x14ac:dyDescent="0.25">
      <c r="A222" s="63" t="str">
        <f t="shared" si="62"/>
        <v>Receiving Wells (Pump Pits)</v>
      </c>
      <c r="B222" s="45">
        <f t="shared" si="62"/>
        <v>362</v>
      </c>
      <c r="C222" s="39">
        <f t="shared" si="52"/>
        <v>0</v>
      </c>
      <c r="D222" s="39"/>
      <c r="E222" s="40"/>
      <c r="F222" s="39"/>
      <c r="G222" s="40"/>
      <c r="H222" s="39">
        <f t="shared" si="53"/>
        <v>0</v>
      </c>
      <c r="I222" s="41">
        <f t="shared" si="63"/>
        <v>4</v>
      </c>
      <c r="J222" s="39">
        <f t="shared" si="64"/>
        <v>0</v>
      </c>
      <c r="K222" s="39">
        <f t="shared" si="54"/>
        <v>0</v>
      </c>
      <c r="L222" s="39"/>
      <c r="M222" s="40"/>
      <c r="N222" s="39">
        <f t="shared" si="55"/>
        <v>0</v>
      </c>
      <c r="O222" s="42" t="str">
        <f t="shared" si="56"/>
        <v>---</v>
      </c>
      <c r="P222" s="40"/>
      <c r="Q222" s="42">
        <f t="shared" si="57"/>
        <v>0</v>
      </c>
      <c r="R222" s="45">
        <f t="shared" si="58"/>
        <v>362</v>
      </c>
      <c r="S222" s="164"/>
      <c r="T222" s="155"/>
      <c r="U222" s="39"/>
      <c r="V222" s="440"/>
      <c r="W222" s="207"/>
      <c r="X222" s="39"/>
      <c r="Y222" s="210"/>
      <c r="Z222" s="407"/>
      <c r="AA222" s="39"/>
      <c r="AB222" s="211"/>
      <c r="AC222" s="156"/>
      <c r="AD222" s="165"/>
      <c r="AE222" s="180">
        <v>0</v>
      </c>
      <c r="AF222" s="241" t="e">
        <f t="shared" si="65"/>
        <v>#DIV/0!</v>
      </c>
      <c r="AG222" s="45">
        <f t="shared" si="59"/>
        <v>362</v>
      </c>
      <c r="AH222" s="207" t="str">
        <f t="shared" si="60"/>
        <v>Receiving Wells (Pump Pits)</v>
      </c>
      <c r="AI222" s="207"/>
      <c r="AJ222" s="207">
        <f t="shared" si="61"/>
        <v>0</v>
      </c>
    </row>
    <row r="223" spans="1:36" s="100" customFormat="1" x14ac:dyDescent="0.25">
      <c r="A223" s="100" t="str">
        <f t="shared" si="62"/>
        <v>Pumping Equipment</v>
      </c>
      <c r="B223" s="130">
        <f t="shared" si="62"/>
        <v>363</v>
      </c>
      <c r="C223" s="154">
        <f t="shared" si="52"/>
        <v>0</v>
      </c>
      <c r="D223" s="154"/>
      <c r="E223" s="224"/>
      <c r="F223" s="154"/>
      <c r="G223" s="224"/>
      <c r="H223" s="154">
        <f t="shared" si="53"/>
        <v>0</v>
      </c>
      <c r="I223" s="225">
        <f t="shared" si="63"/>
        <v>10</v>
      </c>
      <c r="J223" s="154">
        <f t="shared" si="64"/>
        <v>0</v>
      </c>
      <c r="K223" s="154">
        <f t="shared" si="54"/>
        <v>0</v>
      </c>
      <c r="L223" s="154"/>
      <c r="M223" s="224"/>
      <c r="N223" s="154">
        <f t="shared" si="55"/>
        <v>0</v>
      </c>
      <c r="O223" s="249" t="str">
        <f t="shared" si="56"/>
        <v>---</v>
      </c>
      <c r="P223" s="224"/>
      <c r="Q223" s="249">
        <f t="shared" si="57"/>
        <v>0</v>
      </c>
      <c r="R223" s="45">
        <f t="shared" si="58"/>
        <v>363</v>
      </c>
      <c r="S223" s="129"/>
      <c r="T223" s="122"/>
      <c r="U223" s="154"/>
      <c r="V223" s="440"/>
      <c r="W223" s="227"/>
      <c r="X223" s="154"/>
      <c r="Y223" s="251"/>
      <c r="Z223" s="407"/>
      <c r="AA223" s="154"/>
      <c r="AB223" s="229"/>
      <c r="AC223" s="250"/>
      <c r="AD223" s="203"/>
      <c r="AE223" s="226">
        <v>0</v>
      </c>
      <c r="AF223" s="242" t="e">
        <f t="shared" si="65"/>
        <v>#DIV/0!</v>
      </c>
      <c r="AG223" s="130">
        <f t="shared" si="59"/>
        <v>363</v>
      </c>
      <c r="AH223" s="227" t="str">
        <f t="shared" si="60"/>
        <v>Pumping Equipment</v>
      </c>
      <c r="AI223" s="227"/>
      <c r="AJ223" s="227">
        <f t="shared" si="61"/>
        <v>0</v>
      </c>
    </row>
    <row r="224" spans="1:36" s="63" customFormat="1" x14ac:dyDescent="0.25">
      <c r="A224" s="63" t="str">
        <f t="shared" si="62"/>
        <v>Communication Equipment</v>
      </c>
      <c r="B224" s="45">
        <f t="shared" si="62"/>
        <v>397</v>
      </c>
      <c r="C224" s="39">
        <f t="shared" si="52"/>
        <v>0</v>
      </c>
      <c r="D224" s="39"/>
      <c r="E224" s="40"/>
      <c r="F224" s="39"/>
      <c r="G224" s="40"/>
      <c r="H224" s="39">
        <f t="shared" si="53"/>
        <v>0</v>
      </c>
      <c r="I224" s="41">
        <f t="shared" si="63"/>
        <v>6.7</v>
      </c>
      <c r="J224" s="39">
        <f t="shared" si="64"/>
        <v>0</v>
      </c>
      <c r="K224" s="39">
        <f t="shared" si="54"/>
        <v>0</v>
      </c>
      <c r="L224" s="39"/>
      <c r="M224" s="40"/>
      <c r="N224" s="39">
        <f t="shared" si="55"/>
        <v>0</v>
      </c>
      <c r="O224" s="42" t="str">
        <f t="shared" si="56"/>
        <v>---</v>
      </c>
      <c r="P224" s="40"/>
      <c r="Q224" s="42">
        <f t="shared" si="57"/>
        <v>0</v>
      </c>
      <c r="R224" s="45">
        <f t="shared" si="58"/>
        <v>397</v>
      </c>
      <c r="S224" s="164"/>
      <c r="T224" s="155"/>
      <c r="U224" s="39"/>
      <c r="V224" s="440"/>
      <c r="W224" s="207"/>
      <c r="X224" s="39"/>
      <c r="Y224" s="210"/>
      <c r="Z224" s="407"/>
      <c r="AA224" s="39"/>
      <c r="AB224" s="211"/>
      <c r="AC224" s="156"/>
      <c r="AD224" s="165"/>
      <c r="AE224" s="180">
        <v>0</v>
      </c>
      <c r="AF224" s="241" t="e">
        <f t="shared" si="65"/>
        <v>#DIV/0!</v>
      </c>
      <c r="AG224" s="45">
        <f t="shared" si="59"/>
        <v>397</v>
      </c>
      <c r="AH224" s="207" t="str">
        <f t="shared" si="60"/>
        <v>Communication Equipment</v>
      </c>
      <c r="AI224" s="207"/>
      <c r="AJ224" s="207">
        <f t="shared" si="61"/>
        <v>0</v>
      </c>
    </row>
    <row r="225" spans="1:36" s="100" customFormat="1" x14ac:dyDescent="0.25">
      <c r="A225" s="100" t="str">
        <f t="shared" si="62"/>
        <v>Treatment &amp; Disposal Facilities</v>
      </c>
      <c r="B225" s="130">
        <f t="shared" si="62"/>
        <v>372</v>
      </c>
      <c r="C225" s="154">
        <f t="shared" si="52"/>
        <v>0</v>
      </c>
      <c r="D225" s="154"/>
      <c r="E225" s="224"/>
      <c r="F225" s="154"/>
      <c r="G225" s="224"/>
      <c r="H225" s="154">
        <f t="shared" si="53"/>
        <v>0</v>
      </c>
      <c r="I225" s="225">
        <f t="shared" si="63"/>
        <v>5</v>
      </c>
      <c r="J225" s="154">
        <f t="shared" si="64"/>
        <v>0</v>
      </c>
      <c r="K225" s="154">
        <f t="shared" si="54"/>
        <v>0</v>
      </c>
      <c r="L225" s="154"/>
      <c r="M225" s="224"/>
      <c r="N225" s="154">
        <f t="shared" si="55"/>
        <v>0</v>
      </c>
      <c r="O225" s="249" t="str">
        <f t="shared" si="56"/>
        <v>---</v>
      </c>
      <c r="P225" s="224"/>
      <c r="Q225" s="249">
        <f t="shared" si="57"/>
        <v>0</v>
      </c>
      <c r="R225" s="45">
        <f t="shared" si="58"/>
        <v>372</v>
      </c>
      <c r="S225" s="129"/>
      <c r="T225" s="122"/>
      <c r="U225" s="154"/>
      <c r="V225" s="440"/>
      <c r="W225" s="227"/>
      <c r="X225" s="154"/>
      <c r="Y225" s="251"/>
      <c r="Z225" s="407"/>
      <c r="AA225" s="154"/>
      <c r="AB225" s="229"/>
      <c r="AC225" s="250"/>
      <c r="AD225" s="203"/>
      <c r="AE225" s="226">
        <v>0</v>
      </c>
      <c r="AF225" s="242" t="e">
        <f t="shared" si="65"/>
        <v>#DIV/0!</v>
      </c>
      <c r="AG225" s="130">
        <f t="shared" si="59"/>
        <v>372</v>
      </c>
      <c r="AH225" s="227" t="str">
        <f t="shared" si="60"/>
        <v>Treatment &amp; Disposal Facilities</v>
      </c>
      <c r="AI225" s="227"/>
      <c r="AJ225" s="227">
        <f t="shared" si="61"/>
        <v>0</v>
      </c>
    </row>
    <row r="226" spans="1:36" s="63" customFormat="1" x14ac:dyDescent="0.25">
      <c r="A226" s="63" t="str">
        <f t="shared" si="62"/>
        <v>Plant Sewers</v>
      </c>
      <c r="B226" s="45">
        <f t="shared" si="62"/>
        <v>373</v>
      </c>
      <c r="C226" s="39">
        <f t="shared" si="52"/>
        <v>0</v>
      </c>
      <c r="D226" s="39"/>
      <c r="E226" s="40"/>
      <c r="F226" s="39"/>
      <c r="G226" s="40"/>
      <c r="H226" s="39">
        <f t="shared" si="53"/>
        <v>0</v>
      </c>
      <c r="I226" s="41">
        <f t="shared" si="63"/>
        <v>2.5</v>
      </c>
      <c r="J226" s="39">
        <f t="shared" si="64"/>
        <v>0</v>
      </c>
      <c r="K226" s="39">
        <f t="shared" si="54"/>
        <v>0</v>
      </c>
      <c r="L226" s="39"/>
      <c r="M226" s="40"/>
      <c r="N226" s="39">
        <f t="shared" si="55"/>
        <v>0</v>
      </c>
      <c r="O226" s="42" t="str">
        <f t="shared" si="56"/>
        <v>---</v>
      </c>
      <c r="P226" s="40"/>
      <c r="Q226" s="42">
        <f t="shared" si="57"/>
        <v>0</v>
      </c>
      <c r="R226" s="45">
        <f t="shared" si="58"/>
        <v>373</v>
      </c>
      <c r="S226" s="164"/>
      <c r="T226" s="155"/>
      <c r="U226" s="39"/>
      <c r="V226" s="39"/>
      <c r="W226" s="207"/>
      <c r="X226" s="39"/>
      <c r="Y226" s="39"/>
      <c r="Z226" s="210"/>
      <c r="AA226" s="39"/>
      <c r="AB226" s="211"/>
      <c r="AC226" s="156"/>
      <c r="AD226" s="165"/>
      <c r="AE226" s="180">
        <v>0</v>
      </c>
      <c r="AF226" s="241" t="e">
        <f t="shared" si="65"/>
        <v>#DIV/0!</v>
      </c>
      <c r="AG226" s="45">
        <f t="shared" si="59"/>
        <v>373</v>
      </c>
      <c r="AH226" s="207" t="str">
        <f t="shared" si="60"/>
        <v>Plant Sewers</v>
      </c>
      <c r="AI226" s="207"/>
      <c r="AJ226" s="207">
        <f t="shared" si="61"/>
        <v>0</v>
      </c>
    </row>
    <row r="227" spans="1:36" s="100" customFormat="1" ht="12.75" customHeight="1" x14ac:dyDescent="0.25">
      <c r="A227" s="100" t="str">
        <f t="shared" si="62"/>
        <v>Outfall Sewer Line</v>
      </c>
      <c r="B227" s="130">
        <f t="shared" si="62"/>
        <v>374</v>
      </c>
      <c r="C227" s="154">
        <f t="shared" si="52"/>
        <v>0</v>
      </c>
      <c r="D227" s="154">
        <v>0</v>
      </c>
      <c r="E227" s="224"/>
      <c r="F227" s="154"/>
      <c r="G227" s="224"/>
      <c r="H227" s="154">
        <f t="shared" si="53"/>
        <v>0</v>
      </c>
      <c r="I227" s="225">
        <f t="shared" si="63"/>
        <v>2</v>
      </c>
      <c r="J227" s="154">
        <f t="shared" si="64"/>
        <v>0</v>
      </c>
      <c r="K227" s="154">
        <f t="shared" si="54"/>
        <v>0</v>
      </c>
      <c r="L227" s="154"/>
      <c r="M227" s="224"/>
      <c r="N227" s="154">
        <f t="shared" si="55"/>
        <v>0</v>
      </c>
      <c r="O227" s="249" t="str">
        <f t="shared" si="56"/>
        <v>---</v>
      </c>
      <c r="P227" s="224"/>
      <c r="Q227" s="249">
        <f t="shared" si="57"/>
        <v>0</v>
      </c>
      <c r="R227" s="45">
        <f t="shared" si="58"/>
        <v>374</v>
      </c>
      <c r="S227" s="129"/>
      <c r="T227" s="122"/>
      <c r="U227" s="154"/>
      <c r="V227" s="441" t="s">
        <v>73</v>
      </c>
      <c r="W227" s="227"/>
      <c r="X227" s="154"/>
      <c r="Y227" s="154"/>
      <c r="Z227" s="251"/>
      <c r="AA227" s="154"/>
      <c r="AB227" s="229"/>
      <c r="AC227" s="250"/>
      <c r="AD227" s="203"/>
      <c r="AE227" s="226">
        <v>0</v>
      </c>
      <c r="AF227" s="242" t="e">
        <f t="shared" si="65"/>
        <v>#DIV/0!</v>
      </c>
      <c r="AG227" s="130">
        <f t="shared" si="59"/>
        <v>374</v>
      </c>
      <c r="AH227" s="227" t="str">
        <f t="shared" si="60"/>
        <v>Outfall Sewer Line</v>
      </c>
      <c r="AI227" s="227"/>
      <c r="AJ227" s="227">
        <f t="shared" si="61"/>
        <v>0</v>
      </c>
    </row>
    <row r="228" spans="1:36" s="63" customFormat="1" x14ac:dyDescent="0.25">
      <c r="A228" s="63" t="str">
        <f t="shared" si="62"/>
        <v>Structures and Improvements- other</v>
      </c>
      <c r="B228" s="45">
        <f t="shared" si="62"/>
        <v>390</v>
      </c>
      <c r="C228" s="39">
        <f t="shared" si="52"/>
        <v>44407</v>
      </c>
      <c r="D228" s="39">
        <v>45954</v>
      </c>
      <c r="E228" s="40"/>
      <c r="F228" s="39">
        <v>0</v>
      </c>
      <c r="G228" s="40"/>
      <c r="H228" s="39">
        <f t="shared" si="53"/>
        <v>90361</v>
      </c>
      <c r="I228" s="41">
        <f t="shared" si="63"/>
        <v>2.5</v>
      </c>
      <c r="J228" s="39">
        <f t="shared" si="64"/>
        <v>1684.5999999999997</v>
      </c>
      <c r="K228" s="39">
        <f t="shared" si="54"/>
        <v>2331.0124999999998</v>
      </c>
      <c r="L228" s="39"/>
      <c r="M228" s="40"/>
      <c r="N228" s="39">
        <f t="shared" si="55"/>
        <v>4015.6124999999993</v>
      </c>
      <c r="O228" s="42">
        <f t="shared" si="56"/>
        <v>4.4439664235676881</v>
      </c>
      <c r="P228" s="40"/>
      <c r="Q228" s="42">
        <f t="shared" si="57"/>
        <v>86345.387499999997</v>
      </c>
      <c r="R228" s="45">
        <f t="shared" si="58"/>
        <v>390</v>
      </c>
      <c r="S228" s="164"/>
      <c r="T228" s="155"/>
      <c r="U228" s="39"/>
      <c r="V228" s="441"/>
      <c r="W228" s="207"/>
      <c r="X228" s="39"/>
      <c r="Y228" s="39"/>
      <c r="Z228" s="210"/>
      <c r="AA228" s="39"/>
      <c r="AB228" s="211"/>
      <c r="AC228" s="156"/>
      <c r="AD228" s="165"/>
      <c r="AE228" s="180">
        <v>0</v>
      </c>
      <c r="AF228" s="241">
        <f t="shared" si="65"/>
        <v>4.443966423567689</v>
      </c>
      <c r="AG228" s="45">
        <f t="shared" si="59"/>
        <v>390</v>
      </c>
      <c r="AH228" s="207" t="str">
        <f t="shared" si="60"/>
        <v>Structures and Improvements- other</v>
      </c>
      <c r="AI228" s="207"/>
      <c r="AJ228" s="207"/>
    </row>
    <row r="229" spans="1:36" s="100" customFormat="1" x14ac:dyDescent="0.25">
      <c r="A229" s="100" t="str">
        <f t="shared" si="62"/>
        <v>Stores Equipment</v>
      </c>
      <c r="B229" s="130">
        <f t="shared" si="62"/>
        <v>393</v>
      </c>
      <c r="C229" s="154">
        <f t="shared" si="52"/>
        <v>0</v>
      </c>
      <c r="D229" s="154"/>
      <c r="E229" s="224"/>
      <c r="F229" s="154"/>
      <c r="G229" s="224"/>
      <c r="H229" s="154">
        <f t="shared" si="53"/>
        <v>0</v>
      </c>
      <c r="I229" s="225">
        <f t="shared" si="63"/>
        <v>4</v>
      </c>
      <c r="J229" s="154">
        <f t="shared" si="64"/>
        <v>0</v>
      </c>
      <c r="K229" s="154">
        <f t="shared" si="54"/>
        <v>0</v>
      </c>
      <c r="L229" s="154"/>
      <c r="M229" s="224"/>
      <c r="N229" s="154">
        <f t="shared" si="55"/>
        <v>0</v>
      </c>
      <c r="O229" s="249" t="str">
        <f t="shared" si="56"/>
        <v>---</v>
      </c>
      <c r="P229" s="224"/>
      <c r="Q229" s="249">
        <f t="shared" si="57"/>
        <v>0</v>
      </c>
      <c r="R229" s="45">
        <f t="shared" si="58"/>
        <v>393</v>
      </c>
      <c r="S229" s="129"/>
      <c r="T229" s="122"/>
      <c r="U229" s="154"/>
      <c r="V229" s="441"/>
      <c r="W229" s="227"/>
      <c r="X229" s="154"/>
      <c r="Y229" s="154"/>
      <c r="Z229" s="154"/>
      <c r="AA229" s="154"/>
      <c r="AB229" s="229"/>
      <c r="AC229" s="250"/>
      <c r="AD229" s="203"/>
      <c r="AE229" s="226">
        <v>0</v>
      </c>
      <c r="AF229" s="242" t="e">
        <f t="shared" si="65"/>
        <v>#DIV/0!</v>
      </c>
      <c r="AG229" s="130">
        <f t="shared" si="59"/>
        <v>393</v>
      </c>
      <c r="AH229" s="227" t="str">
        <f t="shared" si="60"/>
        <v>Stores Equipment</v>
      </c>
      <c r="AI229" s="227"/>
      <c r="AJ229" s="227">
        <f>-1*AE229/100*H229</f>
        <v>0</v>
      </c>
    </row>
    <row r="230" spans="1:36" s="63" customFormat="1" x14ac:dyDescent="0.25">
      <c r="A230" s="63" t="str">
        <f t="shared" si="62"/>
        <v>Transportation Equipment</v>
      </c>
      <c r="B230" s="45">
        <f t="shared" si="62"/>
        <v>392</v>
      </c>
      <c r="C230" s="39">
        <f t="shared" si="52"/>
        <v>0</v>
      </c>
      <c r="D230" s="39"/>
      <c r="E230" s="40"/>
      <c r="F230" s="39"/>
      <c r="G230" s="40"/>
      <c r="H230" s="39">
        <f t="shared" si="53"/>
        <v>0</v>
      </c>
      <c r="I230" s="41">
        <f t="shared" si="63"/>
        <v>13</v>
      </c>
      <c r="J230" s="39">
        <f t="shared" si="64"/>
        <v>0</v>
      </c>
      <c r="K230" s="39">
        <f t="shared" si="54"/>
        <v>0</v>
      </c>
      <c r="L230" s="39"/>
      <c r="M230" s="40"/>
      <c r="N230" s="39">
        <f t="shared" si="55"/>
        <v>0</v>
      </c>
      <c r="O230" s="42" t="str">
        <f t="shared" si="56"/>
        <v>---</v>
      </c>
      <c r="P230" s="40"/>
      <c r="Q230" s="42">
        <f t="shared" si="57"/>
        <v>0</v>
      </c>
      <c r="R230" s="45">
        <f t="shared" si="58"/>
        <v>392</v>
      </c>
      <c r="S230" s="164"/>
      <c r="T230" s="155"/>
      <c r="U230" s="39"/>
      <c r="V230" s="441"/>
      <c r="W230" s="207"/>
      <c r="X230" s="39"/>
      <c r="Y230" s="39"/>
      <c r="Z230" s="39"/>
      <c r="AA230" s="39"/>
      <c r="AB230" s="211"/>
      <c r="AC230" s="156"/>
      <c r="AD230" s="165"/>
      <c r="AE230" s="180">
        <v>0</v>
      </c>
      <c r="AF230" s="241" t="e">
        <f t="shared" si="65"/>
        <v>#DIV/0!</v>
      </c>
      <c r="AG230" s="45">
        <f t="shared" si="59"/>
        <v>392</v>
      </c>
      <c r="AH230" s="207" t="str">
        <f t="shared" si="60"/>
        <v>Transportation Equipment</v>
      </c>
      <c r="AI230" s="207"/>
      <c r="AJ230" s="207">
        <f>-1*AE230/100*H230</f>
        <v>0</v>
      </c>
    </row>
    <row r="231" spans="1:36" s="100" customFormat="1" x14ac:dyDescent="0.25">
      <c r="A231" s="100" t="str">
        <f t="shared" si="62"/>
        <v>Power Operated Equipment</v>
      </c>
      <c r="B231" s="130">
        <f t="shared" si="62"/>
        <v>396</v>
      </c>
      <c r="C231" s="154">
        <f t="shared" si="52"/>
        <v>0</v>
      </c>
      <c r="D231" s="154"/>
      <c r="E231" s="224"/>
      <c r="F231" s="154"/>
      <c r="G231" s="224"/>
      <c r="H231" s="154">
        <f t="shared" si="53"/>
        <v>0</v>
      </c>
      <c r="I231" s="225">
        <f t="shared" si="63"/>
        <v>6.7</v>
      </c>
      <c r="J231" s="154">
        <f t="shared" si="64"/>
        <v>0</v>
      </c>
      <c r="K231" s="154">
        <f t="shared" si="54"/>
        <v>0</v>
      </c>
      <c r="L231" s="154"/>
      <c r="M231" s="224"/>
      <c r="N231" s="154">
        <f t="shared" si="55"/>
        <v>0</v>
      </c>
      <c r="O231" s="249" t="str">
        <f t="shared" si="56"/>
        <v>---</v>
      </c>
      <c r="P231" s="224"/>
      <c r="Q231" s="249">
        <f t="shared" si="57"/>
        <v>0</v>
      </c>
      <c r="R231" s="45">
        <f t="shared" si="58"/>
        <v>396</v>
      </c>
      <c r="S231" s="129"/>
      <c r="T231" s="122"/>
      <c r="U231" s="154"/>
      <c r="V231" s="441"/>
      <c r="W231" s="227"/>
      <c r="X231" s="154"/>
      <c r="Y231" s="154"/>
      <c r="Z231" s="154"/>
      <c r="AA231" s="154"/>
      <c r="AB231" s="229"/>
      <c r="AC231" s="250"/>
      <c r="AD231" s="203"/>
      <c r="AE231" s="226">
        <v>0</v>
      </c>
      <c r="AF231" s="242" t="e">
        <f t="shared" si="65"/>
        <v>#DIV/0!</v>
      </c>
      <c r="AG231" s="130">
        <f t="shared" si="59"/>
        <v>396</v>
      </c>
      <c r="AH231" s="227" t="str">
        <f t="shared" si="60"/>
        <v>Power Operated Equipment</v>
      </c>
      <c r="AI231" s="227"/>
      <c r="AJ231" s="227">
        <f>-1*AE231/100*H231</f>
        <v>0</v>
      </c>
    </row>
    <row r="232" spans="1:36" s="63" customFormat="1" x14ac:dyDescent="0.25">
      <c r="A232" s="63" t="str">
        <f t="shared" si="62"/>
        <v>Land and Land Rights</v>
      </c>
      <c r="B232" s="45">
        <f t="shared" si="62"/>
        <v>350</v>
      </c>
      <c r="C232" s="39">
        <f t="shared" si="52"/>
        <v>23316</v>
      </c>
      <c r="D232" s="39"/>
      <c r="E232" s="40"/>
      <c r="F232" s="39"/>
      <c r="G232" s="40"/>
      <c r="H232" s="39">
        <f t="shared" si="53"/>
        <v>23316</v>
      </c>
      <c r="I232" s="41">
        <f t="shared" si="63"/>
        <v>0</v>
      </c>
      <c r="J232" s="39">
        <f t="shared" si="64"/>
        <v>0</v>
      </c>
      <c r="K232" s="39">
        <f t="shared" si="54"/>
        <v>0</v>
      </c>
      <c r="L232" s="39"/>
      <c r="M232" s="40"/>
      <c r="N232" s="39">
        <f t="shared" si="55"/>
        <v>0</v>
      </c>
      <c r="O232" s="42" t="str">
        <f t="shared" si="56"/>
        <v>---</v>
      </c>
      <c r="P232" s="40"/>
      <c r="Q232" s="42">
        <f t="shared" si="57"/>
        <v>23316</v>
      </c>
      <c r="R232" s="45">
        <f t="shared" si="58"/>
        <v>350</v>
      </c>
      <c r="S232" s="164"/>
      <c r="T232" s="155"/>
      <c r="U232" s="39"/>
      <c r="V232" s="441"/>
      <c r="W232" s="207"/>
      <c r="X232" s="39"/>
      <c r="Y232" s="39"/>
      <c r="Z232" s="39"/>
      <c r="AA232" s="39"/>
      <c r="AB232" s="211"/>
      <c r="AC232" s="156"/>
      <c r="AD232" s="165"/>
      <c r="AE232" s="180">
        <v>0</v>
      </c>
      <c r="AF232" s="241">
        <f t="shared" si="65"/>
        <v>0</v>
      </c>
      <c r="AG232" s="45">
        <f t="shared" si="59"/>
        <v>350</v>
      </c>
      <c r="AH232" s="207" t="str">
        <f t="shared" si="60"/>
        <v>Land and Land Rights</v>
      </c>
      <c r="AI232" s="207"/>
      <c r="AJ232" s="207">
        <f>-1*AE232/100*H232</f>
        <v>0</v>
      </c>
    </row>
    <row r="233" spans="1:36" s="100" customFormat="1" x14ac:dyDescent="0.25">
      <c r="A233" s="100">
        <f t="shared" si="62"/>
        <v>0</v>
      </c>
      <c r="B233" s="130">
        <f t="shared" si="62"/>
        <v>0</v>
      </c>
      <c r="C233" s="154">
        <f t="shared" si="52"/>
        <v>0</v>
      </c>
      <c r="D233" s="154"/>
      <c r="E233" s="224"/>
      <c r="F233" s="154"/>
      <c r="G233" s="224"/>
      <c r="H233" s="154">
        <f t="shared" si="53"/>
        <v>0</v>
      </c>
      <c r="I233" s="225">
        <f t="shared" si="63"/>
        <v>0</v>
      </c>
      <c r="J233" s="154">
        <f t="shared" si="64"/>
        <v>0</v>
      </c>
      <c r="K233" s="154">
        <f t="shared" si="54"/>
        <v>0</v>
      </c>
      <c r="L233" s="154"/>
      <c r="M233" s="224"/>
      <c r="N233" s="154">
        <f t="shared" si="55"/>
        <v>0</v>
      </c>
      <c r="O233" s="249" t="str">
        <f t="shared" si="56"/>
        <v>---</v>
      </c>
      <c r="P233" s="224"/>
      <c r="Q233" s="249">
        <f t="shared" si="57"/>
        <v>0</v>
      </c>
      <c r="R233" s="45">
        <f t="shared" si="58"/>
        <v>0</v>
      </c>
      <c r="S233" s="129"/>
      <c r="T233" s="122"/>
      <c r="U233" s="154"/>
      <c r="V233" s="441"/>
      <c r="W233" s="227"/>
      <c r="X233" s="154"/>
      <c r="Y233" s="154"/>
      <c r="Z233" s="154"/>
      <c r="AA233" s="154"/>
      <c r="AB233" s="229"/>
      <c r="AC233" s="250"/>
      <c r="AD233" s="203"/>
      <c r="AE233" s="226">
        <v>0</v>
      </c>
      <c r="AF233" s="242" t="e">
        <f t="shared" si="65"/>
        <v>#DIV/0!</v>
      </c>
      <c r="AG233" s="130">
        <f t="shared" si="59"/>
        <v>0</v>
      </c>
      <c r="AH233" s="227">
        <f t="shared" si="60"/>
        <v>0</v>
      </c>
      <c r="AI233" s="227"/>
      <c r="AJ233" s="227"/>
    </row>
    <row r="234" spans="1:36" s="63" customFormat="1" x14ac:dyDescent="0.25">
      <c r="A234" s="63">
        <f t="shared" si="62"/>
        <v>0</v>
      </c>
      <c r="B234" s="45">
        <f t="shared" si="62"/>
        <v>0</v>
      </c>
      <c r="C234" s="39">
        <f t="shared" si="52"/>
        <v>0</v>
      </c>
      <c r="D234" s="39"/>
      <c r="E234" s="40"/>
      <c r="F234" s="39"/>
      <c r="G234" s="40"/>
      <c r="H234" s="39">
        <f t="shared" si="53"/>
        <v>0</v>
      </c>
      <c r="I234" s="41">
        <f t="shared" si="63"/>
        <v>0</v>
      </c>
      <c r="J234" s="39">
        <f t="shared" si="64"/>
        <v>0</v>
      </c>
      <c r="K234" s="39">
        <f t="shared" si="54"/>
        <v>0</v>
      </c>
      <c r="L234" s="39"/>
      <c r="M234" s="40"/>
      <c r="N234" s="39">
        <f t="shared" si="55"/>
        <v>0</v>
      </c>
      <c r="O234" s="42" t="str">
        <f t="shared" si="56"/>
        <v>---</v>
      </c>
      <c r="P234" s="40"/>
      <c r="Q234" s="42">
        <f t="shared" si="57"/>
        <v>0</v>
      </c>
      <c r="R234" s="45">
        <f t="shared" si="58"/>
        <v>0</v>
      </c>
      <c r="S234" s="164"/>
      <c r="T234" s="155"/>
      <c r="U234" s="39"/>
      <c r="V234" s="441"/>
      <c r="W234" s="207"/>
      <c r="X234" s="39"/>
      <c r="Y234" s="39"/>
      <c r="Z234" s="39"/>
      <c r="AA234" s="39"/>
      <c r="AB234" s="211"/>
      <c r="AC234" s="156"/>
      <c r="AD234" s="165"/>
      <c r="AE234" s="180">
        <v>0</v>
      </c>
      <c r="AF234" s="241" t="e">
        <f t="shared" si="65"/>
        <v>#DIV/0!</v>
      </c>
      <c r="AG234" s="45">
        <f t="shared" si="59"/>
        <v>0</v>
      </c>
      <c r="AH234" s="207">
        <f t="shared" si="60"/>
        <v>0</v>
      </c>
      <c r="AI234" s="207"/>
      <c r="AJ234" s="207">
        <f>-1*AE234/100*H234</f>
        <v>0</v>
      </c>
    </row>
    <row r="235" spans="1:36" s="100" customFormat="1" x14ac:dyDescent="0.25">
      <c r="A235" s="100">
        <f t="shared" si="62"/>
        <v>0</v>
      </c>
      <c r="B235" s="130">
        <f t="shared" si="62"/>
        <v>0</v>
      </c>
      <c r="C235" s="154">
        <f t="shared" si="52"/>
        <v>0</v>
      </c>
      <c r="D235" s="154"/>
      <c r="E235" s="224"/>
      <c r="F235" s="154"/>
      <c r="G235" s="224"/>
      <c r="H235" s="154">
        <f t="shared" si="53"/>
        <v>0</v>
      </c>
      <c r="I235" s="225">
        <f t="shared" si="63"/>
        <v>0</v>
      </c>
      <c r="J235" s="154">
        <f t="shared" si="64"/>
        <v>0</v>
      </c>
      <c r="K235" s="154">
        <f t="shared" si="54"/>
        <v>0</v>
      </c>
      <c r="L235" s="154"/>
      <c r="M235" s="224"/>
      <c r="N235" s="154">
        <f t="shared" si="55"/>
        <v>0</v>
      </c>
      <c r="O235" s="249" t="str">
        <f t="shared" si="56"/>
        <v>---</v>
      </c>
      <c r="P235" s="224"/>
      <c r="Q235" s="249">
        <f t="shared" si="57"/>
        <v>0</v>
      </c>
      <c r="R235" s="45">
        <f t="shared" si="58"/>
        <v>0</v>
      </c>
      <c r="S235" s="129"/>
      <c r="T235" s="122"/>
      <c r="U235" s="154"/>
      <c r="V235" s="154"/>
      <c r="W235" s="227"/>
      <c r="X235" s="154"/>
      <c r="Y235" s="154"/>
      <c r="Z235" s="154"/>
      <c r="AA235" s="154"/>
      <c r="AB235" s="229"/>
      <c r="AC235" s="250"/>
      <c r="AD235" s="203"/>
      <c r="AE235" s="226">
        <v>0</v>
      </c>
      <c r="AF235" s="242" t="e">
        <f t="shared" si="65"/>
        <v>#DIV/0!</v>
      </c>
      <c r="AG235" s="130">
        <f t="shared" si="59"/>
        <v>0</v>
      </c>
      <c r="AH235" s="227">
        <f t="shared" si="60"/>
        <v>0</v>
      </c>
      <c r="AI235" s="227"/>
      <c r="AJ235" s="227">
        <f>-1*AE235/100*H235</f>
        <v>0</v>
      </c>
    </row>
    <row r="236" spans="1:36" s="63" customFormat="1" x14ac:dyDescent="0.25">
      <c r="A236" s="63">
        <f t="shared" si="62"/>
        <v>0</v>
      </c>
      <c r="B236" s="45">
        <f t="shared" si="62"/>
        <v>0</v>
      </c>
      <c r="C236" s="39">
        <f t="shared" si="52"/>
        <v>0</v>
      </c>
      <c r="D236" s="39"/>
      <c r="E236" s="40"/>
      <c r="F236" s="39"/>
      <c r="G236" s="40"/>
      <c r="H236" s="39">
        <f t="shared" si="53"/>
        <v>0</v>
      </c>
      <c r="I236" s="41">
        <f t="shared" si="63"/>
        <v>0</v>
      </c>
      <c r="J236" s="39">
        <f t="shared" si="64"/>
        <v>0</v>
      </c>
      <c r="K236" s="39">
        <f t="shared" si="54"/>
        <v>0</v>
      </c>
      <c r="L236" s="39"/>
      <c r="M236" s="40"/>
      <c r="N236" s="39">
        <f t="shared" si="55"/>
        <v>0</v>
      </c>
      <c r="O236" s="42" t="str">
        <f t="shared" si="56"/>
        <v>---</v>
      </c>
      <c r="P236" s="40"/>
      <c r="Q236" s="42">
        <f t="shared" si="57"/>
        <v>0</v>
      </c>
      <c r="R236" s="45">
        <f t="shared" si="58"/>
        <v>0</v>
      </c>
      <c r="S236" s="164"/>
      <c r="T236" s="155"/>
      <c r="U236" s="39"/>
      <c r="V236" s="39"/>
      <c r="W236" s="207"/>
      <c r="X236" s="207"/>
      <c r="Y236" s="39"/>
      <c r="Z236" s="39"/>
      <c r="AA236" s="39"/>
      <c r="AB236" s="211"/>
      <c r="AC236" s="156"/>
      <c r="AD236" s="165"/>
      <c r="AE236" s="180">
        <v>0</v>
      </c>
      <c r="AF236" s="241" t="e">
        <f t="shared" si="65"/>
        <v>#DIV/0!</v>
      </c>
      <c r="AG236" s="45">
        <f t="shared" si="59"/>
        <v>0</v>
      </c>
      <c r="AH236" s="207">
        <f t="shared" si="60"/>
        <v>0</v>
      </c>
      <c r="AI236" s="207"/>
      <c r="AJ236" s="207">
        <f>-1*AE236/100*H236</f>
        <v>0</v>
      </c>
    </row>
    <row r="237" spans="1:36" x14ac:dyDescent="0.25">
      <c r="A237" s="10"/>
      <c r="B237" s="104"/>
      <c r="C237" s="14"/>
      <c r="D237" s="15"/>
      <c r="E237" s="16"/>
      <c r="F237" s="15"/>
      <c r="G237" s="16"/>
      <c r="H237" s="11">
        <f t="shared" si="53"/>
        <v>0</v>
      </c>
      <c r="I237" s="17"/>
      <c r="J237" s="11"/>
      <c r="K237" s="14"/>
      <c r="L237" s="15"/>
      <c r="M237" s="16"/>
      <c r="N237" s="15"/>
      <c r="O237" s="13"/>
      <c r="P237" s="16"/>
      <c r="Q237" s="124"/>
      <c r="R237" s="44"/>
      <c r="S237" s="129"/>
      <c r="T237" s="122"/>
      <c r="U237" s="11"/>
      <c r="V237" s="11"/>
      <c r="W237" s="64"/>
      <c r="X237" s="64"/>
      <c r="Y237" s="11"/>
      <c r="Z237" s="11"/>
      <c r="AA237" s="11"/>
      <c r="AB237" s="230"/>
      <c r="AC237" s="206"/>
      <c r="AE237" s="226">
        <v>0</v>
      </c>
      <c r="AF237" s="242" t="e">
        <f t="shared" si="65"/>
        <v>#DIV/0!</v>
      </c>
      <c r="AG237" s="44">
        <f t="shared" si="59"/>
        <v>0</v>
      </c>
      <c r="AH237" s="64">
        <f t="shared" si="60"/>
        <v>0</v>
      </c>
      <c r="AI237" s="64"/>
      <c r="AJ237" s="64">
        <f>-1*AE237/100*H237</f>
        <v>0</v>
      </c>
    </row>
    <row r="238" spans="1:36" x14ac:dyDescent="0.25">
      <c r="A238" s="150" t="s">
        <v>54</v>
      </c>
      <c r="B238" s="9" t="str">
        <f>$M$1</f>
        <v>A</v>
      </c>
      <c r="C238" s="18"/>
      <c r="D238" s="18"/>
      <c r="E238" s="19"/>
      <c r="F238" s="18"/>
      <c r="G238" s="19"/>
      <c r="H238" s="18"/>
      <c r="I238" s="18"/>
      <c r="J238" s="18"/>
      <c r="K238" s="18"/>
      <c r="L238" s="18"/>
      <c r="M238" s="19"/>
      <c r="N238" s="18"/>
      <c r="O238" s="18"/>
      <c r="P238" s="19"/>
      <c r="Q238" s="20"/>
      <c r="R238" s="21"/>
      <c r="U238" s="56"/>
      <c r="V238" s="4"/>
      <c r="Y238" s="32"/>
      <c r="AA238" s="32"/>
      <c r="AB238" s="205"/>
      <c r="AE238" s="9"/>
      <c r="AF238" s="58"/>
    </row>
    <row r="239" spans="1:36" x14ac:dyDescent="0.25">
      <c r="A239" s="4" t="s">
        <v>4</v>
      </c>
      <c r="C239" s="198">
        <f>SUM(C216:C238)</f>
        <v>67723</v>
      </c>
      <c r="D239" s="154">
        <f>SUM(D216:D238)</f>
        <v>45954</v>
      </c>
      <c r="E239" s="22"/>
      <c r="F239" s="154">
        <f>SUM(F216:F238)</f>
        <v>0</v>
      </c>
      <c r="G239" s="22"/>
      <c r="H239" s="198">
        <f>SUM(H216:H238)</f>
        <v>113677</v>
      </c>
      <c r="I239" s="23"/>
      <c r="J239" s="198">
        <f>SUM(J216:J238)</f>
        <v>1684.5999999999997</v>
      </c>
      <c r="K239" s="198">
        <f>SUM(K216:K238)</f>
        <v>2331.0124999999998</v>
      </c>
      <c r="L239" s="154">
        <f>SUM(L216:L238)</f>
        <v>0</v>
      </c>
      <c r="M239" s="22"/>
      <c r="N239" s="198">
        <f>SUM(N216:N238)</f>
        <v>4015.6124999999993</v>
      </c>
      <c r="O239" s="64"/>
      <c r="P239" s="24"/>
      <c r="Q239" s="198">
        <f>SUM(Q216:Q238)</f>
        <v>109661.3875</v>
      </c>
      <c r="U239" s="198">
        <f>SUM(U216:U238)</f>
        <v>0</v>
      </c>
      <c r="V239" s="23"/>
      <c r="X239" s="198">
        <f>U239+V216</f>
        <v>0</v>
      </c>
      <c r="Y239" s="198">
        <f>X239/H239*J239</f>
        <v>0</v>
      </c>
      <c r="AA239" s="198">
        <f>Z216+Y239+SUM(AA216:AA237)</f>
        <v>0</v>
      </c>
      <c r="AB239" s="198">
        <f>X239-AA239</f>
        <v>0</v>
      </c>
      <c r="AF239" s="243">
        <f>100*N239/(H239+AJ239)</f>
        <v>3.5324757866586904</v>
      </c>
      <c r="AG239" s="168" t="s">
        <v>37</v>
      </c>
      <c r="AI239" s="56" t="s">
        <v>38</v>
      </c>
      <c r="AJ239" s="198">
        <f>SUM(AJ216:AJ238)</f>
        <v>0</v>
      </c>
    </row>
    <row r="240" spans="1:36" x14ac:dyDescent="0.25">
      <c r="C240" s="32"/>
      <c r="H240" s="32"/>
      <c r="I240" s="32"/>
      <c r="J240" s="32"/>
      <c r="K240" s="32"/>
      <c r="L240" s="32"/>
      <c r="N240" s="32"/>
      <c r="O240" s="32"/>
      <c r="Q240" s="32"/>
    </row>
    <row r="241" spans="1:18" x14ac:dyDescent="0.25">
      <c r="A241" s="120" t="s">
        <v>85</v>
      </c>
      <c r="B241" s="4"/>
      <c r="E241" s="4"/>
      <c r="G241" s="4"/>
      <c r="M241" s="4"/>
      <c r="P241" s="4"/>
    </row>
    <row r="242" spans="1:18" ht="14.4" thickBot="1" x14ac:dyDescent="0.3">
      <c r="B242" s="4"/>
      <c r="E242" s="4"/>
      <c r="G242" s="4"/>
      <c r="J242" s="32"/>
      <c r="K242" s="32"/>
      <c r="L242" s="32"/>
      <c r="N242" s="32"/>
      <c r="O242" s="32"/>
      <c r="Q242" s="32"/>
    </row>
    <row r="243" spans="1:18" ht="14.4" thickTop="1" x14ac:dyDescent="0.25">
      <c r="B243" s="4"/>
      <c r="E243" s="4"/>
      <c r="G243" s="4"/>
      <c r="J243" s="32"/>
      <c r="K243" s="66"/>
      <c r="L243" s="67"/>
      <c r="M243" s="68"/>
      <c r="N243" s="67"/>
      <c r="O243" s="67"/>
      <c r="P243" s="68"/>
      <c r="Q243" s="69"/>
    </row>
    <row r="244" spans="1:18" x14ac:dyDescent="0.25">
      <c r="C244" s="32"/>
      <c r="H244" s="32"/>
      <c r="I244" s="32"/>
      <c r="J244" s="32"/>
      <c r="K244" s="70"/>
      <c r="L244" s="448">
        <f>I207</f>
        <v>1987</v>
      </c>
      <c r="M244" s="449"/>
      <c r="N244" s="449"/>
      <c r="O244" s="449"/>
      <c r="P244" s="450"/>
      <c r="Q244" s="71"/>
    </row>
    <row r="245" spans="1:18" x14ac:dyDescent="0.25">
      <c r="K245" s="72"/>
      <c r="L245" s="56"/>
      <c r="M245" s="73"/>
      <c r="N245" s="56"/>
      <c r="O245" s="56"/>
      <c r="P245" s="73"/>
      <c r="Q245" s="74"/>
    </row>
    <row r="246" spans="1:18" x14ac:dyDescent="0.25">
      <c r="A246" s="9"/>
      <c r="B246" s="168"/>
      <c r="K246" s="72"/>
      <c r="L246" s="56" t="s">
        <v>19</v>
      </c>
      <c r="M246" s="73"/>
      <c r="N246" s="56"/>
      <c r="O246" s="379">
        <f>H239</f>
        <v>113677</v>
      </c>
      <c r="P246" s="379"/>
      <c r="Q246" s="71"/>
    </row>
    <row r="247" spans="1:18" x14ac:dyDescent="0.25">
      <c r="A247" s="9"/>
      <c r="B247" s="168"/>
      <c r="K247" s="72"/>
      <c r="L247" s="43" t="s">
        <v>20</v>
      </c>
      <c r="M247" s="73"/>
      <c r="N247" s="56"/>
      <c r="O247" s="391">
        <f>X239</f>
        <v>0</v>
      </c>
      <c r="P247" s="391"/>
      <c r="Q247" s="71"/>
    </row>
    <row r="248" spans="1:18" ht="14.4" thickBot="1" x14ac:dyDescent="0.3">
      <c r="K248" s="72"/>
      <c r="L248" s="43" t="s">
        <v>21</v>
      </c>
      <c r="M248" s="73"/>
      <c r="N248" s="56"/>
      <c r="O248" s="392">
        <f>N239</f>
        <v>4015.6124999999993</v>
      </c>
      <c r="P248" s="392"/>
      <c r="Q248" s="71"/>
    </row>
    <row r="249" spans="1:18" x14ac:dyDescent="0.25">
      <c r="A249" s="9"/>
      <c r="B249" s="168"/>
      <c r="K249" s="72"/>
      <c r="L249" s="75"/>
      <c r="M249" s="76"/>
      <c r="N249" s="77"/>
      <c r="O249" s="393">
        <f>O246-O247-O248</f>
        <v>109661.3875</v>
      </c>
      <c r="P249" s="393"/>
      <c r="Q249" s="71"/>
    </row>
    <row r="250" spans="1:18" x14ac:dyDescent="0.25">
      <c r="A250" s="9"/>
      <c r="B250" s="168"/>
      <c r="H250" s="9"/>
      <c r="K250" s="78"/>
      <c r="L250" s="43"/>
      <c r="M250" s="73"/>
      <c r="N250" s="56"/>
      <c r="O250" s="43"/>
      <c r="P250" s="56"/>
      <c r="Q250" s="74"/>
    </row>
    <row r="251" spans="1:18" x14ac:dyDescent="0.25">
      <c r="A251" s="9" t="s">
        <v>22</v>
      </c>
      <c r="B251" s="62">
        <v>0</v>
      </c>
      <c r="C251" s="62"/>
      <c r="D251" s="4" t="s">
        <v>23</v>
      </c>
      <c r="E251" s="4"/>
      <c r="F251" s="2"/>
      <c r="G251" s="4"/>
      <c r="H251" s="2"/>
      <c r="J251" s="2"/>
      <c r="K251" s="78"/>
      <c r="L251" s="80" t="s">
        <v>24</v>
      </c>
      <c r="M251" s="73"/>
      <c r="N251" s="56"/>
      <c r="O251" s="394">
        <f>AA239</f>
        <v>0</v>
      </c>
      <c r="P251" s="394"/>
      <c r="Q251" s="71"/>
    </row>
    <row r="252" spans="1:18" x14ac:dyDescent="0.25">
      <c r="A252" s="9" t="s">
        <v>25</v>
      </c>
      <c r="B252" s="62">
        <v>0</v>
      </c>
      <c r="C252" s="62"/>
      <c r="D252" s="4">
        <f>B251-B252</f>
        <v>0</v>
      </c>
      <c r="E252" s="4" t="s">
        <v>26</v>
      </c>
      <c r="F252" s="2"/>
      <c r="G252" s="4"/>
      <c r="H252" s="2"/>
      <c r="J252" s="2"/>
      <c r="K252" s="72"/>
      <c r="L252" s="81" t="s">
        <v>27</v>
      </c>
      <c r="M252" s="19"/>
      <c r="N252" s="20"/>
      <c r="O252" s="374">
        <f>O249+O251</f>
        <v>109661.3875</v>
      </c>
      <c r="P252" s="374"/>
      <c r="Q252" s="95"/>
    </row>
    <row r="253" spans="1:18" ht="14.4" thickBot="1" x14ac:dyDescent="0.3">
      <c r="A253" s="9"/>
      <c r="B253" s="62"/>
      <c r="C253" s="62"/>
      <c r="E253" s="4"/>
      <c r="F253" s="2"/>
      <c r="G253" s="4"/>
      <c r="H253" s="2"/>
      <c r="J253" s="2"/>
      <c r="K253" s="82"/>
      <c r="L253" s="103"/>
      <c r="M253" s="84"/>
      <c r="N253" s="83"/>
      <c r="O253" s="83"/>
      <c r="P253" s="84"/>
      <c r="Q253" s="85"/>
    </row>
    <row r="254" spans="1:18" ht="14.4" thickTop="1" x14ac:dyDescent="0.25">
      <c r="A254" s="9"/>
      <c r="B254" s="62"/>
      <c r="C254" s="62"/>
      <c r="E254" s="4"/>
      <c r="F254" s="2"/>
      <c r="G254" s="4"/>
      <c r="H254" s="2"/>
      <c r="J254" s="2"/>
      <c r="L254" s="80"/>
      <c r="M254" s="73"/>
      <c r="N254" s="56"/>
      <c r="O254" s="56"/>
      <c r="P254" s="73"/>
      <c r="Q254" s="86"/>
    </row>
    <row r="255" spans="1:18" x14ac:dyDescent="0.25">
      <c r="B255" s="4"/>
      <c r="E255" s="4"/>
      <c r="G255" s="4"/>
      <c r="M255" s="4"/>
      <c r="P255" s="4"/>
    </row>
    <row r="256" spans="1:18" x14ac:dyDescent="0.25">
      <c r="B256" s="4"/>
      <c r="E256" s="4"/>
      <c r="M256" s="4"/>
      <c r="N256" s="425" t="s">
        <v>93</v>
      </c>
      <c r="O256" s="425"/>
      <c r="P256" s="425"/>
      <c r="Q256" s="425"/>
      <c r="R256" s="425"/>
    </row>
    <row r="257" spans="1:36" x14ac:dyDescent="0.25">
      <c r="A257" s="149"/>
      <c r="B257" s="149"/>
      <c r="C257" s="149"/>
      <c r="D257" s="1"/>
      <c r="G257" s="422" t="s">
        <v>1</v>
      </c>
      <c r="H257" s="423"/>
      <c r="I257" s="3">
        <f>+I207+1</f>
        <v>1988</v>
      </c>
      <c r="J257" s="427"/>
      <c r="K257" s="427"/>
      <c r="L257" s="428"/>
      <c r="M257" s="3">
        <v>12</v>
      </c>
      <c r="N257" s="425"/>
      <c r="O257" s="425"/>
      <c r="P257" s="425"/>
      <c r="Q257" s="425"/>
      <c r="R257" s="425"/>
    </row>
    <row r="258" spans="1:36" x14ac:dyDescent="0.25">
      <c r="A258" s="149"/>
      <c r="B258" s="149"/>
      <c r="C258" s="149"/>
      <c r="D258" s="1"/>
      <c r="N258" s="426"/>
      <c r="O258" s="426"/>
      <c r="P258" s="426"/>
      <c r="Q258" s="426"/>
      <c r="R258" s="426"/>
    </row>
    <row r="259" spans="1:36" ht="12.75" customHeight="1" x14ac:dyDescent="0.3">
      <c r="A259" s="5"/>
      <c r="B259" s="451" t="s">
        <v>49</v>
      </c>
      <c r="C259" s="366" t="s">
        <v>44</v>
      </c>
      <c r="D259" s="366" t="s">
        <v>45</v>
      </c>
      <c r="E259" s="101"/>
      <c r="F259" s="366" t="s">
        <v>46</v>
      </c>
      <c r="G259" s="101"/>
      <c r="H259" s="366" t="s">
        <v>47</v>
      </c>
      <c r="I259" s="366" t="s">
        <v>48</v>
      </c>
      <c r="J259" s="366" t="s">
        <v>50</v>
      </c>
      <c r="K259" s="366" t="s">
        <v>51</v>
      </c>
      <c r="L259" s="366" t="s">
        <v>52</v>
      </c>
      <c r="M259" s="101"/>
      <c r="N259" s="366" t="s">
        <v>53</v>
      </c>
      <c r="O259" s="366" t="s">
        <v>60</v>
      </c>
      <c r="P259" s="101"/>
      <c r="Q259" s="368" t="s">
        <v>55</v>
      </c>
      <c r="R259" s="447" t="s">
        <v>49</v>
      </c>
      <c r="U259" s="437" t="s">
        <v>64</v>
      </c>
      <c r="V259" s="437" t="s">
        <v>65</v>
      </c>
      <c r="W259" s="442" t="s">
        <v>67</v>
      </c>
      <c r="X259" s="437" t="s">
        <v>66</v>
      </c>
      <c r="Y259" s="437" t="s">
        <v>68</v>
      </c>
      <c r="Z259" s="445" t="s">
        <v>69</v>
      </c>
      <c r="AA259" s="437" t="s">
        <v>70</v>
      </c>
      <c r="AB259" s="437" t="s">
        <v>71</v>
      </c>
      <c r="AE259" s="366" t="s">
        <v>98</v>
      </c>
      <c r="AF259" s="371" t="s">
        <v>99</v>
      </c>
      <c r="AG259" s="366" t="s">
        <v>100</v>
      </c>
      <c r="AH259" s="366" t="s">
        <v>41</v>
      </c>
      <c r="AI259" s="366"/>
      <c r="AJ259" s="366" t="s">
        <v>101</v>
      </c>
    </row>
    <row r="260" spans="1:36" x14ac:dyDescent="0.3">
      <c r="A260" s="6"/>
      <c r="B260" s="451"/>
      <c r="C260" s="367"/>
      <c r="D260" s="367"/>
      <c r="E260" s="102"/>
      <c r="F260" s="367"/>
      <c r="G260" s="102"/>
      <c r="H260" s="367"/>
      <c r="I260" s="367"/>
      <c r="J260" s="367"/>
      <c r="K260" s="367"/>
      <c r="L260" s="367"/>
      <c r="M260" s="102"/>
      <c r="N260" s="367"/>
      <c r="O260" s="367"/>
      <c r="P260" s="102"/>
      <c r="Q260" s="369"/>
      <c r="R260" s="447"/>
      <c r="U260" s="438"/>
      <c r="V260" s="438"/>
      <c r="W260" s="443"/>
      <c r="X260" s="438"/>
      <c r="Y260" s="438"/>
      <c r="Z260" s="446"/>
      <c r="AA260" s="438"/>
      <c r="AB260" s="438"/>
      <c r="AE260" s="367" t="s">
        <v>29</v>
      </c>
      <c r="AF260" s="372" t="s">
        <v>30</v>
      </c>
      <c r="AG260" s="367"/>
      <c r="AH260" s="367" t="s">
        <v>41</v>
      </c>
      <c r="AI260" s="367"/>
      <c r="AJ260" s="367" t="s">
        <v>40</v>
      </c>
    </row>
    <row r="261" spans="1:36" x14ac:dyDescent="0.3">
      <c r="A261" s="6"/>
      <c r="B261" s="451"/>
      <c r="C261" s="367"/>
      <c r="D261" s="367"/>
      <c r="E261" s="102"/>
      <c r="F261" s="367"/>
      <c r="G261" s="102"/>
      <c r="H261" s="367"/>
      <c r="I261" s="367"/>
      <c r="J261" s="367"/>
      <c r="K261" s="367"/>
      <c r="L261" s="367"/>
      <c r="M261" s="102"/>
      <c r="N261" s="367"/>
      <c r="O261" s="367"/>
      <c r="P261" s="102"/>
      <c r="Q261" s="369"/>
      <c r="R261" s="447"/>
      <c r="U261" s="438"/>
      <c r="V261" s="438"/>
      <c r="W261" s="443"/>
      <c r="X261" s="438"/>
      <c r="Y261" s="438"/>
      <c r="Z261" s="446"/>
      <c r="AA261" s="438"/>
      <c r="AB261" s="438"/>
      <c r="AE261" s="367" t="s">
        <v>6</v>
      </c>
      <c r="AF261" s="372" t="s">
        <v>31</v>
      </c>
      <c r="AG261" s="367"/>
      <c r="AH261" s="367"/>
      <c r="AI261" s="367"/>
      <c r="AJ261" s="367" t="s">
        <v>31</v>
      </c>
    </row>
    <row r="262" spans="1:36" ht="12.75" customHeight="1" x14ac:dyDescent="0.3">
      <c r="A262" s="359" t="s">
        <v>0</v>
      </c>
      <c r="B262" s="451"/>
      <c r="C262" s="367"/>
      <c r="D262" s="367"/>
      <c r="E262" s="102"/>
      <c r="F262" s="367"/>
      <c r="G262" s="102"/>
      <c r="H262" s="367"/>
      <c r="I262" s="367"/>
      <c r="J262" s="367"/>
      <c r="K262" s="367"/>
      <c r="L262" s="367"/>
      <c r="M262" s="102"/>
      <c r="N262" s="367"/>
      <c r="O262" s="367"/>
      <c r="P262" s="102"/>
      <c r="Q262" s="369"/>
      <c r="R262" s="447"/>
      <c r="U262" s="438"/>
      <c r="V262" s="438"/>
      <c r="W262" s="443"/>
      <c r="X262" s="438"/>
      <c r="Y262" s="438"/>
      <c r="Z262" s="446"/>
      <c r="AA262" s="438"/>
      <c r="AB262" s="438"/>
      <c r="AE262" s="367" t="s">
        <v>32</v>
      </c>
      <c r="AF262" s="372" t="s">
        <v>33</v>
      </c>
      <c r="AG262" s="367" t="s">
        <v>15</v>
      </c>
      <c r="AH262" s="367"/>
      <c r="AI262" s="367"/>
      <c r="AJ262" s="367" t="s">
        <v>34</v>
      </c>
    </row>
    <row r="263" spans="1:36" x14ac:dyDescent="0.3">
      <c r="A263" s="359"/>
      <c r="B263" s="451"/>
      <c r="C263" s="46">
        <f>I257</f>
        <v>1988</v>
      </c>
      <c r="D263" s="46">
        <f>I257</f>
        <v>1988</v>
      </c>
      <c r="E263" s="7" t="s">
        <v>5</v>
      </c>
      <c r="F263" s="46">
        <f>I257</f>
        <v>1988</v>
      </c>
      <c r="G263" s="7" t="s">
        <v>5</v>
      </c>
      <c r="H263" s="46">
        <f>I257</f>
        <v>1988</v>
      </c>
      <c r="I263" s="373"/>
      <c r="J263" s="373"/>
      <c r="K263" s="46">
        <f>I257</f>
        <v>1988</v>
      </c>
      <c r="L263" s="46">
        <f>I257</f>
        <v>1988</v>
      </c>
      <c r="M263" s="7" t="s">
        <v>5</v>
      </c>
      <c r="N263" s="46">
        <f>I257</f>
        <v>1988</v>
      </c>
      <c r="O263" s="373"/>
      <c r="P263" s="7" t="s">
        <v>5</v>
      </c>
      <c r="Q263" s="47">
        <f>I257</f>
        <v>1988</v>
      </c>
      <c r="R263" s="447"/>
      <c r="U263" s="46">
        <f>Q263</f>
        <v>1988</v>
      </c>
      <c r="V263" s="46">
        <f>U263</f>
        <v>1988</v>
      </c>
      <c r="W263" s="444"/>
      <c r="X263" s="46">
        <f>U263</f>
        <v>1988</v>
      </c>
      <c r="Y263" s="46">
        <f>U263</f>
        <v>1988</v>
      </c>
      <c r="Z263" s="47">
        <f>U263</f>
        <v>1988</v>
      </c>
      <c r="AA263" s="439"/>
      <c r="AB263" s="439"/>
      <c r="AE263" s="46" t="s">
        <v>35</v>
      </c>
      <c r="AF263" s="220">
        <f>D263</f>
        <v>1988</v>
      </c>
      <c r="AG263" s="373" t="s">
        <v>16</v>
      </c>
      <c r="AH263" s="46" t="s">
        <v>0</v>
      </c>
      <c r="AI263" s="46"/>
      <c r="AJ263" s="46" t="s">
        <v>36</v>
      </c>
    </row>
    <row r="264" spans="1:36" s="9" customFormat="1" x14ac:dyDescent="0.25">
      <c r="B264" s="112"/>
      <c r="C264" s="100"/>
      <c r="D264" s="233"/>
      <c r="E264" s="234"/>
      <c r="F264" s="233"/>
      <c r="G264" s="234"/>
      <c r="H264" s="233"/>
      <c r="I264" s="235"/>
      <c r="J264" s="233"/>
      <c r="K264" s="233"/>
      <c r="L264" s="233"/>
      <c r="M264" s="234"/>
      <c r="N264" s="233"/>
      <c r="O264" s="233"/>
      <c r="P264" s="234"/>
      <c r="Q264" s="235"/>
      <c r="R264" s="233"/>
      <c r="S264" s="50"/>
      <c r="T264" s="56"/>
      <c r="U264" s="59"/>
      <c r="V264" s="59"/>
      <c r="W264" s="60"/>
      <c r="X264" s="59"/>
      <c r="Y264" s="59"/>
      <c r="Z264" s="59"/>
      <c r="AA264" s="60"/>
      <c r="AB264" s="60"/>
      <c r="AC264" s="50"/>
      <c r="AD264" s="4"/>
      <c r="AE264" s="58"/>
      <c r="AG264" s="4"/>
      <c r="AH264" s="4"/>
      <c r="AJ264" s="4"/>
    </row>
    <row r="265" spans="1:36" s="9" customFormat="1" x14ac:dyDescent="0.25">
      <c r="A265" s="174" t="s">
        <v>54</v>
      </c>
      <c r="B265" s="112" t="str">
        <f>$M$1</f>
        <v>A</v>
      </c>
      <c r="C265" s="236"/>
      <c r="D265" s="237"/>
      <c r="E265" s="238"/>
      <c r="F265" s="237"/>
      <c r="G265" s="238"/>
      <c r="H265" s="237"/>
      <c r="I265" s="239"/>
      <c r="J265" s="237"/>
      <c r="K265" s="237"/>
      <c r="L265" s="237"/>
      <c r="M265" s="238"/>
      <c r="N265" s="237"/>
      <c r="O265" s="237"/>
      <c r="P265" s="238"/>
      <c r="Q265" s="240"/>
      <c r="R265" s="237"/>
      <c r="S265" s="50"/>
      <c r="T265" s="56"/>
      <c r="U265" s="59"/>
      <c r="V265" s="59"/>
      <c r="W265" s="60"/>
      <c r="X265" s="59"/>
      <c r="Y265" s="59"/>
      <c r="Z265" s="59"/>
      <c r="AA265" s="60"/>
      <c r="AB265" s="60"/>
      <c r="AC265" s="50"/>
      <c r="AD265" s="4"/>
      <c r="AE265" s="58"/>
      <c r="AG265" s="4"/>
      <c r="AH265" s="4"/>
      <c r="AJ265" s="4" t="s">
        <v>36</v>
      </c>
    </row>
    <row r="266" spans="1:36" s="63" customFormat="1" x14ac:dyDescent="0.25">
      <c r="A266" s="63" t="str">
        <f>A216</f>
        <v>Structures and Improvements-sewage collection</v>
      </c>
      <c r="B266" s="45">
        <f>B216</f>
        <v>351</v>
      </c>
      <c r="C266" s="39">
        <f t="shared" ref="C266:C286" si="66">H216</f>
        <v>0</v>
      </c>
      <c r="D266" s="39">
        <v>90000</v>
      </c>
      <c r="E266" s="40"/>
      <c r="F266" s="39"/>
      <c r="G266" s="40"/>
      <c r="H266" s="39">
        <f t="shared" ref="H266:H287" si="67">C266+D266-F266</f>
        <v>90000</v>
      </c>
      <c r="I266" s="41">
        <f>I216</f>
        <v>3</v>
      </c>
      <c r="J266" s="39">
        <f>((C266+H266)/2)*I266/100*$M$257/12</f>
        <v>1350</v>
      </c>
      <c r="K266" s="39">
        <f t="shared" ref="K266:K286" si="68">N216</f>
        <v>0</v>
      </c>
      <c r="L266" s="39"/>
      <c r="M266" s="40"/>
      <c r="N266" s="39">
        <f t="shared" ref="N266:N286" si="69">K266+J266+L266-F266</f>
        <v>1350</v>
      </c>
      <c r="O266" s="42">
        <f t="shared" ref="O266:O286" si="70">IF(N266&gt;0, N266/H266*100, "---")</f>
        <v>1.5</v>
      </c>
      <c r="P266" s="40"/>
      <c r="Q266" s="42">
        <f t="shared" ref="Q266:Q286" si="71">H266-N266</f>
        <v>88650</v>
      </c>
      <c r="R266" s="45">
        <f t="shared" ref="R266:R286" si="72">B266</f>
        <v>351</v>
      </c>
      <c r="S266" s="164"/>
      <c r="T266" s="155"/>
      <c r="U266" s="39"/>
      <c r="V266" s="39">
        <f>X239</f>
        <v>0</v>
      </c>
      <c r="W266" s="207"/>
      <c r="X266" s="207"/>
      <c r="Y266" s="207"/>
      <c r="Z266" s="207"/>
      <c r="AA266" s="39"/>
      <c r="AB266" s="211"/>
      <c r="AC266" s="156"/>
      <c r="AD266" s="165"/>
      <c r="AE266" s="180">
        <v>0</v>
      </c>
      <c r="AF266" s="241">
        <f>100*N266/(H266+H266*-1*AE266/100)</f>
        <v>1.5</v>
      </c>
      <c r="AG266" s="45">
        <f t="shared" ref="AG266:AG287" si="73">B266</f>
        <v>351</v>
      </c>
      <c r="AH266" s="207" t="str">
        <f t="shared" ref="AH266:AH287" si="74">A266</f>
        <v>Structures and Improvements-sewage collection</v>
      </c>
      <c r="AI266" s="207"/>
      <c r="AJ266" s="207">
        <f t="shared" ref="AJ266:AJ277" si="75">-1*AE266/100*H266</f>
        <v>0</v>
      </c>
    </row>
    <row r="267" spans="1:36" s="100" customFormat="1" ht="12.75" customHeight="1" x14ac:dyDescent="0.25">
      <c r="A267" s="100" t="str">
        <f t="shared" ref="A267:B286" si="76">A217</f>
        <v>Collection Sewers, Force</v>
      </c>
      <c r="B267" s="130">
        <f t="shared" si="76"/>
        <v>352.1</v>
      </c>
      <c r="C267" s="154">
        <f t="shared" si="66"/>
        <v>0</v>
      </c>
      <c r="D267" s="154"/>
      <c r="E267" s="224"/>
      <c r="F267" s="154"/>
      <c r="G267" s="224"/>
      <c r="H267" s="154">
        <f t="shared" si="67"/>
        <v>0</v>
      </c>
      <c r="I267" s="225">
        <f t="shared" ref="I267:I287" si="77">I217</f>
        <v>2</v>
      </c>
      <c r="J267" s="154">
        <f t="shared" ref="J267:J286" si="78">((C267+H267)/2)*I267/100*$M$257/12</f>
        <v>0</v>
      </c>
      <c r="K267" s="154">
        <f t="shared" si="68"/>
        <v>0</v>
      </c>
      <c r="L267" s="154"/>
      <c r="M267" s="224"/>
      <c r="N267" s="154">
        <f t="shared" si="69"/>
        <v>0</v>
      </c>
      <c r="O267" s="249" t="str">
        <f t="shared" si="70"/>
        <v>---</v>
      </c>
      <c r="P267" s="224"/>
      <c r="Q267" s="249">
        <f t="shared" si="71"/>
        <v>0</v>
      </c>
      <c r="R267" s="45">
        <f t="shared" si="72"/>
        <v>352.1</v>
      </c>
      <c r="S267" s="129"/>
      <c r="T267" s="122"/>
      <c r="U267" s="154"/>
      <c r="V267" s="440" t="s">
        <v>72</v>
      </c>
      <c r="W267" s="227"/>
      <c r="X267" s="154"/>
      <c r="Y267" s="281"/>
      <c r="Z267" s="407" t="s">
        <v>74</v>
      </c>
      <c r="AA267" s="154"/>
      <c r="AB267" s="229"/>
      <c r="AC267" s="250"/>
      <c r="AD267" s="203"/>
      <c r="AE267" s="226">
        <v>0</v>
      </c>
      <c r="AF267" s="242" t="e">
        <f t="shared" ref="AF267:AF287" si="79">100*N267/(H267+H267*-1*AE267/100)</f>
        <v>#DIV/0!</v>
      </c>
      <c r="AG267" s="130">
        <f t="shared" si="73"/>
        <v>352.1</v>
      </c>
      <c r="AH267" s="227" t="str">
        <f t="shared" si="74"/>
        <v>Collection Sewers, Force</v>
      </c>
      <c r="AI267" s="227"/>
      <c r="AJ267" s="227">
        <f t="shared" si="75"/>
        <v>0</v>
      </c>
    </row>
    <row r="268" spans="1:36" s="63" customFormat="1" x14ac:dyDescent="0.25">
      <c r="A268" s="63" t="str">
        <f t="shared" si="76"/>
        <v>Collection Sewers, Gravity</v>
      </c>
      <c r="B268" s="45">
        <f t="shared" si="76"/>
        <v>352.2</v>
      </c>
      <c r="C268" s="39">
        <f t="shared" si="66"/>
        <v>0</v>
      </c>
      <c r="D268" s="39"/>
      <c r="E268" s="40"/>
      <c r="F268" s="39"/>
      <c r="G268" s="40"/>
      <c r="H268" s="39">
        <f t="shared" si="67"/>
        <v>0</v>
      </c>
      <c r="I268" s="41">
        <f t="shared" si="77"/>
        <v>2</v>
      </c>
      <c r="J268" s="39">
        <f t="shared" si="78"/>
        <v>0</v>
      </c>
      <c r="K268" s="39">
        <f t="shared" si="68"/>
        <v>0</v>
      </c>
      <c r="L268" s="39"/>
      <c r="M268" s="40"/>
      <c r="N268" s="39">
        <f t="shared" si="69"/>
        <v>0</v>
      </c>
      <c r="O268" s="42" t="str">
        <f t="shared" si="70"/>
        <v>---</v>
      </c>
      <c r="P268" s="40"/>
      <c r="Q268" s="42">
        <f t="shared" si="71"/>
        <v>0</v>
      </c>
      <c r="R268" s="45">
        <f t="shared" si="72"/>
        <v>352.2</v>
      </c>
      <c r="S268" s="164"/>
      <c r="T268" s="155"/>
      <c r="U268" s="39"/>
      <c r="V268" s="440"/>
      <c r="W268" s="207"/>
      <c r="X268" s="39"/>
      <c r="Y268" s="210"/>
      <c r="Z268" s="407"/>
      <c r="AA268" s="39"/>
      <c r="AB268" s="211"/>
      <c r="AC268" s="156"/>
      <c r="AD268" s="165"/>
      <c r="AE268" s="180">
        <v>0</v>
      </c>
      <c r="AF268" s="241" t="e">
        <f t="shared" si="79"/>
        <v>#DIV/0!</v>
      </c>
      <c r="AG268" s="45">
        <f t="shared" si="73"/>
        <v>352.2</v>
      </c>
      <c r="AH268" s="207" t="str">
        <f t="shared" si="74"/>
        <v>Collection Sewers, Gravity</v>
      </c>
      <c r="AI268" s="207"/>
      <c r="AJ268" s="207">
        <f t="shared" si="75"/>
        <v>0</v>
      </c>
    </row>
    <row r="269" spans="1:36" s="100" customFormat="1" x14ac:dyDescent="0.25">
      <c r="A269" s="100" t="str">
        <f t="shared" si="76"/>
        <v>Structures and Improvements-sewage treatment</v>
      </c>
      <c r="B269" s="130">
        <f t="shared" si="76"/>
        <v>371</v>
      </c>
      <c r="C269" s="154">
        <f t="shared" si="66"/>
        <v>0</v>
      </c>
      <c r="D269" s="154"/>
      <c r="E269" s="224"/>
      <c r="F269" s="154"/>
      <c r="G269" s="224"/>
      <c r="H269" s="154">
        <f t="shared" si="67"/>
        <v>0</v>
      </c>
      <c r="I269" s="225">
        <f t="shared" si="77"/>
        <v>3.7</v>
      </c>
      <c r="J269" s="154">
        <f t="shared" si="78"/>
        <v>0</v>
      </c>
      <c r="K269" s="154">
        <f t="shared" si="68"/>
        <v>0</v>
      </c>
      <c r="L269" s="154"/>
      <c r="M269" s="224"/>
      <c r="N269" s="154">
        <f t="shared" si="69"/>
        <v>0</v>
      </c>
      <c r="O269" s="249" t="str">
        <f t="shared" si="70"/>
        <v>---</v>
      </c>
      <c r="P269" s="224"/>
      <c r="Q269" s="249">
        <f t="shared" si="71"/>
        <v>0</v>
      </c>
      <c r="R269" s="45">
        <f t="shared" si="72"/>
        <v>371</v>
      </c>
      <c r="S269" s="129"/>
      <c r="T269" s="122"/>
      <c r="U269" s="154"/>
      <c r="V269" s="440"/>
      <c r="W269" s="227"/>
      <c r="X269" s="154"/>
      <c r="Y269" s="251"/>
      <c r="Z269" s="407"/>
      <c r="AA269" s="154"/>
      <c r="AB269" s="229"/>
      <c r="AC269" s="250"/>
      <c r="AD269" s="203"/>
      <c r="AE269" s="226">
        <v>0</v>
      </c>
      <c r="AF269" s="242" t="e">
        <f t="shared" si="79"/>
        <v>#DIV/0!</v>
      </c>
      <c r="AG269" s="130">
        <f t="shared" si="73"/>
        <v>371</v>
      </c>
      <c r="AH269" s="227" t="str">
        <f t="shared" si="74"/>
        <v>Structures and Improvements-sewage treatment</v>
      </c>
      <c r="AI269" s="227"/>
      <c r="AJ269" s="227">
        <f t="shared" si="75"/>
        <v>0</v>
      </c>
    </row>
    <row r="270" spans="1:36" s="63" customFormat="1" x14ac:dyDescent="0.25">
      <c r="A270" s="63" t="str">
        <f t="shared" si="76"/>
        <v>Services to Customers</v>
      </c>
      <c r="B270" s="45">
        <f t="shared" si="76"/>
        <v>353</v>
      </c>
      <c r="C270" s="39">
        <f t="shared" si="66"/>
        <v>0</v>
      </c>
      <c r="D270" s="39">
        <v>0</v>
      </c>
      <c r="E270" s="40"/>
      <c r="F270" s="39"/>
      <c r="G270" s="40"/>
      <c r="H270" s="39">
        <f t="shared" si="67"/>
        <v>0</v>
      </c>
      <c r="I270" s="41">
        <f t="shared" si="77"/>
        <v>2</v>
      </c>
      <c r="J270" s="39">
        <f t="shared" si="78"/>
        <v>0</v>
      </c>
      <c r="K270" s="39">
        <f t="shared" si="68"/>
        <v>0</v>
      </c>
      <c r="L270" s="39"/>
      <c r="M270" s="40"/>
      <c r="N270" s="39">
        <f t="shared" si="69"/>
        <v>0</v>
      </c>
      <c r="O270" s="42" t="str">
        <f t="shared" si="70"/>
        <v>---</v>
      </c>
      <c r="P270" s="40"/>
      <c r="Q270" s="42">
        <f t="shared" si="71"/>
        <v>0</v>
      </c>
      <c r="R270" s="45">
        <f t="shared" si="72"/>
        <v>353</v>
      </c>
      <c r="S270" s="164"/>
      <c r="T270" s="155"/>
      <c r="U270" s="39"/>
      <c r="V270" s="440"/>
      <c r="W270" s="207"/>
      <c r="X270" s="39"/>
      <c r="Y270" s="210"/>
      <c r="Z270" s="407"/>
      <c r="AA270" s="39"/>
      <c r="AB270" s="211"/>
      <c r="AC270" s="156"/>
      <c r="AD270" s="165"/>
      <c r="AE270" s="180">
        <v>0</v>
      </c>
      <c r="AF270" s="241" t="e">
        <f t="shared" si="79"/>
        <v>#DIV/0!</v>
      </c>
      <c r="AG270" s="45">
        <f t="shared" si="73"/>
        <v>353</v>
      </c>
      <c r="AH270" s="207" t="str">
        <f t="shared" si="74"/>
        <v>Services to Customers</v>
      </c>
      <c r="AI270" s="207"/>
      <c r="AJ270" s="207">
        <f t="shared" si="75"/>
        <v>0</v>
      </c>
    </row>
    <row r="271" spans="1:36" s="100" customFormat="1" x14ac:dyDescent="0.25">
      <c r="A271" s="100" t="str">
        <f t="shared" si="76"/>
        <v>Flow Measuring Devices</v>
      </c>
      <c r="B271" s="130">
        <f t="shared" si="76"/>
        <v>354</v>
      </c>
      <c r="C271" s="154">
        <f t="shared" si="66"/>
        <v>0</v>
      </c>
      <c r="D271" s="154">
        <v>0</v>
      </c>
      <c r="E271" s="224"/>
      <c r="F271" s="154"/>
      <c r="G271" s="224"/>
      <c r="H271" s="154">
        <f t="shared" si="67"/>
        <v>0</v>
      </c>
      <c r="I271" s="225">
        <f t="shared" si="77"/>
        <v>3.3</v>
      </c>
      <c r="J271" s="154">
        <f t="shared" si="78"/>
        <v>0</v>
      </c>
      <c r="K271" s="154">
        <f t="shared" si="68"/>
        <v>0</v>
      </c>
      <c r="L271" s="154"/>
      <c r="M271" s="224"/>
      <c r="N271" s="154">
        <f t="shared" si="69"/>
        <v>0</v>
      </c>
      <c r="O271" s="249" t="str">
        <f t="shared" si="70"/>
        <v>---</v>
      </c>
      <c r="P271" s="224"/>
      <c r="Q271" s="249">
        <f t="shared" si="71"/>
        <v>0</v>
      </c>
      <c r="R271" s="45">
        <f t="shared" si="72"/>
        <v>354</v>
      </c>
      <c r="S271" s="129"/>
      <c r="T271" s="122"/>
      <c r="U271" s="154"/>
      <c r="V271" s="440"/>
      <c r="W271" s="227"/>
      <c r="X271" s="154"/>
      <c r="Y271" s="251"/>
      <c r="Z271" s="407"/>
      <c r="AA271" s="154"/>
      <c r="AB271" s="229"/>
      <c r="AC271" s="250"/>
      <c r="AD271" s="203"/>
      <c r="AE271" s="226">
        <v>0</v>
      </c>
      <c r="AF271" s="242" t="e">
        <f t="shared" si="79"/>
        <v>#DIV/0!</v>
      </c>
      <c r="AG271" s="130">
        <f t="shared" si="73"/>
        <v>354</v>
      </c>
      <c r="AH271" s="227" t="str">
        <f t="shared" si="74"/>
        <v>Flow Measuring Devices</v>
      </c>
      <c r="AI271" s="227"/>
      <c r="AJ271" s="227">
        <f t="shared" si="75"/>
        <v>0</v>
      </c>
    </row>
    <row r="272" spans="1:36" s="63" customFormat="1" x14ac:dyDescent="0.25">
      <c r="A272" s="63" t="str">
        <f t="shared" si="76"/>
        <v>Receiving Wells (Pump Pits)</v>
      </c>
      <c r="B272" s="45">
        <f t="shared" si="76"/>
        <v>362</v>
      </c>
      <c r="C272" s="39">
        <f t="shared" si="66"/>
        <v>0</v>
      </c>
      <c r="D272" s="39"/>
      <c r="E272" s="40"/>
      <c r="F272" s="39"/>
      <c r="G272" s="40"/>
      <c r="H272" s="39">
        <f t="shared" si="67"/>
        <v>0</v>
      </c>
      <c r="I272" s="41">
        <f t="shared" si="77"/>
        <v>4</v>
      </c>
      <c r="J272" s="39">
        <f t="shared" si="78"/>
        <v>0</v>
      </c>
      <c r="K272" s="39">
        <f t="shared" si="68"/>
        <v>0</v>
      </c>
      <c r="L272" s="39"/>
      <c r="M272" s="40"/>
      <c r="N272" s="39">
        <f t="shared" si="69"/>
        <v>0</v>
      </c>
      <c r="O272" s="42" t="str">
        <f t="shared" si="70"/>
        <v>---</v>
      </c>
      <c r="P272" s="40"/>
      <c r="Q272" s="42">
        <f t="shared" si="71"/>
        <v>0</v>
      </c>
      <c r="R272" s="45">
        <f t="shared" si="72"/>
        <v>362</v>
      </c>
      <c r="S272" s="164"/>
      <c r="T272" s="155"/>
      <c r="U272" s="39"/>
      <c r="V272" s="440"/>
      <c r="W272" s="207"/>
      <c r="X272" s="39"/>
      <c r="Y272" s="210"/>
      <c r="Z272" s="407"/>
      <c r="AA272" s="39"/>
      <c r="AB272" s="211"/>
      <c r="AC272" s="156"/>
      <c r="AD272" s="165"/>
      <c r="AE272" s="180">
        <v>0</v>
      </c>
      <c r="AF272" s="241" t="e">
        <f t="shared" si="79"/>
        <v>#DIV/0!</v>
      </c>
      <c r="AG272" s="45">
        <f t="shared" si="73"/>
        <v>362</v>
      </c>
      <c r="AH272" s="207" t="str">
        <f t="shared" si="74"/>
        <v>Receiving Wells (Pump Pits)</v>
      </c>
      <c r="AI272" s="207"/>
      <c r="AJ272" s="207">
        <f t="shared" si="75"/>
        <v>0</v>
      </c>
    </row>
    <row r="273" spans="1:36" s="100" customFormat="1" x14ac:dyDescent="0.25">
      <c r="A273" s="100" t="str">
        <f t="shared" si="76"/>
        <v>Pumping Equipment</v>
      </c>
      <c r="B273" s="130">
        <f t="shared" si="76"/>
        <v>363</v>
      </c>
      <c r="C273" s="154">
        <f t="shared" si="66"/>
        <v>0</v>
      </c>
      <c r="D273" s="154"/>
      <c r="E273" s="224"/>
      <c r="F273" s="154"/>
      <c r="G273" s="224"/>
      <c r="H273" s="154">
        <f t="shared" si="67"/>
        <v>0</v>
      </c>
      <c r="I273" s="225">
        <f t="shared" si="77"/>
        <v>10</v>
      </c>
      <c r="J273" s="154">
        <f t="shared" si="78"/>
        <v>0</v>
      </c>
      <c r="K273" s="154">
        <f t="shared" si="68"/>
        <v>0</v>
      </c>
      <c r="L273" s="154"/>
      <c r="M273" s="224"/>
      <c r="N273" s="154">
        <f t="shared" si="69"/>
        <v>0</v>
      </c>
      <c r="O273" s="249" t="str">
        <f t="shared" si="70"/>
        <v>---</v>
      </c>
      <c r="P273" s="224"/>
      <c r="Q273" s="249">
        <f t="shared" si="71"/>
        <v>0</v>
      </c>
      <c r="R273" s="45">
        <f t="shared" si="72"/>
        <v>363</v>
      </c>
      <c r="S273" s="129"/>
      <c r="T273" s="122"/>
      <c r="U273" s="154"/>
      <c r="V273" s="440"/>
      <c r="W273" s="227"/>
      <c r="X273" s="154"/>
      <c r="Y273" s="251"/>
      <c r="Z273" s="407"/>
      <c r="AA273" s="154"/>
      <c r="AB273" s="229"/>
      <c r="AC273" s="250"/>
      <c r="AD273" s="203"/>
      <c r="AE273" s="226">
        <v>0</v>
      </c>
      <c r="AF273" s="242" t="e">
        <f t="shared" si="79"/>
        <v>#DIV/0!</v>
      </c>
      <c r="AG273" s="130">
        <f t="shared" si="73"/>
        <v>363</v>
      </c>
      <c r="AH273" s="227" t="str">
        <f t="shared" si="74"/>
        <v>Pumping Equipment</v>
      </c>
      <c r="AI273" s="227"/>
      <c r="AJ273" s="227">
        <f t="shared" si="75"/>
        <v>0</v>
      </c>
    </row>
    <row r="274" spans="1:36" s="63" customFormat="1" x14ac:dyDescent="0.25">
      <c r="A274" s="63" t="str">
        <f t="shared" si="76"/>
        <v>Communication Equipment</v>
      </c>
      <c r="B274" s="45">
        <f t="shared" si="76"/>
        <v>397</v>
      </c>
      <c r="C274" s="39">
        <f t="shared" si="66"/>
        <v>0</v>
      </c>
      <c r="D274" s="39"/>
      <c r="E274" s="40"/>
      <c r="F274" s="39"/>
      <c r="G274" s="40"/>
      <c r="H274" s="39">
        <f t="shared" si="67"/>
        <v>0</v>
      </c>
      <c r="I274" s="41">
        <f t="shared" si="77"/>
        <v>6.7</v>
      </c>
      <c r="J274" s="39">
        <f t="shared" si="78"/>
        <v>0</v>
      </c>
      <c r="K274" s="39">
        <f t="shared" si="68"/>
        <v>0</v>
      </c>
      <c r="L274" s="39"/>
      <c r="M274" s="40"/>
      <c r="N274" s="39">
        <f t="shared" si="69"/>
        <v>0</v>
      </c>
      <c r="O274" s="42" t="str">
        <f t="shared" si="70"/>
        <v>---</v>
      </c>
      <c r="P274" s="40"/>
      <c r="Q274" s="42">
        <f t="shared" si="71"/>
        <v>0</v>
      </c>
      <c r="R274" s="45">
        <f t="shared" si="72"/>
        <v>397</v>
      </c>
      <c r="S274" s="164"/>
      <c r="T274" s="155"/>
      <c r="U274" s="39"/>
      <c r="V274" s="440"/>
      <c r="W274" s="207"/>
      <c r="X274" s="39"/>
      <c r="Y274" s="210"/>
      <c r="Z274" s="407"/>
      <c r="AA274" s="39"/>
      <c r="AB274" s="211"/>
      <c r="AC274" s="156"/>
      <c r="AD274" s="165"/>
      <c r="AE274" s="180">
        <v>0</v>
      </c>
      <c r="AF274" s="241" t="e">
        <f t="shared" si="79"/>
        <v>#DIV/0!</v>
      </c>
      <c r="AG274" s="45">
        <f t="shared" si="73"/>
        <v>397</v>
      </c>
      <c r="AH274" s="207" t="str">
        <f t="shared" si="74"/>
        <v>Communication Equipment</v>
      </c>
      <c r="AI274" s="207"/>
      <c r="AJ274" s="207">
        <f t="shared" si="75"/>
        <v>0</v>
      </c>
    </row>
    <row r="275" spans="1:36" s="100" customFormat="1" x14ac:dyDescent="0.25">
      <c r="A275" s="100" t="str">
        <f t="shared" si="76"/>
        <v>Treatment &amp; Disposal Facilities</v>
      </c>
      <c r="B275" s="130">
        <f t="shared" si="76"/>
        <v>372</v>
      </c>
      <c r="C275" s="154">
        <f>H225</f>
        <v>0</v>
      </c>
      <c r="D275" s="154"/>
      <c r="E275" s="224"/>
      <c r="F275" s="154"/>
      <c r="G275" s="224"/>
      <c r="H275" s="154">
        <f t="shared" si="67"/>
        <v>0</v>
      </c>
      <c r="I275" s="225">
        <f t="shared" si="77"/>
        <v>5</v>
      </c>
      <c r="J275" s="154">
        <f t="shared" si="78"/>
        <v>0</v>
      </c>
      <c r="K275" s="154">
        <f t="shared" si="68"/>
        <v>0</v>
      </c>
      <c r="L275" s="154"/>
      <c r="M275" s="224"/>
      <c r="N275" s="154">
        <f t="shared" si="69"/>
        <v>0</v>
      </c>
      <c r="O275" s="249" t="str">
        <f t="shared" si="70"/>
        <v>---</v>
      </c>
      <c r="P275" s="224"/>
      <c r="Q275" s="249">
        <f t="shared" si="71"/>
        <v>0</v>
      </c>
      <c r="R275" s="45">
        <f t="shared" si="72"/>
        <v>372</v>
      </c>
      <c r="S275" s="129"/>
      <c r="T275" s="122"/>
      <c r="U275" s="154"/>
      <c r="V275" s="440"/>
      <c r="W275" s="227"/>
      <c r="X275" s="154"/>
      <c r="Y275" s="251"/>
      <c r="Z275" s="407"/>
      <c r="AA275" s="154"/>
      <c r="AB275" s="229"/>
      <c r="AC275" s="250"/>
      <c r="AD275" s="203"/>
      <c r="AE275" s="226">
        <v>0</v>
      </c>
      <c r="AF275" s="242" t="e">
        <f t="shared" si="79"/>
        <v>#DIV/0!</v>
      </c>
      <c r="AG275" s="130">
        <f t="shared" si="73"/>
        <v>372</v>
      </c>
      <c r="AH275" s="227" t="str">
        <f t="shared" si="74"/>
        <v>Treatment &amp; Disposal Facilities</v>
      </c>
      <c r="AI275" s="227"/>
      <c r="AJ275" s="227">
        <f t="shared" si="75"/>
        <v>0</v>
      </c>
    </row>
    <row r="276" spans="1:36" s="63" customFormat="1" x14ac:dyDescent="0.25">
      <c r="A276" s="63" t="str">
        <f t="shared" si="76"/>
        <v>Plant Sewers</v>
      </c>
      <c r="B276" s="45">
        <f t="shared" si="76"/>
        <v>373</v>
      </c>
      <c r="C276" s="39">
        <f t="shared" si="66"/>
        <v>0</v>
      </c>
      <c r="D276" s="39"/>
      <c r="E276" s="40"/>
      <c r="F276" s="39"/>
      <c r="G276" s="40"/>
      <c r="H276" s="39">
        <f t="shared" si="67"/>
        <v>0</v>
      </c>
      <c r="I276" s="41">
        <f t="shared" si="77"/>
        <v>2.5</v>
      </c>
      <c r="J276" s="39">
        <f t="shared" si="78"/>
        <v>0</v>
      </c>
      <c r="K276" s="39">
        <f t="shared" si="68"/>
        <v>0</v>
      </c>
      <c r="L276" s="39"/>
      <c r="M276" s="40"/>
      <c r="N276" s="39">
        <f t="shared" si="69"/>
        <v>0</v>
      </c>
      <c r="O276" s="42" t="str">
        <f t="shared" si="70"/>
        <v>---</v>
      </c>
      <c r="P276" s="40"/>
      <c r="Q276" s="42">
        <f t="shared" si="71"/>
        <v>0</v>
      </c>
      <c r="R276" s="45">
        <f t="shared" si="72"/>
        <v>373</v>
      </c>
      <c r="S276" s="164"/>
      <c r="T276" s="155"/>
      <c r="U276" s="39"/>
      <c r="V276" s="39"/>
      <c r="W276" s="207"/>
      <c r="X276" s="39"/>
      <c r="Y276" s="39"/>
      <c r="Z276" s="210"/>
      <c r="AA276" s="39"/>
      <c r="AB276" s="211"/>
      <c r="AC276" s="156"/>
      <c r="AD276" s="165"/>
      <c r="AE276" s="180">
        <v>0</v>
      </c>
      <c r="AF276" s="241" t="e">
        <f t="shared" si="79"/>
        <v>#DIV/0!</v>
      </c>
      <c r="AG276" s="45">
        <f t="shared" si="73"/>
        <v>373</v>
      </c>
      <c r="AH276" s="207" t="str">
        <f t="shared" si="74"/>
        <v>Plant Sewers</v>
      </c>
      <c r="AI276" s="207"/>
      <c r="AJ276" s="207">
        <f t="shared" si="75"/>
        <v>0</v>
      </c>
    </row>
    <row r="277" spans="1:36" s="100" customFormat="1" ht="12.75" customHeight="1" x14ac:dyDescent="0.25">
      <c r="A277" s="100" t="str">
        <f>A227</f>
        <v>Outfall Sewer Line</v>
      </c>
      <c r="B277" s="130">
        <f t="shared" si="76"/>
        <v>374</v>
      </c>
      <c r="C277" s="154">
        <f t="shared" si="66"/>
        <v>0</v>
      </c>
      <c r="D277" s="154">
        <v>0</v>
      </c>
      <c r="E277" s="224"/>
      <c r="F277" s="154"/>
      <c r="G277" s="224"/>
      <c r="H277" s="154">
        <f t="shared" si="67"/>
        <v>0</v>
      </c>
      <c r="I277" s="225">
        <f t="shared" si="77"/>
        <v>2</v>
      </c>
      <c r="J277" s="154">
        <f t="shared" si="78"/>
        <v>0</v>
      </c>
      <c r="K277" s="154">
        <f t="shared" si="68"/>
        <v>0</v>
      </c>
      <c r="L277" s="154"/>
      <c r="M277" s="224"/>
      <c r="N277" s="154">
        <f t="shared" si="69"/>
        <v>0</v>
      </c>
      <c r="O277" s="249" t="str">
        <f t="shared" si="70"/>
        <v>---</v>
      </c>
      <c r="P277" s="224"/>
      <c r="Q277" s="249">
        <f t="shared" si="71"/>
        <v>0</v>
      </c>
      <c r="R277" s="45">
        <f t="shared" si="72"/>
        <v>374</v>
      </c>
      <c r="S277" s="129"/>
      <c r="T277" s="122"/>
      <c r="U277" s="154"/>
      <c r="V277" s="441" t="s">
        <v>73</v>
      </c>
      <c r="W277" s="227"/>
      <c r="X277" s="154"/>
      <c r="Y277" s="154"/>
      <c r="Z277" s="251"/>
      <c r="AA277" s="154"/>
      <c r="AB277" s="229"/>
      <c r="AC277" s="250"/>
      <c r="AD277" s="203"/>
      <c r="AE277" s="226">
        <v>0</v>
      </c>
      <c r="AF277" s="242" t="e">
        <f t="shared" si="79"/>
        <v>#DIV/0!</v>
      </c>
      <c r="AG277" s="130">
        <f t="shared" si="73"/>
        <v>374</v>
      </c>
      <c r="AH277" s="227" t="str">
        <f t="shared" si="74"/>
        <v>Outfall Sewer Line</v>
      </c>
      <c r="AI277" s="227"/>
      <c r="AJ277" s="227">
        <f t="shared" si="75"/>
        <v>0</v>
      </c>
    </row>
    <row r="278" spans="1:36" s="63" customFormat="1" x14ac:dyDescent="0.25">
      <c r="A278" s="63" t="str">
        <f t="shared" si="76"/>
        <v>Structures and Improvements- other</v>
      </c>
      <c r="B278" s="45">
        <f t="shared" si="76"/>
        <v>390</v>
      </c>
      <c r="C278" s="39">
        <f t="shared" si="66"/>
        <v>90361</v>
      </c>
      <c r="D278" s="39"/>
      <c r="E278" s="40"/>
      <c r="F278" s="39"/>
      <c r="G278" s="40"/>
      <c r="H278" s="39">
        <f t="shared" si="67"/>
        <v>90361</v>
      </c>
      <c r="I278" s="41">
        <f t="shared" si="77"/>
        <v>2.5</v>
      </c>
      <c r="J278" s="39">
        <f t="shared" si="78"/>
        <v>2259.0250000000001</v>
      </c>
      <c r="K278" s="39">
        <f t="shared" si="68"/>
        <v>4015.6124999999993</v>
      </c>
      <c r="L278" s="39"/>
      <c r="M278" s="40"/>
      <c r="N278" s="39">
        <f t="shared" si="69"/>
        <v>6274.6374999999989</v>
      </c>
      <c r="O278" s="42">
        <f t="shared" si="70"/>
        <v>6.9439664235676881</v>
      </c>
      <c r="P278" s="40"/>
      <c r="Q278" s="42">
        <f t="shared" si="71"/>
        <v>84086.362500000003</v>
      </c>
      <c r="R278" s="45">
        <f t="shared" si="72"/>
        <v>390</v>
      </c>
      <c r="S278" s="164"/>
      <c r="T278" s="155"/>
      <c r="U278" s="39"/>
      <c r="V278" s="441"/>
      <c r="W278" s="207"/>
      <c r="X278" s="39"/>
      <c r="Y278" s="39"/>
      <c r="Z278" s="210"/>
      <c r="AA278" s="39"/>
      <c r="AB278" s="211"/>
      <c r="AC278" s="156"/>
      <c r="AD278" s="165"/>
      <c r="AE278" s="180">
        <v>0</v>
      </c>
      <c r="AF278" s="241">
        <f t="shared" si="79"/>
        <v>6.9439664235676881</v>
      </c>
      <c r="AG278" s="45">
        <f t="shared" si="73"/>
        <v>390</v>
      </c>
      <c r="AH278" s="207" t="str">
        <f t="shared" si="74"/>
        <v>Structures and Improvements- other</v>
      </c>
      <c r="AI278" s="207"/>
      <c r="AJ278" s="207"/>
    </row>
    <row r="279" spans="1:36" s="100" customFormat="1" x14ac:dyDescent="0.25">
      <c r="A279" s="100" t="str">
        <f>A229</f>
        <v>Stores Equipment</v>
      </c>
      <c r="B279" s="130">
        <f>B229</f>
        <v>393</v>
      </c>
      <c r="C279" s="154">
        <f t="shared" si="66"/>
        <v>0</v>
      </c>
      <c r="D279" s="154">
        <v>0</v>
      </c>
      <c r="E279" s="224"/>
      <c r="F279" s="154"/>
      <c r="G279" s="224"/>
      <c r="H279" s="154">
        <f t="shared" si="67"/>
        <v>0</v>
      </c>
      <c r="I279" s="225">
        <f t="shared" si="77"/>
        <v>4</v>
      </c>
      <c r="J279" s="154">
        <f t="shared" si="78"/>
        <v>0</v>
      </c>
      <c r="K279" s="154">
        <f t="shared" si="68"/>
        <v>0</v>
      </c>
      <c r="L279" s="154"/>
      <c r="M279" s="224"/>
      <c r="N279" s="154">
        <f t="shared" si="69"/>
        <v>0</v>
      </c>
      <c r="O279" s="249" t="str">
        <f t="shared" si="70"/>
        <v>---</v>
      </c>
      <c r="P279" s="224"/>
      <c r="Q279" s="249">
        <f t="shared" si="71"/>
        <v>0</v>
      </c>
      <c r="R279" s="45">
        <f t="shared" si="72"/>
        <v>393</v>
      </c>
      <c r="S279" s="129"/>
      <c r="T279" s="122"/>
      <c r="U279" s="154"/>
      <c r="V279" s="441"/>
      <c r="W279" s="227"/>
      <c r="X279" s="154"/>
      <c r="Y279" s="154"/>
      <c r="Z279" s="154"/>
      <c r="AA279" s="154"/>
      <c r="AB279" s="229"/>
      <c r="AC279" s="250"/>
      <c r="AD279" s="203"/>
      <c r="AE279" s="226">
        <v>0</v>
      </c>
      <c r="AF279" s="242" t="e">
        <f t="shared" si="79"/>
        <v>#DIV/0!</v>
      </c>
      <c r="AG279" s="130">
        <f t="shared" si="73"/>
        <v>393</v>
      </c>
      <c r="AH279" s="227" t="str">
        <f t="shared" si="74"/>
        <v>Stores Equipment</v>
      </c>
      <c r="AI279" s="227"/>
      <c r="AJ279" s="227">
        <f>-1*AE279/100*H279</f>
        <v>0</v>
      </c>
    </row>
    <row r="280" spans="1:36" s="63" customFormat="1" x14ac:dyDescent="0.25">
      <c r="A280" s="63" t="str">
        <f t="shared" si="76"/>
        <v>Transportation Equipment</v>
      </c>
      <c r="B280" s="45">
        <f t="shared" si="76"/>
        <v>392</v>
      </c>
      <c r="C280" s="39">
        <f t="shared" si="66"/>
        <v>0</v>
      </c>
      <c r="D280" s="39"/>
      <c r="E280" s="40"/>
      <c r="F280" s="39"/>
      <c r="G280" s="40"/>
      <c r="H280" s="39">
        <f t="shared" si="67"/>
        <v>0</v>
      </c>
      <c r="I280" s="41">
        <f t="shared" si="77"/>
        <v>13</v>
      </c>
      <c r="J280" s="39">
        <f t="shared" si="78"/>
        <v>0</v>
      </c>
      <c r="K280" s="39">
        <f t="shared" si="68"/>
        <v>0</v>
      </c>
      <c r="L280" s="39"/>
      <c r="M280" s="40"/>
      <c r="N280" s="39">
        <f t="shared" si="69"/>
        <v>0</v>
      </c>
      <c r="O280" s="42" t="str">
        <f t="shared" si="70"/>
        <v>---</v>
      </c>
      <c r="P280" s="40"/>
      <c r="Q280" s="42">
        <f t="shared" si="71"/>
        <v>0</v>
      </c>
      <c r="R280" s="45">
        <f t="shared" si="72"/>
        <v>392</v>
      </c>
      <c r="S280" s="164"/>
      <c r="T280" s="155"/>
      <c r="U280" s="39"/>
      <c r="V280" s="441"/>
      <c r="W280" s="207"/>
      <c r="X280" s="39"/>
      <c r="Y280" s="39"/>
      <c r="Z280" s="39"/>
      <c r="AA280" s="39"/>
      <c r="AB280" s="211"/>
      <c r="AC280" s="156"/>
      <c r="AD280" s="165"/>
      <c r="AE280" s="180">
        <v>0</v>
      </c>
      <c r="AF280" s="241" t="e">
        <f t="shared" si="79"/>
        <v>#DIV/0!</v>
      </c>
      <c r="AG280" s="45">
        <f t="shared" si="73"/>
        <v>392</v>
      </c>
      <c r="AH280" s="207" t="str">
        <f t="shared" si="74"/>
        <v>Transportation Equipment</v>
      </c>
      <c r="AI280" s="207"/>
      <c r="AJ280" s="207">
        <f>-1*AE280/100*H280</f>
        <v>0</v>
      </c>
    </row>
    <row r="281" spans="1:36" s="100" customFormat="1" x14ac:dyDescent="0.25">
      <c r="A281" s="100" t="str">
        <f t="shared" si="76"/>
        <v>Power Operated Equipment</v>
      </c>
      <c r="B281" s="130">
        <f t="shared" si="76"/>
        <v>396</v>
      </c>
      <c r="C281" s="154">
        <f t="shared" si="66"/>
        <v>0</v>
      </c>
      <c r="D281" s="154">
        <v>0</v>
      </c>
      <c r="E281" s="224"/>
      <c r="F281" s="154"/>
      <c r="G281" s="224"/>
      <c r="H281" s="154">
        <f t="shared" si="67"/>
        <v>0</v>
      </c>
      <c r="I281" s="225">
        <f t="shared" si="77"/>
        <v>6.7</v>
      </c>
      <c r="J281" s="154">
        <f t="shared" si="78"/>
        <v>0</v>
      </c>
      <c r="K281" s="154">
        <f t="shared" si="68"/>
        <v>0</v>
      </c>
      <c r="L281" s="154"/>
      <c r="M281" s="224"/>
      <c r="N281" s="154">
        <f t="shared" si="69"/>
        <v>0</v>
      </c>
      <c r="O281" s="249" t="str">
        <f t="shared" si="70"/>
        <v>---</v>
      </c>
      <c r="P281" s="224"/>
      <c r="Q281" s="249">
        <f t="shared" si="71"/>
        <v>0</v>
      </c>
      <c r="R281" s="45">
        <f t="shared" si="72"/>
        <v>396</v>
      </c>
      <c r="S281" s="129"/>
      <c r="T281" s="122"/>
      <c r="U281" s="154"/>
      <c r="V281" s="441"/>
      <c r="W281" s="227"/>
      <c r="X281" s="154"/>
      <c r="Y281" s="154"/>
      <c r="Z281" s="154"/>
      <c r="AA281" s="154"/>
      <c r="AB281" s="229"/>
      <c r="AC281" s="250"/>
      <c r="AD281" s="203"/>
      <c r="AE281" s="226">
        <v>0</v>
      </c>
      <c r="AF281" s="242" t="e">
        <f t="shared" si="79"/>
        <v>#DIV/0!</v>
      </c>
      <c r="AG281" s="130">
        <f t="shared" si="73"/>
        <v>396</v>
      </c>
      <c r="AH281" s="227" t="str">
        <f t="shared" si="74"/>
        <v>Power Operated Equipment</v>
      </c>
      <c r="AI281" s="227"/>
      <c r="AJ281" s="227">
        <f>-1*AE281/100*H281</f>
        <v>0</v>
      </c>
    </row>
    <row r="282" spans="1:36" s="63" customFormat="1" x14ac:dyDescent="0.25">
      <c r="A282" s="63" t="str">
        <f t="shared" si="76"/>
        <v>Land and Land Rights</v>
      </c>
      <c r="B282" s="45">
        <f t="shared" si="76"/>
        <v>350</v>
      </c>
      <c r="C282" s="39">
        <f t="shared" si="66"/>
        <v>23316</v>
      </c>
      <c r="D282" s="39"/>
      <c r="E282" s="40"/>
      <c r="F282" s="39"/>
      <c r="G282" s="40"/>
      <c r="H282" s="39">
        <f t="shared" si="67"/>
        <v>23316</v>
      </c>
      <c r="I282" s="41">
        <f t="shared" si="77"/>
        <v>0</v>
      </c>
      <c r="J282" s="39">
        <f t="shared" si="78"/>
        <v>0</v>
      </c>
      <c r="K282" s="39">
        <f t="shared" si="68"/>
        <v>0</v>
      </c>
      <c r="L282" s="39"/>
      <c r="M282" s="40"/>
      <c r="N282" s="39">
        <f t="shared" si="69"/>
        <v>0</v>
      </c>
      <c r="O282" s="42" t="str">
        <f t="shared" si="70"/>
        <v>---</v>
      </c>
      <c r="P282" s="40"/>
      <c r="Q282" s="42">
        <f t="shared" si="71"/>
        <v>23316</v>
      </c>
      <c r="R282" s="45">
        <f t="shared" si="72"/>
        <v>350</v>
      </c>
      <c r="S282" s="164"/>
      <c r="T282" s="155"/>
      <c r="U282" s="39"/>
      <c r="V282" s="441"/>
      <c r="W282" s="207"/>
      <c r="X282" s="39"/>
      <c r="Y282" s="39"/>
      <c r="Z282" s="39"/>
      <c r="AA282" s="39"/>
      <c r="AB282" s="211"/>
      <c r="AC282" s="156"/>
      <c r="AD282" s="165"/>
      <c r="AE282" s="180">
        <v>0</v>
      </c>
      <c r="AF282" s="241">
        <f t="shared" si="79"/>
        <v>0</v>
      </c>
      <c r="AG282" s="45">
        <f t="shared" si="73"/>
        <v>350</v>
      </c>
      <c r="AH282" s="207" t="str">
        <f t="shared" si="74"/>
        <v>Land and Land Rights</v>
      </c>
      <c r="AI282" s="207"/>
      <c r="AJ282" s="207">
        <f>-1*AE282/100*H282</f>
        <v>0</v>
      </c>
    </row>
    <row r="283" spans="1:36" s="100" customFormat="1" x14ac:dyDescent="0.25">
      <c r="A283" s="100">
        <f t="shared" si="76"/>
        <v>0</v>
      </c>
      <c r="B283" s="130">
        <f t="shared" si="76"/>
        <v>0</v>
      </c>
      <c r="C283" s="154">
        <f t="shared" si="66"/>
        <v>0</v>
      </c>
      <c r="D283" s="154"/>
      <c r="E283" s="224"/>
      <c r="F283" s="154"/>
      <c r="G283" s="224"/>
      <c r="H283" s="154">
        <f t="shared" si="67"/>
        <v>0</v>
      </c>
      <c r="I283" s="225">
        <f t="shared" si="77"/>
        <v>0</v>
      </c>
      <c r="J283" s="154">
        <f t="shared" si="78"/>
        <v>0</v>
      </c>
      <c r="K283" s="154">
        <f t="shared" si="68"/>
        <v>0</v>
      </c>
      <c r="L283" s="154"/>
      <c r="M283" s="224"/>
      <c r="N283" s="154">
        <f t="shared" si="69"/>
        <v>0</v>
      </c>
      <c r="O283" s="249" t="str">
        <f t="shared" si="70"/>
        <v>---</v>
      </c>
      <c r="P283" s="224"/>
      <c r="Q283" s="249">
        <f t="shared" si="71"/>
        <v>0</v>
      </c>
      <c r="R283" s="45">
        <f t="shared" si="72"/>
        <v>0</v>
      </c>
      <c r="S283" s="129"/>
      <c r="T283" s="122"/>
      <c r="U283" s="154"/>
      <c r="V283" s="441"/>
      <c r="W283" s="227"/>
      <c r="X283" s="154"/>
      <c r="Y283" s="154"/>
      <c r="Z283" s="154"/>
      <c r="AA283" s="154"/>
      <c r="AB283" s="229"/>
      <c r="AC283" s="250"/>
      <c r="AD283" s="203"/>
      <c r="AE283" s="226">
        <v>0</v>
      </c>
      <c r="AF283" s="242" t="e">
        <f t="shared" si="79"/>
        <v>#DIV/0!</v>
      </c>
      <c r="AG283" s="130">
        <f t="shared" si="73"/>
        <v>0</v>
      </c>
      <c r="AH283" s="227">
        <f t="shared" si="74"/>
        <v>0</v>
      </c>
      <c r="AI283" s="227"/>
      <c r="AJ283" s="227"/>
    </row>
    <row r="284" spans="1:36" s="63" customFormat="1" x14ac:dyDescent="0.25">
      <c r="A284" s="63">
        <f t="shared" si="76"/>
        <v>0</v>
      </c>
      <c r="B284" s="45">
        <f t="shared" si="76"/>
        <v>0</v>
      </c>
      <c r="C284" s="39">
        <f t="shared" si="66"/>
        <v>0</v>
      </c>
      <c r="D284" s="39"/>
      <c r="E284" s="40"/>
      <c r="F284" s="39"/>
      <c r="G284" s="40"/>
      <c r="H284" s="39">
        <f t="shared" si="67"/>
        <v>0</v>
      </c>
      <c r="I284" s="41">
        <f t="shared" si="77"/>
        <v>0</v>
      </c>
      <c r="J284" s="39">
        <f t="shared" si="78"/>
        <v>0</v>
      </c>
      <c r="K284" s="39">
        <f t="shared" si="68"/>
        <v>0</v>
      </c>
      <c r="L284" s="39"/>
      <c r="M284" s="40"/>
      <c r="N284" s="39">
        <f t="shared" si="69"/>
        <v>0</v>
      </c>
      <c r="O284" s="42" t="str">
        <f t="shared" si="70"/>
        <v>---</v>
      </c>
      <c r="P284" s="40"/>
      <c r="Q284" s="42">
        <f t="shared" si="71"/>
        <v>0</v>
      </c>
      <c r="R284" s="45">
        <f t="shared" si="72"/>
        <v>0</v>
      </c>
      <c r="S284" s="164"/>
      <c r="T284" s="155"/>
      <c r="U284" s="39"/>
      <c r="V284" s="441"/>
      <c r="W284" s="207"/>
      <c r="X284" s="39"/>
      <c r="Y284" s="39"/>
      <c r="Z284" s="39"/>
      <c r="AA284" s="39"/>
      <c r="AB284" s="211"/>
      <c r="AC284" s="156"/>
      <c r="AD284" s="165"/>
      <c r="AE284" s="180">
        <v>0</v>
      </c>
      <c r="AF284" s="241" t="e">
        <f t="shared" si="79"/>
        <v>#DIV/0!</v>
      </c>
      <c r="AG284" s="45">
        <f t="shared" si="73"/>
        <v>0</v>
      </c>
      <c r="AH284" s="207">
        <f t="shared" si="74"/>
        <v>0</v>
      </c>
      <c r="AI284" s="207"/>
      <c r="AJ284" s="207">
        <f>-1*AE284/100*H284</f>
        <v>0</v>
      </c>
    </row>
    <row r="285" spans="1:36" s="100" customFormat="1" x14ac:dyDescent="0.25">
      <c r="A285" s="100">
        <f t="shared" si="76"/>
        <v>0</v>
      </c>
      <c r="B285" s="130">
        <f t="shared" si="76"/>
        <v>0</v>
      </c>
      <c r="C285" s="154">
        <f t="shared" si="66"/>
        <v>0</v>
      </c>
      <c r="D285" s="154"/>
      <c r="E285" s="224"/>
      <c r="F285" s="154"/>
      <c r="G285" s="224"/>
      <c r="H285" s="154">
        <f t="shared" si="67"/>
        <v>0</v>
      </c>
      <c r="I285" s="225">
        <f t="shared" si="77"/>
        <v>0</v>
      </c>
      <c r="J285" s="154">
        <f t="shared" si="78"/>
        <v>0</v>
      </c>
      <c r="K285" s="154">
        <f t="shared" si="68"/>
        <v>0</v>
      </c>
      <c r="L285" s="154"/>
      <c r="M285" s="224"/>
      <c r="N285" s="154">
        <f t="shared" si="69"/>
        <v>0</v>
      </c>
      <c r="O285" s="249" t="str">
        <f t="shared" si="70"/>
        <v>---</v>
      </c>
      <c r="P285" s="224"/>
      <c r="Q285" s="249">
        <f t="shared" si="71"/>
        <v>0</v>
      </c>
      <c r="R285" s="45">
        <f t="shared" si="72"/>
        <v>0</v>
      </c>
      <c r="S285" s="129"/>
      <c r="T285" s="122"/>
      <c r="U285" s="154"/>
      <c r="V285" s="154"/>
      <c r="W285" s="227"/>
      <c r="X285" s="154"/>
      <c r="Y285" s="154"/>
      <c r="Z285" s="154"/>
      <c r="AA285" s="154"/>
      <c r="AB285" s="229"/>
      <c r="AC285" s="250"/>
      <c r="AD285" s="203"/>
      <c r="AE285" s="226">
        <v>0</v>
      </c>
      <c r="AF285" s="242" t="e">
        <f t="shared" si="79"/>
        <v>#DIV/0!</v>
      </c>
      <c r="AG285" s="130">
        <f t="shared" si="73"/>
        <v>0</v>
      </c>
      <c r="AH285" s="227">
        <f t="shared" si="74"/>
        <v>0</v>
      </c>
      <c r="AI285" s="227"/>
      <c r="AJ285" s="227">
        <f>-1*AE285/100*H285</f>
        <v>0</v>
      </c>
    </row>
    <row r="286" spans="1:36" s="63" customFormat="1" x14ac:dyDescent="0.25">
      <c r="A286" s="63">
        <f t="shared" si="76"/>
        <v>0</v>
      </c>
      <c r="B286" s="45">
        <f t="shared" si="76"/>
        <v>0</v>
      </c>
      <c r="C286" s="39">
        <f t="shared" si="66"/>
        <v>0</v>
      </c>
      <c r="D286" s="39"/>
      <c r="E286" s="40"/>
      <c r="F286" s="39"/>
      <c r="G286" s="40"/>
      <c r="H286" s="39">
        <f t="shared" si="67"/>
        <v>0</v>
      </c>
      <c r="I286" s="41">
        <f t="shared" si="77"/>
        <v>0</v>
      </c>
      <c r="J286" s="39">
        <f t="shared" si="78"/>
        <v>0</v>
      </c>
      <c r="K286" s="39">
        <f t="shared" si="68"/>
        <v>0</v>
      </c>
      <c r="L286" s="39"/>
      <c r="M286" s="40"/>
      <c r="N286" s="39">
        <f t="shared" si="69"/>
        <v>0</v>
      </c>
      <c r="O286" s="42" t="str">
        <f t="shared" si="70"/>
        <v>---</v>
      </c>
      <c r="P286" s="40"/>
      <c r="Q286" s="42">
        <f t="shared" si="71"/>
        <v>0</v>
      </c>
      <c r="R286" s="45">
        <f t="shared" si="72"/>
        <v>0</v>
      </c>
      <c r="S286" s="164"/>
      <c r="T286" s="155"/>
      <c r="U286" s="39"/>
      <c r="V286" s="39"/>
      <c r="W286" s="207"/>
      <c r="X286" s="207"/>
      <c r="Y286" s="39"/>
      <c r="Z286" s="39"/>
      <c r="AA286" s="39"/>
      <c r="AB286" s="211"/>
      <c r="AC286" s="156"/>
      <c r="AD286" s="165"/>
      <c r="AE286" s="180">
        <v>0</v>
      </c>
      <c r="AF286" s="241" t="e">
        <f t="shared" si="79"/>
        <v>#DIV/0!</v>
      </c>
      <c r="AG286" s="45">
        <f t="shared" si="73"/>
        <v>0</v>
      </c>
      <c r="AH286" s="207">
        <f t="shared" si="74"/>
        <v>0</v>
      </c>
      <c r="AI286" s="207"/>
      <c r="AJ286" s="207">
        <f>-1*AE286/100*H286</f>
        <v>0</v>
      </c>
    </row>
    <row r="287" spans="1:36" x14ac:dyDescent="0.25">
      <c r="A287" s="10"/>
      <c r="B287" s="104"/>
      <c r="C287" s="14"/>
      <c r="D287" s="15"/>
      <c r="E287" s="16"/>
      <c r="F287" s="15"/>
      <c r="G287" s="16"/>
      <c r="H287" s="11">
        <f t="shared" si="67"/>
        <v>0</v>
      </c>
      <c r="I287" s="41">
        <f t="shared" si="77"/>
        <v>0</v>
      </c>
      <c r="J287" s="11"/>
      <c r="K287" s="14"/>
      <c r="L287" s="15"/>
      <c r="M287" s="16"/>
      <c r="N287" s="15"/>
      <c r="O287" s="13"/>
      <c r="P287" s="16"/>
      <c r="Q287" s="124"/>
      <c r="R287" s="44"/>
      <c r="S287" s="129"/>
      <c r="T287" s="122"/>
      <c r="U287" s="11"/>
      <c r="V287" s="11"/>
      <c r="W287" s="64"/>
      <c r="X287" s="64"/>
      <c r="Y287" s="11"/>
      <c r="Z287" s="11"/>
      <c r="AA287" s="11"/>
      <c r="AB287" s="230"/>
      <c r="AC287" s="206"/>
      <c r="AE287" s="226">
        <v>0</v>
      </c>
      <c r="AF287" s="242" t="e">
        <f t="shared" si="79"/>
        <v>#DIV/0!</v>
      </c>
      <c r="AG287" s="44">
        <f t="shared" si="73"/>
        <v>0</v>
      </c>
      <c r="AH287" s="64">
        <f t="shared" si="74"/>
        <v>0</v>
      </c>
      <c r="AI287" s="64"/>
      <c r="AJ287" s="64">
        <f>-1*AE287/100*H287</f>
        <v>0</v>
      </c>
    </row>
    <row r="288" spans="1:36" x14ac:dyDescent="0.25">
      <c r="A288" s="150" t="s">
        <v>54</v>
      </c>
      <c r="B288" s="9" t="str">
        <f>$M$1</f>
        <v>A</v>
      </c>
      <c r="C288" s="18"/>
      <c r="D288" s="18"/>
      <c r="E288" s="19"/>
      <c r="F288" s="18"/>
      <c r="G288" s="19"/>
      <c r="H288" s="18"/>
      <c r="I288" s="18"/>
      <c r="J288" s="18"/>
      <c r="K288" s="18"/>
      <c r="L288" s="18"/>
      <c r="M288" s="19"/>
      <c r="N288" s="18"/>
      <c r="O288" s="18"/>
      <c r="P288" s="19"/>
      <c r="Q288" s="20"/>
      <c r="R288" s="21"/>
      <c r="U288" s="56"/>
      <c r="V288" s="4"/>
      <c r="Y288" s="32"/>
      <c r="AA288" s="32"/>
      <c r="AB288" s="205"/>
      <c r="AE288" s="9"/>
      <c r="AF288" s="58"/>
    </row>
    <row r="289" spans="1:36" x14ac:dyDescent="0.25">
      <c r="A289" s="4" t="s">
        <v>4</v>
      </c>
      <c r="C289" s="198">
        <f>SUM(C266:C288)</f>
        <v>113677</v>
      </c>
      <c r="D289" s="154">
        <f>SUM(D266:D288)</f>
        <v>90000</v>
      </c>
      <c r="E289" s="22"/>
      <c r="F289" s="154">
        <f>SUM(F266:F288)</f>
        <v>0</v>
      </c>
      <c r="G289" s="22"/>
      <c r="H289" s="198">
        <f>SUM(H266:H288)</f>
        <v>203677</v>
      </c>
      <c r="I289" s="23"/>
      <c r="J289" s="198">
        <f>SUM(J266:J288)</f>
        <v>3609.0250000000001</v>
      </c>
      <c r="K289" s="198">
        <f>SUM(K266:K288)</f>
        <v>4015.6124999999993</v>
      </c>
      <c r="L289" s="154">
        <f>SUM(L266:L288)</f>
        <v>0</v>
      </c>
      <c r="M289" s="22"/>
      <c r="N289" s="198">
        <f>SUM(N266:N288)</f>
        <v>7624.6374999999989</v>
      </c>
      <c r="O289" s="64"/>
      <c r="P289" s="24"/>
      <c r="Q289" s="198">
        <f>SUM(Q266:Q288)</f>
        <v>196052.36249999999</v>
      </c>
      <c r="U289" s="198">
        <f>SUM(U266:U288)</f>
        <v>0</v>
      </c>
      <c r="V289" s="23"/>
      <c r="X289" s="198">
        <f>U289+V266</f>
        <v>0</v>
      </c>
      <c r="Y289" s="198">
        <f>X289/H289*J289</f>
        <v>0</v>
      </c>
      <c r="AA289" s="198">
        <f>Z266+Y289+SUM(AA266:AA287)</f>
        <v>0</v>
      </c>
      <c r="AB289" s="198">
        <f>X289-AA289</f>
        <v>0</v>
      </c>
      <c r="AF289" s="243">
        <f>100*N289/(H289+AJ289)</f>
        <v>3.7434946017468831</v>
      </c>
      <c r="AG289" s="168" t="s">
        <v>37</v>
      </c>
      <c r="AI289" s="56" t="s">
        <v>38</v>
      </c>
      <c r="AJ289" s="198">
        <f>SUM(AJ266:AJ288)</f>
        <v>0</v>
      </c>
    </row>
    <row r="290" spans="1:36" x14ac:dyDescent="0.25">
      <c r="C290" s="32"/>
      <c r="H290" s="32"/>
      <c r="I290" s="32"/>
      <c r="J290" s="32"/>
      <c r="K290" s="32"/>
      <c r="L290" s="32"/>
      <c r="N290" s="32"/>
      <c r="O290" s="32"/>
      <c r="Q290" s="32"/>
    </row>
    <row r="291" spans="1:36" x14ac:dyDescent="0.25">
      <c r="A291" s="120" t="s">
        <v>85</v>
      </c>
      <c r="B291" s="4"/>
      <c r="E291" s="4"/>
      <c r="G291" s="4"/>
      <c r="M291" s="4"/>
      <c r="P291" s="4"/>
    </row>
    <row r="292" spans="1:36" ht="14.4" thickBot="1" x14ac:dyDescent="0.3">
      <c r="B292" s="4"/>
      <c r="E292" s="4"/>
      <c r="G292" s="4"/>
      <c r="J292" s="32"/>
      <c r="K292" s="32"/>
      <c r="L292" s="32"/>
      <c r="N292" s="32"/>
      <c r="O292" s="32"/>
      <c r="Q292" s="32"/>
    </row>
    <row r="293" spans="1:36" ht="14.4" thickTop="1" x14ac:dyDescent="0.25">
      <c r="B293" s="4"/>
      <c r="E293" s="4"/>
      <c r="G293" s="4"/>
      <c r="J293" s="32"/>
      <c r="K293" s="66"/>
      <c r="L293" s="67"/>
      <c r="M293" s="68"/>
      <c r="N293" s="67"/>
      <c r="O293" s="67"/>
      <c r="P293" s="68"/>
      <c r="Q293" s="69"/>
    </row>
    <row r="294" spans="1:36" x14ac:dyDescent="0.25">
      <c r="C294" s="32"/>
      <c r="H294" s="32"/>
      <c r="I294" s="32"/>
      <c r="J294" s="32"/>
      <c r="K294" s="70"/>
      <c r="L294" s="448">
        <f>I257</f>
        <v>1988</v>
      </c>
      <c r="M294" s="449"/>
      <c r="N294" s="449"/>
      <c r="O294" s="449"/>
      <c r="P294" s="450"/>
      <c r="Q294" s="71"/>
    </row>
    <row r="295" spans="1:36" x14ac:dyDescent="0.25">
      <c r="K295" s="72"/>
      <c r="L295" s="56"/>
      <c r="M295" s="73"/>
      <c r="N295" s="56"/>
      <c r="O295" s="56"/>
      <c r="P295" s="73"/>
      <c r="Q295" s="74"/>
    </row>
    <row r="296" spans="1:36" x14ac:dyDescent="0.25">
      <c r="A296" s="9"/>
      <c r="B296" s="168"/>
      <c r="K296" s="72"/>
      <c r="L296" s="56" t="s">
        <v>19</v>
      </c>
      <c r="M296" s="73"/>
      <c r="N296" s="56"/>
      <c r="O296" s="379">
        <f>H289</f>
        <v>203677</v>
      </c>
      <c r="P296" s="379"/>
      <c r="Q296" s="71"/>
    </row>
    <row r="297" spans="1:36" x14ac:dyDescent="0.25">
      <c r="A297" s="9"/>
      <c r="B297" s="168"/>
      <c r="K297" s="72"/>
      <c r="L297" s="43" t="s">
        <v>20</v>
      </c>
      <c r="M297" s="73"/>
      <c r="N297" s="56"/>
      <c r="O297" s="391">
        <f>X289</f>
        <v>0</v>
      </c>
      <c r="P297" s="391"/>
      <c r="Q297" s="71"/>
    </row>
    <row r="298" spans="1:36" ht="14.4" thickBot="1" x14ac:dyDescent="0.3">
      <c r="K298" s="72"/>
      <c r="L298" s="43" t="s">
        <v>21</v>
      </c>
      <c r="M298" s="73"/>
      <c r="N298" s="56"/>
      <c r="O298" s="392">
        <f>N289</f>
        <v>7624.6374999999989</v>
      </c>
      <c r="P298" s="392"/>
      <c r="Q298" s="71"/>
    </row>
    <row r="299" spans="1:36" x14ac:dyDescent="0.25">
      <c r="A299" s="9"/>
      <c r="B299" s="168"/>
      <c r="K299" s="72"/>
      <c r="L299" s="75"/>
      <c r="M299" s="76"/>
      <c r="N299" s="77"/>
      <c r="O299" s="393">
        <f>O296-O297-O298</f>
        <v>196052.36249999999</v>
      </c>
      <c r="P299" s="393"/>
      <c r="Q299" s="71"/>
    </row>
    <row r="300" spans="1:36" x14ac:dyDescent="0.25">
      <c r="A300" s="9"/>
      <c r="B300" s="168"/>
      <c r="H300" s="9"/>
      <c r="K300" s="78"/>
      <c r="L300" s="43"/>
      <c r="M300" s="73"/>
      <c r="N300" s="56"/>
      <c r="O300" s="43"/>
      <c r="P300" s="56"/>
      <c r="Q300" s="74"/>
    </row>
    <row r="301" spans="1:36" x14ac:dyDescent="0.25">
      <c r="A301" s="9" t="s">
        <v>22</v>
      </c>
      <c r="B301" s="62">
        <v>0</v>
      </c>
      <c r="C301" s="62"/>
      <c r="D301" s="4" t="s">
        <v>23</v>
      </c>
      <c r="E301" s="4"/>
      <c r="F301" s="2"/>
      <c r="G301" s="4"/>
      <c r="H301" s="2"/>
      <c r="J301" s="2"/>
      <c r="K301" s="78"/>
      <c r="L301" s="80" t="s">
        <v>24</v>
      </c>
      <c r="M301" s="73"/>
      <c r="N301" s="56"/>
      <c r="O301" s="394">
        <f>AA289</f>
        <v>0</v>
      </c>
      <c r="P301" s="394"/>
      <c r="Q301" s="71"/>
    </row>
    <row r="302" spans="1:36" x14ac:dyDescent="0.25">
      <c r="A302" s="9" t="s">
        <v>25</v>
      </c>
      <c r="B302" s="62">
        <v>0</v>
      </c>
      <c r="C302" s="62"/>
      <c r="D302" s="4">
        <f>B301-B302</f>
        <v>0</v>
      </c>
      <c r="E302" s="4" t="s">
        <v>26</v>
      </c>
      <c r="F302" s="2"/>
      <c r="G302" s="4"/>
      <c r="H302" s="2"/>
      <c r="J302" s="2"/>
      <c r="K302" s="72"/>
      <c r="L302" s="81" t="s">
        <v>27</v>
      </c>
      <c r="M302" s="19"/>
      <c r="N302" s="20"/>
      <c r="O302" s="374">
        <f>O299+O301</f>
        <v>196052.36249999999</v>
      </c>
      <c r="P302" s="374"/>
      <c r="Q302" s="95"/>
    </row>
    <row r="303" spans="1:36" ht="14.4" thickBot="1" x14ac:dyDescent="0.3">
      <c r="A303" s="9"/>
      <c r="B303" s="62"/>
      <c r="C303" s="62"/>
      <c r="E303" s="4"/>
      <c r="F303" s="2"/>
      <c r="G303" s="4"/>
      <c r="H303" s="2"/>
      <c r="J303" s="2"/>
      <c r="K303" s="82"/>
      <c r="L303" s="103"/>
      <c r="M303" s="84"/>
      <c r="N303" s="83"/>
      <c r="O303" s="83"/>
      <c r="P303" s="84"/>
      <c r="Q303" s="85"/>
    </row>
    <row r="304" spans="1:36" ht="14.4" thickTop="1" x14ac:dyDescent="0.25">
      <c r="A304" s="9"/>
      <c r="B304" s="62"/>
      <c r="C304" s="62"/>
      <c r="E304" s="4"/>
      <c r="F304" s="2"/>
      <c r="G304" s="4"/>
      <c r="H304" s="2"/>
      <c r="J304" s="2"/>
      <c r="L304" s="80"/>
      <c r="M304" s="73"/>
      <c r="N304" s="56"/>
      <c r="O304" s="56"/>
      <c r="P304" s="73"/>
      <c r="Q304" s="86"/>
    </row>
    <row r="305" spans="1:36" x14ac:dyDescent="0.25">
      <c r="B305" s="4"/>
      <c r="E305" s="4"/>
      <c r="G305" s="4"/>
      <c r="M305" s="4"/>
      <c r="P305" s="4"/>
    </row>
    <row r="306" spans="1:36" x14ac:dyDescent="0.25">
      <c r="B306" s="4"/>
      <c r="E306" s="4"/>
      <c r="M306" s="4"/>
      <c r="N306" s="425" t="s">
        <v>93</v>
      </c>
      <c r="O306" s="425"/>
      <c r="P306" s="425"/>
      <c r="Q306" s="425"/>
      <c r="R306" s="425"/>
    </row>
    <row r="307" spans="1:36" x14ac:dyDescent="0.25">
      <c r="A307" s="149"/>
      <c r="B307" s="149"/>
      <c r="C307" s="149"/>
      <c r="D307" s="1"/>
      <c r="G307" s="422" t="s">
        <v>1</v>
      </c>
      <c r="H307" s="423"/>
      <c r="I307" s="3">
        <f>+I257+1</f>
        <v>1989</v>
      </c>
      <c r="J307" s="427"/>
      <c r="K307" s="427"/>
      <c r="L307" s="428"/>
      <c r="M307" s="3">
        <v>12</v>
      </c>
      <c r="N307" s="425"/>
      <c r="O307" s="425"/>
      <c r="P307" s="425"/>
      <c r="Q307" s="425"/>
      <c r="R307" s="425"/>
    </row>
    <row r="308" spans="1:36" x14ac:dyDescent="0.25">
      <c r="A308" s="149"/>
      <c r="B308" s="149"/>
      <c r="C308" s="149"/>
      <c r="D308" s="1"/>
      <c r="N308" s="426"/>
      <c r="O308" s="426"/>
      <c r="P308" s="426"/>
      <c r="Q308" s="426"/>
      <c r="R308" s="426"/>
    </row>
    <row r="309" spans="1:36" ht="12.75" customHeight="1" x14ac:dyDescent="0.3">
      <c r="A309" s="5"/>
      <c r="B309" s="451" t="s">
        <v>49</v>
      </c>
      <c r="C309" s="366" t="s">
        <v>44</v>
      </c>
      <c r="D309" s="366" t="s">
        <v>45</v>
      </c>
      <c r="E309" s="101"/>
      <c r="F309" s="366" t="s">
        <v>46</v>
      </c>
      <c r="G309" s="101"/>
      <c r="H309" s="366" t="s">
        <v>47</v>
      </c>
      <c r="I309" s="366" t="s">
        <v>48</v>
      </c>
      <c r="J309" s="366" t="s">
        <v>50</v>
      </c>
      <c r="K309" s="366" t="s">
        <v>51</v>
      </c>
      <c r="L309" s="366" t="s">
        <v>52</v>
      </c>
      <c r="M309" s="101"/>
      <c r="N309" s="366" t="s">
        <v>53</v>
      </c>
      <c r="O309" s="366" t="s">
        <v>60</v>
      </c>
      <c r="P309" s="101"/>
      <c r="Q309" s="368" t="s">
        <v>55</v>
      </c>
      <c r="R309" s="447" t="s">
        <v>49</v>
      </c>
      <c r="U309" s="437" t="s">
        <v>64</v>
      </c>
      <c r="V309" s="437" t="s">
        <v>65</v>
      </c>
      <c r="W309" s="442" t="s">
        <v>67</v>
      </c>
      <c r="X309" s="437" t="s">
        <v>66</v>
      </c>
      <c r="Y309" s="437" t="s">
        <v>68</v>
      </c>
      <c r="Z309" s="445" t="s">
        <v>69</v>
      </c>
      <c r="AA309" s="437" t="s">
        <v>70</v>
      </c>
      <c r="AB309" s="437" t="s">
        <v>71</v>
      </c>
      <c r="AE309" s="366" t="s">
        <v>98</v>
      </c>
      <c r="AF309" s="371" t="s">
        <v>99</v>
      </c>
      <c r="AG309" s="366" t="s">
        <v>100</v>
      </c>
      <c r="AH309" s="366" t="s">
        <v>41</v>
      </c>
      <c r="AI309" s="366"/>
      <c r="AJ309" s="366" t="s">
        <v>101</v>
      </c>
    </row>
    <row r="310" spans="1:36" x14ac:dyDescent="0.3">
      <c r="A310" s="6"/>
      <c r="B310" s="451"/>
      <c r="C310" s="367"/>
      <c r="D310" s="367"/>
      <c r="E310" s="102"/>
      <c r="F310" s="367"/>
      <c r="G310" s="102"/>
      <c r="H310" s="367"/>
      <c r="I310" s="367"/>
      <c r="J310" s="367"/>
      <c r="K310" s="367"/>
      <c r="L310" s="367"/>
      <c r="M310" s="102"/>
      <c r="N310" s="367"/>
      <c r="O310" s="367"/>
      <c r="P310" s="102"/>
      <c r="Q310" s="369"/>
      <c r="R310" s="447"/>
      <c r="U310" s="438"/>
      <c r="V310" s="438"/>
      <c r="W310" s="443"/>
      <c r="X310" s="438"/>
      <c r="Y310" s="438"/>
      <c r="Z310" s="446"/>
      <c r="AA310" s="438"/>
      <c r="AB310" s="438"/>
      <c r="AE310" s="367" t="s">
        <v>29</v>
      </c>
      <c r="AF310" s="372" t="s">
        <v>30</v>
      </c>
      <c r="AG310" s="367"/>
      <c r="AH310" s="367" t="s">
        <v>41</v>
      </c>
      <c r="AI310" s="367"/>
      <c r="AJ310" s="367" t="s">
        <v>40</v>
      </c>
    </row>
    <row r="311" spans="1:36" x14ac:dyDescent="0.3">
      <c r="A311" s="6"/>
      <c r="B311" s="451"/>
      <c r="C311" s="367"/>
      <c r="D311" s="367"/>
      <c r="E311" s="102"/>
      <c r="F311" s="367"/>
      <c r="G311" s="102"/>
      <c r="H311" s="367"/>
      <c r="I311" s="367"/>
      <c r="J311" s="367"/>
      <c r="K311" s="367"/>
      <c r="L311" s="367"/>
      <c r="M311" s="102"/>
      <c r="N311" s="367"/>
      <c r="O311" s="367"/>
      <c r="P311" s="102"/>
      <c r="Q311" s="369"/>
      <c r="R311" s="447"/>
      <c r="U311" s="438"/>
      <c r="V311" s="438"/>
      <c r="W311" s="443"/>
      <c r="X311" s="438"/>
      <c r="Y311" s="438"/>
      <c r="Z311" s="446"/>
      <c r="AA311" s="438"/>
      <c r="AB311" s="438"/>
      <c r="AE311" s="367" t="s">
        <v>6</v>
      </c>
      <c r="AF311" s="372" t="s">
        <v>31</v>
      </c>
      <c r="AG311" s="367"/>
      <c r="AH311" s="367"/>
      <c r="AI311" s="367"/>
      <c r="AJ311" s="367" t="s">
        <v>31</v>
      </c>
    </row>
    <row r="312" spans="1:36" x14ac:dyDescent="0.3">
      <c r="A312" s="359" t="s">
        <v>0</v>
      </c>
      <c r="B312" s="451"/>
      <c r="C312" s="367"/>
      <c r="D312" s="367"/>
      <c r="E312" s="102"/>
      <c r="F312" s="367"/>
      <c r="G312" s="102"/>
      <c r="H312" s="367"/>
      <c r="I312" s="367"/>
      <c r="J312" s="367"/>
      <c r="K312" s="367"/>
      <c r="L312" s="367"/>
      <c r="M312" s="102"/>
      <c r="N312" s="367"/>
      <c r="O312" s="367"/>
      <c r="P312" s="102"/>
      <c r="Q312" s="369"/>
      <c r="R312" s="447"/>
      <c r="U312" s="438"/>
      <c r="V312" s="438"/>
      <c r="W312" s="443"/>
      <c r="X312" s="438"/>
      <c r="Y312" s="438"/>
      <c r="Z312" s="446"/>
      <c r="AA312" s="438"/>
      <c r="AB312" s="438"/>
      <c r="AE312" s="367" t="s">
        <v>32</v>
      </c>
      <c r="AF312" s="372" t="s">
        <v>33</v>
      </c>
      <c r="AG312" s="367" t="s">
        <v>15</v>
      </c>
      <c r="AH312" s="367"/>
      <c r="AI312" s="367"/>
      <c r="AJ312" s="367" t="s">
        <v>34</v>
      </c>
    </row>
    <row r="313" spans="1:36" ht="12.75" customHeight="1" x14ac:dyDescent="0.3">
      <c r="A313" s="359"/>
      <c r="B313" s="451"/>
      <c r="C313" s="46">
        <f>I307</f>
        <v>1989</v>
      </c>
      <c r="D313" s="46">
        <f>I307</f>
        <v>1989</v>
      </c>
      <c r="E313" s="7" t="s">
        <v>5</v>
      </c>
      <c r="F313" s="46">
        <f>I307</f>
        <v>1989</v>
      </c>
      <c r="G313" s="7" t="s">
        <v>5</v>
      </c>
      <c r="H313" s="46">
        <f>I307</f>
        <v>1989</v>
      </c>
      <c r="I313" s="373"/>
      <c r="J313" s="373"/>
      <c r="K313" s="46">
        <f>I307</f>
        <v>1989</v>
      </c>
      <c r="L313" s="46">
        <f>I307</f>
        <v>1989</v>
      </c>
      <c r="M313" s="7" t="s">
        <v>5</v>
      </c>
      <c r="N313" s="46">
        <f>I307</f>
        <v>1989</v>
      </c>
      <c r="O313" s="373"/>
      <c r="P313" s="7" t="s">
        <v>5</v>
      </c>
      <c r="Q313" s="47">
        <f>I307</f>
        <v>1989</v>
      </c>
      <c r="R313" s="447"/>
      <c r="U313" s="46">
        <f>Q313</f>
        <v>1989</v>
      </c>
      <c r="V313" s="46">
        <f>U313</f>
        <v>1989</v>
      </c>
      <c r="W313" s="444"/>
      <c r="X313" s="46">
        <f>U313</f>
        <v>1989</v>
      </c>
      <c r="Y313" s="46">
        <f>U313</f>
        <v>1989</v>
      </c>
      <c r="Z313" s="47">
        <f>U313</f>
        <v>1989</v>
      </c>
      <c r="AA313" s="439"/>
      <c r="AB313" s="439"/>
      <c r="AE313" s="46" t="s">
        <v>35</v>
      </c>
      <c r="AF313" s="220">
        <f>D313</f>
        <v>1989</v>
      </c>
      <c r="AG313" s="373" t="s">
        <v>16</v>
      </c>
      <c r="AH313" s="46" t="s">
        <v>0</v>
      </c>
      <c r="AI313" s="46"/>
      <c r="AJ313" s="46" t="s">
        <v>36</v>
      </c>
    </row>
    <row r="314" spans="1:36" s="9" customFormat="1" x14ac:dyDescent="0.25">
      <c r="B314" s="112"/>
      <c r="C314" s="100"/>
      <c r="D314" s="233"/>
      <c r="E314" s="234"/>
      <c r="F314" s="233"/>
      <c r="G314" s="234"/>
      <c r="H314" s="233"/>
      <c r="I314" s="235"/>
      <c r="J314" s="233"/>
      <c r="K314" s="233"/>
      <c r="L314" s="233"/>
      <c r="M314" s="234"/>
      <c r="N314" s="233"/>
      <c r="O314" s="233"/>
      <c r="P314" s="234"/>
      <c r="Q314" s="235"/>
      <c r="R314" s="233"/>
      <c r="S314" s="50"/>
      <c r="T314" s="56"/>
      <c r="U314" s="59"/>
      <c r="V314" s="59"/>
      <c r="W314" s="60"/>
      <c r="X314" s="59"/>
      <c r="Y314" s="59"/>
      <c r="Z314" s="59"/>
      <c r="AA314" s="60"/>
      <c r="AB314" s="60"/>
      <c r="AC314" s="50"/>
      <c r="AD314" s="4"/>
      <c r="AE314" s="58"/>
      <c r="AG314" s="4"/>
      <c r="AH314" s="4"/>
      <c r="AJ314" s="4"/>
    </row>
    <row r="315" spans="1:36" s="9" customFormat="1" x14ac:dyDescent="0.25">
      <c r="A315" s="174" t="s">
        <v>54</v>
      </c>
      <c r="B315" s="112" t="str">
        <f>$M$1</f>
        <v>A</v>
      </c>
      <c r="C315" s="236"/>
      <c r="D315" s="237"/>
      <c r="E315" s="238"/>
      <c r="F315" s="237"/>
      <c r="G315" s="238"/>
      <c r="H315" s="237"/>
      <c r="I315" s="239"/>
      <c r="J315" s="237"/>
      <c r="K315" s="237"/>
      <c r="L315" s="237"/>
      <c r="M315" s="238"/>
      <c r="N315" s="237"/>
      <c r="O315" s="237"/>
      <c r="P315" s="238"/>
      <c r="Q315" s="240"/>
      <c r="R315" s="237"/>
      <c r="S315" s="50"/>
      <c r="T315" s="56"/>
      <c r="U315" s="59"/>
      <c r="V315" s="59"/>
      <c r="W315" s="60"/>
      <c r="X315" s="59"/>
      <c r="Y315" s="59"/>
      <c r="Z315" s="59"/>
      <c r="AA315" s="60"/>
      <c r="AB315" s="60"/>
      <c r="AC315" s="50"/>
      <c r="AD315" s="4"/>
      <c r="AE315" s="58"/>
      <c r="AG315" s="4"/>
      <c r="AH315" s="4"/>
      <c r="AJ315" s="4" t="s">
        <v>36</v>
      </c>
    </row>
    <row r="316" spans="1:36" s="63" customFormat="1" x14ac:dyDescent="0.25">
      <c r="A316" s="63" t="str">
        <f>A266</f>
        <v>Structures and Improvements-sewage collection</v>
      </c>
      <c r="B316" s="45">
        <f>B266</f>
        <v>351</v>
      </c>
      <c r="C316" s="39">
        <f t="shared" ref="C316:C336" si="80">H266</f>
        <v>90000</v>
      </c>
      <c r="D316" s="39"/>
      <c r="E316" s="40"/>
      <c r="F316" s="39"/>
      <c r="G316" s="40"/>
      <c r="H316" s="39">
        <f t="shared" ref="H316:H337" si="81">C316+D316-F316</f>
        <v>90000</v>
      </c>
      <c r="I316" s="41">
        <f>I266</f>
        <v>3</v>
      </c>
      <c r="J316" s="39">
        <f>((C316+H316)/2)*I316/100*$M$307/12</f>
        <v>2700</v>
      </c>
      <c r="K316" s="39">
        <f t="shared" ref="K316:K336" si="82">N266</f>
        <v>1350</v>
      </c>
      <c r="L316" s="39"/>
      <c r="M316" s="40"/>
      <c r="N316" s="39">
        <f t="shared" ref="N316:N336" si="83">K316+J316+L316-F316</f>
        <v>4050</v>
      </c>
      <c r="O316" s="42">
        <f t="shared" ref="O316:O336" si="84">IF(N316&gt;0, N316/H316*100, "---")</f>
        <v>4.5</v>
      </c>
      <c r="P316" s="40"/>
      <c r="Q316" s="42">
        <f t="shared" ref="Q316:Q336" si="85">H316-N316</f>
        <v>85950</v>
      </c>
      <c r="R316" s="45">
        <f t="shared" ref="R316:R336" si="86">B316</f>
        <v>351</v>
      </c>
      <c r="S316" s="164"/>
      <c r="T316" s="155"/>
      <c r="U316" s="39"/>
      <c r="V316" s="39">
        <f>X289</f>
        <v>0</v>
      </c>
      <c r="W316" s="207"/>
      <c r="X316" s="207"/>
      <c r="Y316" s="207"/>
      <c r="Z316" s="207"/>
      <c r="AA316" s="39"/>
      <c r="AB316" s="211"/>
      <c r="AC316" s="156"/>
      <c r="AD316" s="165"/>
      <c r="AE316" s="180">
        <v>0</v>
      </c>
      <c r="AF316" s="241">
        <f>100*N316/(H316+H316*-1*AE316/100)</f>
        <v>4.5</v>
      </c>
      <c r="AG316" s="45">
        <f t="shared" ref="AG316:AG337" si="87">B316</f>
        <v>351</v>
      </c>
      <c r="AH316" s="207" t="str">
        <f t="shared" ref="AH316:AH337" si="88">A316</f>
        <v>Structures and Improvements-sewage collection</v>
      </c>
      <c r="AI316" s="207"/>
      <c r="AJ316" s="207">
        <f t="shared" ref="AJ316:AJ327" si="89">-1*AE316/100*H316</f>
        <v>0</v>
      </c>
    </row>
    <row r="317" spans="1:36" s="100" customFormat="1" ht="12.75" customHeight="1" x14ac:dyDescent="0.25">
      <c r="A317" s="100" t="str">
        <f t="shared" ref="A317:B336" si="90">A267</f>
        <v>Collection Sewers, Force</v>
      </c>
      <c r="B317" s="130">
        <f t="shared" si="90"/>
        <v>352.1</v>
      </c>
      <c r="C317" s="154">
        <f t="shared" si="80"/>
        <v>0</v>
      </c>
      <c r="D317" s="154"/>
      <c r="E317" s="224"/>
      <c r="F317" s="154"/>
      <c r="G317" s="224"/>
      <c r="H317" s="154">
        <f t="shared" si="81"/>
        <v>0</v>
      </c>
      <c r="I317" s="225">
        <f t="shared" ref="I317:I337" si="91">I267</f>
        <v>2</v>
      </c>
      <c r="J317" s="154">
        <f t="shared" ref="J317:J336" si="92">((C317+H317)/2)*I317/100*$M$307/12</f>
        <v>0</v>
      </c>
      <c r="K317" s="154">
        <f t="shared" si="82"/>
        <v>0</v>
      </c>
      <c r="L317" s="154"/>
      <c r="M317" s="224"/>
      <c r="N317" s="154">
        <f t="shared" si="83"/>
        <v>0</v>
      </c>
      <c r="O317" s="249" t="str">
        <f t="shared" si="84"/>
        <v>---</v>
      </c>
      <c r="P317" s="224"/>
      <c r="Q317" s="249">
        <f t="shared" si="85"/>
        <v>0</v>
      </c>
      <c r="R317" s="45">
        <f t="shared" si="86"/>
        <v>352.1</v>
      </c>
      <c r="S317" s="129"/>
      <c r="T317" s="122"/>
      <c r="U317" s="154"/>
      <c r="V317" s="440" t="s">
        <v>72</v>
      </c>
      <c r="W317" s="227"/>
      <c r="X317" s="154"/>
      <c r="Y317" s="281"/>
      <c r="Z317" s="407" t="s">
        <v>74</v>
      </c>
      <c r="AA317" s="154"/>
      <c r="AB317" s="229"/>
      <c r="AC317" s="250"/>
      <c r="AD317" s="203"/>
      <c r="AE317" s="226">
        <v>0</v>
      </c>
      <c r="AF317" s="242" t="e">
        <f t="shared" ref="AF317:AF337" si="93">100*N317/(H317+H317*-1*AE317/100)</f>
        <v>#DIV/0!</v>
      </c>
      <c r="AG317" s="130">
        <f t="shared" si="87"/>
        <v>352.1</v>
      </c>
      <c r="AH317" s="227" t="str">
        <f t="shared" si="88"/>
        <v>Collection Sewers, Force</v>
      </c>
      <c r="AI317" s="227"/>
      <c r="AJ317" s="227">
        <f t="shared" si="89"/>
        <v>0</v>
      </c>
    </row>
    <row r="318" spans="1:36" s="63" customFormat="1" x14ac:dyDescent="0.25">
      <c r="A318" s="63" t="str">
        <f t="shared" si="90"/>
        <v>Collection Sewers, Gravity</v>
      </c>
      <c r="B318" s="45">
        <f t="shared" si="90"/>
        <v>352.2</v>
      </c>
      <c r="C318" s="39">
        <f t="shared" si="80"/>
        <v>0</v>
      </c>
      <c r="D318" s="39"/>
      <c r="E318" s="40"/>
      <c r="F318" s="39"/>
      <c r="G318" s="40"/>
      <c r="H318" s="39">
        <f t="shared" si="81"/>
        <v>0</v>
      </c>
      <c r="I318" s="41">
        <f t="shared" si="91"/>
        <v>2</v>
      </c>
      <c r="J318" s="39">
        <f t="shared" si="92"/>
        <v>0</v>
      </c>
      <c r="K318" s="39">
        <f t="shared" si="82"/>
        <v>0</v>
      </c>
      <c r="L318" s="39"/>
      <c r="M318" s="40"/>
      <c r="N318" s="39">
        <f t="shared" si="83"/>
        <v>0</v>
      </c>
      <c r="O318" s="42" t="str">
        <f t="shared" si="84"/>
        <v>---</v>
      </c>
      <c r="P318" s="40"/>
      <c r="Q318" s="42">
        <f t="shared" si="85"/>
        <v>0</v>
      </c>
      <c r="R318" s="45">
        <f t="shared" si="86"/>
        <v>352.2</v>
      </c>
      <c r="S318" s="164"/>
      <c r="T318" s="155"/>
      <c r="U318" s="39"/>
      <c r="V318" s="440"/>
      <c r="W318" s="207"/>
      <c r="X318" s="39"/>
      <c r="Y318" s="210"/>
      <c r="Z318" s="407"/>
      <c r="AA318" s="39"/>
      <c r="AB318" s="211"/>
      <c r="AC318" s="156"/>
      <c r="AD318" s="165"/>
      <c r="AE318" s="180">
        <v>0</v>
      </c>
      <c r="AF318" s="241" t="e">
        <f t="shared" si="93"/>
        <v>#DIV/0!</v>
      </c>
      <c r="AG318" s="45">
        <f t="shared" si="87"/>
        <v>352.2</v>
      </c>
      <c r="AH318" s="207" t="str">
        <f t="shared" si="88"/>
        <v>Collection Sewers, Gravity</v>
      </c>
      <c r="AI318" s="207"/>
      <c r="AJ318" s="207">
        <f t="shared" si="89"/>
        <v>0</v>
      </c>
    </row>
    <row r="319" spans="1:36" s="100" customFormat="1" x14ac:dyDescent="0.25">
      <c r="A319" s="100" t="str">
        <f t="shared" si="90"/>
        <v>Structures and Improvements-sewage treatment</v>
      </c>
      <c r="B319" s="130">
        <f t="shared" si="90"/>
        <v>371</v>
      </c>
      <c r="C319" s="154">
        <f t="shared" si="80"/>
        <v>0</v>
      </c>
      <c r="D319" s="154"/>
      <c r="E319" s="224"/>
      <c r="F319" s="154"/>
      <c r="G319" s="224"/>
      <c r="H319" s="154">
        <f t="shared" si="81"/>
        <v>0</v>
      </c>
      <c r="I319" s="225">
        <f t="shared" si="91"/>
        <v>3.7</v>
      </c>
      <c r="J319" s="154">
        <f t="shared" si="92"/>
        <v>0</v>
      </c>
      <c r="K319" s="154">
        <f t="shared" si="82"/>
        <v>0</v>
      </c>
      <c r="L319" s="154"/>
      <c r="M319" s="224"/>
      <c r="N319" s="154">
        <f t="shared" si="83"/>
        <v>0</v>
      </c>
      <c r="O319" s="249" t="str">
        <f t="shared" si="84"/>
        <v>---</v>
      </c>
      <c r="P319" s="224"/>
      <c r="Q319" s="249">
        <f t="shared" si="85"/>
        <v>0</v>
      </c>
      <c r="R319" s="45">
        <f t="shared" si="86"/>
        <v>371</v>
      </c>
      <c r="S319" s="129"/>
      <c r="T319" s="122"/>
      <c r="U319" s="154"/>
      <c r="V319" s="440"/>
      <c r="W319" s="227"/>
      <c r="X319" s="154"/>
      <c r="Y319" s="251"/>
      <c r="Z319" s="407"/>
      <c r="AA319" s="154"/>
      <c r="AB319" s="229"/>
      <c r="AC319" s="250"/>
      <c r="AD319" s="203"/>
      <c r="AE319" s="226">
        <v>0</v>
      </c>
      <c r="AF319" s="242" t="e">
        <f t="shared" si="93"/>
        <v>#DIV/0!</v>
      </c>
      <c r="AG319" s="130">
        <f t="shared" si="87"/>
        <v>371</v>
      </c>
      <c r="AH319" s="227" t="str">
        <f t="shared" si="88"/>
        <v>Structures and Improvements-sewage treatment</v>
      </c>
      <c r="AI319" s="227"/>
      <c r="AJ319" s="227">
        <f t="shared" si="89"/>
        <v>0</v>
      </c>
    </row>
    <row r="320" spans="1:36" s="63" customFormat="1" x14ac:dyDescent="0.25">
      <c r="A320" s="63" t="str">
        <f t="shared" si="90"/>
        <v>Services to Customers</v>
      </c>
      <c r="B320" s="45">
        <f t="shared" si="90"/>
        <v>353</v>
      </c>
      <c r="C320" s="39">
        <f t="shared" si="80"/>
        <v>0</v>
      </c>
      <c r="D320" s="39"/>
      <c r="E320" s="40"/>
      <c r="F320" s="39"/>
      <c r="G320" s="40"/>
      <c r="H320" s="39">
        <f t="shared" si="81"/>
        <v>0</v>
      </c>
      <c r="I320" s="41">
        <f t="shared" si="91"/>
        <v>2</v>
      </c>
      <c r="J320" s="39">
        <f t="shared" si="92"/>
        <v>0</v>
      </c>
      <c r="K320" s="39">
        <f t="shared" si="82"/>
        <v>0</v>
      </c>
      <c r="L320" s="39"/>
      <c r="M320" s="40"/>
      <c r="N320" s="39">
        <f t="shared" si="83"/>
        <v>0</v>
      </c>
      <c r="O320" s="42" t="str">
        <f t="shared" si="84"/>
        <v>---</v>
      </c>
      <c r="P320" s="40"/>
      <c r="Q320" s="42">
        <f t="shared" si="85"/>
        <v>0</v>
      </c>
      <c r="R320" s="45">
        <f t="shared" si="86"/>
        <v>353</v>
      </c>
      <c r="S320" s="164"/>
      <c r="T320" s="155"/>
      <c r="U320" s="39"/>
      <c r="V320" s="440"/>
      <c r="W320" s="207"/>
      <c r="X320" s="39"/>
      <c r="Y320" s="210"/>
      <c r="Z320" s="407"/>
      <c r="AA320" s="39"/>
      <c r="AB320" s="211"/>
      <c r="AC320" s="156"/>
      <c r="AD320" s="165"/>
      <c r="AE320" s="180">
        <v>0</v>
      </c>
      <c r="AF320" s="241" t="e">
        <f t="shared" si="93"/>
        <v>#DIV/0!</v>
      </c>
      <c r="AG320" s="45">
        <f t="shared" si="87"/>
        <v>353</v>
      </c>
      <c r="AH320" s="207" t="str">
        <f t="shared" si="88"/>
        <v>Services to Customers</v>
      </c>
      <c r="AI320" s="207"/>
      <c r="AJ320" s="207">
        <f t="shared" si="89"/>
        <v>0</v>
      </c>
    </row>
    <row r="321" spans="1:36" s="100" customFormat="1" x14ac:dyDescent="0.25">
      <c r="A321" s="100" t="str">
        <f t="shared" si="90"/>
        <v>Flow Measuring Devices</v>
      </c>
      <c r="B321" s="130">
        <f t="shared" si="90"/>
        <v>354</v>
      </c>
      <c r="C321" s="154">
        <f t="shared" si="80"/>
        <v>0</v>
      </c>
      <c r="D321" s="154"/>
      <c r="E321" s="224"/>
      <c r="F321" s="154"/>
      <c r="G321" s="224"/>
      <c r="H321" s="154">
        <f t="shared" si="81"/>
        <v>0</v>
      </c>
      <c r="I321" s="225">
        <f t="shared" si="91"/>
        <v>3.3</v>
      </c>
      <c r="J321" s="154">
        <f t="shared" si="92"/>
        <v>0</v>
      </c>
      <c r="K321" s="154">
        <f t="shared" si="82"/>
        <v>0</v>
      </c>
      <c r="L321" s="154"/>
      <c r="M321" s="224"/>
      <c r="N321" s="154">
        <f t="shared" si="83"/>
        <v>0</v>
      </c>
      <c r="O321" s="249" t="str">
        <f t="shared" si="84"/>
        <v>---</v>
      </c>
      <c r="P321" s="224"/>
      <c r="Q321" s="249">
        <f t="shared" si="85"/>
        <v>0</v>
      </c>
      <c r="R321" s="45">
        <f t="shared" si="86"/>
        <v>354</v>
      </c>
      <c r="S321" s="129"/>
      <c r="T321" s="122"/>
      <c r="U321" s="154"/>
      <c r="V321" s="440"/>
      <c r="W321" s="227"/>
      <c r="X321" s="154"/>
      <c r="Y321" s="251"/>
      <c r="Z321" s="407"/>
      <c r="AA321" s="154"/>
      <c r="AB321" s="229"/>
      <c r="AC321" s="250"/>
      <c r="AD321" s="203"/>
      <c r="AE321" s="226">
        <v>0</v>
      </c>
      <c r="AF321" s="242" t="e">
        <f t="shared" si="93"/>
        <v>#DIV/0!</v>
      </c>
      <c r="AG321" s="130">
        <f t="shared" si="87"/>
        <v>354</v>
      </c>
      <c r="AH321" s="227" t="str">
        <f t="shared" si="88"/>
        <v>Flow Measuring Devices</v>
      </c>
      <c r="AI321" s="227"/>
      <c r="AJ321" s="227">
        <f t="shared" si="89"/>
        <v>0</v>
      </c>
    </row>
    <row r="322" spans="1:36" s="63" customFormat="1" x14ac:dyDescent="0.25">
      <c r="A322" s="63" t="str">
        <f t="shared" si="90"/>
        <v>Receiving Wells (Pump Pits)</v>
      </c>
      <c r="B322" s="45">
        <f t="shared" si="90"/>
        <v>362</v>
      </c>
      <c r="C322" s="39">
        <f t="shared" si="80"/>
        <v>0</v>
      </c>
      <c r="D322" s="39"/>
      <c r="E322" s="40"/>
      <c r="F322" s="39"/>
      <c r="G322" s="40"/>
      <c r="H322" s="39">
        <f t="shared" si="81"/>
        <v>0</v>
      </c>
      <c r="I322" s="41">
        <f t="shared" si="91"/>
        <v>4</v>
      </c>
      <c r="J322" s="39">
        <f t="shared" si="92"/>
        <v>0</v>
      </c>
      <c r="K322" s="39">
        <f t="shared" si="82"/>
        <v>0</v>
      </c>
      <c r="L322" s="39"/>
      <c r="M322" s="40"/>
      <c r="N322" s="39">
        <f t="shared" si="83"/>
        <v>0</v>
      </c>
      <c r="O322" s="42" t="str">
        <f t="shared" si="84"/>
        <v>---</v>
      </c>
      <c r="P322" s="40"/>
      <c r="Q322" s="42">
        <f t="shared" si="85"/>
        <v>0</v>
      </c>
      <c r="R322" s="45">
        <f t="shared" si="86"/>
        <v>362</v>
      </c>
      <c r="S322" s="164"/>
      <c r="T322" s="155"/>
      <c r="U322" s="39"/>
      <c r="V322" s="440"/>
      <c r="W322" s="207"/>
      <c r="X322" s="39"/>
      <c r="Y322" s="210"/>
      <c r="Z322" s="407"/>
      <c r="AA322" s="39"/>
      <c r="AB322" s="211"/>
      <c r="AC322" s="156"/>
      <c r="AD322" s="165"/>
      <c r="AE322" s="180">
        <v>0</v>
      </c>
      <c r="AF322" s="241" t="e">
        <f t="shared" si="93"/>
        <v>#DIV/0!</v>
      </c>
      <c r="AG322" s="45">
        <f t="shared" si="87"/>
        <v>362</v>
      </c>
      <c r="AH322" s="207" t="str">
        <f t="shared" si="88"/>
        <v>Receiving Wells (Pump Pits)</v>
      </c>
      <c r="AI322" s="207"/>
      <c r="AJ322" s="207">
        <f t="shared" si="89"/>
        <v>0</v>
      </c>
    </row>
    <row r="323" spans="1:36" s="100" customFormat="1" x14ac:dyDescent="0.25">
      <c r="A323" s="100" t="str">
        <f t="shared" si="90"/>
        <v>Pumping Equipment</v>
      </c>
      <c r="B323" s="130">
        <f t="shared" si="90"/>
        <v>363</v>
      </c>
      <c r="C323" s="154">
        <f t="shared" si="80"/>
        <v>0</v>
      </c>
      <c r="D323" s="154"/>
      <c r="E323" s="224"/>
      <c r="F323" s="154"/>
      <c r="G323" s="224"/>
      <c r="H323" s="154">
        <f t="shared" si="81"/>
        <v>0</v>
      </c>
      <c r="I323" s="225">
        <f t="shared" si="91"/>
        <v>10</v>
      </c>
      <c r="J323" s="154">
        <f t="shared" si="92"/>
        <v>0</v>
      </c>
      <c r="K323" s="154">
        <f t="shared" si="82"/>
        <v>0</v>
      </c>
      <c r="L323" s="154"/>
      <c r="M323" s="224"/>
      <c r="N323" s="154">
        <f t="shared" si="83"/>
        <v>0</v>
      </c>
      <c r="O323" s="249" t="str">
        <f t="shared" si="84"/>
        <v>---</v>
      </c>
      <c r="P323" s="224"/>
      <c r="Q323" s="249">
        <f t="shared" si="85"/>
        <v>0</v>
      </c>
      <c r="R323" s="45">
        <f t="shared" si="86"/>
        <v>363</v>
      </c>
      <c r="S323" s="129"/>
      <c r="T323" s="122"/>
      <c r="U323" s="154"/>
      <c r="V323" s="440"/>
      <c r="W323" s="227"/>
      <c r="X323" s="154"/>
      <c r="Y323" s="251"/>
      <c r="Z323" s="407"/>
      <c r="AA323" s="154"/>
      <c r="AB323" s="229"/>
      <c r="AC323" s="250"/>
      <c r="AD323" s="203"/>
      <c r="AE323" s="226">
        <v>0</v>
      </c>
      <c r="AF323" s="242" t="e">
        <f t="shared" si="93"/>
        <v>#DIV/0!</v>
      </c>
      <c r="AG323" s="130">
        <f t="shared" si="87"/>
        <v>363</v>
      </c>
      <c r="AH323" s="227" t="str">
        <f t="shared" si="88"/>
        <v>Pumping Equipment</v>
      </c>
      <c r="AI323" s="227"/>
      <c r="AJ323" s="227">
        <f t="shared" si="89"/>
        <v>0</v>
      </c>
    </row>
    <row r="324" spans="1:36" s="63" customFormat="1" x14ac:dyDescent="0.25">
      <c r="A324" s="63" t="str">
        <f t="shared" si="90"/>
        <v>Communication Equipment</v>
      </c>
      <c r="B324" s="45">
        <f t="shared" si="90"/>
        <v>397</v>
      </c>
      <c r="C324" s="39">
        <f t="shared" si="80"/>
        <v>0</v>
      </c>
      <c r="D324" s="39"/>
      <c r="E324" s="40"/>
      <c r="F324" s="39"/>
      <c r="G324" s="40"/>
      <c r="H324" s="39">
        <f t="shared" si="81"/>
        <v>0</v>
      </c>
      <c r="I324" s="41">
        <f t="shared" si="91"/>
        <v>6.7</v>
      </c>
      <c r="J324" s="39">
        <f t="shared" si="92"/>
        <v>0</v>
      </c>
      <c r="K324" s="39">
        <f t="shared" si="82"/>
        <v>0</v>
      </c>
      <c r="L324" s="39"/>
      <c r="M324" s="40"/>
      <c r="N324" s="39">
        <f t="shared" si="83"/>
        <v>0</v>
      </c>
      <c r="O324" s="42" t="str">
        <f t="shared" si="84"/>
        <v>---</v>
      </c>
      <c r="P324" s="40"/>
      <c r="Q324" s="42">
        <f t="shared" si="85"/>
        <v>0</v>
      </c>
      <c r="R324" s="45">
        <f t="shared" si="86"/>
        <v>397</v>
      </c>
      <c r="S324" s="164"/>
      <c r="T324" s="155"/>
      <c r="U324" s="39"/>
      <c r="V324" s="440"/>
      <c r="W324" s="207"/>
      <c r="X324" s="39"/>
      <c r="Y324" s="210"/>
      <c r="Z324" s="407"/>
      <c r="AA324" s="39"/>
      <c r="AB324" s="211"/>
      <c r="AC324" s="156"/>
      <c r="AD324" s="165"/>
      <c r="AE324" s="180">
        <v>0</v>
      </c>
      <c r="AF324" s="241" t="e">
        <f t="shared" si="93"/>
        <v>#DIV/0!</v>
      </c>
      <c r="AG324" s="45">
        <f t="shared" si="87"/>
        <v>397</v>
      </c>
      <c r="AH324" s="207" t="str">
        <f t="shared" si="88"/>
        <v>Communication Equipment</v>
      </c>
      <c r="AI324" s="207"/>
      <c r="AJ324" s="207">
        <f t="shared" si="89"/>
        <v>0</v>
      </c>
    </row>
    <row r="325" spans="1:36" s="100" customFormat="1" x14ac:dyDescent="0.25">
      <c r="A325" s="100" t="str">
        <f t="shared" si="90"/>
        <v>Treatment &amp; Disposal Facilities</v>
      </c>
      <c r="B325" s="130">
        <f t="shared" si="90"/>
        <v>372</v>
      </c>
      <c r="C325" s="154">
        <f t="shared" si="80"/>
        <v>0</v>
      </c>
      <c r="D325" s="154"/>
      <c r="E325" s="224"/>
      <c r="F325" s="154"/>
      <c r="G325" s="224"/>
      <c r="H325" s="154">
        <f t="shared" si="81"/>
        <v>0</v>
      </c>
      <c r="I325" s="225">
        <f t="shared" si="91"/>
        <v>5</v>
      </c>
      <c r="J325" s="154">
        <f t="shared" si="92"/>
        <v>0</v>
      </c>
      <c r="K325" s="154">
        <f t="shared" si="82"/>
        <v>0</v>
      </c>
      <c r="L325" s="154"/>
      <c r="M325" s="224"/>
      <c r="N325" s="154">
        <f t="shared" si="83"/>
        <v>0</v>
      </c>
      <c r="O325" s="249" t="str">
        <f t="shared" si="84"/>
        <v>---</v>
      </c>
      <c r="P325" s="224"/>
      <c r="Q325" s="249">
        <f t="shared" si="85"/>
        <v>0</v>
      </c>
      <c r="R325" s="45">
        <f t="shared" si="86"/>
        <v>372</v>
      </c>
      <c r="S325" s="129"/>
      <c r="T325" s="122"/>
      <c r="U325" s="154"/>
      <c r="V325" s="440"/>
      <c r="W325" s="227"/>
      <c r="X325" s="154"/>
      <c r="Y325" s="251"/>
      <c r="Z325" s="407"/>
      <c r="AA325" s="154"/>
      <c r="AB325" s="229"/>
      <c r="AC325" s="250"/>
      <c r="AD325" s="203"/>
      <c r="AE325" s="226">
        <v>0</v>
      </c>
      <c r="AF325" s="242" t="e">
        <f t="shared" si="93"/>
        <v>#DIV/0!</v>
      </c>
      <c r="AG325" s="130">
        <f t="shared" si="87"/>
        <v>372</v>
      </c>
      <c r="AH325" s="227" t="str">
        <f t="shared" si="88"/>
        <v>Treatment &amp; Disposal Facilities</v>
      </c>
      <c r="AI325" s="227"/>
      <c r="AJ325" s="227">
        <f t="shared" si="89"/>
        <v>0</v>
      </c>
    </row>
    <row r="326" spans="1:36" s="63" customFormat="1" x14ac:dyDescent="0.25">
      <c r="A326" s="63" t="str">
        <f t="shared" si="90"/>
        <v>Plant Sewers</v>
      </c>
      <c r="B326" s="45">
        <f t="shared" si="90"/>
        <v>373</v>
      </c>
      <c r="C326" s="39">
        <f t="shared" si="80"/>
        <v>0</v>
      </c>
      <c r="D326" s="39"/>
      <c r="E326" s="40"/>
      <c r="F326" s="39"/>
      <c r="G326" s="40"/>
      <c r="H326" s="39">
        <f t="shared" si="81"/>
        <v>0</v>
      </c>
      <c r="I326" s="41">
        <f t="shared" si="91"/>
        <v>2.5</v>
      </c>
      <c r="J326" s="39">
        <f t="shared" si="92"/>
        <v>0</v>
      </c>
      <c r="K326" s="39">
        <f t="shared" si="82"/>
        <v>0</v>
      </c>
      <c r="L326" s="39"/>
      <c r="M326" s="40"/>
      <c r="N326" s="39">
        <f t="shared" si="83"/>
        <v>0</v>
      </c>
      <c r="O326" s="42" t="str">
        <f t="shared" si="84"/>
        <v>---</v>
      </c>
      <c r="P326" s="40"/>
      <c r="Q326" s="42">
        <f t="shared" si="85"/>
        <v>0</v>
      </c>
      <c r="R326" s="45">
        <f t="shared" si="86"/>
        <v>373</v>
      </c>
      <c r="S326" s="164"/>
      <c r="T326" s="155"/>
      <c r="U326" s="39"/>
      <c r="V326" s="39"/>
      <c r="W326" s="207"/>
      <c r="X326" s="39"/>
      <c r="Y326" s="39"/>
      <c r="Z326" s="210"/>
      <c r="AA326" s="39"/>
      <c r="AB326" s="211"/>
      <c r="AC326" s="156"/>
      <c r="AD326" s="165"/>
      <c r="AE326" s="180">
        <v>0</v>
      </c>
      <c r="AF326" s="241" t="e">
        <f t="shared" si="93"/>
        <v>#DIV/0!</v>
      </c>
      <c r="AG326" s="45">
        <f t="shared" si="87"/>
        <v>373</v>
      </c>
      <c r="AH326" s="207" t="str">
        <f t="shared" si="88"/>
        <v>Plant Sewers</v>
      </c>
      <c r="AI326" s="207"/>
      <c r="AJ326" s="207">
        <f t="shared" si="89"/>
        <v>0</v>
      </c>
    </row>
    <row r="327" spans="1:36" s="100" customFormat="1" ht="12.75" customHeight="1" x14ac:dyDescent="0.25">
      <c r="A327" s="100" t="str">
        <f t="shared" si="90"/>
        <v>Outfall Sewer Line</v>
      </c>
      <c r="B327" s="130">
        <f t="shared" si="90"/>
        <v>374</v>
      </c>
      <c r="C327" s="154">
        <f t="shared" si="80"/>
        <v>0</v>
      </c>
      <c r="D327" s="154">
        <v>0</v>
      </c>
      <c r="E327" s="224"/>
      <c r="F327" s="154"/>
      <c r="G327" s="224"/>
      <c r="H327" s="154">
        <f t="shared" si="81"/>
        <v>0</v>
      </c>
      <c r="I327" s="225">
        <f t="shared" si="91"/>
        <v>2</v>
      </c>
      <c r="J327" s="154">
        <f t="shared" si="92"/>
        <v>0</v>
      </c>
      <c r="K327" s="154">
        <f t="shared" si="82"/>
        <v>0</v>
      </c>
      <c r="L327" s="154"/>
      <c r="M327" s="224"/>
      <c r="N327" s="154">
        <f t="shared" si="83"/>
        <v>0</v>
      </c>
      <c r="O327" s="249" t="str">
        <f t="shared" si="84"/>
        <v>---</v>
      </c>
      <c r="P327" s="224"/>
      <c r="Q327" s="249">
        <f t="shared" si="85"/>
        <v>0</v>
      </c>
      <c r="R327" s="45">
        <f t="shared" si="86"/>
        <v>374</v>
      </c>
      <c r="S327" s="129"/>
      <c r="T327" s="122"/>
      <c r="U327" s="154"/>
      <c r="V327" s="441" t="s">
        <v>73</v>
      </c>
      <c r="W327" s="227"/>
      <c r="X327" s="154"/>
      <c r="Y327" s="154"/>
      <c r="Z327" s="251"/>
      <c r="AA327" s="154"/>
      <c r="AB327" s="229"/>
      <c r="AC327" s="250"/>
      <c r="AD327" s="203"/>
      <c r="AE327" s="226">
        <v>0</v>
      </c>
      <c r="AF327" s="242" t="e">
        <f t="shared" si="93"/>
        <v>#DIV/0!</v>
      </c>
      <c r="AG327" s="130">
        <f t="shared" si="87"/>
        <v>374</v>
      </c>
      <c r="AH327" s="227" t="str">
        <f t="shared" si="88"/>
        <v>Outfall Sewer Line</v>
      </c>
      <c r="AI327" s="227"/>
      <c r="AJ327" s="227">
        <f t="shared" si="89"/>
        <v>0</v>
      </c>
    </row>
    <row r="328" spans="1:36" s="63" customFormat="1" x14ac:dyDescent="0.25">
      <c r="A328" s="63" t="str">
        <f t="shared" si="90"/>
        <v>Structures and Improvements- other</v>
      </c>
      <c r="B328" s="45">
        <f t="shared" si="90"/>
        <v>390</v>
      </c>
      <c r="C328" s="39">
        <f t="shared" si="80"/>
        <v>90361</v>
      </c>
      <c r="D328" s="39"/>
      <c r="E328" s="40"/>
      <c r="F328" s="39"/>
      <c r="G328" s="40"/>
      <c r="H328" s="39">
        <f t="shared" si="81"/>
        <v>90361</v>
      </c>
      <c r="I328" s="41">
        <f t="shared" si="91"/>
        <v>2.5</v>
      </c>
      <c r="J328" s="39">
        <f t="shared" si="92"/>
        <v>2259.0250000000001</v>
      </c>
      <c r="K328" s="39">
        <f t="shared" si="82"/>
        <v>6274.6374999999989</v>
      </c>
      <c r="L328" s="39"/>
      <c r="M328" s="40"/>
      <c r="N328" s="39">
        <f t="shared" si="83"/>
        <v>8533.6624999999985</v>
      </c>
      <c r="O328" s="42">
        <f t="shared" si="84"/>
        <v>9.4439664235676872</v>
      </c>
      <c r="P328" s="40"/>
      <c r="Q328" s="42">
        <f t="shared" si="85"/>
        <v>81827.337499999994</v>
      </c>
      <c r="R328" s="45">
        <f t="shared" si="86"/>
        <v>390</v>
      </c>
      <c r="S328" s="164"/>
      <c r="T328" s="155"/>
      <c r="U328" s="39"/>
      <c r="V328" s="441"/>
      <c r="W328" s="207"/>
      <c r="X328" s="39"/>
      <c r="Y328" s="39"/>
      <c r="Z328" s="210"/>
      <c r="AA328" s="39"/>
      <c r="AB328" s="211"/>
      <c r="AC328" s="156"/>
      <c r="AD328" s="165"/>
      <c r="AE328" s="180">
        <v>0</v>
      </c>
      <c r="AF328" s="241">
        <f t="shared" si="93"/>
        <v>9.443966423567689</v>
      </c>
      <c r="AG328" s="45">
        <f t="shared" si="87"/>
        <v>390</v>
      </c>
      <c r="AH328" s="207" t="str">
        <f t="shared" si="88"/>
        <v>Structures and Improvements- other</v>
      </c>
      <c r="AI328" s="207"/>
      <c r="AJ328" s="207"/>
    </row>
    <row r="329" spans="1:36" s="100" customFormat="1" x14ac:dyDescent="0.25">
      <c r="A329" s="100" t="str">
        <f t="shared" si="90"/>
        <v>Stores Equipment</v>
      </c>
      <c r="B329" s="130">
        <f t="shared" si="90"/>
        <v>393</v>
      </c>
      <c r="C329" s="154">
        <f t="shared" si="80"/>
        <v>0</v>
      </c>
      <c r="D329" s="154"/>
      <c r="E329" s="224"/>
      <c r="F329" s="154"/>
      <c r="G329" s="224"/>
      <c r="H329" s="154">
        <f t="shared" si="81"/>
        <v>0</v>
      </c>
      <c r="I329" s="225">
        <f t="shared" si="91"/>
        <v>4</v>
      </c>
      <c r="J329" s="154">
        <f t="shared" si="92"/>
        <v>0</v>
      </c>
      <c r="K329" s="154">
        <f t="shared" si="82"/>
        <v>0</v>
      </c>
      <c r="L329" s="154"/>
      <c r="M329" s="224"/>
      <c r="N329" s="154">
        <f t="shared" si="83"/>
        <v>0</v>
      </c>
      <c r="O329" s="249" t="str">
        <f t="shared" si="84"/>
        <v>---</v>
      </c>
      <c r="P329" s="224"/>
      <c r="Q329" s="249">
        <f t="shared" si="85"/>
        <v>0</v>
      </c>
      <c r="R329" s="45">
        <f t="shared" si="86"/>
        <v>393</v>
      </c>
      <c r="S329" s="129"/>
      <c r="T329" s="122"/>
      <c r="U329" s="154"/>
      <c r="V329" s="441"/>
      <c r="W329" s="227"/>
      <c r="X329" s="154"/>
      <c r="Y329" s="154"/>
      <c r="Z329" s="154"/>
      <c r="AA329" s="154"/>
      <c r="AB329" s="229"/>
      <c r="AC329" s="250"/>
      <c r="AD329" s="203"/>
      <c r="AE329" s="226">
        <v>0</v>
      </c>
      <c r="AF329" s="242" t="e">
        <f t="shared" si="93"/>
        <v>#DIV/0!</v>
      </c>
      <c r="AG329" s="130">
        <f t="shared" si="87"/>
        <v>393</v>
      </c>
      <c r="AH329" s="227" t="str">
        <f t="shared" si="88"/>
        <v>Stores Equipment</v>
      </c>
      <c r="AI329" s="227"/>
      <c r="AJ329" s="227">
        <f>-1*AE329/100*H329</f>
        <v>0</v>
      </c>
    </row>
    <row r="330" spans="1:36" s="63" customFormat="1" x14ac:dyDescent="0.25">
      <c r="A330" s="63" t="str">
        <f t="shared" si="90"/>
        <v>Transportation Equipment</v>
      </c>
      <c r="B330" s="45">
        <f t="shared" si="90"/>
        <v>392</v>
      </c>
      <c r="C330" s="39">
        <f t="shared" si="80"/>
        <v>0</v>
      </c>
      <c r="D330" s="39"/>
      <c r="E330" s="40"/>
      <c r="F330" s="39"/>
      <c r="G330" s="40"/>
      <c r="H330" s="39">
        <f t="shared" si="81"/>
        <v>0</v>
      </c>
      <c r="I330" s="41">
        <f t="shared" si="91"/>
        <v>13</v>
      </c>
      <c r="J330" s="39">
        <f t="shared" si="92"/>
        <v>0</v>
      </c>
      <c r="K330" s="39">
        <f t="shared" si="82"/>
        <v>0</v>
      </c>
      <c r="L330" s="39"/>
      <c r="M330" s="40"/>
      <c r="N330" s="39">
        <f t="shared" si="83"/>
        <v>0</v>
      </c>
      <c r="O330" s="42" t="str">
        <f t="shared" si="84"/>
        <v>---</v>
      </c>
      <c r="P330" s="40"/>
      <c r="Q330" s="42">
        <f t="shared" si="85"/>
        <v>0</v>
      </c>
      <c r="R330" s="45">
        <f t="shared" si="86"/>
        <v>392</v>
      </c>
      <c r="S330" s="164"/>
      <c r="T330" s="155"/>
      <c r="U330" s="39"/>
      <c r="V330" s="441"/>
      <c r="W330" s="207"/>
      <c r="X330" s="39"/>
      <c r="Y330" s="39"/>
      <c r="Z330" s="39"/>
      <c r="AA330" s="39"/>
      <c r="AB330" s="211"/>
      <c r="AC330" s="156"/>
      <c r="AD330" s="165"/>
      <c r="AE330" s="180">
        <v>0</v>
      </c>
      <c r="AF330" s="241" t="e">
        <f t="shared" si="93"/>
        <v>#DIV/0!</v>
      </c>
      <c r="AG330" s="45">
        <f t="shared" si="87"/>
        <v>392</v>
      </c>
      <c r="AH330" s="207" t="str">
        <f t="shared" si="88"/>
        <v>Transportation Equipment</v>
      </c>
      <c r="AI330" s="207"/>
      <c r="AJ330" s="207">
        <f>-1*AE330/100*H330</f>
        <v>0</v>
      </c>
    </row>
    <row r="331" spans="1:36" s="100" customFormat="1" x14ac:dyDescent="0.25">
      <c r="A331" s="100" t="str">
        <f t="shared" si="90"/>
        <v>Power Operated Equipment</v>
      </c>
      <c r="B331" s="130">
        <f t="shared" si="90"/>
        <v>396</v>
      </c>
      <c r="C331" s="154">
        <f t="shared" si="80"/>
        <v>0</v>
      </c>
      <c r="D331" s="154"/>
      <c r="E331" s="224"/>
      <c r="F331" s="154"/>
      <c r="G331" s="224"/>
      <c r="H331" s="154">
        <f t="shared" si="81"/>
        <v>0</v>
      </c>
      <c r="I331" s="225">
        <f t="shared" si="91"/>
        <v>6.7</v>
      </c>
      <c r="J331" s="154">
        <f t="shared" si="92"/>
        <v>0</v>
      </c>
      <c r="K331" s="154">
        <f t="shared" si="82"/>
        <v>0</v>
      </c>
      <c r="L331" s="154"/>
      <c r="M331" s="224"/>
      <c r="N331" s="154">
        <f t="shared" si="83"/>
        <v>0</v>
      </c>
      <c r="O331" s="249" t="str">
        <f t="shared" si="84"/>
        <v>---</v>
      </c>
      <c r="P331" s="224"/>
      <c r="Q331" s="249">
        <f t="shared" si="85"/>
        <v>0</v>
      </c>
      <c r="R331" s="45">
        <f t="shared" si="86"/>
        <v>396</v>
      </c>
      <c r="S331" s="129"/>
      <c r="T331" s="122"/>
      <c r="U331" s="154"/>
      <c r="V331" s="441"/>
      <c r="W331" s="227"/>
      <c r="X331" s="154"/>
      <c r="Y331" s="154"/>
      <c r="Z331" s="154"/>
      <c r="AA331" s="154"/>
      <c r="AB331" s="229"/>
      <c r="AC331" s="250"/>
      <c r="AD331" s="203"/>
      <c r="AE331" s="226">
        <v>0</v>
      </c>
      <c r="AF331" s="242" t="e">
        <f t="shared" si="93"/>
        <v>#DIV/0!</v>
      </c>
      <c r="AG331" s="130">
        <f t="shared" si="87"/>
        <v>396</v>
      </c>
      <c r="AH331" s="227" t="str">
        <f t="shared" si="88"/>
        <v>Power Operated Equipment</v>
      </c>
      <c r="AI331" s="227"/>
      <c r="AJ331" s="227">
        <f>-1*AE331/100*H331</f>
        <v>0</v>
      </c>
    </row>
    <row r="332" spans="1:36" s="63" customFormat="1" x14ac:dyDescent="0.25">
      <c r="A332" s="63" t="str">
        <f t="shared" si="90"/>
        <v>Land and Land Rights</v>
      </c>
      <c r="B332" s="45">
        <f t="shared" si="90"/>
        <v>350</v>
      </c>
      <c r="C332" s="39">
        <f t="shared" si="80"/>
        <v>23316</v>
      </c>
      <c r="D332" s="39"/>
      <c r="E332" s="40"/>
      <c r="F332" s="39"/>
      <c r="G332" s="40"/>
      <c r="H332" s="39">
        <f t="shared" si="81"/>
        <v>23316</v>
      </c>
      <c r="I332" s="41">
        <f t="shared" si="91"/>
        <v>0</v>
      </c>
      <c r="J332" s="39">
        <f t="shared" si="92"/>
        <v>0</v>
      </c>
      <c r="K332" s="39">
        <f t="shared" si="82"/>
        <v>0</v>
      </c>
      <c r="L332" s="39"/>
      <c r="M332" s="40"/>
      <c r="N332" s="39">
        <f t="shared" si="83"/>
        <v>0</v>
      </c>
      <c r="O332" s="42" t="str">
        <f t="shared" si="84"/>
        <v>---</v>
      </c>
      <c r="P332" s="40"/>
      <c r="Q332" s="42">
        <f t="shared" si="85"/>
        <v>23316</v>
      </c>
      <c r="R332" s="45">
        <f t="shared" si="86"/>
        <v>350</v>
      </c>
      <c r="S332" s="164"/>
      <c r="T332" s="155"/>
      <c r="U332" s="39"/>
      <c r="V332" s="441"/>
      <c r="W332" s="207"/>
      <c r="X332" s="39"/>
      <c r="Y332" s="39"/>
      <c r="Z332" s="39"/>
      <c r="AA332" s="39"/>
      <c r="AB332" s="211"/>
      <c r="AC332" s="156"/>
      <c r="AD332" s="165"/>
      <c r="AE332" s="180">
        <v>0</v>
      </c>
      <c r="AF332" s="241">
        <f t="shared" si="93"/>
        <v>0</v>
      </c>
      <c r="AG332" s="45">
        <f t="shared" si="87"/>
        <v>350</v>
      </c>
      <c r="AH332" s="207" t="str">
        <f t="shared" si="88"/>
        <v>Land and Land Rights</v>
      </c>
      <c r="AI332" s="207"/>
      <c r="AJ332" s="207">
        <f>-1*AE332/100*H332</f>
        <v>0</v>
      </c>
    </row>
    <row r="333" spans="1:36" s="100" customFormat="1" x14ac:dyDescent="0.25">
      <c r="A333" s="100">
        <f t="shared" si="90"/>
        <v>0</v>
      </c>
      <c r="B333" s="130">
        <f t="shared" si="90"/>
        <v>0</v>
      </c>
      <c r="C333" s="154">
        <f t="shared" si="80"/>
        <v>0</v>
      </c>
      <c r="D333" s="154"/>
      <c r="E333" s="224"/>
      <c r="F333" s="154"/>
      <c r="G333" s="224"/>
      <c r="H333" s="154">
        <f t="shared" si="81"/>
        <v>0</v>
      </c>
      <c r="I333" s="225">
        <f t="shared" si="91"/>
        <v>0</v>
      </c>
      <c r="J333" s="154">
        <f t="shared" si="92"/>
        <v>0</v>
      </c>
      <c r="K333" s="154">
        <f t="shared" si="82"/>
        <v>0</v>
      </c>
      <c r="L333" s="154"/>
      <c r="M333" s="224"/>
      <c r="N333" s="154">
        <f t="shared" si="83"/>
        <v>0</v>
      </c>
      <c r="O333" s="249" t="str">
        <f t="shared" si="84"/>
        <v>---</v>
      </c>
      <c r="P333" s="224"/>
      <c r="Q333" s="249">
        <f t="shared" si="85"/>
        <v>0</v>
      </c>
      <c r="R333" s="45">
        <f t="shared" si="86"/>
        <v>0</v>
      </c>
      <c r="S333" s="129"/>
      <c r="T333" s="122"/>
      <c r="U333" s="154"/>
      <c r="V333" s="441"/>
      <c r="W333" s="227"/>
      <c r="X333" s="154"/>
      <c r="Y333" s="154"/>
      <c r="Z333" s="154"/>
      <c r="AA333" s="154"/>
      <c r="AB333" s="229"/>
      <c r="AC333" s="250"/>
      <c r="AD333" s="203"/>
      <c r="AE333" s="226">
        <v>0</v>
      </c>
      <c r="AF333" s="242" t="e">
        <f t="shared" si="93"/>
        <v>#DIV/0!</v>
      </c>
      <c r="AG333" s="130">
        <f t="shared" si="87"/>
        <v>0</v>
      </c>
      <c r="AH333" s="227">
        <f t="shared" si="88"/>
        <v>0</v>
      </c>
      <c r="AI333" s="227"/>
      <c r="AJ333" s="227"/>
    </row>
    <row r="334" spans="1:36" s="63" customFormat="1" x14ac:dyDescent="0.25">
      <c r="A334" s="63">
        <f t="shared" si="90"/>
        <v>0</v>
      </c>
      <c r="B334" s="45">
        <f t="shared" si="90"/>
        <v>0</v>
      </c>
      <c r="C334" s="39">
        <f t="shared" si="80"/>
        <v>0</v>
      </c>
      <c r="D334" s="39"/>
      <c r="E334" s="40"/>
      <c r="F334" s="39"/>
      <c r="G334" s="40"/>
      <c r="H334" s="39">
        <f t="shared" si="81"/>
        <v>0</v>
      </c>
      <c r="I334" s="41">
        <f t="shared" si="91"/>
        <v>0</v>
      </c>
      <c r="J334" s="39">
        <f t="shared" si="92"/>
        <v>0</v>
      </c>
      <c r="K334" s="39">
        <f t="shared" si="82"/>
        <v>0</v>
      </c>
      <c r="L334" s="39"/>
      <c r="M334" s="40"/>
      <c r="N334" s="39">
        <f t="shared" si="83"/>
        <v>0</v>
      </c>
      <c r="O334" s="42" t="str">
        <f t="shared" si="84"/>
        <v>---</v>
      </c>
      <c r="P334" s="40"/>
      <c r="Q334" s="42">
        <f t="shared" si="85"/>
        <v>0</v>
      </c>
      <c r="R334" s="45">
        <f t="shared" si="86"/>
        <v>0</v>
      </c>
      <c r="S334" s="164"/>
      <c r="T334" s="155"/>
      <c r="U334" s="39"/>
      <c r="V334" s="441"/>
      <c r="W334" s="207"/>
      <c r="X334" s="39"/>
      <c r="Y334" s="39"/>
      <c r="Z334" s="39"/>
      <c r="AA334" s="39"/>
      <c r="AB334" s="211"/>
      <c r="AC334" s="156"/>
      <c r="AD334" s="165"/>
      <c r="AE334" s="180">
        <v>0</v>
      </c>
      <c r="AF334" s="241" t="e">
        <f t="shared" si="93"/>
        <v>#DIV/0!</v>
      </c>
      <c r="AG334" s="45">
        <f t="shared" si="87"/>
        <v>0</v>
      </c>
      <c r="AH334" s="207">
        <f t="shared" si="88"/>
        <v>0</v>
      </c>
      <c r="AI334" s="207"/>
      <c r="AJ334" s="207">
        <f>-1*AE334/100*H334</f>
        <v>0</v>
      </c>
    </row>
    <row r="335" spans="1:36" s="100" customFormat="1" x14ac:dyDescent="0.25">
      <c r="A335" s="100">
        <f t="shared" si="90"/>
        <v>0</v>
      </c>
      <c r="B335" s="130">
        <f t="shared" si="90"/>
        <v>0</v>
      </c>
      <c r="C335" s="154">
        <f t="shared" si="80"/>
        <v>0</v>
      </c>
      <c r="D335" s="154"/>
      <c r="E335" s="224"/>
      <c r="F335" s="154"/>
      <c r="G335" s="224"/>
      <c r="H335" s="154">
        <f t="shared" si="81"/>
        <v>0</v>
      </c>
      <c r="I335" s="225">
        <f t="shared" si="91"/>
        <v>0</v>
      </c>
      <c r="J335" s="154">
        <f t="shared" si="92"/>
        <v>0</v>
      </c>
      <c r="K335" s="154">
        <f t="shared" si="82"/>
        <v>0</v>
      </c>
      <c r="L335" s="154"/>
      <c r="M335" s="224"/>
      <c r="N335" s="154">
        <f t="shared" si="83"/>
        <v>0</v>
      </c>
      <c r="O335" s="249" t="str">
        <f t="shared" si="84"/>
        <v>---</v>
      </c>
      <c r="P335" s="224"/>
      <c r="Q335" s="249">
        <f t="shared" si="85"/>
        <v>0</v>
      </c>
      <c r="R335" s="45">
        <f t="shared" si="86"/>
        <v>0</v>
      </c>
      <c r="S335" s="129"/>
      <c r="T335" s="122"/>
      <c r="U335" s="154"/>
      <c r="V335" s="154"/>
      <c r="W335" s="227"/>
      <c r="X335" s="154"/>
      <c r="Y335" s="154"/>
      <c r="Z335" s="154"/>
      <c r="AA335" s="154"/>
      <c r="AB335" s="229"/>
      <c r="AC335" s="250"/>
      <c r="AD335" s="203"/>
      <c r="AE335" s="226">
        <v>0</v>
      </c>
      <c r="AF335" s="242" t="e">
        <f t="shared" si="93"/>
        <v>#DIV/0!</v>
      </c>
      <c r="AG335" s="130">
        <f t="shared" si="87"/>
        <v>0</v>
      </c>
      <c r="AH335" s="227">
        <f t="shared" si="88"/>
        <v>0</v>
      </c>
      <c r="AI335" s="227"/>
      <c r="AJ335" s="227">
        <f>-1*AE335/100*H335</f>
        <v>0</v>
      </c>
    </row>
    <row r="336" spans="1:36" s="63" customFormat="1" x14ac:dyDescent="0.25">
      <c r="A336" s="63">
        <f t="shared" si="90"/>
        <v>0</v>
      </c>
      <c r="B336" s="45">
        <f t="shared" si="90"/>
        <v>0</v>
      </c>
      <c r="C336" s="39">
        <f t="shared" si="80"/>
        <v>0</v>
      </c>
      <c r="D336" s="39"/>
      <c r="E336" s="40"/>
      <c r="F336" s="39"/>
      <c r="G336" s="40"/>
      <c r="H336" s="39">
        <f t="shared" si="81"/>
        <v>0</v>
      </c>
      <c r="I336" s="41">
        <f t="shared" si="91"/>
        <v>0</v>
      </c>
      <c r="J336" s="39">
        <f t="shared" si="92"/>
        <v>0</v>
      </c>
      <c r="K336" s="39">
        <f t="shared" si="82"/>
        <v>0</v>
      </c>
      <c r="L336" s="39"/>
      <c r="M336" s="40"/>
      <c r="N336" s="39">
        <f t="shared" si="83"/>
        <v>0</v>
      </c>
      <c r="O336" s="42" t="str">
        <f t="shared" si="84"/>
        <v>---</v>
      </c>
      <c r="P336" s="40"/>
      <c r="Q336" s="42">
        <f t="shared" si="85"/>
        <v>0</v>
      </c>
      <c r="R336" s="45">
        <f t="shared" si="86"/>
        <v>0</v>
      </c>
      <c r="S336" s="164"/>
      <c r="T336" s="155"/>
      <c r="U336" s="39"/>
      <c r="V336" s="39"/>
      <c r="W336" s="207"/>
      <c r="X336" s="207"/>
      <c r="Y336" s="39"/>
      <c r="Z336" s="39"/>
      <c r="AA336" s="39"/>
      <c r="AB336" s="211"/>
      <c r="AC336" s="156"/>
      <c r="AD336" s="165"/>
      <c r="AE336" s="180">
        <v>0</v>
      </c>
      <c r="AF336" s="241" t="e">
        <f t="shared" si="93"/>
        <v>#DIV/0!</v>
      </c>
      <c r="AG336" s="45">
        <f t="shared" si="87"/>
        <v>0</v>
      </c>
      <c r="AH336" s="207">
        <f t="shared" si="88"/>
        <v>0</v>
      </c>
      <c r="AI336" s="207"/>
      <c r="AJ336" s="207">
        <f>-1*AE336/100*H336</f>
        <v>0</v>
      </c>
    </row>
    <row r="337" spans="1:36" x14ac:dyDescent="0.25">
      <c r="A337" s="10"/>
      <c r="B337" s="104"/>
      <c r="C337" s="14"/>
      <c r="D337" s="15"/>
      <c r="E337" s="16"/>
      <c r="F337" s="15"/>
      <c r="G337" s="16"/>
      <c r="H337" s="11">
        <f t="shared" si="81"/>
        <v>0</v>
      </c>
      <c r="I337" s="41">
        <f t="shared" si="91"/>
        <v>0</v>
      </c>
      <c r="J337" s="11"/>
      <c r="K337" s="14"/>
      <c r="L337" s="15"/>
      <c r="M337" s="16"/>
      <c r="N337" s="15"/>
      <c r="O337" s="13"/>
      <c r="P337" s="16"/>
      <c r="Q337" s="124"/>
      <c r="R337" s="44"/>
      <c r="S337" s="129"/>
      <c r="T337" s="122"/>
      <c r="U337" s="11"/>
      <c r="V337" s="11"/>
      <c r="W337" s="64"/>
      <c r="X337" s="64"/>
      <c r="Y337" s="11"/>
      <c r="Z337" s="11"/>
      <c r="AA337" s="11"/>
      <c r="AB337" s="230"/>
      <c r="AC337" s="206"/>
      <c r="AE337" s="226">
        <v>0</v>
      </c>
      <c r="AF337" s="242" t="e">
        <f t="shared" si="93"/>
        <v>#DIV/0!</v>
      </c>
      <c r="AG337" s="44">
        <f t="shared" si="87"/>
        <v>0</v>
      </c>
      <c r="AH337" s="64">
        <f t="shared" si="88"/>
        <v>0</v>
      </c>
      <c r="AI337" s="64"/>
      <c r="AJ337" s="64">
        <f>-1*AE337/100*H337</f>
        <v>0</v>
      </c>
    </row>
    <row r="338" spans="1:36" x14ac:dyDescent="0.25">
      <c r="A338" s="150" t="s">
        <v>54</v>
      </c>
      <c r="B338" s="9" t="str">
        <f>$M$1</f>
        <v>A</v>
      </c>
      <c r="C338" s="18"/>
      <c r="D338" s="18"/>
      <c r="E338" s="19"/>
      <c r="F338" s="18"/>
      <c r="G338" s="19"/>
      <c r="H338" s="18"/>
      <c r="I338" s="18"/>
      <c r="J338" s="18"/>
      <c r="K338" s="18"/>
      <c r="L338" s="18"/>
      <c r="M338" s="19"/>
      <c r="N338" s="18"/>
      <c r="O338" s="18"/>
      <c r="P338" s="19"/>
      <c r="Q338" s="20"/>
      <c r="R338" s="21"/>
      <c r="U338" s="56"/>
      <c r="V338" s="4"/>
      <c r="Y338" s="32"/>
      <c r="AA338" s="32"/>
      <c r="AB338" s="205"/>
      <c r="AE338" s="9"/>
      <c r="AF338" s="58"/>
    </row>
    <row r="339" spans="1:36" x14ac:dyDescent="0.25">
      <c r="A339" s="4" t="s">
        <v>4</v>
      </c>
      <c r="C339" s="198">
        <f>SUM(C316:C338)</f>
        <v>203677</v>
      </c>
      <c r="D339" s="154">
        <f>SUM(D316:D338)</f>
        <v>0</v>
      </c>
      <c r="E339" s="22"/>
      <c r="F339" s="154">
        <f>SUM(F316:F338)</f>
        <v>0</v>
      </c>
      <c r="G339" s="22"/>
      <c r="H339" s="198">
        <f>SUM(H316:H338)</f>
        <v>203677</v>
      </c>
      <c r="I339" s="23"/>
      <c r="J339" s="198">
        <f>SUM(J316:J338)</f>
        <v>4959.0249999999996</v>
      </c>
      <c r="K339" s="198">
        <f>SUM(K316:K338)</f>
        <v>7624.6374999999989</v>
      </c>
      <c r="L339" s="154">
        <f>SUM(L316:L338)</f>
        <v>0</v>
      </c>
      <c r="M339" s="22"/>
      <c r="N339" s="198">
        <f>SUM(N316:N338)</f>
        <v>12583.662499999999</v>
      </c>
      <c r="O339" s="64"/>
      <c r="P339" s="24"/>
      <c r="Q339" s="198">
        <f>SUM(Q316:Q338)</f>
        <v>191093.33749999999</v>
      </c>
      <c r="U339" s="198">
        <f>SUM(U316:U338)</f>
        <v>0</v>
      </c>
      <c r="V339" s="23"/>
      <c r="X339" s="198">
        <f>U339+V316</f>
        <v>0</v>
      </c>
      <c r="Y339" s="198">
        <f>X339/H339*J339</f>
        <v>0</v>
      </c>
      <c r="AA339" s="198">
        <f>Z316+Y339+SUM(AA316:AA337)</f>
        <v>0</v>
      </c>
      <c r="AB339" s="198">
        <f>X339-AA339</f>
        <v>0</v>
      </c>
      <c r="AF339" s="243">
        <f>100*N339/(H339+AJ339)</f>
        <v>6.1782442298344913</v>
      </c>
      <c r="AG339" s="168" t="s">
        <v>37</v>
      </c>
      <c r="AI339" s="56" t="s">
        <v>38</v>
      </c>
      <c r="AJ339" s="198">
        <f>SUM(AJ316:AJ338)</f>
        <v>0</v>
      </c>
    </row>
    <row r="340" spans="1:36" x14ac:dyDescent="0.25">
      <c r="C340" s="32"/>
      <c r="H340" s="32"/>
      <c r="I340" s="32"/>
      <c r="J340" s="32"/>
      <c r="K340" s="32"/>
      <c r="L340" s="32"/>
      <c r="N340" s="32"/>
      <c r="O340" s="32"/>
      <c r="Q340" s="32"/>
    </row>
    <row r="341" spans="1:36" x14ac:dyDescent="0.25">
      <c r="A341" s="120" t="s">
        <v>85</v>
      </c>
      <c r="B341" s="4"/>
      <c r="E341" s="4"/>
      <c r="G341" s="4"/>
      <c r="M341" s="4"/>
      <c r="P341" s="4"/>
    </row>
    <row r="342" spans="1:36" ht="14.4" thickBot="1" x14ac:dyDescent="0.3">
      <c r="B342" s="4"/>
      <c r="E342" s="4"/>
      <c r="G342" s="4"/>
      <c r="J342" s="32"/>
      <c r="K342" s="32"/>
      <c r="L342" s="32"/>
      <c r="N342" s="32"/>
      <c r="O342" s="32"/>
      <c r="Q342" s="32"/>
    </row>
    <row r="343" spans="1:36" ht="14.4" thickTop="1" x14ac:dyDescent="0.25">
      <c r="B343" s="4"/>
      <c r="E343" s="4"/>
      <c r="G343" s="4"/>
      <c r="J343" s="32"/>
      <c r="K343" s="66"/>
      <c r="L343" s="67"/>
      <c r="M343" s="68"/>
      <c r="N343" s="67"/>
      <c r="O343" s="67"/>
      <c r="P343" s="68"/>
      <c r="Q343" s="69"/>
    </row>
    <row r="344" spans="1:36" x14ac:dyDescent="0.25">
      <c r="C344" s="32"/>
      <c r="H344" s="32"/>
      <c r="I344" s="32"/>
      <c r="J344" s="32"/>
      <c r="K344" s="70"/>
      <c r="L344" s="448">
        <f>I307</f>
        <v>1989</v>
      </c>
      <c r="M344" s="449"/>
      <c r="N344" s="449"/>
      <c r="O344" s="449"/>
      <c r="P344" s="450"/>
      <c r="Q344" s="71"/>
    </row>
    <row r="345" spans="1:36" x14ac:dyDescent="0.25">
      <c r="K345" s="72"/>
      <c r="L345" s="56"/>
      <c r="M345" s="73"/>
      <c r="N345" s="56"/>
      <c r="O345" s="56"/>
      <c r="P345" s="73"/>
      <c r="Q345" s="74"/>
    </row>
    <row r="346" spans="1:36" x14ac:dyDescent="0.25">
      <c r="A346" s="9"/>
      <c r="B346" s="168"/>
      <c r="K346" s="72"/>
      <c r="L346" s="56" t="s">
        <v>19</v>
      </c>
      <c r="M346" s="73"/>
      <c r="N346" s="56"/>
      <c r="O346" s="379">
        <f>H339</f>
        <v>203677</v>
      </c>
      <c r="P346" s="379"/>
      <c r="Q346" s="71"/>
    </row>
    <row r="347" spans="1:36" x14ac:dyDescent="0.25">
      <c r="A347" s="9"/>
      <c r="B347" s="168"/>
      <c r="K347" s="72"/>
      <c r="L347" s="43" t="s">
        <v>20</v>
      </c>
      <c r="M347" s="73"/>
      <c r="N347" s="56"/>
      <c r="O347" s="391">
        <f>X339</f>
        <v>0</v>
      </c>
      <c r="P347" s="391"/>
      <c r="Q347" s="71"/>
    </row>
    <row r="348" spans="1:36" ht="14.4" thickBot="1" x14ac:dyDescent="0.3">
      <c r="K348" s="72"/>
      <c r="L348" s="43" t="s">
        <v>21</v>
      </c>
      <c r="M348" s="73"/>
      <c r="N348" s="56"/>
      <c r="O348" s="392">
        <f>N339</f>
        <v>12583.662499999999</v>
      </c>
      <c r="P348" s="392"/>
      <c r="Q348" s="71"/>
    </row>
    <row r="349" spans="1:36" x14ac:dyDescent="0.25">
      <c r="A349" s="9"/>
      <c r="B349" s="168"/>
      <c r="K349" s="72"/>
      <c r="L349" s="75"/>
      <c r="M349" s="76"/>
      <c r="N349" s="77"/>
      <c r="O349" s="393">
        <f>O346-O347-O348</f>
        <v>191093.33749999999</v>
      </c>
      <c r="P349" s="393"/>
      <c r="Q349" s="71"/>
    </row>
    <row r="350" spans="1:36" x14ac:dyDescent="0.25">
      <c r="A350" s="9"/>
      <c r="B350" s="168"/>
      <c r="H350" s="9"/>
      <c r="K350" s="78"/>
      <c r="L350" s="43"/>
      <c r="M350" s="73"/>
      <c r="N350" s="56"/>
      <c r="O350" s="43"/>
      <c r="P350" s="56"/>
      <c r="Q350" s="74"/>
    </row>
    <row r="351" spans="1:36" x14ac:dyDescent="0.25">
      <c r="A351" s="9" t="s">
        <v>22</v>
      </c>
      <c r="B351" s="62">
        <v>0</v>
      </c>
      <c r="C351" s="62"/>
      <c r="D351" s="4" t="s">
        <v>23</v>
      </c>
      <c r="E351" s="4"/>
      <c r="F351" s="2"/>
      <c r="G351" s="4"/>
      <c r="H351" s="2"/>
      <c r="J351" s="2"/>
      <c r="K351" s="78"/>
      <c r="L351" s="80" t="s">
        <v>24</v>
      </c>
      <c r="M351" s="73"/>
      <c r="N351" s="56"/>
      <c r="O351" s="394">
        <f>AA339</f>
        <v>0</v>
      </c>
      <c r="P351" s="394"/>
      <c r="Q351" s="71"/>
    </row>
    <row r="352" spans="1:36" x14ac:dyDescent="0.25">
      <c r="A352" s="9" t="s">
        <v>25</v>
      </c>
      <c r="B352" s="62">
        <v>0</v>
      </c>
      <c r="C352" s="62"/>
      <c r="D352" s="4">
        <f>B351-B352</f>
        <v>0</v>
      </c>
      <c r="E352" s="4" t="s">
        <v>26</v>
      </c>
      <c r="F352" s="2"/>
      <c r="G352" s="4"/>
      <c r="H352" s="2"/>
      <c r="J352" s="2"/>
      <c r="K352" s="72"/>
      <c r="L352" s="81" t="s">
        <v>27</v>
      </c>
      <c r="M352" s="19"/>
      <c r="N352" s="20"/>
      <c r="O352" s="374">
        <f>O349+O351</f>
        <v>191093.33749999999</v>
      </c>
      <c r="P352" s="374"/>
      <c r="Q352" s="95"/>
    </row>
    <row r="353" spans="1:36" ht="14.4" thickBot="1" x14ac:dyDescent="0.3">
      <c r="A353" s="9"/>
      <c r="B353" s="62"/>
      <c r="C353" s="62"/>
      <c r="E353" s="4"/>
      <c r="F353" s="2"/>
      <c r="G353" s="4"/>
      <c r="H353" s="2"/>
      <c r="J353" s="2"/>
      <c r="K353" s="82"/>
      <c r="L353" s="103"/>
      <c r="M353" s="84"/>
      <c r="N353" s="83"/>
      <c r="O353" s="83"/>
      <c r="P353" s="84"/>
      <c r="Q353" s="85"/>
    </row>
    <row r="354" spans="1:36" ht="12.75" customHeight="1" thickTop="1" x14ac:dyDescent="0.25">
      <c r="A354" s="9"/>
      <c r="B354" s="62"/>
      <c r="C354" s="62"/>
      <c r="E354" s="4"/>
      <c r="F354" s="2"/>
      <c r="G354" s="4"/>
      <c r="H354" s="2"/>
      <c r="J354" s="2"/>
      <c r="L354" s="80"/>
      <c r="M354" s="73"/>
      <c r="N354" s="56"/>
      <c r="O354" s="56"/>
      <c r="P354" s="73"/>
      <c r="Q354" s="86"/>
    </row>
    <row r="355" spans="1:36" x14ac:dyDescent="0.25">
      <c r="B355" s="4"/>
      <c r="E355" s="4"/>
      <c r="G355" s="4"/>
      <c r="M355" s="4"/>
      <c r="P355" s="4"/>
    </row>
    <row r="356" spans="1:36" x14ac:dyDescent="0.25">
      <c r="B356" s="4"/>
      <c r="E356" s="4"/>
      <c r="M356" s="4"/>
      <c r="N356" s="425" t="s">
        <v>93</v>
      </c>
      <c r="O356" s="425"/>
      <c r="P356" s="425"/>
      <c r="Q356" s="425"/>
      <c r="R356" s="425"/>
    </row>
    <row r="357" spans="1:36" x14ac:dyDescent="0.25">
      <c r="A357" s="149"/>
      <c r="B357" s="149"/>
      <c r="C357" s="149"/>
      <c r="D357" s="1"/>
      <c r="G357" s="422" t="s">
        <v>1</v>
      </c>
      <c r="H357" s="423"/>
      <c r="I357" s="3">
        <f>I307+1</f>
        <v>1990</v>
      </c>
      <c r="J357" s="427"/>
      <c r="K357" s="427"/>
      <c r="L357" s="428"/>
      <c r="M357" s="3">
        <v>12</v>
      </c>
      <c r="N357" s="425"/>
      <c r="O357" s="425"/>
      <c r="P357" s="425"/>
      <c r="Q357" s="425"/>
      <c r="R357" s="425"/>
    </row>
    <row r="358" spans="1:36" x14ac:dyDescent="0.25">
      <c r="A358" s="149"/>
      <c r="B358" s="149"/>
      <c r="C358" s="149"/>
      <c r="D358" s="1"/>
      <c r="N358" s="426"/>
      <c r="O358" s="426"/>
      <c r="P358" s="426"/>
      <c r="Q358" s="426"/>
      <c r="R358" s="426"/>
    </row>
    <row r="359" spans="1:36" ht="12.75" customHeight="1" x14ac:dyDescent="0.3">
      <c r="A359" s="5"/>
      <c r="B359" s="451" t="s">
        <v>49</v>
      </c>
      <c r="C359" s="366" t="s">
        <v>44</v>
      </c>
      <c r="D359" s="366" t="s">
        <v>45</v>
      </c>
      <c r="E359" s="101"/>
      <c r="F359" s="366" t="s">
        <v>46</v>
      </c>
      <c r="G359" s="101"/>
      <c r="H359" s="366" t="s">
        <v>47</v>
      </c>
      <c r="I359" s="366" t="s">
        <v>48</v>
      </c>
      <c r="J359" s="366" t="s">
        <v>50</v>
      </c>
      <c r="K359" s="366" t="s">
        <v>51</v>
      </c>
      <c r="L359" s="366" t="s">
        <v>52</v>
      </c>
      <c r="M359" s="101"/>
      <c r="N359" s="366" t="s">
        <v>53</v>
      </c>
      <c r="O359" s="366" t="s">
        <v>60</v>
      </c>
      <c r="P359" s="101"/>
      <c r="Q359" s="368" t="s">
        <v>55</v>
      </c>
      <c r="R359" s="447" t="s">
        <v>49</v>
      </c>
      <c r="U359" s="437" t="s">
        <v>64</v>
      </c>
      <c r="V359" s="437" t="s">
        <v>65</v>
      </c>
      <c r="W359" s="442" t="s">
        <v>67</v>
      </c>
      <c r="X359" s="437" t="s">
        <v>66</v>
      </c>
      <c r="Y359" s="437" t="s">
        <v>68</v>
      </c>
      <c r="Z359" s="445" t="s">
        <v>69</v>
      </c>
      <c r="AA359" s="437" t="s">
        <v>70</v>
      </c>
      <c r="AB359" s="437" t="s">
        <v>71</v>
      </c>
      <c r="AE359" s="366" t="s">
        <v>98</v>
      </c>
      <c r="AF359" s="371" t="s">
        <v>99</v>
      </c>
      <c r="AG359" s="366" t="s">
        <v>100</v>
      </c>
      <c r="AH359" s="366" t="s">
        <v>41</v>
      </c>
      <c r="AI359" s="366"/>
      <c r="AJ359" s="366" t="s">
        <v>101</v>
      </c>
    </row>
    <row r="360" spans="1:36" x14ac:dyDescent="0.3">
      <c r="A360" s="6"/>
      <c r="B360" s="451"/>
      <c r="C360" s="367"/>
      <c r="D360" s="367"/>
      <c r="E360" s="102"/>
      <c r="F360" s="367"/>
      <c r="G360" s="102"/>
      <c r="H360" s="367"/>
      <c r="I360" s="367"/>
      <c r="J360" s="367"/>
      <c r="K360" s="367"/>
      <c r="L360" s="367"/>
      <c r="M360" s="102"/>
      <c r="N360" s="367"/>
      <c r="O360" s="367"/>
      <c r="P360" s="102"/>
      <c r="Q360" s="369"/>
      <c r="R360" s="447"/>
      <c r="U360" s="438"/>
      <c r="V360" s="438"/>
      <c r="W360" s="443"/>
      <c r="X360" s="438"/>
      <c r="Y360" s="438"/>
      <c r="Z360" s="446"/>
      <c r="AA360" s="438"/>
      <c r="AB360" s="438"/>
      <c r="AE360" s="367" t="s">
        <v>29</v>
      </c>
      <c r="AF360" s="372" t="s">
        <v>30</v>
      </c>
      <c r="AG360" s="367"/>
      <c r="AH360" s="367" t="s">
        <v>41</v>
      </c>
      <c r="AI360" s="367"/>
      <c r="AJ360" s="367" t="s">
        <v>40</v>
      </c>
    </row>
    <row r="361" spans="1:36" x14ac:dyDescent="0.3">
      <c r="A361" s="6"/>
      <c r="B361" s="451"/>
      <c r="C361" s="367"/>
      <c r="D361" s="367"/>
      <c r="E361" s="102"/>
      <c r="F361" s="367"/>
      <c r="G361" s="102"/>
      <c r="H361" s="367"/>
      <c r="I361" s="367"/>
      <c r="J361" s="367"/>
      <c r="K361" s="367"/>
      <c r="L361" s="367"/>
      <c r="M361" s="102"/>
      <c r="N361" s="367"/>
      <c r="O361" s="367"/>
      <c r="P361" s="102"/>
      <c r="Q361" s="369"/>
      <c r="R361" s="447"/>
      <c r="U361" s="438"/>
      <c r="V361" s="438"/>
      <c r="W361" s="443"/>
      <c r="X361" s="438"/>
      <c r="Y361" s="438"/>
      <c r="Z361" s="446"/>
      <c r="AA361" s="438"/>
      <c r="AB361" s="438"/>
      <c r="AE361" s="367" t="s">
        <v>6</v>
      </c>
      <c r="AF361" s="372" t="s">
        <v>31</v>
      </c>
      <c r="AG361" s="367"/>
      <c r="AH361" s="367"/>
      <c r="AI361" s="367"/>
      <c r="AJ361" s="367" t="s">
        <v>31</v>
      </c>
    </row>
    <row r="362" spans="1:36" x14ac:dyDescent="0.3">
      <c r="A362" s="359" t="s">
        <v>0</v>
      </c>
      <c r="B362" s="451"/>
      <c r="C362" s="367"/>
      <c r="D362" s="367"/>
      <c r="E362" s="102"/>
      <c r="F362" s="367"/>
      <c r="G362" s="102"/>
      <c r="H362" s="367"/>
      <c r="I362" s="367"/>
      <c r="J362" s="367"/>
      <c r="K362" s="367"/>
      <c r="L362" s="367"/>
      <c r="M362" s="102"/>
      <c r="N362" s="367"/>
      <c r="O362" s="367"/>
      <c r="P362" s="102"/>
      <c r="Q362" s="369"/>
      <c r="R362" s="447"/>
      <c r="U362" s="438"/>
      <c r="V362" s="438"/>
      <c r="W362" s="443"/>
      <c r="X362" s="438"/>
      <c r="Y362" s="438"/>
      <c r="Z362" s="446"/>
      <c r="AA362" s="438"/>
      <c r="AB362" s="438"/>
      <c r="AE362" s="367" t="s">
        <v>32</v>
      </c>
      <c r="AF362" s="372" t="s">
        <v>33</v>
      </c>
      <c r="AG362" s="367" t="s">
        <v>15</v>
      </c>
      <c r="AH362" s="367"/>
      <c r="AI362" s="367"/>
      <c r="AJ362" s="367" t="s">
        <v>34</v>
      </c>
    </row>
    <row r="363" spans="1:36" x14ac:dyDescent="0.3">
      <c r="A363" s="359"/>
      <c r="B363" s="451"/>
      <c r="C363" s="46">
        <f>I357</f>
        <v>1990</v>
      </c>
      <c r="D363" s="46">
        <f>I357</f>
        <v>1990</v>
      </c>
      <c r="E363" s="7" t="s">
        <v>5</v>
      </c>
      <c r="F363" s="46">
        <f>I357</f>
        <v>1990</v>
      </c>
      <c r="G363" s="7" t="s">
        <v>5</v>
      </c>
      <c r="H363" s="46">
        <f>I357</f>
        <v>1990</v>
      </c>
      <c r="I363" s="373"/>
      <c r="J363" s="373"/>
      <c r="K363" s="46">
        <f>I357</f>
        <v>1990</v>
      </c>
      <c r="L363" s="46">
        <f>I357</f>
        <v>1990</v>
      </c>
      <c r="M363" s="7" t="s">
        <v>5</v>
      </c>
      <c r="N363" s="46">
        <f>I357</f>
        <v>1990</v>
      </c>
      <c r="O363" s="373"/>
      <c r="P363" s="7" t="s">
        <v>5</v>
      </c>
      <c r="Q363" s="47">
        <f>I357</f>
        <v>1990</v>
      </c>
      <c r="R363" s="447"/>
      <c r="U363" s="46">
        <f>Q363</f>
        <v>1990</v>
      </c>
      <c r="V363" s="46">
        <f>U363</f>
        <v>1990</v>
      </c>
      <c r="W363" s="444"/>
      <c r="X363" s="46">
        <f>U363</f>
        <v>1990</v>
      </c>
      <c r="Y363" s="46">
        <f>U363</f>
        <v>1990</v>
      </c>
      <c r="Z363" s="47">
        <f>U363</f>
        <v>1990</v>
      </c>
      <c r="AA363" s="439"/>
      <c r="AB363" s="439"/>
      <c r="AE363" s="46" t="s">
        <v>35</v>
      </c>
      <c r="AF363" s="220">
        <f>D363</f>
        <v>1990</v>
      </c>
      <c r="AG363" s="373" t="s">
        <v>16</v>
      </c>
      <c r="AH363" s="46" t="s">
        <v>0</v>
      </c>
      <c r="AI363" s="46"/>
      <c r="AJ363" s="46" t="s">
        <v>36</v>
      </c>
    </row>
    <row r="364" spans="1:36" s="9" customFormat="1" x14ac:dyDescent="0.25">
      <c r="B364" s="112"/>
      <c r="C364" s="100"/>
      <c r="D364" s="233"/>
      <c r="E364" s="234"/>
      <c r="F364" s="233"/>
      <c r="G364" s="234"/>
      <c r="H364" s="233"/>
      <c r="I364" s="235"/>
      <c r="J364" s="233"/>
      <c r="K364" s="233"/>
      <c r="L364" s="233"/>
      <c r="M364" s="234"/>
      <c r="N364" s="233"/>
      <c r="O364" s="233"/>
      <c r="P364" s="234"/>
      <c r="Q364" s="235"/>
      <c r="R364" s="233"/>
      <c r="S364" s="50"/>
      <c r="T364" s="56"/>
      <c r="U364" s="59"/>
      <c r="V364" s="59"/>
      <c r="W364" s="60"/>
      <c r="X364" s="59"/>
      <c r="Y364" s="59"/>
      <c r="Z364" s="59"/>
      <c r="AA364" s="60"/>
      <c r="AB364" s="60"/>
      <c r="AC364" s="50"/>
      <c r="AD364" s="4"/>
      <c r="AE364" s="58"/>
      <c r="AG364" s="4"/>
      <c r="AH364" s="4"/>
      <c r="AJ364" s="4"/>
    </row>
    <row r="365" spans="1:36" s="9" customFormat="1" x14ac:dyDescent="0.25">
      <c r="A365" s="174" t="s">
        <v>54</v>
      </c>
      <c r="B365" s="112" t="str">
        <f>$M$1</f>
        <v>A</v>
      </c>
      <c r="C365" s="236"/>
      <c r="D365" s="237"/>
      <c r="E365" s="238"/>
      <c r="F365" s="237"/>
      <c r="G365" s="238"/>
      <c r="H365" s="237"/>
      <c r="I365" s="239"/>
      <c r="J365" s="237"/>
      <c r="K365" s="237"/>
      <c r="L365" s="237"/>
      <c r="M365" s="238"/>
      <c r="N365" s="237"/>
      <c r="O365" s="237"/>
      <c r="P365" s="238"/>
      <c r="Q365" s="240"/>
      <c r="R365" s="237"/>
      <c r="S365" s="50"/>
      <c r="T365" s="56"/>
      <c r="U365" s="59"/>
      <c r="V365" s="59"/>
      <c r="W365" s="60"/>
      <c r="X365" s="59"/>
      <c r="Y365" s="59"/>
      <c r="Z365" s="59"/>
      <c r="AA365" s="60"/>
      <c r="AB365" s="60"/>
      <c r="AC365" s="50"/>
      <c r="AD365" s="4"/>
      <c r="AE365" s="58"/>
      <c r="AG365" s="4"/>
      <c r="AH365" s="4"/>
      <c r="AJ365" s="4" t="s">
        <v>36</v>
      </c>
    </row>
    <row r="366" spans="1:36" s="63" customFormat="1" x14ac:dyDescent="0.25">
      <c r="A366" s="63" t="str">
        <f>A316</f>
        <v>Structures and Improvements-sewage collection</v>
      </c>
      <c r="B366" s="45">
        <f>B316</f>
        <v>351</v>
      </c>
      <c r="C366" s="39">
        <f t="shared" ref="C366:C386" si="94">H316</f>
        <v>90000</v>
      </c>
      <c r="D366" s="39"/>
      <c r="E366" s="40"/>
      <c r="F366" s="39"/>
      <c r="G366" s="40"/>
      <c r="H366" s="39">
        <f t="shared" ref="H366:H387" si="95">C366+D366-F366</f>
        <v>90000</v>
      </c>
      <c r="I366" s="41">
        <f>I316</f>
        <v>3</v>
      </c>
      <c r="J366" s="39">
        <f>((C366+H366)/2)*I366/100*$M$357/12</f>
        <v>2700</v>
      </c>
      <c r="K366" s="39">
        <f t="shared" ref="K366:K386" si="96">N316</f>
        <v>4050</v>
      </c>
      <c r="L366" s="39"/>
      <c r="M366" s="40"/>
      <c r="N366" s="39">
        <f t="shared" ref="N366:N386" si="97">K366+J366+L366-F366</f>
        <v>6750</v>
      </c>
      <c r="O366" s="42">
        <f t="shared" ref="O366:O386" si="98">IF(N366&gt;0, N366/H366*100, "---")</f>
        <v>7.5</v>
      </c>
      <c r="P366" s="40"/>
      <c r="Q366" s="42">
        <f t="shared" ref="Q366:Q386" si="99">H366-N366</f>
        <v>83250</v>
      </c>
      <c r="R366" s="45">
        <f t="shared" ref="R366:R386" si="100">B366</f>
        <v>351</v>
      </c>
      <c r="S366" s="164"/>
      <c r="T366" s="155"/>
      <c r="U366" s="39"/>
      <c r="V366" s="39">
        <f>X339</f>
        <v>0</v>
      </c>
      <c r="W366" s="207"/>
      <c r="X366" s="207"/>
      <c r="Y366" s="207"/>
      <c r="Z366" s="207"/>
      <c r="AA366" s="39"/>
      <c r="AB366" s="211"/>
      <c r="AC366" s="156"/>
      <c r="AD366" s="165"/>
      <c r="AE366" s="180">
        <v>0</v>
      </c>
      <c r="AF366" s="241">
        <f>100*N366/(H366+H366*-1*AE366/100)</f>
        <v>7.5</v>
      </c>
      <c r="AG366" s="45">
        <f t="shared" ref="AG366:AG387" si="101">B366</f>
        <v>351</v>
      </c>
      <c r="AH366" s="207" t="str">
        <f t="shared" ref="AH366:AH387" si="102">A366</f>
        <v>Structures and Improvements-sewage collection</v>
      </c>
      <c r="AI366" s="207"/>
      <c r="AJ366" s="207">
        <f t="shared" ref="AJ366:AJ377" si="103">-1*AE366/100*H366</f>
        <v>0</v>
      </c>
    </row>
    <row r="367" spans="1:36" s="100" customFormat="1" ht="12.75" customHeight="1" x14ac:dyDescent="0.25">
      <c r="A367" s="100" t="str">
        <f t="shared" ref="A367:B386" si="104">A317</f>
        <v>Collection Sewers, Force</v>
      </c>
      <c r="B367" s="130">
        <f t="shared" si="104"/>
        <v>352.1</v>
      </c>
      <c r="C367" s="154">
        <f t="shared" si="94"/>
        <v>0</v>
      </c>
      <c r="D367" s="154"/>
      <c r="E367" s="224"/>
      <c r="F367" s="154"/>
      <c r="G367" s="224"/>
      <c r="H367" s="154">
        <f t="shared" si="95"/>
        <v>0</v>
      </c>
      <c r="I367" s="225">
        <f t="shared" ref="I367:I386" si="105">I317</f>
        <v>2</v>
      </c>
      <c r="J367" s="154">
        <f t="shared" ref="J367:J386" si="106">((C367+H367)/2)*I367/100*$M$357/12</f>
        <v>0</v>
      </c>
      <c r="K367" s="154">
        <f t="shared" si="96"/>
        <v>0</v>
      </c>
      <c r="L367" s="154"/>
      <c r="M367" s="224"/>
      <c r="N367" s="154">
        <f t="shared" si="97"/>
        <v>0</v>
      </c>
      <c r="O367" s="249" t="str">
        <f t="shared" si="98"/>
        <v>---</v>
      </c>
      <c r="P367" s="224"/>
      <c r="Q367" s="249">
        <f t="shared" si="99"/>
        <v>0</v>
      </c>
      <c r="R367" s="45">
        <f t="shared" si="100"/>
        <v>352.1</v>
      </c>
      <c r="S367" s="129"/>
      <c r="T367" s="122"/>
      <c r="U367" s="154"/>
      <c r="V367" s="440" t="s">
        <v>72</v>
      </c>
      <c r="W367" s="227"/>
      <c r="X367" s="154"/>
      <c r="Y367" s="281"/>
      <c r="Z367" s="407" t="s">
        <v>74</v>
      </c>
      <c r="AA367" s="154"/>
      <c r="AB367" s="229"/>
      <c r="AC367" s="250"/>
      <c r="AD367" s="203"/>
      <c r="AE367" s="226">
        <v>0</v>
      </c>
      <c r="AF367" s="242" t="e">
        <f t="shared" ref="AF367:AF387" si="107">100*N367/(H367+H367*-1*AE367/100)</f>
        <v>#DIV/0!</v>
      </c>
      <c r="AG367" s="130">
        <f t="shared" si="101"/>
        <v>352.1</v>
      </c>
      <c r="AH367" s="227" t="str">
        <f t="shared" si="102"/>
        <v>Collection Sewers, Force</v>
      </c>
      <c r="AI367" s="227"/>
      <c r="AJ367" s="227">
        <f t="shared" si="103"/>
        <v>0</v>
      </c>
    </row>
    <row r="368" spans="1:36" s="63" customFormat="1" x14ac:dyDescent="0.25">
      <c r="A368" s="63" t="str">
        <f t="shared" si="104"/>
        <v>Collection Sewers, Gravity</v>
      </c>
      <c r="B368" s="45">
        <f t="shared" si="104"/>
        <v>352.2</v>
      </c>
      <c r="C368" s="39">
        <f t="shared" si="94"/>
        <v>0</v>
      </c>
      <c r="D368" s="39"/>
      <c r="E368" s="40"/>
      <c r="F368" s="39"/>
      <c r="G368" s="40"/>
      <c r="H368" s="39">
        <f t="shared" si="95"/>
        <v>0</v>
      </c>
      <c r="I368" s="41">
        <f t="shared" si="105"/>
        <v>2</v>
      </c>
      <c r="J368" s="39">
        <f t="shared" si="106"/>
        <v>0</v>
      </c>
      <c r="K368" s="39">
        <f t="shared" si="96"/>
        <v>0</v>
      </c>
      <c r="L368" s="39"/>
      <c r="M368" s="40"/>
      <c r="N368" s="39">
        <f t="shared" si="97"/>
        <v>0</v>
      </c>
      <c r="O368" s="42" t="str">
        <f t="shared" si="98"/>
        <v>---</v>
      </c>
      <c r="P368" s="40"/>
      <c r="Q368" s="42">
        <f t="shared" si="99"/>
        <v>0</v>
      </c>
      <c r="R368" s="45">
        <f t="shared" si="100"/>
        <v>352.2</v>
      </c>
      <c r="S368" s="164"/>
      <c r="T368" s="155"/>
      <c r="U368" s="39"/>
      <c r="V368" s="440"/>
      <c r="W368" s="207"/>
      <c r="X368" s="39"/>
      <c r="Y368" s="210"/>
      <c r="Z368" s="407"/>
      <c r="AA368" s="39"/>
      <c r="AB368" s="211"/>
      <c r="AC368" s="156"/>
      <c r="AD368" s="165"/>
      <c r="AE368" s="180">
        <v>0</v>
      </c>
      <c r="AF368" s="241" t="e">
        <f t="shared" si="107"/>
        <v>#DIV/0!</v>
      </c>
      <c r="AG368" s="45">
        <f t="shared" si="101"/>
        <v>352.2</v>
      </c>
      <c r="AH368" s="207" t="str">
        <f t="shared" si="102"/>
        <v>Collection Sewers, Gravity</v>
      </c>
      <c r="AI368" s="207"/>
      <c r="AJ368" s="207">
        <f t="shared" si="103"/>
        <v>0</v>
      </c>
    </row>
    <row r="369" spans="1:36" s="100" customFormat="1" x14ac:dyDescent="0.25">
      <c r="A369" s="100" t="str">
        <f t="shared" si="104"/>
        <v>Structures and Improvements-sewage treatment</v>
      </c>
      <c r="B369" s="130">
        <f t="shared" si="104"/>
        <v>371</v>
      </c>
      <c r="C369" s="154">
        <f t="shared" si="94"/>
        <v>0</v>
      </c>
      <c r="D369" s="154"/>
      <c r="E369" s="224"/>
      <c r="F369" s="154"/>
      <c r="G369" s="224"/>
      <c r="H369" s="154">
        <f t="shared" si="95"/>
        <v>0</v>
      </c>
      <c r="I369" s="225">
        <f t="shared" si="105"/>
        <v>3.7</v>
      </c>
      <c r="J369" s="154">
        <f t="shared" si="106"/>
        <v>0</v>
      </c>
      <c r="K369" s="154">
        <f t="shared" si="96"/>
        <v>0</v>
      </c>
      <c r="L369" s="154"/>
      <c r="M369" s="224"/>
      <c r="N369" s="154">
        <f t="shared" si="97"/>
        <v>0</v>
      </c>
      <c r="O369" s="249" t="str">
        <f t="shared" si="98"/>
        <v>---</v>
      </c>
      <c r="P369" s="224"/>
      <c r="Q369" s="249">
        <f t="shared" si="99"/>
        <v>0</v>
      </c>
      <c r="R369" s="45">
        <f t="shared" si="100"/>
        <v>371</v>
      </c>
      <c r="S369" s="129"/>
      <c r="T369" s="122"/>
      <c r="U369" s="154"/>
      <c r="V369" s="440"/>
      <c r="W369" s="227"/>
      <c r="X369" s="154"/>
      <c r="Y369" s="251"/>
      <c r="Z369" s="407"/>
      <c r="AA369" s="154"/>
      <c r="AB369" s="229"/>
      <c r="AC369" s="250"/>
      <c r="AD369" s="203"/>
      <c r="AE369" s="226">
        <v>0</v>
      </c>
      <c r="AF369" s="242" t="e">
        <f t="shared" si="107"/>
        <v>#DIV/0!</v>
      </c>
      <c r="AG369" s="130">
        <f t="shared" si="101"/>
        <v>371</v>
      </c>
      <c r="AH369" s="227" t="str">
        <f t="shared" si="102"/>
        <v>Structures and Improvements-sewage treatment</v>
      </c>
      <c r="AI369" s="227"/>
      <c r="AJ369" s="227">
        <f t="shared" si="103"/>
        <v>0</v>
      </c>
    </row>
    <row r="370" spans="1:36" s="63" customFormat="1" x14ac:dyDescent="0.25">
      <c r="A370" s="63" t="str">
        <f t="shared" si="104"/>
        <v>Services to Customers</v>
      </c>
      <c r="B370" s="45">
        <f t="shared" si="104"/>
        <v>353</v>
      </c>
      <c r="C370" s="39">
        <f t="shared" si="94"/>
        <v>0</v>
      </c>
      <c r="D370" s="39"/>
      <c r="E370" s="40"/>
      <c r="F370" s="39"/>
      <c r="G370" s="40"/>
      <c r="H370" s="39">
        <f t="shared" si="95"/>
        <v>0</v>
      </c>
      <c r="I370" s="41">
        <f t="shared" si="105"/>
        <v>2</v>
      </c>
      <c r="J370" s="39">
        <f t="shared" si="106"/>
        <v>0</v>
      </c>
      <c r="K370" s="39">
        <f t="shared" si="96"/>
        <v>0</v>
      </c>
      <c r="L370" s="39"/>
      <c r="M370" s="40"/>
      <c r="N370" s="39">
        <f t="shared" si="97"/>
        <v>0</v>
      </c>
      <c r="O370" s="42" t="str">
        <f t="shared" si="98"/>
        <v>---</v>
      </c>
      <c r="P370" s="40"/>
      <c r="Q370" s="42">
        <f t="shared" si="99"/>
        <v>0</v>
      </c>
      <c r="R370" s="45">
        <f t="shared" si="100"/>
        <v>353</v>
      </c>
      <c r="S370" s="164"/>
      <c r="T370" s="155"/>
      <c r="U370" s="39"/>
      <c r="V370" s="440"/>
      <c r="W370" s="207"/>
      <c r="X370" s="39"/>
      <c r="Y370" s="210"/>
      <c r="Z370" s="407"/>
      <c r="AA370" s="39"/>
      <c r="AB370" s="211"/>
      <c r="AC370" s="156"/>
      <c r="AD370" s="165"/>
      <c r="AE370" s="180">
        <v>0</v>
      </c>
      <c r="AF370" s="241" t="e">
        <f t="shared" si="107"/>
        <v>#DIV/0!</v>
      </c>
      <c r="AG370" s="45">
        <f t="shared" si="101"/>
        <v>353</v>
      </c>
      <c r="AH370" s="207" t="str">
        <f t="shared" si="102"/>
        <v>Services to Customers</v>
      </c>
      <c r="AI370" s="207"/>
      <c r="AJ370" s="207">
        <f t="shared" si="103"/>
        <v>0</v>
      </c>
    </row>
    <row r="371" spans="1:36" s="100" customFormat="1" x14ac:dyDescent="0.25">
      <c r="A371" s="100" t="str">
        <f t="shared" si="104"/>
        <v>Flow Measuring Devices</v>
      </c>
      <c r="B371" s="130">
        <f t="shared" si="104"/>
        <v>354</v>
      </c>
      <c r="C371" s="154">
        <f t="shared" si="94"/>
        <v>0</v>
      </c>
      <c r="D371" s="154"/>
      <c r="E371" s="224"/>
      <c r="F371" s="154"/>
      <c r="G371" s="224"/>
      <c r="H371" s="154">
        <f t="shared" si="95"/>
        <v>0</v>
      </c>
      <c r="I371" s="225">
        <f t="shared" si="105"/>
        <v>3.3</v>
      </c>
      <c r="J371" s="154">
        <f t="shared" si="106"/>
        <v>0</v>
      </c>
      <c r="K371" s="154">
        <f t="shared" si="96"/>
        <v>0</v>
      </c>
      <c r="L371" s="154"/>
      <c r="M371" s="224"/>
      <c r="N371" s="154">
        <f t="shared" si="97"/>
        <v>0</v>
      </c>
      <c r="O371" s="249" t="str">
        <f t="shared" si="98"/>
        <v>---</v>
      </c>
      <c r="P371" s="224"/>
      <c r="Q371" s="249">
        <f t="shared" si="99"/>
        <v>0</v>
      </c>
      <c r="R371" s="45">
        <f t="shared" si="100"/>
        <v>354</v>
      </c>
      <c r="S371" s="129"/>
      <c r="T371" s="122"/>
      <c r="U371" s="154"/>
      <c r="V371" s="440"/>
      <c r="W371" s="227"/>
      <c r="X371" s="154"/>
      <c r="Y371" s="251"/>
      <c r="Z371" s="407"/>
      <c r="AA371" s="154"/>
      <c r="AB371" s="229"/>
      <c r="AC371" s="250"/>
      <c r="AD371" s="203"/>
      <c r="AE371" s="226">
        <v>0</v>
      </c>
      <c r="AF371" s="242" t="e">
        <f t="shared" si="107"/>
        <v>#DIV/0!</v>
      </c>
      <c r="AG371" s="130">
        <f t="shared" si="101"/>
        <v>354</v>
      </c>
      <c r="AH371" s="227" t="str">
        <f t="shared" si="102"/>
        <v>Flow Measuring Devices</v>
      </c>
      <c r="AI371" s="227"/>
      <c r="AJ371" s="227">
        <f t="shared" si="103"/>
        <v>0</v>
      </c>
    </row>
    <row r="372" spans="1:36" s="63" customFormat="1" x14ac:dyDescent="0.25">
      <c r="A372" s="63" t="str">
        <f t="shared" si="104"/>
        <v>Receiving Wells (Pump Pits)</v>
      </c>
      <c r="B372" s="45">
        <f t="shared" si="104"/>
        <v>362</v>
      </c>
      <c r="C372" s="39">
        <f t="shared" si="94"/>
        <v>0</v>
      </c>
      <c r="D372" s="39"/>
      <c r="E372" s="40"/>
      <c r="F372" s="39"/>
      <c r="G372" s="40"/>
      <c r="H372" s="39">
        <f t="shared" si="95"/>
        <v>0</v>
      </c>
      <c r="I372" s="41">
        <f t="shared" si="105"/>
        <v>4</v>
      </c>
      <c r="J372" s="39">
        <f t="shared" si="106"/>
        <v>0</v>
      </c>
      <c r="K372" s="39">
        <f t="shared" si="96"/>
        <v>0</v>
      </c>
      <c r="L372" s="39"/>
      <c r="M372" s="40"/>
      <c r="N372" s="39">
        <f t="shared" si="97"/>
        <v>0</v>
      </c>
      <c r="O372" s="42" t="str">
        <f t="shared" si="98"/>
        <v>---</v>
      </c>
      <c r="P372" s="40"/>
      <c r="Q372" s="42">
        <f t="shared" si="99"/>
        <v>0</v>
      </c>
      <c r="R372" s="45">
        <f t="shared" si="100"/>
        <v>362</v>
      </c>
      <c r="S372" s="164"/>
      <c r="T372" s="155"/>
      <c r="U372" s="39"/>
      <c r="V372" s="440"/>
      <c r="W372" s="207"/>
      <c r="X372" s="39"/>
      <c r="Y372" s="210"/>
      <c r="Z372" s="407"/>
      <c r="AA372" s="39"/>
      <c r="AB372" s="211"/>
      <c r="AC372" s="156"/>
      <c r="AD372" s="165"/>
      <c r="AE372" s="180">
        <v>0</v>
      </c>
      <c r="AF372" s="241" t="e">
        <f t="shared" si="107"/>
        <v>#DIV/0!</v>
      </c>
      <c r="AG372" s="45">
        <f t="shared" si="101"/>
        <v>362</v>
      </c>
      <c r="AH372" s="207" t="str">
        <f t="shared" si="102"/>
        <v>Receiving Wells (Pump Pits)</v>
      </c>
      <c r="AI372" s="207"/>
      <c r="AJ372" s="207">
        <f t="shared" si="103"/>
        <v>0</v>
      </c>
    </row>
    <row r="373" spans="1:36" s="100" customFormat="1" x14ac:dyDescent="0.25">
      <c r="A373" s="100" t="str">
        <f t="shared" si="104"/>
        <v>Pumping Equipment</v>
      </c>
      <c r="B373" s="130">
        <f t="shared" si="104"/>
        <v>363</v>
      </c>
      <c r="C373" s="154">
        <f t="shared" si="94"/>
        <v>0</v>
      </c>
      <c r="D373" s="154"/>
      <c r="E373" s="224"/>
      <c r="F373" s="154"/>
      <c r="G373" s="224"/>
      <c r="H373" s="154">
        <f t="shared" si="95"/>
        <v>0</v>
      </c>
      <c r="I373" s="225">
        <f t="shared" si="105"/>
        <v>10</v>
      </c>
      <c r="J373" s="154">
        <f t="shared" si="106"/>
        <v>0</v>
      </c>
      <c r="K373" s="154">
        <f t="shared" si="96"/>
        <v>0</v>
      </c>
      <c r="L373" s="154"/>
      <c r="M373" s="224"/>
      <c r="N373" s="154">
        <f t="shared" si="97"/>
        <v>0</v>
      </c>
      <c r="O373" s="249" t="str">
        <f t="shared" si="98"/>
        <v>---</v>
      </c>
      <c r="P373" s="224"/>
      <c r="Q373" s="249">
        <f t="shared" si="99"/>
        <v>0</v>
      </c>
      <c r="R373" s="45">
        <f t="shared" si="100"/>
        <v>363</v>
      </c>
      <c r="S373" s="129"/>
      <c r="T373" s="122"/>
      <c r="U373" s="154"/>
      <c r="V373" s="440"/>
      <c r="W373" s="227"/>
      <c r="X373" s="154"/>
      <c r="Y373" s="251"/>
      <c r="Z373" s="407"/>
      <c r="AA373" s="154"/>
      <c r="AB373" s="229"/>
      <c r="AC373" s="250"/>
      <c r="AD373" s="203"/>
      <c r="AE373" s="226">
        <v>0</v>
      </c>
      <c r="AF373" s="242" t="e">
        <f t="shared" si="107"/>
        <v>#DIV/0!</v>
      </c>
      <c r="AG373" s="130">
        <f t="shared" si="101"/>
        <v>363</v>
      </c>
      <c r="AH373" s="227" t="str">
        <f t="shared" si="102"/>
        <v>Pumping Equipment</v>
      </c>
      <c r="AI373" s="227"/>
      <c r="AJ373" s="227">
        <f t="shared" si="103"/>
        <v>0</v>
      </c>
    </row>
    <row r="374" spans="1:36" s="63" customFormat="1" x14ac:dyDescent="0.25">
      <c r="A374" s="63" t="str">
        <f t="shared" si="104"/>
        <v>Communication Equipment</v>
      </c>
      <c r="B374" s="45">
        <f t="shared" si="104"/>
        <v>397</v>
      </c>
      <c r="C374" s="39">
        <f t="shared" si="94"/>
        <v>0</v>
      </c>
      <c r="D374" s="39"/>
      <c r="E374" s="40"/>
      <c r="F374" s="39"/>
      <c r="G374" s="40"/>
      <c r="H374" s="39">
        <f t="shared" si="95"/>
        <v>0</v>
      </c>
      <c r="I374" s="41">
        <f t="shared" si="105"/>
        <v>6.7</v>
      </c>
      <c r="J374" s="39">
        <f t="shared" si="106"/>
        <v>0</v>
      </c>
      <c r="K374" s="39">
        <f t="shared" si="96"/>
        <v>0</v>
      </c>
      <c r="L374" s="39"/>
      <c r="M374" s="40"/>
      <c r="N374" s="39">
        <f t="shared" si="97"/>
        <v>0</v>
      </c>
      <c r="O374" s="42" t="str">
        <f t="shared" si="98"/>
        <v>---</v>
      </c>
      <c r="P374" s="40"/>
      <c r="Q374" s="42">
        <f t="shared" si="99"/>
        <v>0</v>
      </c>
      <c r="R374" s="45">
        <f t="shared" si="100"/>
        <v>397</v>
      </c>
      <c r="S374" s="164"/>
      <c r="T374" s="155"/>
      <c r="U374" s="39"/>
      <c r="V374" s="440"/>
      <c r="W374" s="207"/>
      <c r="X374" s="39"/>
      <c r="Y374" s="210"/>
      <c r="Z374" s="407"/>
      <c r="AA374" s="39"/>
      <c r="AB374" s="211"/>
      <c r="AC374" s="156"/>
      <c r="AD374" s="165"/>
      <c r="AE374" s="180">
        <v>0</v>
      </c>
      <c r="AF374" s="241" t="e">
        <f t="shared" si="107"/>
        <v>#DIV/0!</v>
      </c>
      <c r="AG374" s="45">
        <f t="shared" si="101"/>
        <v>397</v>
      </c>
      <c r="AH374" s="207" t="str">
        <f t="shared" si="102"/>
        <v>Communication Equipment</v>
      </c>
      <c r="AI374" s="207"/>
      <c r="AJ374" s="207">
        <f t="shared" si="103"/>
        <v>0</v>
      </c>
    </row>
    <row r="375" spans="1:36" s="100" customFormat="1" x14ac:dyDescent="0.25">
      <c r="A375" s="100" t="str">
        <f t="shared" si="104"/>
        <v>Treatment &amp; Disposal Facilities</v>
      </c>
      <c r="B375" s="130">
        <f t="shared" si="104"/>
        <v>372</v>
      </c>
      <c r="C375" s="154">
        <f t="shared" si="94"/>
        <v>0</v>
      </c>
      <c r="D375" s="154">
        <v>0</v>
      </c>
      <c r="E375" s="224"/>
      <c r="F375" s="154"/>
      <c r="G375" s="224"/>
      <c r="H375" s="154">
        <f t="shared" si="95"/>
        <v>0</v>
      </c>
      <c r="I375" s="225">
        <f t="shared" si="105"/>
        <v>5</v>
      </c>
      <c r="J375" s="154">
        <f t="shared" si="106"/>
        <v>0</v>
      </c>
      <c r="K375" s="154">
        <f t="shared" si="96"/>
        <v>0</v>
      </c>
      <c r="L375" s="154"/>
      <c r="M375" s="224"/>
      <c r="N375" s="154">
        <f t="shared" si="97"/>
        <v>0</v>
      </c>
      <c r="O375" s="249" t="str">
        <f t="shared" si="98"/>
        <v>---</v>
      </c>
      <c r="P375" s="224"/>
      <c r="Q375" s="249">
        <f t="shared" si="99"/>
        <v>0</v>
      </c>
      <c r="R375" s="45">
        <f t="shared" si="100"/>
        <v>372</v>
      </c>
      <c r="S375" s="129"/>
      <c r="T375" s="122"/>
      <c r="U375" s="154"/>
      <c r="V375" s="440"/>
      <c r="W375" s="227"/>
      <c r="X375" s="154"/>
      <c r="Y375" s="251"/>
      <c r="Z375" s="407"/>
      <c r="AA375" s="154"/>
      <c r="AB375" s="229"/>
      <c r="AC375" s="250"/>
      <c r="AD375" s="203"/>
      <c r="AE375" s="226">
        <v>0</v>
      </c>
      <c r="AF375" s="242" t="e">
        <f t="shared" si="107"/>
        <v>#DIV/0!</v>
      </c>
      <c r="AG375" s="130">
        <f t="shared" si="101"/>
        <v>372</v>
      </c>
      <c r="AH375" s="227" t="str">
        <f t="shared" si="102"/>
        <v>Treatment &amp; Disposal Facilities</v>
      </c>
      <c r="AI375" s="227"/>
      <c r="AJ375" s="227">
        <f t="shared" si="103"/>
        <v>0</v>
      </c>
    </row>
    <row r="376" spans="1:36" s="63" customFormat="1" x14ac:dyDescent="0.25">
      <c r="A376" s="63" t="str">
        <f t="shared" si="104"/>
        <v>Plant Sewers</v>
      </c>
      <c r="B376" s="45">
        <f t="shared" si="104"/>
        <v>373</v>
      </c>
      <c r="C376" s="39">
        <f t="shared" si="94"/>
        <v>0</v>
      </c>
      <c r="D376" s="39"/>
      <c r="E376" s="40"/>
      <c r="F376" s="39"/>
      <c r="G376" s="40"/>
      <c r="H376" s="39">
        <f t="shared" si="95"/>
        <v>0</v>
      </c>
      <c r="I376" s="41">
        <f t="shared" si="105"/>
        <v>2.5</v>
      </c>
      <c r="J376" s="39">
        <f t="shared" si="106"/>
        <v>0</v>
      </c>
      <c r="K376" s="39">
        <f t="shared" si="96"/>
        <v>0</v>
      </c>
      <c r="L376" s="39"/>
      <c r="M376" s="40"/>
      <c r="N376" s="39">
        <f t="shared" si="97"/>
        <v>0</v>
      </c>
      <c r="O376" s="42" t="str">
        <f t="shared" si="98"/>
        <v>---</v>
      </c>
      <c r="P376" s="40"/>
      <c r="Q376" s="42">
        <f t="shared" si="99"/>
        <v>0</v>
      </c>
      <c r="R376" s="45">
        <f t="shared" si="100"/>
        <v>373</v>
      </c>
      <c r="S376" s="164"/>
      <c r="T376" s="155"/>
      <c r="U376" s="39"/>
      <c r="V376" s="39"/>
      <c r="W376" s="207"/>
      <c r="X376" s="39"/>
      <c r="Y376" s="39"/>
      <c r="Z376" s="210"/>
      <c r="AA376" s="39"/>
      <c r="AB376" s="211"/>
      <c r="AC376" s="156"/>
      <c r="AD376" s="165"/>
      <c r="AE376" s="180">
        <v>0</v>
      </c>
      <c r="AF376" s="241" t="e">
        <f t="shared" si="107"/>
        <v>#DIV/0!</v>
      </c>
      <c r="AG376" s="45">
        <f t="shared" si="101"/>
        <v>373</v>
      </c>
      <c r="AH376" s="207" t="str">
        <f t="shared" si="102"/>
        <v>Plant Sewers</v>
      </c>
      <c r="AI376" s="207"/>
      <c r="AJ376" s="207">
        <f t="shared" si="103"/>
        <v>0</v>
      </c>
    </row>
    <row r="377" spans="1:36" s="100" customFormat="1" ht="12.75" customHeight="1" x14ac:dyDescent="0.25">
      <c r="A377" s="100" t="str">
        <f t="shared" si="104"/>
        <v>Outfall Sewer Line</v>
      </c>
      <c r="B377" s="130">
        <f t="shared" si="104"/>
        <v>374</v>
      </c>
      <c r="C377" s="154">
        <f t="shared" si="94"/>
        <v>0</v>
      </c>
      <c r="D377" s="154">
        <v>0</v>
      </c>
      <c r="E377" s="224"/>
      <c r="F377" s="154"/>
      <c r="G377" s="224"/>
      <c r="H377" s="154">
        <f t="shared" si="95"/>
        <v>0</v>
      </c>
      <c r="I377" s="225">
        <f t="shared" si="105"/>
        <v>2</v>
      </c>
      <c r="J377" s="154">
        <f t="shared" si="106"/>
        <v>0</v>
      </c>
      <c r="K377" s="154">
        <f t="shared" si="96"/>
        <v>0</v>
      </c>
      <c r="L377" s="154"/>
      <c r="M377" s="224"/>
      <c r="N377" s="154">
        <f t="shared" si="97"/>
        <v>0</v>
      </c>
      <c r="O377" s="249" t="str">
        <f t="shared" si="98"/>
        <v>---</v>
      </c>
      <c r="P377" s="224"/>
      <c r="Q377" s="249">
        <f t="shared" si="99"/>
        <v>0</v>
      </c>
      <c r="R377" s="45">
        <f t="shared" si="100"/>
        <v>374</v>
      </c>
      <c r="S377" s="129"/>
      <c r="T377" s="122"/>
      <c r="U377" s="154"/>
      <c r="V377" s="441" t="s">
        <v>73</v>
      </c>
      <c r="W377" s="227"/>
      <c r="X377" s="154"/>
      <c r="Y377" s="154"/>
      <c r="Z377" s="251"/>
      <c r="AA377" s="154"/>
      <c r="AB377" s="229"/>
      <c r="AC377" s="250"/>
      <c r="AD377" s="203"/>
      <c r="AE377" s="226">
        <v>0</v>
      </c>
      <c r="AF377" s="242" t="e">
        <f t="shared" si="107"/>
        <v>#DIV/0!</v>
      </c>
      <c r="AG377" s="130">
        <f t="shared" si="101"/>
        <v>374</v>
      </c>
      <c r="AH377" s="227" t="str">
        <f t="shared" si="102"/>
        <v>Outfall Sewer Line</v>
      </c>
      <c r="AI377" s="227"/>
      <c r="AJ377" s="227">
        <f t="shared" si="103"/>
        <v>0</v>
      </c>
    </row>
    <row r="378" spans="1:36" s="63" customFormat="1" x14ac:dyDescent="0.25">
      <c r="A378" s="63" t="str">
        <f t="shared" si="104"/>
        <v>Structures and Improvements- other</v>
      </c>
      <c r="B378" s="45">
        <f t="shared" si="104"/>
        <v>390</v>
      </c>
      <c r="C378" s="39">
        <f t="shared" si="94"/>
        <v>90361</v>
      </c>
      <c r="D378" s="39"/>
      <c r="E378" s="40"/>
      <c r="F378" s="39"/>
      <c r="G378" s="40"/>
      <c r="H378" s="39">
        <f t="shared" si="95"/>
        <v>90361</v>
      </c>
      <c r="I378" s="41">
        <f t="shared" si="105"/>
        <v>2.5</v>
      </c>
      <c r="J378" s="39">
        <f t="shared" si="106"/>
        <v>2259.0250000000001</v>
      </c>
      <c r="K378" s="39">
        <f t="shared" si="96"/>
        <v>8533.6624999999985</v>
      </c>
      <c r="L378" s="39"/>
      <c r="M378" s="40"/>
      <c r="N378" s="39">
        <f t="shared" si="97"/>
        <v>10792.687499999998</v>
      </c>
      <c r="O378" s="42">
        <f t="shared" si="98"/>
        <v>11.943966423567689</v>
      </c>
      <c r="P378" s="40"/>
      <c r="Q378" s="42">
        <f t="shared" si="99"/>
        <v>79568.3125</v>
      </c>
      <c r="R378" s="45">
        <f t="shared" si="100"/>
        <v>390</v>
      </c>
      <c r="S378" s="164"/>
      <c r="T378" s="155"/>
      <c r="U378" s="39"/>
      <c r="V378" s="441"/>
      <c r="W378" s="207"/>
      <c r="X378" s="39"/>
      <c r="Y378" s="39"/>
      <c r="Z378" s="210"/>
      <c r="AA378" s="39"/>
      <c r="AB378" s="211"/>
      <c r="AC378" s="156"/>
      <c r="AD378" s="165"/>
      <c r="AE378" s="180">
        <v>0</v>
      </c>
      <c r="AF378" s="241">
        <f t="shared" si="107"/>
        <v>11.943966423567687</v>
      </c>
      <c r="AG378" s="45">
        <f t="shared" si="101"/>
        <v>390</v>
      </c>
      <c r="AH378" s="207" t="str">
        <f t="shared" si="102"/>
        <v>Structures and Improvements- other</v>
      </c>
      <c r="AI378" s="207"/>
      <c r="AJ378" s="207"/>
    </row>
    <row r="379" spans="1:36" s="100" customFormat="1" x14ac:dyDescent="0.25">
      <c r="A379" s="100" t="str">
        <f t="shared" si="104"/>
        <v>Stores Equipment</v>
      </c>
      <c r="B379" s="130">
        <f t="shared" si="104"/>
        <v>393</v>
      </c>
      <c r="C379" s="154">
        <f t="shared" si="94"/>
        <v>0</v>
      </c>
      <c r="D379" s="154"/>
      <c r="E379" s="224"/>
      <c r="F379" s="154"/>
      <c r="G379" s="224"/>
      <c r="H379" s="154">
        <f t="shared" si="95"/>
        <v>0</v>
      </c>
      <c r="I379" s="225">
        <f t="shared" si="105"/>
        <v>4</v>
      </c>
      <c r="J379" s="154">
        <f t="shared" si="106"/>
        <v>0</v>
      </c>
      <c r="K379" s="154">
        <f t="shared" si="96"/>
        <v>0</v>
      </c>
      <c r="L379" s="154"/>
      <c r="M379" s="224"/>
      <c r="N379" s="154">
        <f t="shared" si="97"/>
        <v>0</v>
      </c>
      <c r="O379" s="249" t="str">
        <f t="shared" si="98"/>
        <v>---</v>
      </c>
      <c r="P379" s="224"/>
      <c r="Q379" s="249">
        <f t="shared" si="99"/>
        <v>0</v>
      </c>
      <c r="R379" s="45">
        <f t="shared" si="100"/>
        <v>393</v>
      </c>
      <c r="S379" s="129"/>
      <c r="T379" s="122"/>
      <c r="U379" s="154"/>
      <c r="V379" s="441"/>
      <c r="W379" s="227"/>
      <c r="X379" s="154"/>
      <c r="Y379" s="154"/>
      <c r="Z379" s="154"/>
      <c r="AA379" s="154"/>
      <c r="AB379" s="229"/>
      <c r="AC379" s="250"/>
      <c r="AD379" s="203"/>
      <c r="AE379" s="226">
        <v>0</v>
      </c>
      <c r="AF379" s="242" t="e">
        <f t="shared" si="107"/>
        <v>#DIV/0!</v>
      </c>
      <c r="AG379" s="130">
        <f t="shared" si="101"/>
        <v>393</v>
      </c>
      <c r="AH379" s="227" t="str">
        <f t="shared" si="102"/>
        <v>Stores Equipment</v>
      </c>
      <c r="AI379" s="227"/>
      <c r="AJ379" s="227">
        <f>-1*AE379/100*H379</f>
        <v>0</v>
      </c>
    </row>
    <row r="380" spans="1:36" s="63" customFormat="1" x14ac:dyDescent="0.25">
      <c r="A380" s="63" t="str">
        <f t="shared" si="104"/>
        <v>Transportation Equipment</v>
      </c>
      <c r="B380" s="45">
        <f t="shared" si="104"/>
        <v>392</v>
      </c>
      <c r="C380" s="39">
        <f t="shared" si="94"/>
        <v>0</v>
      </c>
      <c r="D380" s="39"/>
      <c r="E380" s="40"/>
      <c r="F380" s="39"/>
      <c r="G380" s="40"/>
      <c r="H380" s="39">
        <f t="shared" si="95"/>
        <v>0</v>
      </c>
      <c r="I380" s="41">
        <f t="shared" si="105"/>
        <v>13</v>
      </c>
      <c r="J380" s="39">
        <f t="shared" si="106"/>
        <v>0</v>
      </c>
      <c r="K380" s="39">
        <f t="shared" si="96"/>
        <v>0</v>
      </c>
      <c r="L380" s="39"/>
      <c r="M380" s="40"/>
      <c r="N380" s="39">
        <f t="shared" si="97"/>
        <v>0</v>
      </c>
      <c r="O380" s="42" t="str">
        <f t="shared" si="98"/>
        <v>---</v>
      </c>
      <c r="P380" s="40"/>
      <c r="Q380" s="42">
        <f t="shared" si="99"/>
        <v>0</v>
      </c>
      <c r="R380" s="45">
        <f t="shared" si="100"/>
        <v>392</v>
      </c>
      <c r="S380" s="164"/>
      <c r="T380" s="155"/>
      <c r="U380" s="39"/>
      <c r="V380" s="441"/>
      <c r="W380" s="207"/>
      <c r="X380" s="39"/>
      <c r="Y380" s="39"/>
      <c r="Z380" s="39"/>
      <c r="AA380" s="39"/>
      <c r="AB380" s="211"/>
      <c r="AC380" s="156"/>
      <c r="AD380" s="165"/>
      <c r="AE380" s="180">
        <v>0</v>
      </c>
      <c r="AF380" s="241" t="e">
        <f t="shared" si="107"/>
        <v>#DIV/0!</v>
      </c>
      <c r="AG380" s="45">
        <f t="shared" si="101"/>
        <v>392</v>
      </c>
      <c r="AH380" s="207" t="str">
        <f t="shared" si="102"/>
        <v>Transportation Equipment</v>
      </c>
      <c r="AI380" s="207"/>
      <c r="AJ380" s="207">
        <f>-1*AE380/100*H380</f>
        <v>0</v>
      </c>
    </row>
    <row r="381" spans="1:36" s="100" customFormat="1" x14ac:dyDescent="0.25">
      <c r="A381" s="100" t="str">
        <f t="shared" si="104"/>
        <v>Power Operated Equipment</v>
      </c>
      <c r="B381" s="130">
        <f t="shared" si="104"/>
        <v>396</v>
      </c>
      <c r="C381" s="154">
        <f t="shared" si="94"/>
        <v>0</v>
      </c>
      <c r="D381" s="154"/>
      <c r="E381" s="224"/>
      <c r="F381" s="154"/>
      <c r="G381" s="224"/>
      <c r="H381" s="154">
        <f t="shared" si="95"/>
        <v>0</v>
      </c>
      <c r="I381" s="225">
        <f t="shared" si="105"/>
        <v>6.7</v>
      </c>
      <c r="J381" s="154">
        <f t="shared" si="106"/>
        <v>0</v>
      </c>
      <c r="K381" s="154">
        <f t="shared" si="96"/>
        <v>0</v>
      </c>
      <c r="L381" s="154"/>
      <c r="M381" s="224"/>
      <c r="N381" s="154">
        <f t="shared" si="97"/>
        <v>0</v>
      </c>
      <c r="O381" s="249" t="str">
        <f t="shared" si="98"/>
        <v>---</v>
      </c>
      <c r="P381" s="224"/>
      <c r="Q381" s="249">
        <f t="shared" si="99"/>
        <v>0</v>
      </c>
      <c r="R381" s="45">
        <f t="shared" si="100"/>
        <v>396</v>
      </c>
      <c r="S381" s="129"/>
      <c r="T381" s="122"/>
      <c r="U381" s="154"/>
      <c r="V381" s="441"/>
      <c r="W381" s="227"/>
      <c r="X381" s="154"/>
      <c r="Y381" s="154"/>
      <c r="Z381" s="154"/>
      <c r="AA381" s="154"/>
      <c r="AB381" s="229"/>
      <c r="AC381" s="250"/>
      <c r="AD381" s="203"/>
      <c r="AE381" s="226">
        <v>0</v>
      </c>
      <c r="AF381" s="242" t="e">
        <f t="shared" si="107"/>
        <v>#DIV/0!</v>
      </c>
      <c r="AG381" s="130">
        <f t="shared" si="101"/>
        <v>396</v>
      </c>
      <c r="AH381" s="227" t="str">
        <f t="shared" si="102"/>
        <v>Power Operated Equipment</v>
      </c>
      <c r="AI381" s="227"/>
      <c r="AJ381" s="227">
        <f>-1*AE381/100*H381</f>
        <v>0</v>
      </c>
    </row>
    <row r="382" spans="1:36" s="63" customFormat="1" x14ac:dyDescent="0.25">
      <c r="A382" s="63" t="str">
        <f t="shared" si="104"/>
        <v>Land and Land Rights</v>
      </c>
      <c r="B382" s="45">
        <f t="shared" si="104"/>
        <v>350</v>
      </c>
      <c r="C382" s="39">
        <f t="shared" si="94"/>
        <v>23316</v>
      </c>
      <c r="D382" s="39"/>
      <c r="E382" s="40"/>
      <c r="F382" s="39"/>
      <c r="G382" s="40"/>
      <c r="H382" s="39">
        <f t="shared" si="95"/>
        <v>23316</v>
      </c>
      <c r="I382" s="41">
        <f t="shared" si="105"/>
        <v>0</v>
      </c>
      <c r="J382" s="39">
        <f t="shared" si="106"/>
        <v>0</v>
      </c>
      <c r="K382" s="39">
        <f t="shared" si="96"/>
        <v>0</v>
      </c>
      <c r="L382" s="39"/>
      <c r="M382" s="40"/>
      <c r="N382" s="39">
        <f t="shared" si="97"/>
        <v>0</v>
      </c>
      <c r="O382" s="42" t="str">
        <f t="shared" si="98"/>
        <v>---</v>
      </c>
      <c r="P382" s="40"/>
      <c r="Q382" s="42">
        <f t="shared" si="99"/>
        <v>23316</v>
      </c>
      <c r="R382" s="45">
        <f t="shared" si="100"/>
        <v>350</v>
      </c>
      <c r="S382" s="164"/>
      <c r="T382" s="155"/>
      <c r="U382" s="39"/>
      <c r="V382" s="441"/>
      <c r="W382" s="207"/>
      <c r="X382" s="39"/>
      <c r="Y382" s="39"/>
      <c r="Z382" s="39"/>
      <c r="AA382" s="39"/>
      <c r="AB382" s="211"/>
      <c r="AC382" s="156"/>
      <c r="AD382" s="165"/>
      <c r="AE382" s="180">
        <v>0</v>
      </c>
      <c r="AF382" s="241">
        <f t="shared" si="107"/>
        <v>0</v>
      </c>
      <c r="AG382" s="45">
        <f t="shared" si="101"/>
        <v>350</v>
      </c>
      <c r="AH382" s="207" t="str">
        <f t="shared" si="102"/>
        <v>Land and Land Rights</v>
      </c>
      <c r="AI382" s="207"/>
      <c r="AJ382" s="207">
        <f>-1*AE382/100*H382</f>
        <v>0</v>
      </c>
    </row>
    <row r="383" spans="1:36" s="100" customFormat="1" x14ac:dyDescent="0.25">
      <c r="A383" s="100">
        <f t="shared" si="104"/>
        <v>0</v>
      </c>
      <c r="B383" s="130">
        <f t="shared" si="104"/>
        <v>0</v>
      </c>
      <c r="C383" s="154">
        <f t="shared" si="94"/>
        <v>0</v>
      </c>
      <c r="D383" s="154"/>
      <c r="E383" s="224"/>
      <c r="F383" s="154"/>
      <c r="G383" s="224"/>
      <c r="H383" s="154">
        <f t="shared" si="95"/>
        <v>0</v>
      </c>
      <c r="I383" s="225">
        <f t="shared" si="105"/>
        <v>0</v>
      </c>
      <c r="J383" s="154">
        <f t="shared" si="106"/>
        <v>0</v>
      </c>
      <c r="K383" s="154">
        <f t="shared" si="96"/>
        <v>0</v>
      </c>
      <c r="L383" s="154"/>
      <c r="M383" s="224"/>
      <c r="N383" s="154">
        <f t="shared" si="97"/>
        <v>0</v>
      </c>
      <c r="O383" s="249" t="str">
        <f t="shared" si="98"/>
        <v>---</v>
      </c>
      <c r="P383" s="224"/>
      <c r="Q383" s="249">
        <f t="shared" si="99"/>
        <v>0</v>
      </c>
      <c r="R383" s="45">
        <f t="shared" si="100"/>
        <v>0</v>
      </c>
      <c r="S383" s="129"/>
      <c r="T383" s="122"/>
      <c r="U383" s="154"/>
      <c r="V383" s="441"/>
      <c r="W383" s="227"/>
      <c r="X383" s="154"/>
      <c r="Y383" s="154"/>
      <c r="Z383" s="154"/>
      <c r="AA383" s="154"/>
      <c r="AB383" s="229"/>
      <c r="AC383" s="250"/>
      <c r="AD383" s="203"/>
      <c r="AE383" s="226">
        <v>0</v>
      </c>
      <c r="AF383" s="242" t="e">
        <f t="shared" si="107"/>
        <v>#DIV/0!</v>
      </c>
      <c r="AG383" s="130">
        <f t="shared" si="101"/>
        <v>0</v>
      </c>
      <c r="AH383" s="227">
        <f t="shared" si="102"/>
        <v>0</v>
      </c>
      <c r="AI383" s="227"/>
      <c r="AJ383" s="227"/>
    </row>
    <row r="384" spans="1:36" s="63" customFormat="1" x14ac:dyDescent="0.25">
      <c r="A384" s="63">
        <f t="shared" si="104"/>
        <v>0</v>
      </c>
      <c r="B384" s="45">
        <f t="shared" si="104"/>
        <v>0</v>
      </c>
      <c r="C384" s="39">
        <f t="shared" si="94"/>
        <v>0</v>
      </c>
      <c r="D384" s="39"/>
      <c r="E384" s="40"/>
      <c r="F384" s="39"/>
      <c r="G384" s="40"/>
      <c r="H384" s="39">
        <f t="shared" si="95"/>
        <v>0</v>
      </c>
      <c r="I384" s="41">
        <f t="shared" si="105"/>
        <v>0</v>
      </c>
      <c r="J384" s="39">
        <f t="shared" si="106"/>
        <v>0</v>
      </c>
      <c r="K384" s="39">
        <f t="shared" si="96"/>
        <v>0</v>
      </c>
      <c r="L384" s="39"/>
      <c r="M384" s="40"/>
      <c r="N384" s="39">
        <f t="shared" si="97"/>
        <v>0</v>
      </c>
      <c r="O384" s="42" t="str">
        <f t="shared" si="98"/>
        <v>---</v>
      </c>
      <c r="P384" s="40"/>
      <c r="Q384" s="42">
        <f t="shared" si="99"/>
        <v>0</v>
      </c>
      <c r="R384" s="45">
        <f t="shared" si="100"/>
        <v>0</v>
      </c>
      <c r="S384" s="164"/>
      <c r="T384" s="155"/>
      <c r="U384" s="39"/>
      <c r="V384" s="441"/>
      <c r="W384" s="207"/>
      <c r="X384" s="39"/>
      <c r="Y384" s="39"/>
      <c r="Z384" s="39"/>
      <c r="AA384" s="39"/>
      <c r="AB384" s="211"/>
      <c r="AC384" s="156"/>
      <c r="AD384" s="165"/>
      <c r="AE384" s="180">
        <v>0</v>
      </c>
      <c r="AF384" s="241" t="e">
        <f t="shared" si="107"/>
        <v>#DIV/0!</v>
      </c>
      <c r="AG384" s="45">
        <f t="shared" si="101"/>
        <v>0</v>
      </c>
      <c r="AH384" s="207">
        <f t="shared" si="102"/>
        <v>0</v>
      </c>
      <c r="AI384" s="207"/>
      <c r="AJ384" s="207">
        <f>-1*AE384/100*H384</f>
        <v>0</v>
      </c>
    </row>
    <row r="385" spans="1:36" s="100" customFormat="1" x14ac:dyDescent="0.25">
      <c r="A385" s="100">
        <f t="shared" si="104"/>
        <v>0</v>
      </c>
      <c r="B385" s="130">
        <f t="shared" si="104"/>
        <v>0</v>
      </c>
      <c r="C385" s="154">
        <f t="shared" si="94"/>
        <v>0</v>
      </c>
      <c r="D385" s="154"/>
      <c r="E385" s="224"/>
      <c r="F385" s="154"/>
      <c r="G385" s="224"/>
      <c r="H385" s="154">
        <f t="shared" si="95"/>
        <v>0</v>
      </c>
      <c r="I385" s="225">
        <f t="shared" si="105"/>
        <v>0</v>
      </c>
      <c r="J385" s="154">
        <f t="shared" si="106"/>
        <v>0</v>
      </c>
      <c r="K385" s="154">
        <f t="shared" si="96"/>
        <v>0</v>
      </c>
      <c r="L385" s="154"/>
      <c r="M385" s="224"/>
      <c r="N385" s="154">
        <f t="shared" si="97"/>
        <v>0</v>
      </c>
      <c r="O385" s="249" t="str">
        <f t="shared" si="98"/>
        <v>---</v>
      </c>
      <c r="P385" s="224"/>
      <c r="Q385" s="249">
        <f t="shared" si="99"/>
        <v>0</v>
      </c>
      <c r="R385" s="45">
        <f t="shared" si="100"/>
        <v>0</v>
      </c>
      <c r="S385" s="129"/>
      <c r="T385" s="122"/>
      <c r="U385" s="154"/>
      <c r="V385" s="154"/>
      <c r="W385" s="227"/>
      <c r="X385" s="154"/>
      <c r="Y385" s="154"/>
      <c r="Z385" s="154"/>
      <c r="AA385" s="154"/>
      <c r="AB385" s="229"/>
      <c r="AC385" s="250"/>
      <c r="AD385" s="203"/>
      <c r="AE385" s="226">
        <v>0</v>
      </c>
      <c r="AF385" s="242" t="e">
        <f t="shared" si="107"/>
        <v>#DIV/0!</v>
      </c>
      <c r="AG385" s="130">
        <f t="shared" si="101"/>
        <v>0</v>
      </c>
      <c r="AH385" s="227">
        <f t="shared" si="102"/>
        <v>0</v>
      </c>
      <c r="AI385" s="227"/>
      <c r="AJ385" s="227">
        <f>-1*AE385/100*H385</f>
        <v>0</v>
      </c>
    </row>
    <row r="386" spans="1:36" s="63" customFormat="1" x14ac:dyDescent="0.25">
      <c r="A386" s="63">
        <f t="shared" si="104"/>
        <v>0</v>
      </c>
      <c r="B386" s="45">
        <f t="shared" si="104"/>
        <v>0</v>
      </c>
      <c r="C386" s="39">
        <f t="shared" si="94"/>
        <v>0</v>
      </c>
      <c r="D386" s="39"/>
      <c r="E386" s="40"/>
      <c r="F386" s="39"/>
      <c r="G386" s="40"/>
      <c r="H386" s="39">
        <f t="shared" si="95"/>
        <v>0</v>
      </c>
      <c r="I386" s="41">
        <f t="shared" si="105"/>
        <v>0</v>
      </c>
      <c r="J386" s="39">
        <f t="shared" si="106"/>
        <v>0</v>
      </c>
      <c r="K386" s="39">
        <f t="shared" si="96"/>
        <v>0</v>
      </c>
      <c r="L386" s="39"/>
      <c r="M386" s="40"/>
      <c r="N386" s="39">
        <f t="shared" si="97"/>
        <v>0</v>
      </c>
      <c r="O386" s="42" t="str">
        <f t="shared" si="98"/>
        <v>---</v>
      </c>
      <c r="P386" s="40"/>
      <c r="Q386" s="42">
        <f t="shared" si="99"/>
        <v>0</v>
      </c>
      <c r="R386" s="45">
        <f t="shared" si="100"/>
        <v>0</v>
      </c>
      <c r="S386" s="164"/>
      <c r="T386" s="155"/>
      <c r="U386" s="39"/>
      <c r="V386" s="39"/>
      <c r="W386" s="207"/>
      <c r="X386" s="207"/>
      <c r="Y386" s="39"/>
      <c r="Z386" s="39"/>
      <c r="AA386" s="39"/>
      <c r="AB386" s="211"/>
      <c r="AC386" s="156"/>
      <c r="AD386" s="165"/>
      <c r="AE386" s="180">
        <v>0</v>
      </c>
      <c r="AF386" s="241" t="e">
        <f t="shared" si="107"/>
        <v>#DIV/0!</v>
      </c>
      <c r="AG386" s="45">
        <f t="shared" si="101"/>
        <v>0</v>
      </c>
      <c r="AH386" s="207">
        <f t="shared" si="102"/>
        <v>0</v>
      </c>
      <c r="AI386" s="207"/>
      <c r="AJ386" s="207">
        <f>-1*AE386/100*H386</f>
        <v>0</v>
      </c>
    </row>
    <row r="387" spans="1:36" x14ac:dyDescent="0.25">
      <c r="A387" s="10"/>
      <c r="B387" s="104"/>
      <c r="C387" s="14"/>
      <c r="D387" s="15"/>
      <c r="E387" s="16"/>
      <c r="F387" s="15"/>
      <c r="G387" s="16"/>
      <c r="H387" s="11">
        <f t="shared" si="95"/>
        <v>0</v>
      </c>
      <c r="I387" s="17"/>
      <c r="J387" s="11"/>
      <c r="K387" s="14"/>
      <c r="L387" s="15"/>
      <c r="M387" s="16"/>
      <c r="N387" s="15"/>
      <c r="O387" s="13"/>
      <c r="P387" s="16"/>
      <c r="Q387" s="124"/>
      <c r="R387" s="44"/>
      <c r="S387" s="129"/>
      <c r="T387" s="122"/>
      <c r="U387" s="11"/>
      <c r="V387" s="11"/>
      <c r="W387" s="64"/>
      <c r="X387" s="64"/>
      <c r="Y387" s="11"/>
      <c r="Z387" s="11"/>
      <c r="AA387" s="11"/>
      <c r="AB387" s="230"/>
      <c r="AC387" s="206"/>
      <c r="AE387" s="226">
        <v>0</v>
      </c>
      <c r="AF387" s="242" t="e">
        <f t="shared" si="107"/>
        <v>#DIV/0!</v>
      </c>
      <c r="AG387" s="44">
        <f t="shared" si="101"/>
        <v>0</v>
      </c>
      <c r="AH387" s="64">
        <f t="shared" si="102"/>
        <v>0</v>
      </c>
      <c r="AI387" s="64"/>
      <c r="AJ387" s="64">
        <f>-1*AE387/100*H387</f>
        <v>0</v>
      </c>
    </row>
    <row r="388" spans="1:36" x14ac:dyDescent="0.25">
      <c r="A388" s="150" t="s">
        <v>54</v>
      </c>
      <c r="B388" s="9" t="str">
        <f>$M$1</f>
        <v>A</v>
      </c>
      <c r="C388" s="18"/>
      <c r="D388" s="18"/>
      <c r="E388" s="19"/>
      <c r="F388" s="18"/>
      <c r="G388" s="19"/>
      <c r="H388" s="18"/>
      <c r="I388" s="18"/>
      <c r="J388" s="18"/>
      <c r="K388" s="18"/>
      <c r="L388" s="18"/>
      <c r="M388" s="19"/>
      <c r="N388" s="18"/>
      <c r="O388" s="18"/>
      <c r="P388" s="19"/>
      <c r="Q388" s="20"/>
      <c r="R388" s="21"/>
      <c r="U388" s="56"/>
      <c r="V388" s="4"/>
      <c r="Y388" s="32"/>
      <c r="AA388" s="32"/>
      <c r="AB388" s="205"/>
      <c r="AE388" s="9"/>
      <c r="AF388" s="58"/>
    </row>
    <row r="389" spans="1:36" x14ac:dyDescent="0.25">
      <c r="A389" s="4" t="s">
        <v>4</v>
      </c>
      <c r="C389" s="198">
        <f>SUM(C366:C388)</f>
        <v>203677</v>
      </c>
      <c r="D389" s="154">
        <f>SUM(D366:D388)</f>
        <v>0</v>
      </c>
      <c r="E389" s="22"/>
      <c r="F389" s="154">
        <f>SUM(F366:F388)</f>
        <v>0</v>
      </c>
      <c r="G389" s="22"/>
      <c r="H389" s="198">
        <f>SUM(H366:H388)</f>
        <v>203677</v>
      </c>
      <c r="I389" s="23"/>
      <c r="J389" s="198">
        <f>SUM(J366:J388)</f>
        <v>4959.0249999999996</v>
      </c>
      <c r="K389" s="198">
        <f>SUM(K366:K388)</f>
        <v>12583.662499999999</v>
      </c>
      <c r="L389" s="154">
        <f>SUM(L366:L388)</f>
        <v>0</v>
      </c>
      <c r="M389" s="22"/>
      <c r="N389" s="198">
        <f>SUM(N366:N388)</f>
        <v>17542.6875</v>
      </c>
      <c r="O389" s="64"/>
      <c r="P389" s="24"/>
      <c r="Q389" s="198">
        <f>SUM(Q366:Q388)</f>
        <v>186134.3125</v>
      </c>
      <c r="U389" s="198">
        <f>SUM(U366:U388)</f>
        <v>0</v>
      </c>
      <c r="V389" s="23"/>
      <c r="X389" s="198">
        <f>U389+V366</f>
        <v>0</v>
      </c>
      <c r="Y389" s="198">
        <f>X389/H389*J389</f>
        <v>0</v>
      </c>
      <c r="AA389" s="198">
        <f>Z366+Y389+SUM(AA366:AA387)</f>
        <v>0</v>
      </c>
      <c r="AB389" s="198">
        <f>X389-AA389</f>
        <v>0</v>
      </c>
      <c r="AF389" s="243">
        <f>100*N389/(H389+AJ389)</f>
        <v>8.6129938579221026</v>
      </c>
      <c r="AG389" s="168" t="s">
        <v>37</v>
      </c>
      <c r="AI389" s="56" t="s">
        <v>38</v>
      </c>
      <c r="AJ389" s="198">
        <f>SUM(AJ366:AJ388)</f>
        <v>0</v>
      </c>
    </row>
    <row r="390" spans="1:36" x14ac:dyDescent="0.25">
      <c r="C390" s="32"/>
      <c r="H390" s="32"/>
      <c r="I390" s="32"/>
      <c r="J390" s="32"/>
      <c r="K390" s="32"/>
      <c r="L390" s="32"/>
      <c r="N390" s="32"/>
      <c r="O390" s="32"/>
      <c r="Q390" s="32"/>
    </row>
    <row r="391" spans="1:36" x14ac:dyDescent="0.25">
      <c r="A391" s="120" t="s">
        <v>85</v>
      </c>
      <c r="B391" s="4"/>
      <c r="E391" s="4"/>
      <c r="G391" s="4"/>
      <c r="M391" s="4"/>
      <c r="P391" s="4"/>
    </row>
    <row r="392" spans="1:36" ht="14.4" thickBot="1" x14ac:dyDescent="0.3">
      <c r="B392" s="4"/>
      <c r="E392" s="4"/>
      <c r="G392" s="4"/>
      <c r="J392" s="32"/>
      <c r="K392" s="32"/>
      <c r="L392" s="32"/>
      <c r="N392" s="32"/>
      <c r="O392" s="32"/>
      <c r="Q392" s="32"/>
    </row>
    <row r="393" spans="1:36" ht="14.4" thickTop="1" x14ac:dyDescent="0.25">
      <c r="B393" s="4"/>
      <c r="E393" s="4"/>
      <c r="G393" s="4"/>
      <c r="J393" s="32"/>
      <c r="K393" s="66"/>
      <c r="L393" s="67"/>
      <c r="M393" s="68"/>
      <c r="N393" s="67"/>
      <c r="O393" s="67"/>
      <c r="P393" s="68"/>
      <c r="Q393" s="69"/>
    </row>
    <row r="394" spans="1:36" x14ac:dyDescent="0.25">
      <c r="C394" s="32"/>
      <c r="H394" s="32"/>
      <c r="I394" s="32"/>
      <c r="J394" s="32"/>
      <c r="K394" s="70"/>
      <c r="L394" s="448">
        <f>I357</f>
        <v>1990</v>
      </c>
      <c r="M394" s="449"/>
      <c r="N394" s="449"/>
      <c r="O394" s="449"/>
      <c r="P394" s="450"/>
      <c r="Q394" s="71"/>
    </row>
    <row r="395" spans="1:36" x14ac:dyDescent="0.25">
      <c r="K395" s="72"/>
      <c r="L395" s="56"/>
      <c r="M395" s="73"/>
      <c r="N395" s="56"/>
      <c r="O395" s="56"/>
      <c r="P395" s="73"/>
      <c r="Q395" s="74"/>
    </row>
    <row r="396" spans="1:36" x14ac:dyDescent="0.25">
      <c r="A396" s="9"/>
      <c r="B396" s="168"/>
      <c r="K396" s="72"/>
      <c r="L396" s="56" t="s">
        <v>19</v>
      </c>
      <c r="M396" s="73"/>
      <c r="N396" s="56"/>
      <c r="O396" s="379">
        <f>H389</f>
        <v>203677</v>
      </c>
      <c r="P396" s="379"/>
      <c r="Q396" s="71"/>
    </row>
    <row r="397" spans="1:36" x14ac:dyDescent="0.25">
      <c r="A397" s="9"/>
      <c r="B397" s="168"/>
      <c r="K397" s="72"/>
      <c r="L397" s="43" t="s">
        <v>20</v>
      </c>
      <c r="M397" s="73"/>
      <c r="N397" s="56"/>
      <c r="O397" s="391">
        <f>X389</f>
        <v>0</v>
      </c>
      <c r="P397" s="391"/>
      <c r="Q397" s="71"/>
    </row>
    <row r="398" spans="1:36" ht="14.4" thickBot="1" x14ac:dyDescent="0.3">
      <c r="K398" s="72"/>
      <c r="L398" s="43" t="s">
        <v>21</v>
      </c>
      <c r="M398" s="73"/>
      <c r="N398" s="56"/>
      <c r="O398" s="392">
        <f>N389</f>
        <v>17542.6875</v>
      </c>
      <c r="P398" s="392"/>
      <c r="Q398" s="71"/>
    </row>
    <row r="399" spans="1:36" x14ac:dyDescent="0.25">
      <c r="A399" s="9"/>
      <c r="B399" s="168"/>
      <c r="K399" s="72"/>
      <c r="L399" s="75"/>
      <c r="M399" s="76"/>
      <c r="N399" s="77"/>
      <c r="O399" s="393">
        <f>O396-O397-O398</f>
        <v>186134.3125</v>
      </c>
      <c r="P399" s="393"/>
      <c r="Q399" s="71"/>
    </row>
    <row r="400" spans="1:36" x14ac:dyDescent="0.25">
      <c r="A400" s="9"/>
      <c r="B400" s="168"/>
      <c r="H400" s="9"/>
      <c r="K400" s="78"/>
      <c r="L400" s="43"/>
      <c r="M400" s="73"/>
      <c r="N400" s="56"/>
      <c r="O400" s="43"/>
      <c r="P400" s="56"/>
      <c r="Q400" s="74"/>
    </row>
    <row r="401" spans="1:36" x14ac:dyDescent="0.25">
      <c r="A401" s="9" t="s">
        <v>22</v>
      </c>
      <c r="B401" s="62">
        <v>0</v>
      </c>
      <c r="C401" s="62"/>
      <c r="D401" s="4" t="s">
        <v>23</v>
      </c>
      <c r="E401" s="4"/>
      <c r="F401" s="2"/>
      <c r="G401" s="4"/>
      <c r="H401" s="2"/>
      <c r="J401" s="2"/>
      <c r="K401" s="78"/>
      <c r="L401" s="80" t="s">
        <v>24</v>
      </c>
      <c r="M401" s="73"/>
      <c r="N401" s="56"/>
      <c r="O401" s="394">
        <f>AA389</f>
        <v>0</v>
      </c>
      <c r="P401" s="394"/>
      <c r="Q401" s="71"/>
    </row>
    <row r="402" spans="1:36" x14ac:dyDescent="0.25">
      <c r="A402" s="9" t="s">
        <v>25</v>
      </c>
      <c r="B402" s="62">
        <v>0</v>
      </c>
      <c r="C402" s="62"/>
      <c r="D402" s="4">
        <f>B401-B402</f>
        <v>0</v>
      </c>
      <c r="E402" s="4" t="s">
        <v>26</v>
      </c>
      <c r="F402" s="2"/>
      <c r="G402" s="4"/>
      <c r="H402" s="2"/>
      <c r="J402" s="2"/>
      <c r="K402" s="72"/>
      <c r="L402" s="81" t="s">
        <v>27</v>
      </c>
      <c r="M402" s="19"/>
      <c r="N402" s="20"/>
      <c r="O402" s="374">
        <f>O399+O401</f>
        <v>186134.3125</v>
      </c>
      <c r="P402" s="374"/>
      <c r="Q402" s="95"/>
    </row>
    <row r="403" spans="1:36" ht="14.4" thickBot="1" x14ac:dyDescent="0.3">
      <c r="A403" s="9"/>
      <c r="B403" s="62"/>
      <c r="C403" s="62"/>
      <c r="E403" s="4"/>
      <c r="F403" s="2"/>
      <c r="G403" s="4"/>
      <c r="H403" s="2"/>
      <c r="J403" s="2"/>
      <c r="K403" s="82"/>
      <c r="L403" s="103"/>
      <c r="M403" s="84"/>
      <c r="N403" s="83"/>
      <c r="O403" s="83"/>
      <c r="P403" s="84"/>
      <c r="Q403" s="85"/>
    </row>
    <row r="404" spans="1:36" ht="14.4" thickTop="1" x14ac:dyDescent="0.25">
      <c r="A404" s="9"/>
      <c r="B404" s="62"/>
      <c r="C404" s="62"/>
      <c r="E404" s="4"/>
      <c r="F404" s="2"/>
      <c r="G404" s="4"/>
      <c r="H404" s="2"/>
      <c r="J404" s="2"/>
      <c r="L404" s="80"/>
      <c r="M404" s="73"/>
      <c r="N404" s="56"/>
      <c r="O404" s="56"/>
      <c r="P404" s="73"/>
      <c r="Q404" s="86"/>
    </row>
    <row r="405" spans="1:36" ht="12.75" customHeight="1" x14ac:dyDescent="0.25">
      <c r="B405" s="4"/>
      <c r="E405" s="4"/>
      <c r="G405" s="4"/>
      <c r="M405" s="4"/>
      <c r="P405" s="4"/>
    </row>
    <row r="406" spans="1:36" x14ac:dyDescent="0.25">
      <c r="B406" s="4"/>
      <c r="E406" s="4"/>
      <c r="M406" s="4"/>
      <c r="N406" s="425" t="s">
        <v>93</v>
      </c>
      <c r="O406" s="425"/>
      <c r="P406" s="425"/>
      <c r="Q406" s="425"/>
      <c r="R406" s="425"/>
    </row>
    <row r="407" spans="1:36" x14ac:dyDescent="0.25">
      <c r="A407" s="149"/>
      <c r="B407" s="149"/>
      <c r="C407" s="149"/>
      <c r="D407" s="1"/>
      <c r="G407" s="422" t="s">
        <v>1</v>
      </c>
      <c r="H407" s="423"/>
      <c r="I407" s="3">
        <f>I357+1</f>
        <v>1991</v>
      </c>
      <c r="J407" s="427"/>
      <c r="K407" s="427"/>
      <c r="L407" s="428"/>
      <c r="M407" s="3">
        <v>12</v>
      </c>
      <c r="N407" s="425"/>
      <c r="O407" s="425"/>
      <c r="P407" s="425"/>
      <c r="Q407" s="425"/>
      <c r="R407" s="425"/>
    </row>
    <row r="408" spans="1:36" x14ac:dyDescent="0.25">
      <c r="A408" s="149"/>
      <c r="B408" s="149"/>
      <c r="C408" s="149"/>
      <c r="D408" s="1"/>
      <c r="N408" s="426"/>
      <c r="O408" s="426"/>
      <c r="P408" s="426"/>
      <c r="Q408" s="426"/>
      <c r="R408" s="426"/>
    </row>
    <row r="409" spans="1:36" ht="12.75" customHeight="1" x14ac:dyDescent="0.3">
      <c r="A409" s="5"/>
      <c r="B409" s="451" t="s">
        <v>49</v>
      </c>
      <c r="C409" s="366" t="s">
        <v>44</v>
      </c>
      <c r="D409" s="366" t="s">
        <v>45</v>
      </c>
      <c r="E409" s="101"/>
      <c r="F409" s="366" t="s">
        <v>46</v>
      </c>
      <c r="G409" s="101"/>
      <c r="H409" s="366" t="s">
        <v>47</v>
      </c>
      <c r="I409" s="366" t="s">
        <v>48</v>
      </c>
      <c r="J409" s="366" t="s">
        <v>50</v>
      </c>
      <c r="K409" s="366" t="s">
        <v>51</v>
      </c>
      <c r="L409" s="366" t="s">
        <v>52</v>
      </c>
      <c r="M409" s="101"/>
      <c r="N409" s="366" t="s">
        <v>53</v>
      </c>
      <c r="O409" s="366" t="s">
        <v>60</v>
      </c>
      <c r="P409" s="101"/>
      <c r="Q409" s="368" t="s">
        <v>55</v>
      </c>
      <c r="R409" s="447" t="s">
        <v>49</v>
      </c>
      <c r="U409" s="437" t="s">
        <v>64</v>
      </c>
      <c r="V409" s="437" t="s">
        <v>65</v>
      </c>
      <c r="W409" s="442" t="s">
        <v>67</v>
      </c>
      <c r="X409" s="437" t="s">
        <v>66</v>
      </c>
      <c r="Y409" s="437" t="s">
        <v>68</v>
      </c>
      <c r="Z409" s="445" t="s">
        <v>69</v>
      </c>
      <c r="AA409" s="437" t="s">
        <v>70</v>
      </c>
      <c r="AB409" s="437" t="s">
        <v>71</v>
      </c>
      <c r="AE409" s="366" t="s">
        <v>98</v>
      </c>
      <c r="AF409" s="371" t="s">
        <v>99</v>
      </c>
      <c r="AG409" s="366" t="s">
        <v>100</v>
      </c>
      <c r="AH409" s="366" t="s">
        <v>41</v>
      </c>
      <c r="AI409" s="366"/>
      <c r="AJ409" s="366" t="s">
        <v>101</v>
      </c>
    </row>
    <row r="410" spans="1:36" x14ac:dyDescent="0.3">
      <c r="A410" s="6"/>
      <c r="B410" s="451"/>
      <c r="C410" s="367"/>
      <c r="D410" s="367"/>
      <c r="E410" s="102"/>
      <c r="F410" s="367"/>
      <c r="G410" s="102"/>
      <c r="H410" s="367"/>
      <c r="I410" s="367"/>
      <c r="J410" s="367"/>
      <c r="K410" s="367"/>
      <c r="L410" s="367"/>
      <c r="M410" s="102"/>
      <c r="N410" s="367"/>
      <c r="O410" s="367"/>
      <c r="P410" s="102"/>
      <c r="Q410" s="369"/>
      <c r="R410" s="447"/>
      <c r="U410" s="438"/>
      <c r="V410" s="438"/>
      <c r="W410" s="443"/>
      <c r="X410" s="438"/>
      <c r="Y410" s="438"/>
      <c r="Z410" s="446"/>
      <c r="AA410" s="438"/>
      <c r="AB410" s="438"/>
      <c r="AE410" s="367" t="s">
        <v>29</v>
      </c>
      <c r="AF410" s="372" t="s">
        <v>30</v>
      </c>
      <c r="AG410" s="367"/>
      <c r="AH410" s="367" t="s">
        <v>41</v>
      </c>
      <c r="AI410" s="367"/>
      <c r="AJ410" s="367" t="s">
        <v>40</v>
      </c>
    </row>
    <row r="411" spans="1:36" x14ac:dyDescent="0.3">
      <c r="A411" s="6"/>
      <c r="B411" s="451"/>
      <c r="C411" s="367"/>
      <c r="D411" s="367"/>
      <c r="E411" s="102"/>
      <c r="F411" s="367"/>
      <c r="G411" s="102"/>
      <c r="H411" s="367"/>
      <c r="I411" s="367"/>
      <c r="J411" s="367"/>
      <c r="K411" s="367"/>
      <c r="L411" s="367"/>
      <c r="M411" s="102"/>
      <c r="N411" s="367"/>
      <c r="O411" s="367"/>
      <c r="P411" s="102"/>
      <c r="Q411" s="369"/>
      <c r="R411" s="447"/>
      <c r="U411" s="438"/>
      <c r="V411" s="438"/>
      <c r="W411" s="443"/>
      <c r="X411" s="438"/>
      <c r="Y411" s="438"/>
      <c r="Z411" s="446"/>
      <c r="AA411" s="438"/>
      <c r="AB411" s="438"/>
      <c r="AE411" s="367" t="s">
        <v>6</v>
      </c>
      <c r="AF411" s="372" t="s">
        <v>31</v>
      </c>
      <c r="AG411" s="367"/>
      <c r="AH411" s="367"/>
      <c r="AI411" s="367"/>
      <c r="AJ411" s="367" t="s">
        <v>31</v>
      </c>
    </row>
    <row r="412" spans="1:36" x14ac:dyDescent="0.3">
      <c r="A412" s="359" t="s">
        <v>0</v>
      </c>
      <c r="B412" s="451"/>
      <c r="C412" s="367"/>
      <c r="D412" s="367"/>
      <c r="E412" s="102"/>
      <c r="F412" s="367"/>
      <c r="G412" s="102"/>
      <c r="H412" s="367"/>
      <c r="I412" s="367"/>
      <c r="J412" s="367"/>
      <c r="K412" s="367"/>
      <c r="L412" s="367"/>
      <c r="M412" s="102"/>
      <c r="N412" s="367"/>
      <c r="O412" s="367"/>
      <c r="P412" s="102"/>
      <c r="Q412" s="369"/>
      <c r="R412" s="447"/>
      <c r="U412" s="438"/>
      <c r="V412" s="438"/>
      <c r="W412" s="443"/>
      <c r="X412" s="438"/>
      <c r="Y412" s="438"/>
      <c r="Z412" s="446"/>
      <c r="AA412" s="438"/>
      <c r="AB412" s="438"/>
      <c r="AE412" s="367" t="s">
        <v>32</v>
      </c>
      <c r="AF412" s="372" t="s">
        <v>33</v>
      </c>
      <c r="AG412" s="367" t="s">
        <v>15</v>
      </c>
      <c r="AH412" s="367"/>
      <c r="AI412" s="367"/>
      <c r="AJ412" s="367" t="s">
        <v>34</v>
      </c>
    </row>
    <row r="413" spans="1:36" x14ac:dyDescent="0.3">
      <c r="A413" s="359"/>
      <c r="B413" s="451"/>
      <c r="C413" s="46">
        <f>I407</f>
        <v>1991</v>
      </c>
      <c r="D413" s="46">
        <f>I407</f>
        <v>1991</v>
      </c>
      <c r="E413" s="7" t="s">
        <v>5</v>
      </c>
      <c r="F413" s="46">
        <f>I407</f>
        <v>1991</v>
      </c>
      <c r="G413" s="7" t="s">
        <v>5</v>
      </c>
      <c r="H413" s="46">
        <f>I407</f>
        <v>1991</v>
      </c>
      <c r="I413" s="373"/>
      <c r="J413" s="373"/>
      <c r="K413" s="46">
        <f>I407</f>
        <v>1991</v>
      </c>
      <c r="L413" s="46">
        <f>I407</f>
        <v>1991</v>
      </c>
      <c r="M413" s="7" t="s">
        <v>5</v>
      </c>
      <c r="N413" s="46">
        <f>I407</f>
        <v>1991</v>
      </c>
      <c r="O413" s="373"/>
      <c r="P413" s="7" t="s">
        <v>5</v>
      </c>
      <c r="Q413" s="47">
        <f>I407</f>
        <v>1991</v>
      </c>
      <c r="R413" s="447"/>
      <c r="U413" s="46">
        <f>Q413</f>
        <v>1991</v>
      </c>
      <c r="V413" s="46">
        <f>U413</f>
        <v>1991</v>
      </c>
      <c r="W413" s="444"/>
      <c r="X413" s="46">
        <f>U413</f>
        <v>1991</v>
      </c>
      <c r="Y413" s="46">
        <f>U413</f>
        <v>1991</v>
      </c>
      <c r="Z413" s="47">
        <f>U413</f>
        <v>1991</v>
      </c>
      <c r="AA413" s="439"/>
      <c r="AB413" s="439"/>
      <c r="AE413" s="46" t="s">
        <v>35</v>
      </c>
      <c r="AF413" s="220">
        <f>D413</f>
        <v>1991</v>
      </c>
      <c r="AG413" s="373" t="s">
        <v>16</v>
      </c>
      <c r="AH413" s="46" t="s">
        <v>0</v>
      </c>
      <c r="AI413" s="46"/>
      <c r="AJ413" s="46" t="s">
        <v>36</v>
      </c>
    </row>
    <row r="414" spans="1:36" s="9" customFormat="1" x14ac:dyDescent="0.25">
      <c r="B414" s="112"/>
      <c r="C414" s="100"/>
      <c r="D414" s="233"/>
      <c r="E414" s="234"/>
      <c r="F414" s="233"/>
      <c r="G414" s="234"/>
      <c r="H414" s="233"/>
      <c r="I414" s="235"/>
      <c r="J414" s="233"/>
      <c r="K414" s="233"/>
      <c r="L414" s="233"/>
      <c r="M414" s="234"/>
      <c r="N414" s="233"/>
      <c r="O414" s="233"/>
      <c r="P414" s="234"/>
      <c r="Q414" s="235"/>
      <c r="R414" s="233"/>
      <c r="S414" s="50"/>
      <c r="T414" s="56"/>
      <c r="U414" s="59"/>
      <c r="V414" s="59"/>
      <c r="W414" s="60"/>
      <c r="X414" s="59"/>
      <c r="Y414" s="59"/>
      <c r="Z414" s="59"/>
      <c r="AA414" s="60"/>
      <c r="AB414" s="60"/>
      <c r="AC414" s="50"/>
      <c r="AD414" s="4"/>
      <c r="AE414" s="58"/>
      <c r="AG414" s="4"/>
      <c r="AH414" s="4"/>
      <c r="AJ414" s="4"/>
    </row>
    <row r="415" spans="1:36" s="9" customFormat="1" x14ac:dyDescent="0.25">
      <c r="A415" s="174" t="s">
        <v>54</v>
      </c>
      <c r="B415" s="112" t="str">
        <f>$M$1</f>
        <v>A</v>
      </c>
      <c r="C415" s="236"/>
      <c r="D415" s="237"/>
      <c r="E415" s="238"/>
      <c r="F415" s="237"/>
      <c r="G415" s="238"/>
      <c r="H415" s="237"/>
      <c r="I415" s="239"/>
      <c r="J415" s="237"/>
      <c r="K415" s="237"/>
      <c r="L415" s="237"/>
      <c r="M415" s="238"/>
      <c r="N415" s="237"/>
      <c r="O415" s="237"/>
      <c r="P415" s="238"/>
      <c r="Q415" s="240"/>
      <c r="R415" s="237"/>
      <c r="S415" s="50"/>
      <c r="T415" s="56"/>
      <c r="U415" s="59"/>
      <c r="V415" s="59"/>
      <c r="W415" s="60"/>
      <c r="X415" s="59"/>
      <c r="Y415" s="59"/>
      <c r="Z415" s="59"/>
      <c r="AA415" s="60"/>
      <c r="AB415" s="60"/>
      <c r="AC415" s="50"/>
      <c r="AD415" s="4"/>
      <c r="AE415" s="58"/>
      <c r="AG415" s="4"/>
      <c r="AH415" s="4"/>
      <c r="AJ415" s="4" t="s">
        <v>36</v>
      </c>
    </row>
    <row r="416" spans="1:36" s="63" customFormat="1" x14ac:dyDescent="0.25">
      <c r="A416" s="63" t="str">
        <f>A366</f>
        <v>Structures and Improvements-sewage collection</v>
      </c>
      <c r="B416" s="45">
        <f>B366</f>
        <v>351</v>
      </c>
      <c r="C416" s="39">
        <f t="shared" ref="C416:C436" si="108">H366</f>
        <v>90000</v>
      </c>
      <c r="D416" s="39">
        <v>0</v>
      </c>
      <c r="E416" s="40"/>
      <c r="F416" s="39"/>
      <c r="G416" s="40"/>
      <c r="H416" s="39">
        <f t="shared" ref="H416:H437" si="109">C416+D416-F416</f>
        <v>90000</v>
      </c>
      <c r="I416" s="41">
        <f>I366</f>
        <v>3</v>
      </c>
      <c r="J416" s="39">
        <f>((C416+H416)/2)*I416/100*$M$407/12</f>
        <v>2700</v>
      </c>
      <c r="K416" s="39">
        <f t="shared" ref="K416:K436" si="110">N366</f>
        <v>6750</v>
      </c>
      <c r="L416" s="39"/>
      <c r="M416" s="40"/>
      <c r="N416" s="39">
        <f t="shared" ref="N416:N436" si="111">K416+J416+L416-F416</f>
        <v>9450</v>
      </c>
      <c r="O416" s="42">
        <f t="shared" ref="O416:O436" si="112">IF(N416&gt;0, N416/H416*100, "---")</f>
        <v>10.5</v>
      </c>
      <c r="P416" s="40"/>
      <c r="Q416" s="42">
        <f t="shared" ref="Q416:Q436" si="113">H416-N416</f>
        <v>80550</v>
      </c>
      <c r="R416" s="45">
        <f t="shared" ref="R416:R436" si="114">B416</f>
        <v>351</v>
      </c>
      <c r="S416" s="164"/>
      <c r="T416" s="155"/>
      <c r="U416" s="39"/>
      <c r="V416" s="39">
        <f>X389</f>
        <v>0</v>
      </c>
      <c r="W416" s="207"/>
      <c r="X416" s="207"/>
      <c r="Y416" s="207"/>
      <c r="Z416" s="207"/>
      <c r="AA416" s="39"/>
      <c r="AB416" s="211"/>
      <c r="AC416" s="156"/>
      <c r="AD416" s="165"/>
      <c r="AE416" s="180">
        <v>0</v>
      </c>
      <c r="AF416" s="241">
        <f>100*N416/(H416+H416*-1*AE416/100)</f>
        <v>10.5</v>
      </c>
      <c r="AG416" s="45">
        <f t="shared" ref="AG416:AG437" si="115">B416</f>
        <v>351</v>
      </c>
      <c r="AH416" s="207" t="str">
        <f t="shared" ref="AH416:AH437" si="116">A416</f>
        <v>Structures and Improvements-sewage collection</v>
      </c>
      <c r="AI416" s="207"/>
      <c r="AJ416" s="207">
        <f t="shared" ref="AJ416:AJ427" si="117">-1*AE416/100*H416</f>
        <v>0</v>
      </c>
    </row>
    <row r="417" spans="1:36" s="100" customFormat="1" ht="12.75" customHeight="1" x14ac:dyDescent="0.25">
      <c r="A417" s="100" t="str">
        <f t="shared" ref="A417:B436" si="118">A367</f>
        <v>Collection Sewers, Force</v>
      </c>
      <c r="B417" s="130">
        <f t="shared" si="118"/>
        <v>352.1</v>
      </c>
      <c r="C417" s="154">
        <f t="shared" si="108"/>
        <v>0</v>
      </c>
      <c r="D417" s="154"/>
      <c r="E417" s="224"/>
      <c r="F417" s="154"/>
      <c r="G417" s="224"/>
      <c r="H417" s="154">
        <f t="shared" si="109"/>
        <v>0</v>
      </c>
      <c r="I417" s="225">
        <f t="shared" ref="I417:I436" si="119">I367</f>
        <v>2</v>
      </c>
      <c r="J417" s="154">
        <f t="shared" ref="J417:J436" si="120">((C417+H417)/2)*I417/100*$M$407/12</f>
        <v>0</v>
      </c>
      <c r="K417" s="154">
        <f t="shared" si="110"/>
        <v>0</v>
      </c>
      <c r="L417" s="154"/>
      <c r="M417" s="224"/>
      <c r="N417" s="154">
        <f t="shared" si="111"/>
        <v>0</v>
      </c>
      <c r="O417" s="249" t="str">
        <f t="shared" si="112"/>
        <v>---</v>
      </c>
      <c r="P417" s="224"/>
      <c r="Q417" s="249">
        <f t="shared" si="113"/>
        <v>0</v>
      </c>
      <c r="R417" s="45">
        <f t="shared" si="114"/>
        <v>352.1</v>
      </c>
      <c r="S417" s="129"/>
      <c r="T417" s="122"/>
      <c r="U417" s="154"/>
      <c r="V417" s="440" t="s">
        <v>72</v>
      </c>
      <c r="W417" s="227"/>
      <c r="X417" s="154"/>
      <c r="Y417" s="281"/>
      <c r="Z417" s="407" t="s">
        <v>74</v>
      </c>
      <c r="AA417" s="154"/>
      <c r="AB417" s="229"/>
      <c r="AC417" s="250"/>
      <c r="AD417" s="203"/>
      <c r="AE417" s="226">
        <v>0</v>
      </c>
      <c r="AF417" s="242" t="e">
        <f t="shared" ref="AF417:AF437" si="121">100*N417/(H417+H417*-1*AE417/100)</f>
        <v>#DIV/0!</v>
      </c>
      <c r="AG417" s="130">
        <f t="shared" si="115"/>
        <v>352.1</v>
      </c>
      <c r="AH417" s="227" t="str">
        <f t="shared" si="116"/>
        <v>Collection Sewers, Force</v>
      </c>
      <c r="AI417" s="227"/>
      <c r="AJ417" s="227">
        <f t="shared" si="117"/>
        <v>0</v>
      </c>
    </row>
    <row r="418" spans="1:36" s="63" customFormat="1" x14ac:dyDescent="0.25">
      <c r="A418" s="63" t="str">
        <f t="shared" si="118"/>
        <v>Collection Sewers, Gravity</v>
      </c>
      <c r="B418" s="45">
        <f t="shared" si="118"/>
        <v>352.2</v>
      </c>
      <c r="C418" s="39">
        <f t="shared" si="108"/>
        <v>0</v>
      </c>
      <c r="D418" s="39"/>
      <c r="E418" s="40"/>
      <c r="F418" s="39"/>
      <c r="G418" s="40"/>
      <c r="H418" s="39">
        <f t="shared" si="109"/>
        <v>0</v>
      </c>
      <c r="I418" s="41">
        <f t="shared" si="119"/>
        <v>2</v>
      </c>
      <c r="J418" s="39">
        <f t="shared" si="120"/>
        <v>0</v>
      </c>
      <c r="K418" s="39">
        <f t="shared" si="110"/>
        <v>0</v>
      </c>
      <c r="L418" s="39"/>
      <c r="M418" s="40"/>
      <c r="N418" s="39">
        <f t="shared" si="111"/>
        <v>0</v>
      </c>
      <c r="O418" s="42" t="str">
        <f t="shared" si="112"/>
        <v>---</v>
      </c>
      <c r="P418" s="40"/>
      <c r="Q418" s="42">
        <f t="shared" si="113"/>
        <v>0</v>
      </c>
      <c r="R418" s="45">
        <f t="shared" si="114"/>
        <v>352.2</v>
      </c>
      <c r="S418" s="164"/>
      <c r="T418" s="155"/>
      <c r="U418" s="39"/>
      <c r="V418" s="440"/>
      <c r="W418" s="207"/>
      <c r="X418" s="39"/>
      <c r="Y418" s="210"/>
      <c r="Z418" s="407"/>
      <c r="AA418" s="39"/>
      <c r="AB418" s="211"/>
      <c r="AC418" s="156"/>
      <c r="AD418" s="165"/>
      <c r="AE418" s="180">
        <v>0</v>
      </c>
      <c r="AF418" s="241" t="e">
        <f t="shared" si="121"/>
        <v>#DIV/0!</v>
      </c>
      <c r="AG418" s="45">
        <f t="shared" si="115"/>
        <v>352.2</v>
      </c>
      <c r="AH418" s="207" t="str">
        <f t="shared" si="116"/>
        <v>Collection Sewers, Gravity</v>
      </c>
      <c r="AI418" s="207"/>
      <c r="AJ418" s="207">
        <f t="shared" si="117"/>
        <v>0</v>
      </c>
    </row>
    <row r="419" spans="1:36" s="100" customFormat="1" x14ac:dyDescent="0.25">
      <c r="A419" s="100" t="str">
        <f t="shared" si="118"/>
        <v>Structures and Improvements-sewage treatment</v>
      </c>
      <c r="B419" s="130">
        <f t="shared" si="118"/>
        <v>371</v>
      </c>
      <c r="C419" s="154">
        <f t="shared" si="108"/>
        <v>0</v>
      </c>
      <c r="D419" s="154"/>
      <c r="E419" s="224"/>
      <c r="F419" s="154"/>
      <c r="G419" s="224"/>
      <c r="H419" s="154">
        <f t="shared" si="109"/>
        <v>0</v>
      </c>
      <c r="I419" s="225">
        <f t="shared" si="119"/>
        <v>3.7</v>
      </c>
      <c r="J419" s="154">
        <f t="shared" si="120"/>
        <v>0</v>
      </c>
      <c r="K419" s="154">
        <f t="shared" si="110"/>
        <v>0</v>
      </c>
      <c r="L419" s="154"/>
      <c r="M419" s="224"/>
      <c r="N419" s="154">
        <f t="shared" si="111"/>
        <v>0</v>
      </c>
      <c r="O419" s="249" t="str">
        <f t="shared" si="112"/>
        <v>---</v>
      </c>
      <c r="P419" s="224"/>
      <c r="Q419" s="249">
        <f t="shared" si="113"/>
        <v>0</v>
      </c>
      <c r="R419" s="45">
        <f t="shared" si="114"/>
        <v>371</v>
      </c>
      <c r="S419" s="129"/>
      <c r="T419" s="122"/>
      <c r="U419" s="154"/>
      <c r="V419" s="440"/>
      <c r="W419" s="227"/>
      <c r="X419" s="154"/>
      <c r="Y419" s="251"/>
      <c r="Z419" s="407"/>
      <c r="AA419" s="154"/>
      <c r="AB419" s="229"/>
      <c r="AC419" s="250"/>
      <c r="AD419" s="203"/>
      <c r="AE419" s="226">
        <v>0</v>
      </c>
      <c r="AF419" s="242" t="e">
        <f t="shared" si="121"/>
        <v>#DIV/0!</v>
      </c>
      <c r="AG419" s="130">
        <f t="shared" si="115"/>
        <v>371</v>
      </c>
      <c r="AH419" s="227" t="str">
        <f t="shared" si="116"/>
        <v>Structures and Improvements-sewage treatment</v>
      </c>
      <c r="AI419" s="227"/>
      <c r="AJ419" s="227">
        <f t="shared" si="117"/>
        <v>0</v>
      </c>
    </row>
    <row r="420" spans="1:36" s="63" customFormat="1" x14ac:dyDescent="0.25">
      <c r="A420" s="63" t="str">
        <f t="shared" si="118"/>
        <v>Services to Customers</v>
      </c>
      <c r="B420" s="45">
        <f t="shared" si="118"/>
        <v>353</v>
      </c>
      <c r="C420" s="39">
        <f t="shared" si="108"/>
        <v>0</v>
      </c>
      <c r="D420" s="39"/>
      <c r="E420" s="40"/>
      <c r="F420" s="39"/>
      <c r="G420" s="40"/>
      <c r="H420" s="39">
        <f t="shared" si="109"/>
        <v>0</v>
      </c>
      <c r="I420" s="41">
        <f t="shared" si="119"/>
        <v>2</v>
      </c>
      <c r="J420" s="39">
        <f t="shared" si="120"/>
        <v>0</v>
      </c>
      <c r="K420" s="39">
        <f t="shared" si="110"/>
        <v>0</v>
      </c>
      <c r="L420" s="39"/>
      <c r="M420" s="40"/>
      <c r="N420" s="39">
        <f t="shared" si="111"/>
        <v>0</v>
      </c>
      <c r="O420" s="42" t="str">
        <f t="shared" si="112"/>
        <v>---</v>
      </c>
      <c r="P420" s="40"/>
      <c r="Q420" s="42">
        <f t="shared" si="113"/>
        <v>0</v>
      </c>
      <c r="R420" s="45">
        <f t="shared" si="114"/>
        <v>353</v>
      </c>
      <c r="S420" s="164"/>
      <c r="T420" s="155"/>
      <c r="U420" s="39"/>
      <c r="V420" s="440"/>
      <c r="W420" s="207"/>
      <c r="X420" s="39"/>
      <c r="Y420" s="210"/>
      <c r="Z420" s="407"/>
      <c r="AA420" s="39"/>
      <c r="AB420" s="211"/>
      <c r="AC420" s="156"/>
      <c r="AD420" s="165"/>
      <c r="AE420" s="180">
        <v>0</v>
      </c>
      <c r="AF420" s="241" t="e">
        <f t="shared" si="121"/>
        <v>#DIV/0!</v>
      </c>
      <c r="AG420" s="45">
        <f t="shared" si="115"/>
        <v>353</v>
      </c>
      <c r="AH420" s="207" t="str">
        <f t="shared" si="116"/>
        <v>Services to Customers</v>
      </c>
      <c r="AI420" s="207"/>
      <c r="AJ420" s="207">
        <f t="shared" si="117"/>
        <v>0</v>
      </c>
    </row>
    <row r="421" spans="1:36" s="100" customFormat="1" x14ac:dyDescent="0.25">
      <c r="A421" s="100" t="str">
        <f t="shared" si="118"/>
        <v>Flow Measuring Devices</v>
      </c>
      <c r="B421" s="130">
        <f t="shared" si="118"/>
        <v>354</v>
      </c>
      <c r="C421" s="154">
        <f t="shared" si="108"/>
        <v>0</v>
      </c>
      <c r="D421" s="154"/>
      <c r="E421" s="224"/>
      <c r="F421" s="154"/>
      <c r="G421" s="224"/>
      <c r="H421" s="154">
        <f t="shared" si="109"/>
        <v>0</v>
      </c>
      <c r="I421" s="225">
        <f t="shared" si="119"/>
        <v>3.3</v>
      </c>
      <c r="J421" s="154">
        <f t="shared" si="120"/>
        <v>0</v>
      </c>
      <c r="K421" s="154">
        <f t="shared" si="110"/>
        <v>0</v>
      </c>
      <c r="L421" s="154"/>
      <c r="M421" s="224"/>
      <c r="N421" s="154">
        <f t="shared" si="111"/>
        <v>0</v>
      </c>
      <c r="O421" s="249" t="str">
        <f t="shared" si="112"/>
        <v>---</v>
      </c>
      <c r="P421" s="224"/>
      <c r="Q421" s="249">
        <f t="shared" si="113"/>
        <v>0</v>
      </c>
      <c r="R421" s="45">
        <f t="shared" si="114"/>
        <v>354</v>
      </c>
      <c r="S421" s="129"/>
      <c r="T421" s="122"/>
      <c r="U421" s="154"/>
      <c r="V421" s="440"/>
      <c r="W421" s="227"/>
      <c r="X421" s="154"/>
      <c r="Y421" s="251"/>
      <c r="Z421" s="407"/>
      <c r="AA421" s="154"/>
      <c r="AB421" s="229"/>
      <c r="AC421" s="250"/>
      <c r="AD421" s="203"/>
      <c r="AE421" s="226">
        <v>0</v>
      </c>
      <c r="AF421" s="242" t="e">
        <f t="shared" si="121"/>
        <v>#DIV/0!</v>
      </c>
      <c r="AG421" s="130">
        <f t="shared" si="115"/>
        <v>354</v>
      </c>
      <c r="AH421" s="227" t="str">
        <f t="shared" si="116"/>
        <v>Flow Measuring Devices</v>
      </c>
      <c r="AI421" s="227"/>
      <c r="AJ421" s="227">
        <f t="shared" si="117"/>
        <v>0</v>
      </c>
    </row>
    <row r="422" spans="1:36" s="63" customFormat="1" x14ac:dyDescent="0.25">
      <c r="A422" s="63" t="str">
        <f t="shared" si="118"/>
        <v>Receiving Wells (Pump Pits)</v>
      </c>
      <c r="B422" s="45">
        <f t="shared" si="118"/>
        <v>362</v>
      </c>
      <c r="C422" s="39">
        <f t="shared" si="108"/>
        <v>0</v>
      </c>
      <c r="D422" s="39"/>
      <c r="E422" s="40"/>
      <c r="F422" s="39"/>
      <c r="G422" s="40"/>
      <c r="H422" s="39">
        <f t="shared" si="109"/>
        <v>0</v>
      </c>
      <c r="I422" s="41">
        <f t="shared" si="119"/>
        <v>4</v>
      </c>
      <c r="J422" s="39">
        <f t="shared" si="120"/>
        <v>0</v>
      </c>
      <c r="K422" s="39">
        <f t="shared" si="110"/>
        <v>0</v>
      </c>
      <c r="L422" s="39"/>
      <c r="M422" s="40"/>
      <c r="N422" s="39">
        <f t="shared" si="111"/>
        <v>0</v>
      </c>
      <c r="O422" s="42" t="str">
        <f t="shared" si="112"/>
        <v>---</v>
      </c>
      <c r="P422" s="40"/>
      <c r="Q422" s="42">
        <f t="shared" si="113"/>
        <v>0</v>
      </c>
      <c r="R422" s="45">
        <f t="shared" si="114"/>
        <v>362</v>
      </c>
      <c r="S422" s="164"/>
      <c r="T422" s="155"/>
      <c r="U422" s="39"/>
      <c r="V422" s="440"/>
      <c r="W422" s="207"/>
      <c r="X422" s="39"/>
      <c r="Y422" s="210"/>
      <c r="Z422" s="407"/>
      <c r="AA422" s="39"/>
      <c r="AB422" s="211"/>
      <c r="AC422" s="156"/>
      <c r="AD422" s="165"/>
      <c r="AE422" s="180">
        <v>0</v>
      </c>
      <c r="AF422" s="241" t="e">
        <f t="shared" si="121"/>
        <v>#DIV/0!</v>
      </c>
      <c r="AG422" s="45">
        <f t="shared" si="115"/>
        <v>362</v>
      </c>
      <c r="AH422" s="207" t="str">
        <f t="shared" si="116"/>
        <v>Receiving Wells (Pump Pits)</v>
      </c>
      <c r="AI422" s="207"/>
      <c r="AJ422" s="207">
        <f t="shared" si="117"/>
        <v>0</v>
      </c>
    </row>
    <row r="423" spans="1:36" s="100" customFormat="1" x14ac:dyDescent="0.25">
      <c r="A423" s="100" t="str">
        <f t="shared" si="118"/>
        <v>Pumping Equipment</v>
      </c>
      <c r="B423" s="130">
        <f t="shared" si="118"/>
        <v>363</v>
      </c>
      <c r="C423" s="154">
        <f t="shared" si="108"/>
        <v>0</v>
      </c>
      <c r="D423" s="154"/>
      <c r="E423" s="224"/>
      <c r="F423" s="154"/>
      <c r="G423" s="224"/>
      <c r="H423" s="154">
        <f t="shared" si="109"/>
        <v>0</v>
      </c>
      <c r="I423" s="225">
        <f t="shared" si="119"/>
        <v>10</v>
      </c>
      <c r="J423" s="154">
        <f t="shared" si="120"/>
        <v>0</v>
      </c>
      <c r="K423" s="154">
        <f t="shared" si="110"/>
        <v>0</v>
      </c>
      <c r="L423" s="154"/>
      <c r="M423" s="224"/>
      <c r="N423" s="154">
        <f t="shared" si="111"/>
        <v>0</v>
      </c>
      <c r="O423" s="249" t="str">
        <f t="shared" si="112"/>
        <v>---</v>
      </c>
      <c r="P423" s="224"/>
      <c r="Q423" s="249">
        <f t="shared" si="113"/>
        <v>0</v>
      </c>
      <c r="R423" s="45">
        <f t="shared" si="114"/>
        <v>363</v>
      </c>
      <c r="S423" s="129"/>
      <c r="T423" s="122"/>
      <c r="U423" s="154"/>
      <c r="V423" s="440"/>
      <c r="W423" s="227"/>
      <c r="X423" s="154"/>
      <c r="Y423" s="251"/>
      <c r="Z423" s="407"/>
      <c r="AA423" s="154"/>
      <c r="AB423" s="229"/>
      <c r="AC423" s="250"/>
      <c r="AD423" s="203"/>
      <c r="AE423" s="226">
        <v>0</v>
      </c>
      <c r="AF423" s="242" t="e">
        <f t="shared" si="121"/>
        <v>#DIV/0!</v>
      </c>
      <c r="AG423" s="130">
        <f t="shared" si="115"/>
        <v>363</v>
      </c>
      <c r="AH423" s="227" t="str">
        <f t="shared" si="116"/>
        <v>Pumping Equipment</v>
      </c>
      <c r="AI423" s="227"/>
      <c r="AJ423" s="227">
        <f t="shared" si="117"/>
        <v>0</v>
      </c>
    </row>
    <row r="424" spans="1:36" s="63" customFormat="1" x14ac:dyDescent="0.25">
      <c r="A424" s="63" t="str">
        <f t="shared" si="118"/>
        <v>Communication Equipment</v>
      </c>
      <c r="B424" s="45">
        <f t="shared" si="118"/>
        <v>397</v>
      </c>
      <c r="C424" s="39">
        <f t="shared" si="108"/>
        <v>0</v>
      </c>
      <c r="D424" s="39"/>
      <c r="E424" s="40"/>
      <c r="F424" s="39"/>
      <c r="G424" s="40"/>
      <c r="H424" s="39">
        <f t="shared" si="109"/>
        <v>0</v>
      </c>
      <c r="I424" s="41">
        <f t="shared" si="119"/>
        <v>6.7</v>
      </c>
      <c r="J424" s="39">
        <f t="shared" si="120"/>
        <v>0</v>
      </c>
      <c r="K424" s="39">
        <f t="shared" si="110"/>
        <v>0</v>
      </c>
      <c r="L424" s="39"/>
      <c r="M424" s="40"/>
      <c r="N424" s="39">
        <f t="shared" si="111"/>
        <v>0</v>
      </c>
      <c r="O424" s="42" t="str">
        <f t="shared" si="112"/>
        <v>---</v>
      </c>
      <c r="P424" s="40"/>
      <c r="Q424" s="42">
        <f t="shared" si="113"/>
        <v>0</v>
      </c>
      <c r="R424" s="45">
        <f t="shared" si="114"/>
        <v>397</v>
      </c>
      <c r="S424" s="164"/>
      <c r="T424" s="155"/>
      <c r="U424" s="39"/>
      <c r="V424" s="440"/>
      <c r="W424" s="207"/>
      <c r="X424" s="39"/>
      <c r="Y424" s="210"/>
      <c r="Z424" s="407"/>
      <c r="AA424" s="39"/>
      <c r="AB424" s="211"/>
      <c r="AC424" s="156"/>
      <c r="AD424" s="165"/>
      <c r="AE424" s="180">
        <v>0</v>
      </c>
      <c r="AF424" s="241" t="e">
        <f t="shared" si="121"/>
        <v>#DIV/0!</v>
      </c>
      <c r="AG424" s="45">
        <f t="shared" si="115"/>
        <v>397</v>
      </c>
      <c r="AH424" s="207" t="str">
        <f t="shared" si="116"/>
        <v>Communication Equipment</v>
      </c>
      <c r="AI424" s="207"/>
      <c r="AJ424" s="207">
        <f t="shared" si="117"/>
        <v>0</v>
      </c>
    </row>
    <row r="425" spans="1:36" s="100" customFormat="1" x14ac:dyDescent="0.25">
      <c r="A425" s="100" t="str">
        <f t="shared" si="118"/>
        <v>Treatment &amp; Disposal Facilities</v>
      </c>
      <c r="B425" s="130">
        <f t="shared" si="118"/>
        <v>372</v>
      </c>
      <c r="C425" s="154">
        <f t="shared" si="108"/>
        <v>0</v>
      </c>
      <c r="D425" s="154"/>
      <c r="E425" s="224"/>
      <c r="F425" s="154"/>
      <c r="G425" s="224"/>
      <c r="H425" s="154">
        <f t="shared" si="109"/>
        <v>0</v>
      </c>
      <c r="I425" s="225">
        <f t="shared" si="119"/>
        <v>5</v>
      </c>
      <c r="J425" s="154">
        <f t="shared" si="120"/>
        <v>0</v>
      </c>
      <c r="K425" s="154">
        <f t="shared" si="110"/>
        <v>0</v>
      </c>
      <c r="L425" s="154"/>
      <c r="M425" s="224"/>
      <c r="N425" s="154">
        <f t="shared" si="111"/>
        <v>0</v>
      </c>
      <c r="O425" s="249" t="str">
        <f t="shared" si="112"/>
        <v>---</v>
      </c>
      <c r="P425" s="224"/>
      <c r="Q425" s="249">
        <f t="shared" si="113"/>
        <v>0</v>
      </c>
      <c r="R425" s="45">
        <f t="shared" si="114"/>
        <v>372</v>
      </c>
      <c r="S425" s="129"/>
      <c r="T425" s="122"/>
      <c r="U425" s="154"/>
      <c r="V425" s="440"/>
      <c r="W425" s="227"/>
      <c r="X425" s="154"/>
      <c r="Y425" s="251"/>
      <c r="Z425" s="407"/>
      <c r="AA425" s="154"/>
      <c r="AB425" s="229"/>
      <c r="AC425" s="250"/>
      <c r="AD425" s="203"/>
      <c r="AE425" s="226">
        <v>0</v>
      </c>
      <c r="AF425" s="242" t="e">
        <f t="shared" si="121"/>
        <v>#DIV/0!</v>
      </c>
      <c r="AG425" s="130">
        <f t="shared" si="115"/>
        <v>372</v>
      </c>
      <c r="AH425" s="227" t="str">
        <f t="shared" si="116"/>
        <v>Treatment &amp; Disposal Facilities</v>
      </c>
      <c r="AI425" s="227"/>
      <c r="AJ425" s="227">
        <f t="shared" si="117"/>
        <v>0</v>
      </c>
    </row>
    <row r="426" spans="1:36" s="63" customFormat="1" x14ac:dyDescent="0.25">
      <c r="A426" s="63" t="str">
        <f t="shared" si="118"/>
        <v>Plant Sewers</v>
      </c>
      <c r="B426" s="45">
        <f t="shared" si="118"/>
        <v>373</v>
      </c>
      <c r="C426" s="39">
        <f t="shared" si="108"/>
        <v>0</v>
      </c>
      <c r="D426" s="39"/>
      <c r="E426" s="40"/>
      <c r="F426" s="39"/>
      <c r="G426" s="40"/>
      <c r="H426" s="39">
        <f t="shared" si="109"/>
        <v>0</v>
      </c>
      <c r="I426" s="41">
        <f t="shared" si="119"/>
        <v>2.5</v>
      </c>
      <c r="J426" s="39">
        <f t="shared" si="120"/>
        <v>0</v>
      </c>
      <c r="K426" s="39">
        <f t="shared" si="110"/>
        <v>0</v>
      </c>
      <c r="L426" s="39"/>
      <c r="M426" s="40"/>
      <c r="N426" s="39">
        <f t="shared" si="111"/>
        <v>0</v>
      </c>
      <c r="O426" s="42" t="str">
        <f t="shared" si="112"/>
        <v>---</v>
      </c>
      <c r="P426" s="40"/>
      <c r="Q426" s="42">
        <f t="shared" si="113"/>
        <v>0</v>
      </c>
      <c r="R426" s="45">
        <f t="shared" si="114"/>
        <v>373</v>
      </c>
      <c r="S426" s="164"/>
      <c r="T426" s="155"/>
      <c r="U426" s="39"/>
      <c r="V426" s="39"/>
      <c r="W426" s="207"/>
      <c r="X426" s="39"/>
      <c r="Y426" s="39"/>
      <c r="Z426" s="210"/>
      <c r="AA426" s="39"/>
      <c r="AB426" s="211"/>
      <c r="AC426" s="156"/>
      <c r="AD426" s="165"/>
      <c r="AE426" s="180">
        <v>0</v>
      </c>
      <c r="AF426" s="241" t="e">
        <f t="shared" si="121"/>
        <v>#DIV/0!</v>
      </c>
      <c r="AG426" s="45">
        <f t="shared" si="115"/>
        <v>373</v>
      </c>
      <c r="AH426" s="207" t="str">
        <f t="shared" si="116"/>
        <v>Plant Sewers</v>
      </c>
      <c r="AI426" s="207"/>
      <c r="AJ426" s="207">
        <f t="shared" si="117"/>
        <v>0</v>
      </c>
    </row>
    <row r="427" spans="1:36" s="100" customFormat="1" ht="12.75" customHeight="1" x14ac:dyDescent="0.25">
      <c r="A427" s="100" t="str">
        <f t="shared" si="118"/>
        <v>Outfall Sewer Line</v>
      </c>
      <c r="B427" s="130">
        <f t="shared" si="118"/>
        <v>374</v>
      </c>
      <c r="C427" s="154">
        <f t="shared" si="108"/>
        <v>0</v>
      </c>
      <c r="D427" s="154"/>
      <c r="E427" s="224"/>
      <c r="F427" s="154"/>
      <c r="G427" s="224"/>
      <c r="H427" s="154">
        <f t="shared" si="109"/>
        <v>0</v>
      </c>
      <c r="I427" s="225">
        <f t="shared" si="119"/>
        <v>2</v>
      </c>
      <c r="J427" s="154">
        <f t="shared" si="120"/>
        <v>0</v>
      </c>
      <c r="K427" s="154">
        <f t="shared" si="110"/>
        <v>0</v>
      </c>
      <c r="L427" s="154"/>
      <c r="M427" s="224"/>
      <c r="N427" s="154">
        <f t="shared" si="111"/>
        <v>0</v>
      </c>
      <c r="O427" s="249" t="str">
        <f t="shared" si="112"/>
        <v>---</v>
      </c>
      <c r="P427" s="224"/>
      <c r="Q427" s="249">
        <f t="shared" si="113"/>
        <v>0</v>
      </c>
      <c r="R427" s="45">
        <f t="shared" si="114"/>
        <v>374</v>
      </c>
      <c r="S427" s="129"/>
      <c r="T427" s="122"/>
      <c r="U427" s="154"/>
      <c r="V427" s="441" t="s">
        <v>73</v>
      </c>
      <c r="W427" s="227"/>
      <c r="X427" s="154"/>
      <c r="Y427" s="154"/>
      <c r="Z427" s="251"/>
      <c r="AA427" s="154"/>
      <c r="AB427" s="229"/>
      <c r="AC427" s="250"/>
      <c r="AD427" s="203"/>
      <c r="AE427" s="226">
        <v>0</v>
      </c>
      <c r="AF427" s="242" t="e">
        <f t="shared" si="121"/>
        <v>#DIV/0!</v>
      </c>
      <c r="AG427" s="130">
        <f t="shared" si="115"/>
        <v>374</v>
      </c>
      <c r="AH427" s="227" t="str">
        <f t="shared" si="116"/>
        <v>Outfall Sewer Line</v>
      </c>
      <c r="AI427" s="227"/>
      <c r="AJ427" s="227">
        <f t="shared" si="117"/>
        <v>0</v>
      </c>
    </row>
    <row r="428" spans="1:36" s="63" customFormat="1" x14ac:dyDescent="0.25">
      <c r="A428" s="63" t="str">
        <f t="shared" si="118"/>
        <v>Structures and Improvements- other</v>
      </c>
      <c r="B428" s="45">
        <f t="shared" si="118"/>
        <v>390</v>
      </c>
      <c r="C428" s="39">
        <f t="shared" si="108"/>
        <v>90361</v>
      </c>
      <c r="D428" s="39">
        <v>46480</v>
      </c>
      <c r="E428" s="40"/>
      <c r="F428" s="39"/>
      <c r="G428" s="40"/>
      <c r="H428" s="39">
        <f t="shared" si="109"/>
        <v>136841</v>
      </c>
      <c r="I428" s="41">
        <f t="shared" si="119"/>
        <v>2.5</v>
      </c>
      <c r="J428" s="39">
        <f t="shared" si="120"/>
        <v>2840.0250000000001</v>
      </c>
      <c r="K428" s="39">
        <f t="shared" si="110"/>
        <v>10792.687499999998</v>
      </c>
      <c r="L428" s="39"/>
      <c r="M428" s="40"/>
      <c r="N428" s="39">
        <f t="shared" si="111"/>
        <v>13632.712499999998</v>
      </c>
      <c r="O428" s="42">
        <f t="shared" si="112"/>
        <v>9.9624472928435175</v>
      </c>
      <c r="P428" s="40"/>
      <c r="Q428" s="42">
        <f t="shared" si="113"/>
        <v>123208.28750000001</v>
      </c>
      <c r="R428" s="45">
        <f t="shared" si="114"/>
        <v>390</v>
      </c>
      <c r="S428" s="164"/>
      <c r="T428" s="155"/>
      <c r="U428" s="39"/>
      <c r="V428" s="441"/>
      <c r="W428" s="207"/>
      <c r="X428" s="39"/>
      <c r="Y428" s="39"/>
      <c r="Z428" s="210"/>
      <c r="AA428" s="39"/>
      <c r="AB428" s="211"/>
      <c r="AC428" s="156"/>
      <c r="AD428" s="165"/>
      <c r="AE428" s="180">
        <v>0</v>
      </c>
      <c r="AF428" s="241">
        <f t="shared" si="121"/>
        <v>9.9624472928435175</v>
      </c>
      <c r="AG428" s="45">
        <f t="shared" si="115"/>
        <v>390</v>
      </c>
      <c r="AH428" s="207" t="str">
        <f t="shared" si="116"/>
        <v>Structures and Improvements- other</v>
      </c>
      <c r="AI428" s="207"/>
      <c r="AJ428" s="207"/>
    </row>
    <row r="429" spans="1:36" s="100" customFormat="1" x14ac:dyDescent="0.25">
      <c r="A429" s="100" t="str">
        <f t="shared" si="118"/>
        <v>Stores Equipment</v>
      </c>
      <c r="B429" s="130">
        <f t="shared" si="118"/>
        <v>393</v>
      </c>
      <c r="C429" s="154">
        <f t="shared" si="108"/>
        <v>0</v>
      </c>
      <c r="D429" s="154"/>
      <c r="E429" s="224"/>
      <c r="F429" s="154"/>
      <c r="G429" s="224"/>
      <c r="H429" s="154">
        <f t="shared" si="109"/>
        <v>0</v>
      </c>
      <c r="I429" s="225">
        <f t="shared" si="119"/>
        <v>4</v>
      </c>
      <c r="J429" s="154">
        <f t="shared" si="120"/>
        <v>0</v>
      </c>
      <c r="K429" s="154">
        <f t="shared" si="110"/>
        <v>0</v>
      </c>
      <c r="L429" s="154"/>
      <c r="M429" s="224"/>
      <c r="N429" s="154">
        <f t="shared" si="111"/>
        <v>0</v>
      </c>
      <c r="O429" s="249" t="str">
        <f t="shared" si="112"/>
        <v>---</v>
      </c>
      <c r="P429" s="224"/>
      <c r="Q429" s="249">
        <f t="shared" si="113"/>
        <v>0</v>
      </c>
      <c r="R429" s="45">
        <f t="shared" si="114"/>
        <v>393</v>
      </c>
      <c r="S429" s="129"/>
      <c r="T429" s="122"/>
      <c r="U429" s="154"/>
      <c r="V429" s="441"/>
      <c r="W429" s="227"/>
      <c r="X429" s="154"/>
      <c r="Y429" s="154"/>
      <c r="Z429" s="154"/>
      <c r="AA429" s="154"/>
      <c r="AB429" s="229"/>
      <c r="AC429" s="250"/>
      <c r="AD429" s="203"/>
      <c r="AE429" s="226">
        <v>0</v>
      </c>
      <c r="AF429" s="242" t="e">
        <f t="shared" si="121"/>
        <v>#DIV/0!</v>
      </c>
      <c r="AG429" s="130">
        <f t="shared" si="115"/>
        <v>393</v>
      </c>
      <c r="AH429" s="227" t="str">
        <f t="shared" si="116"/>
        <v>Stores Equipment</v>
      </c>
      <c r="AI429" s="227"/>
      <c r="AJ429" s="227">
        <f>-1*AE429/100*H429</f>
        <v>0</v>
      </c>
    </row>
    <row r="430" spans="1:36" s="63" customFormat="1" x14ac:dyDescent="0.25">
      <c r="A430" s="63" t="str">
        <f t="shared" si="118"/>
        <v>Transportation Equipment</v>
      </c>
      <c r="B430" s="45">
        <f t="shared" si="118"/>
        <v>392</v>
      </c>
      <c r="C430" s="39">
        <f t="shared" si="108"/>
        <v>0</v>
      </c>
      <c r="D430" s="39"/>
      <c r="E430" s="40"/>
      <c r="F430" s="39"/>
      <c r="G430" s="40"/>
      <c r="H430" s="39">
        <f t="shared" si="109"/>
        <v>0</v>
      </c>
      <c r="I430" s="41">
        <f t="shared" si="119"/>
        <v>13</v>
      </c>
      <c r="J430" s="39">
        <f t="shared" si="120"/>
        <v>0</v>
      </c>
      <c r="K430" s="39">
        <f t="shared" si="110"/>
        <v>0</v>
      </c>
      <c r="L430" s="39"/>
      <c r="M430" s="40"/>
      <c r="N430" s="39">
        <f t="shared" si="111"/>
        <v>0</v>
      </c>
      <c r="O430" s="42" t="str">
        <f t="shared" si="112"/>
        <v>---</v>
      </c>
      <c r="P430" s="40"/>
      <c r="Q430" s="42">
        <f t="shared" si="113"/>
        <v>0</v>
      </c>
      <c r="R430" s="45">
        <f t="shared" si="114"/>
        <v>392</v>
      </c>
      <c r="S430" s="164"/>
      <c r="T430" s="155"/>
      <c r="U430" s="39"/>
      <c r="V430" s="441"/>
      <c r="W430" s="207"/>
      <c r="X430" s="39"/>
      <c r="Y430" s="39"/>
      <c r="Z430" s="39"/>
      <c r="AA430" s="39"/>
      <c r="AB430" s="211"/>
      <c r="AC430" s="156"/>
      <c r="AD430" s="165"/>
      <c r="AE430" s="180">
        <v>0</v>
      </c>
      <c r="AF430" s="241" t="e">
        <f t="shared" si="121"/>
        <v>#DIV/0!</v>
      </c>
      <c r="AG430" s="45">
        <f t="shared" si="115"/>
        <v>392</v>
      </c>
      <c r="AH430" s="207" t="str">
        <f t="shared" si="116"/>
        <v>Transportation Equipment</v>
      </c>
      <c r="AI430" s="207"/>
      <c r="AJ430" s="207">
        <f>-1*AE430/100*H430</f>
        <v>0</v>
      </c>
    </row>
    <row r="431" spans="1:36" s="100" customFormat="1" x14ac:dyDescent="0.25">
      <c r="A431" s="100" t="str">
        <f t="shared" si="118"/>
        <v>Power Operated Equipment</v>
      </c>
      <c r="B431" s="130">
        <f t="shared" si="118"/>
        <v>396</v>
      </c>
      <c r="C431" s="154">
        <f t="shared" si="108"/>
        <v>0</v>
      </c>
      <c r="D431" s="154"/>
      <c r="E431" s="224"/>
      <c r="F431" s="154"/>
      <c r="G431" s="224"/>
      <c r="H431" s="154">
        <f t="shared" si="109"/>
        <v>0</v>
      </c>
      <c r="I431" s="225">
        <f t="shared" si="119"/>
        <v>6.7</v>
      </c>
      <c r="J431" s="154">
        <f t="shared" si="120"/>
        <v>0</v>
      </c>
      <c r="K431" s="154">
        <f t="shared" si="110"/>
        <v>0</v>
      </c>
      <c r="L431" s="154"/>
      <c r="M431" s="224"/>
      <c r="N431" s="154">
        <f t="shared" si="111"/>
        <v>0</v>
      </c>
      <c r="O431" s="249" t="str">
        <f t="shared" si="112"/>
        <v>---</v>
      </c>
      <c r="P431" s="224"/>
      <c r="Q431" s="249">
        <f t="shared" si="113"/>
        <v>0</v>
      </c>
      <c r="R431" s="45">
        <f t="shared" si="114"/>
        <v>396</v>
      </c>
      <c r="S431" s="129"/>
      <c r="T431" s="122"/>
      <c r="U431" s="154"/>
      <c r="V431" s="441"/>
      <c r="W431" s="227"/>
      <c r="X431" s="154"/>
      <c r="Y431" s="154"/>
      <c r="Z431" s="154"/>
      <c r="AA431" s="154"/>
      <c r="AB431" s="229"/>
      <c r="AC431" s="250"/>
      <c r="AD431" s="203"/>
      <c r="AE431" s="226">
        <v>0</v>
      </c>
      <c r="AF431" s="242" t="e">
        <f t="shared" si="121"/>
        <v>#DIV/0!</v>
      </c>
      <c r="AG431" s="130">
        <f t="shared" si="115"/>
        <v>396</v>
      </c>
      <c r="AH431" s="227" t="str">
        <f t="shared" si="116"/>
        <v>Power Operated Equipment</v>
      </c>
      <c r="AI431" s="227"/>
      <c r="AJ431" s="227">
        <f>-1*AE431/100*H431</f>
        <v>0</v>
      </c>
    </row>
    <row r="432" spans="1:36" s="63" customFormat="1" x14ac:dyDescent="0.25">
      <c r="A432" s="63" t="str">
        <f t="shared" si="118"/>
        <v>Land and Land Rights</v>
      </c>
      <c r="B432" s="45">
        <f t="shared" si="118"/>
        <v>350</v>
      </c>
      <c r="C432" s="39">
        <f t="shared" si="108"/>
        <v>23316</v>
      </c>
      <c r="D432" s="39"/>
      <c r="E432" s="40"/>
      <c r="F432" s="39"/>
      <c r="G432" s="40"/>
      <c r="H432" s="39">
        <f t="shared" si="109"/>
        <v>23316</v>
      </c>
      <c r="I432" s="41">
        <f t="shared" si="119"/>
        <v>0</v>
      </c>
      <c r="J432" s="39">
        <f t="shared" si="120"/>
        <v>0</v>
      </c>
      <c r="K432" s="39">
        <f t="shared" si="110"/>
        <v>0</v>
      </c>
      <c r="L432" s="39"/>
      <c r="M432" s="40"/>
      <c r="N432" s="39">
        <f t="shared" si="111"/>
        <v>0</v>
      </c>
      <c r="O432" s="42" t="str">
        <f t="shared" si="112"/>
        <v>---</v>
      </c>
      <c r="P432" s="40"/>
      <c r="Q432" s="42">
        <f t="shared" si="113"/>
        <v>23316</v>
      </c>
      <c r="R432" s="45">
        <f t="shared" si="114"/>
        <v>350</v>
      </c>
      <c r="S432" s="164"/>
      <c r="T432" s="155"/>
      <c r="U432" s="39"/>
      <c r="V432" s="441"/>
      <c r="W432" s="207"/>
      <c r="X432" s="39"/>
      <c r="Y432" s="39"/>
      <c r="Z432" s="39"/>
      <c r="AA432" s="39"/>
      <c r="AB432" s="211"/>
      <c r="AC432" s="156"/>
      <c r="AD432" s="165"/>
      <c r="AE432" s="180">
        <v>0</v>
      </c>
      <c r="AF432" s="241">
        <f t="shared" si="121"/>
        <v>0</v>
      </c>
      <c r="AG432" s="45">
        <f t="shared" si="115"/>
        <v>350</v>
      </c>
      <c r="AH432" s="207" t="str">
        <f t="shared" si="116"/>
        <v>Land and Land Rights</v>
      </c>
      <c r="AI432" s="207"/>
      <c r="AJ432" s="207">
        <f>-1*AE432/100*H432</f>
        <v>0</v>
      </c>
    </row>
    <row r="433" spans="1:36" s="100" customFormat="1" x14ac:dyDescent="0.25">
      <c r="A433" s="100">
        <f t="shared" si="118"/>
        <v>0</v>
      </c>
      <c r="B433" s="130">
        <f t="shared" si="118"/>
        <v>0</v>
      </c>
      <c r="C433" s="154">
        <f t="shared" si="108"/>
        <v>0</v>
      </c>
      <c r="D433" s="154"/>
      <c r="E433" s="224"/>
      <c r="F433" s="154"/>
      <c r="G433" s="224"/>
      <c r="H433" s="154">
        <f t="shared" si="109"/>
        <v>0</v>
      </c>
      <c r="I433" s="225">
        <f t="shared" si="119"/>
        <v>0</v>
      </c>
      <c r="J433" s="154">
        <f t="shared" si="120"/>
        <v>0</v>
      </c>
      <c r="K433" s="154">
        <f t="shared" si="110"/>
        <v>0</v>
      </c>
      <c r="L433" s="154"/>
      <c r="M433" s="224"/>
      <c r="N433" s="154">
        <f t="shared" si="111"/>
        <v>0</v>
      </c>
      <c r="O433" s="249" t="str">
        <f t="shared" si="112"/>
        <v>---</v>
      </c>
      <c r="P433" s="224"/>
      <c r="Q433" s="249">
        <f t="shared" si="113"/>
        <v>0</v>
      </c>
      <c r="R433" s="45">
        <f t="shared" si="114"/>
        <v>0</v>
      </c>
      <c r="S433" s="129"/>
      <c r="T433" s="122"/>
      <c r="U433" s="154"/>
      <c r="V433" s="441"/>
      <c r="W433" s="227"/>
      <c r="X433" s="154"/>
      <c r="Y433" s="154"/>
      <c r="Z433" s="154"/>
      <c r="AA433" s="154"/>
      <c r="AB433" s="229"/>
      <c r="AC433" s="250"/>
      <c r="AD433" s="203"/>
      <c r="AE433" s="226">
        <v>0</v>
      </c>
      <c r="AF433" s="242" t="e">
        <f t="shared" si="121"/>
        <v>#DIV/0!</v>
      </c>
      <c r="AG433" s="130">
        <f t="shared" si="115"/>
        <v>0</v>
      </c>
      <c r="AH433" s="227">
        <f t="shared" si="116"/>
        <v>0</v>
      </c>
      <c r="AI433" s="227"/>
      <c r="AJ433" s="227"/>
    </row>
    <row r="434" spans="1:36" s="63" customFormat="1" x14ac:dyDescent="0.25">
      <c r="A434" s="63">
        <f t="shared" si="118"/>
        <v>0</v>
      </c>
      <c r="B434" s="45">
        <f t="shared" si="118"/>
        <v>0</v>
      </c>
      <c r="C434" s="39">
        <f t="shared" si="108"/>
        <v>0</v>
      </c>
      <c r="D434" s="39"/>
      <c r="E434" s="40"/>
      <c r="F434" s="39"/>
      <c r="G434" s="40"/>
      <c r="H434" s="39">
        <f t="shared" si="109"/>
        <v>0</v>
      </c>
      <c r="I434" s="41">
        <f t="shared" si="119"/>
        <v>0</v>
      </c>
      <c r="J434" s="39">
        <f t="shared" si="120"/>
        <v>0</v>
      </c>
      <c r="K434" s="39">
        <f t="shared" si="110"/>
        <v>0</v>
      </c>
      <c r="L434" s="39"/>
      <c r="M434" s="40"/>
      <c r="N434" s="39">
        <f t="shared" si="111"/>
        <v>0</v>
      </c>
      <c r="O434" s="42" t="str">
        <f t="shared" si="112"/>
        <v>---</v>
      </c>
      <c r="P434" s="40"/>
      <c r="Q434" s="42">
        <f t="shared" si="113"/>
        <v>0</v>
      </c>
      <c r="R434" s="45">
        <f t="shared" si="114"/>
        <v>0</v>
      </c>
      <c r="S434" s="164"/>
      <c r="T434" s="155"/>
      <c r="U434" s="39"/>
      <c r="V434" s="441"/>
      <c r="W434" s="207"/>
      <c r="X434" s="39"/>
      <c r="Y434" s="39"/>
      <c r="Z434" s="39"/>
      <c r="AA434" s="39"/>
      <c r="AB434" s="211"/>
      <c r="AC434" s="156"/>
      <c r="AD434" s="165"/>
      <c r="AE434" s="180">
        <v>0</v>
      </c>
      <c r="AF434" s="241" t="e">
        <f t="shared" si="121"/>
        <v>#DIV/0!</v>
      </c>
      <c r="AG434" s="45">
        <f t="shared" si="115"/>
        <v>0</v>
      </c>
      <c r="AH434" s="207">
        <f t="shared" si="116"/>
        <v>0</v>
      </c>
      <c r="AI434" s="207"/>
      <c r="AJ434" s="207">
        <f>-1*AE434/100*H434</f>
        <v>0</v>
      </c>
    </row>
    <row r="435" spans="1:36" s="100" customFormat="1" x14ac:dyDescent="0.25">
      <c r="A435" s="100">
        <f t="shared" si="118"/>
        <v>0</v>
      </c>
      <c r="B435" s="130">
        <f t="shared" si="118"/>
        <v>0</v>
      </c>
      <c r="C435" s="154">
        <f t="shared" si="108"/>
        <v>0</v>
      </c>
      <c r="D435" s="154"/>
      <c r="E435" s="224"/>
      <c r="F435" s="154"/>
      <c r="G435" s="224"/>
      <c r="H435" s="154">
        <f t="shared" si="109"/>
        <v>0</v>
      </c>
      <c r="I435" s="225">
        <f t="shared" si="119"/>
        <v>0</v>
      </c>
      <c r="J435" s="154">
        <f t="shared" si="120"/>
        <v>0</v>
      </c>
      <c r="K435" s="154">
        <f t="shared" si="110"/>
        <v>0</v>
      </c>
      <c r="L435" s="154"/>
      <c r="M435" s="224"/>
      <c r="N435" s="154">
        <f t="shared" si="111"/>
        <v>0</v>
      </c>
      <c r="O435" s="249" t="str">
        <f t="shared" si="112"/>
        <v>---</v>
      </c>
      <c r="P435" s="224"/>
      <c r="Q435" s="249">
        <f t="shared" si="113"/>
        <v>0</v>
      </c>
      <c r="R435" s="45">
        <f t="shared" si="114"/>
        <v>0</v>
      </c>
      <c r="S435" s="129"/>
      <c r="T435" s="122"/>
      <c r="U435" s="154"/>
      <c r="V435" s="154"/>
      <c r="W435" s="227"/>
      <c r="X435" s="154"/>
      <c r="Y435" s="154"/>
      <c r="Z435" s="154"/>
      <c r="AA435" s="154"/>
      <c r="AB435" s="229"/>
      <c r="AC435" s="250"/>
      <c r="AD435" s="203"/>
      <c r="AE435" s="226">
        <v>0</v>
      </c>
      <c r="AF435" s="242" t="e">
        <f t="shared" si="121"/>
        <v>#DIV/0!</v>
      </c>
      <c r="AG435" s="130">
        <f t="shared" si="115"/>
        <v>0</v>
      </c>
      <c r="AH435" s="227">
        <f t="shared" si="116"/>
        <v>0</v>
      </c>
      <c r="AI435" s="227"/>
      <c r="AJ435" s="227">
        <f>-1*AE435/100*H435</f>
        <v>0</v>
      </c>
    </row>
    <row r="436" spans="1:36" s="63" customFormat="1" x14ac:dyDescent="0.25">
      <c r="A436" s="63">
        <f t="shared" si="118"/>
        <v>0</v>
      </c>
      <c r="B436" s="45">
        <f t="shared" si="118"/>
        <v>0</v>
      </c>
      <c r="C436" s="39">
        <f t="shared" si="108"/>
        <v>0</v>
      </c>
      <c r="D436" s="39"/>
      <c r="E436" s="40"/>
      <c r="F436" s="39"/>
      <c r="G436" s="40"/>
      <c r="H436" s="39">
        <f t="shared" si="109"/>
        <v>0</v>
      </c>
      <c r="I436" s="41">
        <f t="shared" si="119"/>
        <v>0</v>
      </c>
      <c r="J436" s="39">
        <f t="shared" si="120"/>
        <v>0</v>
      </c>
      <c r="K436" s="39">
        <f t="shared" si="110"/>
        <v>0</v>
      </c>
      <c r="L436" s="39"/>
      <c r="M436" s="40"/>
      <c r="N436" s="39">
        <f t="shared" si="111"/>
        <v>0</v>
      </c>
      <c r="O436" s="42" t="str">
        <f t="shared" si="112"/>
        <v>---</v>
      </c>
      <c r="P436" s="40"/>
      <c r="Q436" s="42">
        <f t="shared" si="113"/>
        <v>0</v>
      </c>
      <c r="R436" s="45">
        <f t="shared" si="114"/>
        <v>0</v>
      </c>
      <c r="S436" s="164"/>
      <c r="T436" s="155"/>
      <c r="U436" s="39"/>
      <c r="V436" s="39"/>
      <c r="W436" s="207"/>
      <c r="X436" s="207"/>
      <c r="Y436" s="39"/>
      <c r="Z436" s="39"/>
      <c r="AA436" s="39"/>
      <c r="AB436" s="211"/>
      <c r="AC436" s="156"/>
      <c r="AD436" s="165"/>
      <c r="AE436" s="180">
        <v>0</v>
      </c>
      <c r="AF436" s="241" t="e">
        <f t="shared" si="121"/>
        <v>#DIV/0!</v>
      </c>
      <c r="AG436" s="45">
        <f t="shared" si="115"/>
        <v>0</v>
      </c>
      <c r="AH436" s="207">
        <f t="shared" si="116"/>
        <v>0</v>
      </c>
      <c r="AI436" s="207"/>
      <c r="AJ436" s="207">
        <f>-1*AE436/100*H436</f>
        <v>0</v>
      </c>
    </row>
    <row r="437" spans="1:36" x14ac:dyDescent="0.25">
      <c r="A437" s="10"/>
      <c r="B437" s="104"/>
      <c r="C437" s="14"/>
      <c r="D437" s="15"/>
      <c r="E437" s="16"/>
      <c r="F437" s="15"/>
      <c r="G437" s="16"/>
      <c r="H437" s="11">
        <f t="shared" si="109"/>
        <v>0</v>
      </c>
      <c r="I437" s="17"/>
      <c r="J437" s="11"/>
      <c r="K437" s="14"/>
      <c r="L437" s="15"/>
      <c r="M437" s="16"/>
      <c r="N437" s="15"/>
      <c r="O437" s="13"/>
      <c r="P437" s="16"/>
      <c r="Q437" s="124"/>
      <c r="R437" s="44"/>
      <c r="S437" s="129"/>
      <c r="T437" s="122"/>
      <c r="U437" s="11"/>
      <c r="V437" s="11"/>
      <c r="W437" s="64"/>
      <c r="X437" s="64"/>
      <c r="Y437" s="11"/>
      <c r="Z437" s="11"/>
      <c r="AA437" s="11"/>
      <c r="AB437" s="230"/>
      <c r="AC437" s="206"/>
      <c r="AE437" s="226">
        <v>0</v>
      </c>
      <c r="AF437" s="242" t="e">
        <f t="shared" si="121"/>
        <v>#DIV/0!</v>
      </c>
      <c r="AG437" s="44">
        <f t="shared" si="115"/>
        <v>0</v>
      </c>
      <c r="AH437" s="64">
        <f t="shared" si="116"/>
        <v>0</v>
      </c>
      <c r="AI437" s="64"/>
      <c r="AJ437" s="64">
        <f>-1*AE437/100*H437</f>
        <v>0</v>
      </c>
    </row>
    <row r="438" spans="1:36" x14ac:dyDescent="0.25">
      <c r="A438" s="150" t="s">
        <v>54</v>
      </c>
      <c r="B438" s="9" t="str">
        <f>$M$1</f>
        <v>A</v>
      </c>
      <c r="C438" s="18"/>
      <c r="D438" s="18"/>
      <c r="E438" s="19"/>
      <c r="F438" s="18"/>
      <c r="G438" s="19"/>
      <c r="H438" s="18"/>
      <c r="I438" s="18"/>
      <c r="J438" s="18"/>
      <c r="K438" s="18"/>
      <c r="L438" s="18"/>
      <c r="M438" s="19"/>
      <c r="N438" s="18"/>
      <c r="O438" s="18"/>
      <c r="P438" s="19"/>
      <c r="Q438" s="20"/>
      <c r="R438" s="21"/>
      <c r="U438" s="56"/>
      <c r="V438" s="4"/>
      <c r="Y438" s="32"/>
      <c r="AA438" s="32"/>
      <c r="AB438" s="205"/>
      <c r="AE438" s="9"/>
      <c r="AF438" s="58"/>
    </row>
    <row r="439" spans="1:36" x14ac:dyDescent="0.25">
      <c r="A439" s="4" t="s">
        <v>4</v>
      </c>
      <c r="C439" s="198">
        <f>SUM(C416:C438)</f>
        <v>203677</v>
      </c>
      <c r="D439" s="154">
        <f>SUM(D416:D438)</f>
        <v>46480</v>
      </c>
      <c r="E439" s="22"/>
      <c r="F439" s="154">
        <f>SUM(F416:F438)</f>
        <v>0</v>
      </c>
      <c r="G439" s="22"/>
      <c r="H439" s="198">
        <f>SUM(H416:H438)</f>
        <v>250157</v>
      </c>
      <c r="I439" s="23"/>
      <c r="J439" s="198">
        <f>SUM(J416:J438)</f>
        <v>5540.0249999999996</v>
      </c>
      <c r="K439" s="198">
        <f>SUM(K416:K438)</f>
        <v>17542.6875</v>
      </c>
      <c r="L439" s="154">
        <f>SUM(L416:L438)</f>
        <v>0</v>
      </c>
      <c r="M439" s="22"/>
      <c r="N439" s="198">
        <f>SUM(N416:N438)</f>
        <v>23082.712499999998</v>
      </c>
      <c r="O439" s="64"/>
      <c r="P439" s="24"/>
      <c r="Q439" s="198">
        <f>SUM(Q416:Q438)</f>
        <v>227074.28750000001</v>
      </c>
      <c r="U439" s="198">
        <f>SUM(U416:U438)</f>
        <v>0</v>
      </c>
      <c r="V439" s="23"/>
      <c r="X439" s="198">
        <f>U439+V416</f>
        <v>0</v>
      </c>
      <c r="Y439" s="198">
        <f>X439/H439*J439</f>
        <v>0</v>
      </c>
      <c r="AA439" s="198">
        <f>Z416+Y439+SUM(AA416:AA437)</f>
        <v>0</v>
      </c>
      <c r="AB439" s="198">
        <f>X439-AA439</f>
        <v>0</v>
      </c>
      <c r="AF439" s="243">
        <f>100*N439/(H439+AJ439)</f>
        <v>9.2272902617156429</v>
      </c>
      <c r="AG439" s="168" t="s">
        <v>37</v>
      </c>
      <c r="AI439" s="56" t="s">
        <v>38</v>
      </c>
      <c r="AJ439" s="198">
        <f>SUM(AJ416:AJ438)</f>
        <v>0</v>
      </c>
    </row>
    <row r="440" spans="1:36" x14ac:dyDescent="0.25">
      <c r="C440" s="32"/>
      <c r="H440" s="32"/>
      <c r="I440" s="32"/>
      <c r="J440" s="32"/>
      <c r="K440" s="32"/>
      <c r="L440" s="32"/>
      <c r="N440" s="32"/>
      <c r="O440" s="32"/>
      <c r="Q440" s="32"/>
    </row>
    <row r="441" spans="1:36" x14ac:dyDescent="0.25">
      <c r="A441" s="120" t="s">
        <v>85</v>
      </c>
      <c r="B441" s="4"/>
      <c r="E441" s="4"/>
      <c r="G441" s="4"/>
      <c r="M441" s="4"/>
      <c r="P441" s="4"/>
    </row>
    <row r="442" spans="1:36" ht="14.4" thickBot="1" x14ac:dyDescent="0.3">
      <c r="B442" s="4"/>
      <c r="E442" s="4"/>
      <c r="G442" s="4"/>
      <c r="J442" s="32"/>
      <c r="K442" s="32"/>
      <c r="L442" s="32"/>
      <c r="N442" s="32"/>
      <c r="O442" s="32"/>
      <c r="Q442" s="32"/>
    </row>
    <row r="443" spans="1:36" ht="14.4" thickTop="1" x14ac:dyDescent="0.25">
      <c r="B443" s="4"/>
      <c r="E443" s="4"/>
      <c r="G443" s="4"/>
      <c r="J443" s="32"/>
      <c r="K443" s="66"/>
      <c r="L443" s="67"/>
      <c r="M443" s="68"/>
      <c r="N443" s="67"/>
      <c r="O443" s="67"/>
      <c r="P443" s="68"/>
      <c r="Q443" s="69"/>
    </row>
    <row r="444" spans="1:36" x14ac:dyDescent="0.25">
      <c r="C444" s="32"/>
      <c r="H444" s="32"/>
      <c r="I444" s="32"/>
      <c r="J444" s="32"/>
      <c r="K444" s="70"/>
      <c r="L444" s="448">
        <f>I407</f>
        <v>1991</v>
      </c>
      <c r="M444" s="449"/>
      <c r="N444" s="449"/>
      <c r="O444" s="449"/>
      <c r="P444" s="450"/>
      <c r="Q444" s="71"/>
    </row>
    <row r="445" spans="1:36" x14ac:dyDescent="0.25">
      <c r="K445" s="72"/>
      <c r="L445" s="56"/>
      <c r="M445" s="73"/>
      <c r="N445" s="56"/>
      <c r="O445" s="56"/>
      <c r="P445" s="73"/>
      <c r="Q445" s="74"/>
    </row>
    <row r="446" spans="1:36" x14ac:dyDescent="0.25">
      <c r="A446" s="9"/>
      <c r="B446" s="168"/>
      <c r="K446" s="72"/>
      <c r="L446" s="56" t="s">
        <v>19</v>
      </c>
      <c r="M446" s="73"/>
      <c r="N446" s="56"/>
      <c r="O446" s="379">
        <f>H439</f>
        <v>250157</v>
      </c>
      <c r="P446" s="379"/>
      <c r="Q446" s="71"/>
    </row>
    <row r="447" spans="1:36" x14ac:dyDescent="0.25">
      <c r="A447" s="9"/>
      <c r="B447" s="168"/>
      <c r="K447" s="72"/>
      <c r="L447" s="43" t="s">
        <v>20</v>
      </c>
      <c r="M447" s="73"/>
      <c r="N447" s="56"/>
      <c r="O447" s="391">
        <f>X439</f>
        <v>0</v>
      </c>
      <c r="P447" s="391"/>
      <c r="Q447" s="71"/>
    </row>
    <row r="448" spans="1:36" ht="14.4" thickBot="1" x14ac:dyDescent="0.3">
      <c r="K448" s="72"/>
      <c r="L448" s="43" t="s">
        <v>21</v>
      </c>
      <c r="M448" s="73"/>
      <c r="N448" s="56"/>
      <c r="O448" s="392">
        <f>N439</f>
        <v>23082.712499999998</v>
      </c>
      <c r="P448" s="392"/>
      <c r="Q448" s="71"/>
    </row>
    <row r="449" spans="1:36" x14ac:dyDescent="0.25">
      <c r="A449" s="9"/>
      <c r="B449" s="168"/>
      <c r="K449" s="72"/>
      <c r="L449" s="75"/>
      <c r="M449" s="76"/>
      <c r="N449" s="77"/>
      <c r="O449" s="393">
        <f>O446-O447-O448</f>
        <v>227074.28750000001</v>
      </c>
      <c r="P449" s="393"/>
      <c r="Q449" s="71"/>
    </row>
    <row r="450" spans="1:36" x14ac:dyDescent="0.25">
      <c r="A450" s="9"/>
      <c r="B450" s="168"/>
      <c r="H450" s="9"/>
      <c r="K450" s="78"/>
      <c r="L450" s="43"/>
      <c r="M450" s="73"/>
      <c r="N450" s="56"/>
      <c r="O450" s="43"/>
      <c r="P450" s="56"/>
      <c r="Q450" s="74"/>
    </row>
    <row r="451" spans="1:36" x14ac:dyDescent="0.25">
      <c r="A451" s="9" t="s">
        <v>22</v>
      </c>
      <c r="B451" s="62">
        <v>0</v>
      </c>
      <c r="C451" s="62"/>
      <c r="D451" s="4" t="s">
        <v>23</v>
      </c>
      <c r="E451" s="4"/>
      <c r="F451" s="2"/>
      <c r="G451" s="4"/>
      <c r="H451" s="2"/>
      <c r="J451" s="2"/>
      <c r="K451" s="78"/>
      <c r="L451" s="80" t="s">
        <v>24</v>
      </c>
      <c r="M451" s="73"/>
      <c r="N451" s="56"/>
      <c r="O451" s="394">
        <f>AA439</f>
        <v>0</v>
      </c>
      <c r="P451" s="394"/>
      <c r="Q451" s="71"/>
    </row>
    <row r="452" spans="1:36" x14ac:dyDescent="0.25">
      <c r="A452" s="9" t="s">
        <v>25</v>
      </c>
      <c r="B452" s="62">
        <v>0</v>
      </c>
      <c r="C452" s="62"/>
      <c r="D452" s="4">
        <f>B451-B452</f>
        <v>0</v>
      </c>
      <c r="E452" s="4" t="s">
        <v>26</v>
      </c>
      <c r="F452" s="2"/>
      <c r="G452" s="4"/>
      <c r="H452" s="2"/>
      <c r="J452" s="2"/>
      <c r="K452" s="72"/>
      <c r="L452" s="81" t="s">
        <v>27</v>
      </c>
      <c r="M452" s="19"/>
      <c r="N452" s="20"/>
      <c r="O452" s="374">
        <f>O449+O451</f>
        <v>227074.28750000001</v>
      </c>
      <c r="P452" s="374"/>
      <c r="Q452" s="95"/>
    </row>
    <row r="453" spans="1:36" ht="14.4" thickBot="1" x14ac:dyDescent="0.3">
      <c r="A453" s="9"/>
      <c r="B453" s="62"/>
      <c r="C453" s="62"/>
      <c r="E453" s="4"/>
      <c r="F453" s="2"/>
      <c r="G453" s="4"/>
      <c r="H453" s="2"/>
      <c r="J453" s="2"/>
      <c r="K453" s="82"/>
      <c r="L453" s="103"/>
      <c r="M453" s="84"/>
      <c r="N453" s="83"/>
      <c r="O453" s="83"/>
      <c r="P453" s="84"/>
      <c r="Q453" s="85"/>
    </row>
    <row r="454" spans="1:36" ht="14.4" thickTop="1" x14ac:dyDescent="0.25">
      <c r="A454" s="9"/>
      <c r="B454" s="62"/>
      <c r="C454" s="62"/>
      <c r="E454" s="4"/>
      <c r="F454" s="2"/>
      <c r="G454" s="4"/>
      <c r="H454" s="2"/>
      <c r="J454" s="2"/>
      <c r="L454" s="80"/>
      <c r="M454" s="73"/>
      <c r="N454" s="56"/>
      <c r="O454" s="56"/>
      <c r="P454" s="73"/>
      <c r="Q454" s="86"/>
    </row>
    <row r="455" spans="1:36" x14ac:dyDescent="0.25">
      <c r="B455" s="4"/>
      <c r="E455" s="4"/>
      <c r="G455" s="4"/>
      <c r="M455" s="4"/>
      <c r="P455" s="4"/>
    </row>
    <row r="456" spans="1:36" ht="12.75" customHeight="1" x14ac:dyDescent="0.25">
      <c r="B456" s="4"/>
      <c r="E456" s="4"/>
      <c r="M456" s="4"/>
      <c r="N456" s="425" t="s">
        <v>93</v>
      </c>
      <c r="O456" s="425"/>
      <c r="P456" s="425"/>
      <c r="Q456" s="425"/>
      <c r="R456" s="425"/>
    </row>
    <row r="457" spans="1:36" x14ac:dyDescent="0.25">
      <c r="A457" s="149"/>
      <c r="B457" s="149"/>
      <c r="C457" s="149"/>
      <c r="D457" s="1"/>
      <c r="G457" s="422" t="s">
        <v>1</v>
      </c>
      <c r="H457" s="423"/>
      <c r="I457" s="3">
        <f>I407+1</f>
        <v>1992</v>
      </c>
      <c r="J457" s="427"/>
      <c r="K457" s="427"/>
      <c r="L457" s="428"/>
      <c r="M457" s="3">
        <v>12</v>
      </c>
      <c r="N457" s="425"/>
      <c r="O457" s="425"/>
      <c r="P457" s="425"/>
      <c r="Q457" s="425"/>
      <c r="R457" s="425"/>
    </row>
    <row r="458" spans="1:36" x14ac:dyDescent="0.25">
      <c r="A458" s="149"/>
      <c r="B458" s="149"/>
      <c r="C458" s="149"/>
      <c r="D458" s="1"/>
      <c r="N458" s="426"/>
      <c r="O458" s="426"/>
      <c r="P458" s="426"/>
      <c r="Q458" s="426"/>
      <c r="R458" s="426"/>
    </row>
    <row r="459" spans="1:36" ht="12.75" customHeight="1" x14ac:dyDescent="0.3">
      <c r="A459" s="5"/>
      <c r="B459" s="451" t="s">
        <v>49</v>
      </c>
      <c r="C459" s="366" t="s">
        <v>44</v>
      </c>
      <c r="D459" s="366" t="s">
        <v>45</v>
      </c>
      <c r="E459" s="101"/>
      <c r="F459" s="366" t="s">
        <v>46</v>
      </c>
      <c r="G459" s="101"/>
      <c r="H459" s="366" t="s">
        <v>47</v>
      </c>
      <c r="I459" s="366" t="s">
        <v>48</v>
      </c>
      <c r="J459" s="366" t="s">
        <v>50</v>
      </c>
      <c r="K459" s="366" t="s">
        <v>51</v>
      </c>
      <c r="L459" s="366" t="s">
        <v>52</v>
      </c>
      <c r="M459" s="101"/>
      <c r="N459" s="366" t="s">
        <v>53</v>
      </c>
      <c r="O459" s="366" t="s">
        <v>60</v>
      </c>
      <c r="P459" s="101"/>
      <c r="Q459" s="368" t="s">
        <v>55</v>
      </c>
      <c r="R459" s="447" t="s">
        <v>49</v>
      </c>
      <c r="U459" s="437" t="s">
        <v>64</v>
      </c>
      <c r="V459" s="437" t="s">
        <v>65</v>
      </c>
      <c r="W459" s="442" t="s">
        <v>67</v>
      </c>
      <c r="X459" s="437" t="s">
        <v>66</v>
      </c>
      <c r="Y459" s="437" t="s">
        <v>68</v>
      </c>
      <c r="Z459" s="445" t="s">
        <v>69</v>
      </c>
      <c r="AA459" s="437" t="s">
        <v>70</v>
      </c>
      <c r="AB459" s="437" t="s">
        <v>71</v>
      </c>
      <c r="AE459" s="366" t="s">
        <v>98</v>
      </c>
      <c r="AF459" s="371" t="s">
        <v>99</v>
      </c>
      <c r="AG459" s="366" t="s">
        <v>100</v>
      </c>
      <c r="AH459" s="366" t="s">
        <v>41</v>
      </c>
      <c r="AI459" s="366"/>
      <c r="AJ459" s="366" t="s">
        <v>101</v>
      </c>
    </row>
    <row r="460" spans="1:36" x14ac:dyDescent="0.3">
      <c r="A460" s="6"/>
      <c r="B460" s="451"/>
      <c r="C460" s="367"/>
      <c r="D460" s="367"/>
      <c r="E460" s="102"/>
      <c r="F460" s="367"/>
      <c r="G460" s="102"/>
      <c r="H460" s="367"/>
      <c r="I460" s="367"/>
      <c r="J460" s="367"/>
      <c r="K460" s="367"/>
      <c r="L460" s="367"/>
      <c r="M460" s="102"/>
      <c r="N460" s="367"/>
      <c r="O460" s="367"/>
      <c r="P460" s="102"/>
      <c r="Q460" s="369"/>
      <c r="R460" s="447"/>
      <c r="U460" s="438"/>
      <c r="V460" s="438"/>
      <c r="W460" s="443"/>
      <c r="X460" s="438"/>
      <c r="Y460" s="438"/>
      <c r="Z460" s="446"/>
      <c r="AA460" s="438"/>
      <c r="AB460" s="438"/>
      <c r="AE460" s="367" t="s">
        <v>29</v>
      </c>
      <c r="AF460" s="372" t="s">
        <v>30</v>
      </c>
      <c r="AG460" s="367"/>
      <c r="AH460" s="367" t="s">
        <v>41</v>
      </c>
      <c r="AI460" s="367"/>
      <c r="AJ460" s="367" t="s">
        <v>40</v>
      </c>
    </row>
    <row r="461" spans="1:36" x14ac:dyDescent="0.3">
      <c r="A461" s="6"/>
      <c r="B461" s="451"/>
      <c r="C461" s="367"/>
      <c r="D461" s="367"/>
      <c r="E461" s="102"/>
      <c r="F461" s="367"/>
      <c r="G461" s="102"/>
      <c r="H461" s="367"/>
      <c r="I461" s="367"/>
      <c r="J461" s="367"/>
      <c r="K461" s="367"/>
      <c r="L461" s="367"/>
      <c r="M461" s="102"/>
      <c r="N461" s="367"/>
      <c r="O461" s="367"/>
      <c r="P461" s="102"/>
      <c r="Q461" s="369"/>
      <c r="R461" s="447"/>
      <c r="U461" s="438"/>
      <c r="V461" s="438"/>
      <c r="W461" s="443"/>
      <c r="X461" s="438"/>
      <c r="Y461" s="438"/>
      <c r="Z461" s="446"/>
      <c r="AA461" s="438"/>
      <c r="AB461" s="438"/>
      <c r="AE461" s="367" t="s">
        <v>6</v>
      </c>
      <c r="AF461" s="372" t="s">
        <v>31</v>
      </c>
      <c r="AG461" s="367"/>
      <c r="AH461" s="367"/>
      <c r="AI461" s="367"/>
      <c r="AJ461" s="367" t="s">
        <v>31</v>
      </c>
    </row>
    <row r="462" spans="1:36" x14ac:dyDescent="0.3">
      <c r="A462" s="359" t="s">
        <v>0</v>
      </c>
      <c r="B462" s="451"/>
      <c r="C462" s="367"/>
      <c r="D462" s="367"/>
      <c r="E462" s="102"/>
      <c r="F462" s="367"/>
      <c r="G462" s="102"/>
      <c r="H462" s="367"/>
      <c r="I462" s="367"/>
      <c r="J462" s="367"/>
      <c r="K462" s="367"/>
      <c r="L462" s="367"/>
      <c r="M462" s="102"/>
      <c r="N462" s="367"/>
      <c r="O462" s="367"/>
      <c r="P462" s="102"/>
      <c r="Q462" s="369"/>
      <c r="R462" s="447"/>
      <c r="U462" s="438"/>
      <c r="V462" s="438"/>
      <c r="W462" s="443"/>
      <c r="X462" s="438"/>
      <c r="Y462" s="438"/>
      <c r="Z462" s="446"/>
      <c r="AA462" s="438"/>
      <c r="AB462" s="438"/>
      <c r="AE462" s="367" t="s">
        <v>32</v>
      </c>
      <c r="AF462" s="372" t="s">
        <v>33</v>
      </c>
      <c r="AG462" s="367" t="s">
        <v>15</v>
      </c>
      <c r="AH462" s="367"/>
      <c r="AI462" s="367"/>
      <c r="AJ462" s="367" t="s">
        <v>34</v>
      </c>
    </row>
    <row r="463" spans="1:36" x14ac:dyDescent="0.3">
      <c r="A463" s="359"/>
      <c r="B463" s="451"/>
      <c r="C463" s="46">
        <f>I457</f>
        <v>1992</v>
      </c>
      <c r="D463" s="46">
        <f>I457</f>
        <v>1992</v>
      </c>
      <c r="E463" s="7" t="s">
        <v>5</v>
      </c>
      <c r="F463" s="46">
        <f>I457</f>
        <v>1992</v>
      </c>
      <c r="G463" s="7" t="s">
        <v>5</v>
      </c>
      <c r="H463" s="46">
        <f>I457</f>
        <v>1992</v>
      </c>
      <c r="I463" s="373"/>
      <c r="J463" s="373"/>
      <c r="K463" s="46">
        <f>I457</f>
        <v>1992</v>
      </c>
      <c r="L463" s="46">
        <f>I457</f>
        <v>1992</v>
      </c>
      <c r="M463" s="7" t="s">
        <v>5</v>
      </c>
      <c r="N463" s="46">
        <f>I457</f>
        <v>1992</v>
      </c>
      <c r="O463" s="373"/>
      <c r="P463" s="7" t="s">
        <v>5</v>
      </c>
      <c r="Q463" s="47">
        <f>I457</f>
        <v>1992</v>
      </c>
      <c r="R463" s="447"/>
      <c r="U463" s="46">
        <f>Q463</f>
        <v>1992</v>
      </c>
      <c r="V463" s="46">
        <f>U463</f>
        <v>1992</v>
      </c>
      <c r="W463" s="444"/>
      <c r="X463" s="46">
        <f>U463</f>
        <v>1992</v>
      </c>
      <c r="Y463" s="46">
        <f>U463</f>
        <v>1992</v>
      </c>
      <c r="Z463" s="47">
        <f>U463</f>
        <v>1992</v>
      </c>
      <c r="AA463" s="439"/>
      <c r="AB463" s="439"/>
      <c r="AE463" s="46" t="s">
        <v>35</v>
      </c>
      <c r="AF463" s="220">
        <f>D463</f>
        <v>1992</v>
      </c>
      <c r="AG463" s="373" t="s">
        <v>16</v>
      </c>
      <c r="AH463" s="46" t="s">
        <v>0</v>
      </c>
      <c r="AI463" s="46"/>
      <c r="AJ463" s="46" t="s">
        <v>36</v>
      </c>
    </row>
    <row r="464" spans="1:36" s="9" customFormat="1" x14ac:dyDescent="0.25">
      <c r="B464" s="112"/>
      <c r="C464" s="100"/>
      <c r="D464" s="233"/>
      <c r="E464" s="234"/>
      <c r="F464" s="233"/>
      <c r="G464" s="234"/>
      <c r="H464" s="233"/>
      <c r="I464" s="235"/>
      <c r="J464" s="233"/>
      <c r="K464" s="233"/>
      <c r="L464" s="233"/>
      <c r="M464" s="234"/>
      <c r="N464" s="233"/>
      <c r="O464" s="233"/>
      <c r="P464" s="234"/>
      <c r="Q464" s="235"/>
      <c r="R464" s="233"/>
      <c r="S464" s="50"/>
      <c r="T464" s="56"/>
      <c r="U464" s="59"/>
      <c r="V464" s="59"/>
      <c r="W464" s="60"/>
      <c r="X464" s="59"/>
      <c r="Y464" s="59"/>
      <c r="Z464" s="59"/>
      <c r="AA464" s="60"/>
      <c r="AB464" s="60"/>
      <c r="AC464" s="50"/>
      <c r="AD464" s="4"/>
      <c r="AE464" s="58"/>
      <c r="AG464" s="4"/>
      <c r="AH464" s="4"/>
      <c r="AJ464" s="4"/>
    </row>
    <row r="465" spans="1:36" s="9" customFormat="1" x14ac:dyDescent="0.25">
      <c r="A465" s="174" t="s">
        <v>54</v>
      </c>
      <c r="B465" s="112" t="str">
        <f>$M$1</f>
        <v>A</v>
      </c>
      <c r="C465" s="236"/>
      <c r="D465" s="237"/>
      <c r="E465" s="238"/>
      <c r="F465" s="237"/>
      <c r="G465" s="238"/>
      <c r="H465" s="237"/>
      <c r="I465" s="239"/>
      <c r="J465" s="237"/>
      <c r="K465" s="237"/>
      <c r="L465" s="237"/>
      <c r="M465" s="238"/>
      <c r="N465" s="237"/>
      <c r="O465" s="237"/>
      <c r="P465" s="238"/>
      <c r="Q465" s="240"/>
      <c r="R465" s="237"/>
      <c r="S465" s="50"/>
      <c r="T465" s="56"/>
      <c r="U465" s="59"/>
      <c r="V465" s="59"/>
      <c r="W465" s="60"/>
      <c r="X465" s="59"/>
      <c r="Y465" s="59"/>
      <c r="Z465" s="59"/>
      <c r="AA465" s="60"/>
      <c r="AB465" s="60"/>
      <c r="AC465" s="50"/>
      <c r="AD465" s="4"/>
      <c r="AE465" s="58"/>
      <c r="AG465" s="4"/>
      <c r="AH465" s="4"/>
      <c r="AJ465" s="4" t="s">
        <v>36</v>
      </c>
    </row>
    <row r="466" spans="1:36" s="63" customFormat="1" x14ac:dyDescent="0.25">
      <c r="A466" s="63" t="str">
        <f>A416</f>
        <v>Structures and Improvements-sewage collection</v>
      </c>
      <c r="B466" s="45">
        <f>B416</f>
        <v>351</v>
      </c>
      <c r="C466" s="39">
        <f t="shared" ref="C466:C486" si="122">H416</f>
        <v>90000</v>
      </c>
      <c r="D466" s="39"/>
      <c r="E466" s="40"/>
      <c r="F466" s="39"/>
      <c r="G466" s="40"/>
      <c r="H466" s="39">
        <f t="shared" ref="H466:H487" si="123">C466+D466-F466</f>
        <v>90000</v>
      </c>
      <c r="I466" s="41">
        <f>I416</f>
        <v>3</v>
      </c>
      <c r="J466" s="39">
        <f>((C466+H466)/2)*I466/100*$M$457/12</f>
        <v>2700</v>
      </c>
      <c r="K466" s="39">
        <f t="shared" ref="K466:K486" si="124">N416</f>
        <v>9450</v>
      </c>
      <c r="L466" s="39"/>
      <c r="M466" s="40"/>
      <c r="N466" s="39">
        <f t="shared" ref="N466:N486" si="125">K466+J466+L466-F466</f>
        <v>12150</v>
      </c>
      <c r="O466" s="42">
        <f t="shared" ref="O466:O486" si="126">IF(N466&gt;0, N466/H466*100, "---")</f>
        <v>13.5</v>
      </c>
      <c r="P466" s="40"/>
      <c r="Q466" s="42">
        <f t="shared" ref="Q466:Q486" si="127">H466-N466</f>
        <v>77850</v>
      </c>
      <c r="R466" s="45">
        <f t="shared" ref="R466:R486" si="128">B466</f>
        <v>351</v>
      </c>
      <c r="S466" s="164"/>
      <c r="T466" s="155"/>
      <c r="U466" s="39"/>
      <c r="V466" s="39">
        <f>X439</f>
        <v>0</v>
      </c>
      <c r="W466" s="207"/>
      <c r="X466" s="207"/>
      <c r="Y466" s="207"/>
      <c r="Z466" s="207"/>
      <c r="AA466" s="39"/>
      <c r="AB466" s="211"/>
      <c r="AC466" s="156"/>
      <c r="AD466" s="165"/>
      <c r="AE466" s="180">
        <v>0</v>
      </c>
      <c r="AF466" s="241">
        <f>100*N466/(H466+H466*-1*AE466/100)</f>
        <v>13.5</v>
      </c>
      <c r="AG466" s="45">
        <f t="shared" ref="AG466:AG487" si="129">B466</f>
        <v>351</v>
      </c>
      <c r="AH466" s="207" t="str">
        <f t="shared" ref="AH466:AH487" si="130">A466</f>
        <v>Structures and Improvements-sewage collection</v>
      </c>
      <c r="AI466" s="207"/>
      <c r="AJ466" s="207">
        <f t="shared" ref="AJ466:AJ477" si="131">-1*AE466/100*H466</f>
        <v>0</v>
      </c>
    </row>
    <row r="467" spans="1:36" s="100" customFormat="1" ht="12.75" customHeight="1" x14ac:dyDescent="0.25">
      <c r="A467" s="100" t="str">
        <f t="shared" ref="A467:B486" si="132">A417</f>
        <v>Collection Sewers, Force</v>
      </c>
      <c r="B467" s="130">
        <f t="shared" si="132"/>
        <v>352.1</v>
      </c>
      <c r="C467" s="154">
        <f t="shared" si="122"/>
        <v>0</v>
      </c>
      <c r="D467" s="154"/>
      <c r="E467" s="224"/>
      <c r="F467" s="154"/>
      <c r="G467" s="224"/>
      <c r="H467" s="154">
        <f t="shared" si="123"/>
        <v>0</v>
      </c>
      <c r="I467" s="225">
        <f t="shared" ref="I467:I486" si="133">I417</f>
        <v>2</v>
      </c>
      <c r="J467" s="154">
        <f t="shared" ref="J467:J486" si="134">((C467+H467)/2)*I467/100*$M$457/12</f>
        <v>0</v>
      </c>
      <c r="K467" s="154">
        <f t="shared" si="124"/>
        <v>0</v>
      </c>
      <c r="L467" s="154"/>
      <c r="M467" s="224"/>
      <c r="N467" s="154">
        <f t="shared" si="125"/>
        <v>0</v>
      </c>
      <c r="O467" s="249" t="str">
        <f t="shared" si="126"/>
        <v>---</v>
      </c>
      <c r="P467" s="224"/>
      <c r="Q467" s="249">
        <f t="shared" si="127"/>
        <v>0</v>
      </c>
      <c r="R467" s="45">
        <f t="shared" si="128"/>
        <v>352.1</v>
      </c>
      <c r="S467" s="129"/>
      <c r="T467" s="122"/>
      <c r="U467" s="154">
        <v>0</v>
      </c>
      <c r="V467" s="440" t="s">
        <v>72</v>
      </c>
      <c r="W467" s="227"/>
      <c r="X467" s="154"/>
      <c r="Y467" s="281"/>
      <c r="Z467" s="407" t="s">
        <v>74</v>
      </c>
      <c r="AA467" s="154"/>
      <c r="AB467" s="229"/>
      <c r="AC467" s="250"/>
      <c r="AD467" s="203"/>
      <c r="AE467" s="226">
        <v>0</v>
      </c>
      <c r="AF467" s="242" t="e">
        <f t="shared" ref="AF467:AF487" si="135">100*N467/(H467+H467*-1*AE467/100)</f>
        <v>#DIV/0!</v>
      </c>
      <c r="AG467" s="130">
        <f t="shared" si="129"/>
        <v>352.1</v>
      </c>
      <c r="AH467" s="227" t="str">
        <f t="shared" si="130"/>
        <v>Collection Sewers, Force</v>
      </c>
      <c r="AI467" s="227"/>
      <c r="AJ467" s="227">
        <f t="shared" si="131"/>
        <v>0</v>
      </c>
    </row>
    <row r="468" spans="1:36" s="63" customFormat="1" x14ac:dyDescent="0.25">
      <c r="A468" s="63" t="str">
        <f t="shared" si="132"/>
        <v>Collection Sewers, Gravity</v>
      </c>
      <c r="B468" s="45">
        <f t="shared" si="132"/>
        <v>352.2</v>
      </c>
      <c r="C468" s="39">
        <f t="shared" si="122"/>
        <v>0</v>
      </c>
      <c r="D468" s="39"/>
      <c r="E468" s="40"/>
      <c r="F468" s="39"/>
      <c r="G468" s="40"/>
      <c r="H468" s="39">
        <f t="shared" si="123"/>
        <v>0</v>
      </c>
      <c r="I468" s="41">
        <f t="shared" si="133"/>
        <v>2</v>
      </c>
      <c r="J468" s="39">
        <f t="shared" si="134"/>
        <v>0</v>
      </c>
      <c r="K468" s="39">
        <f t="shared" si="124"/>
        <v>0</v>
      </c>
      <c r="L468" s="39"/>
      <c r="M468" s="40"/>
      <c r="N468" s="39">
        <f t="shared" si="125"/>
        <v>0</v>
      </c>
      <c r="O468" s="42" t="str">
        <f t="shared" si="126"/>
        <v>---</v>
      </c>
      <c r="P468" s="40"/>
      <c r="Q468" s="42">
        <f t="shared" si="127"/>
        <v>0</v>
      </c>
      <c r="R468" s="45">
        <f t="shared" si="128"/>
        <v>352.2</v>
      </c>
      <c r="S468" s="164"/>
      <c r="T468" s="155"/>
      <c r="U468" s="39"/>
      <c r="V468" s="440"/>
      <c r="W468" s="207"/>
      <c r="X468" s="39"/>
      <c r="Y468" s="210"/>
      <c r="Z468" s="407"/>
      <c r="AA468" s="39"/>
      <c r="AB468" s="211"/>
      <c r="AC468" s="156"/>
      <c r="AD468" s="165"/>
      <c r="AE468" s="180">
        <v>0</v>
      </c>
      <c r="AF468" s="241" t="e">
        <f t="shared" si="135"/>
        <v>#DIV/0!</v>
      </c>
      <c r="AG468" s="45">
        <f t="shared" si="129"/>
        <v>352.2</v>
      </c>
      <c r="AH468" s="207" t="str">
        <f t="shared" si="130"/>
        <v>Collection Sewers, Gravity</v>
      </c>
      <c r="AI468" s="207"/>
      <c r="AJ468" s="207">
        <f t="shared" si="131"/>
        <v>0</v>
      </c>
    </row>
    <row r="469" spans="1:36" s="100" customFormat="1" x14ac:dyDescent="0.25">
      <c r="A469" s="100" t="str">
        <f t="shared" si="132"/>
        <v>Structures and Improvements-sewage treatment</v>
      </c>
      <c r="B469" s="130">
        <f t="shared" si="132"/>
        <v>371</v>
      </c>
      <c r="C469" s="154">
        <f t="shared" si="122"/>
        <v>0</v>
      </c>
      <c r="D469" s="154"/>
      <c r="E469" s="224"/>
      <c r="F469" s="154"/>
      <c r="G469" s="224"/>
      <c r="H469" s="154">
        <f t="shared" si="123"/>
        <v>0</v>
      </c>
      <c r="I469" s="225">
        <f t="shared" si="133"/>
        <v>3.7</v>
      </c>
      <c r="J469" s="154">
        <f t="shared" si="134"/>
        <v>0</v>
      </c>
      <c r="K469" s="154">
        <f t="shared" si="124"/>
        <v>0</v>
      </c>
      <c r="L469" s="154"/>
      <c r="M469" s="224"/>
      <c r="N469" s="154">
        <f t="shared" si="125"/>
        <v>0</v>
      </c>
      <c r="O469" s="249" t="str">
        <f t="shared" si="126"/>
        <v>---</v>
      </c>
      <c r="P469" s="224"/>
      <c r="Q469" s="249">
        <f t="shared" si="127"/>
        <v>0</v>
      </c>
      <c r="R469" s="45">
        <f t="shared" si="128"/>
        <v>371</v>
      </c>
      <c r="S469" s="129"/>
      <c r="T469" s="122"/>
      <c r="U469" s="154"/>
      <c r="V469" s="440"/>
      <c r="W469" s="227"/>
      <c r="X469" s="154"/>
      <c r="Y469" s="251"/>
      <c r="Z469" s="407"/>
      <c r="AA469" s="154"/>
      <c r="AB469" s="229"/>
      <c r="AC469" s="250"/>
      <c r="AD469" s="203"/>
      <c r="AE469" s="226">
        <v>0</v>
      </c>
      <c r="AF469" s="242" t="e">
        <f t="shared" si="135"/>
        <v>#DIV/0!</v>
      </c>
      <c r="AG469" s="130">
        <f t="shared" si="129"/>
        <v>371</v>
      </c>
      <c r="AH469" s="227" t="str">
        <f t="shared" si="130"/>
        <v>Structures and Improvements-sewage treatment</v>
      </c>
      <c r="AI469" s="227"/>
      <c r="AJ469" s="227">
        <f t="shared" si="131"/>
        <v>0</v>
      </c>
    </row>
    <row r="470" spans="1:36" s="63" customFormat="1" x14ac:dyDescent="0.25">
      <c r="A470" s="63" t="str">
        <f t="shared" si="132"/>
        <v>Services to Customers</v>
      </c>
      <c r="B470" s="45">
        <f t="shared" si="132"/>
        <v>353</v>
      </c>
      <c r="C470" s="39">
        <f t="shared" si="122"/>
        <v>0</v>
      </c>
      <c r="D470" s="39">
        <v>104830</v>
      </c>
      <c r="E470" s="40"/>
      <c r="F470" s="39"/>
      <c r="G470" s="40"/>
      <c r="H470" s="39">
        <f t="shared" si="123"/>
        <v>104830</v>
      </c>
      <c r="I470" s="41">
        <f t="shared" si="133"/>
        <v>2</v>
      </c>
      <c r="J470" s="39">
        <f t="shared" si="134"/>
        <v>1048.3</v>
      </c>
      <c r="K470" s="39">
        <f t="shared" si="124"/>
        <v>0</v>
      </c>
      <c r="L470" s="39"/>
      <c r="M470" s="40"/>
      <c r="N470" s="39">
        <f t="shared" si="125"/>
        <v>1048.3</v>
      </c>
      <c r="O470" s="42">
        <f t="shared" si="126"/>
        <v>1</v>
      </c>
      <c r="P470" s="40"/>
      <c r="Q470" s="42">
        <f t="shared" si="127"/>
        <v>103781.7</v>
      </c>
      <c r="R470" s="45">
        <f t="shared" si="128"/>
        <v>353</v>
      </c>
      <c r="S470" s="164"/>
      <c r="T470" s="155"/>
      <c r="U470" s="39"/>
      <c r="V470" s="440"/>
      <c r="W470" s="207"/>
      <c r="X470" s="39"/>
      <c r="Y470" s="210"/>
      <c r="Z470" s="407"/>
      <c r="AA470" s="39"/>
      <c r="AB470" s="211"/>
      <c r="AC470" s="156"/>
      <c r="AD470" s="165"/>
      <c r="AE470" s="180">
        <v>0</v>
      </c>
      <c r="AF470" s="241">
        <f t="shared" si="135"/>
        <v>1</v>
      </c>
      <c r="AG470" s="45">
        <f t="shared" si="129"/>
        <v>353</v>
      </c>
      <c r="AH470" s="207" t="str">
        <f t="shared" si="130"/>
        <v>Services to Customers</v>
      </c>
      <c r="AI470" s="207"/>
      <c r="AJ470" s="207">
        <f t="shared" si="131"/>
        <v>0</v>
      </c>
    </row>
    <row r="471" spans="1:36" s="100" customFormat="1" x14ac:dyDescent="0.25">
      <c r="A471" s="100" t="str">
        <f t="shared" si="132"/>
        <v>Flow Measuring Devices</v>
      </c>
      <c r="B471" s="130">
        <f t="shared" si="132"/>
        <v>354</v>
      </c>
      <c r="C471" s="154">
        <f t="shared" si="122"/>
        <v>0</v>
      </c>
      <c r="D471" s="154"/>
      <c r="E471" s="224"/>
      <c r="F471" s="154"/>
      <c r="G471" s="224"/>
      <c r="H471" s="154">
        <f t="shared" si="123"/>
        <v>0</v>
      </c>
      <c r="I471" s="225">
        <f t="shared" si="133"/>
        <v>3.3</v>
      </c>
      <c r="J471" s="154">
        <f t="shared" si="134"/>
        <v>0</v>
      </c>
      <c r="K471" s="154">
        <f t="shared" si="124"/>
        <v>0</v>
      </c>
      <c r="L471" s="154"/>
      <c r="M471" s="224"/>
      <c r="N471" s="154">
        <f t="shared" si="125"/>
        <v>0</v>
      </c>
      <c r="O471" s="249" t="str">
        <f t="shared" si="126"/>
        <v>---</v>
      </c>
      <c r="P471" s="224"/>
      <c r="Q471" s="249">
        <f t="shared" si="127"/>
        <v>0</v>
      </c>
      <c r="R471" s="45">
        <f t="shared" si="128"/>
        <v>354</v>
      </c>
      <c r="S471" s="129"/>
      <c r="T471" s="122"/>
      <c r="U471" s="154"/>
      <c r="V471" s="440"/>
      <c r="W471" s="227"/>
      <c r="X471" s="154"/>
      <c r="Y471" s="251"/>
      <c r="Z471" s="407"/>
      <c r="AA471" s="154"/>
      <c r="AB471" s="229"/>
      <c r="AC471" s="250"/>
      <c r="AD471" s="203"/>
      <c r="AE471" s="226">
        <v>0</v>
      </c>
      <c r="AF471" s="242" t="e">
        <f t="shared" si="135"/>
        <v>#DIV/0!</v>
      </c>
      <c r="AG471" s="130">
        <f t="shared" si="129"/>
        <v>354</v>
      </c>
      <c r="AH471" s="227" t="str">
        <f t="shared" si="130"/>
        <v>Flow Measuring Devices</v>
      </c>
      <c r="AI471" s="227"/>
      <c r="AJ471" s="227">
        <f t="shared" si="131"/>
        <v>0</v>
      </c>
    </row>
    <row r="472" spans="1:36" s="63" customFormat="1" x14ac:dyDescent="0.25">
      <c r="A472" s="63" t="str">
        <f t="shared" si="132"/>
        <v>Receiving Wells (Pump Pits)</v>
      </c>
      <c r="B472" s="45">
        <f t="shared" si="132"/>
        <v>362</v>
      </c>
      <c r="C472" s="39">
        <f t="shared" si="122"/>
        <v>0</v>
      </c>
      <c r="D472" s="39"/>
      <c r="E472" s="40"/>
      <c r="F472" s="39"/>
      <c r="G472" s="40"/>
      <c r="H472" s="39">
        <f t="shared" si="123"/>
        <v>0</v>
      </c>
      <c r="I472" s="41">
        <f t="shared" si="133"/>
        <v>4</v>
      </c>
      <c r="J472" s="39">
        <f t="shared" si="134"/>
        <v>0</v>
      </c>
      <c r="K472" s="39">
        <f t="shared" si="124"/>
        <v>0</v>
      </c>
      <c r="L472" s="39"/>
      <c r="M472" s="40"/>
      <c r="N472" s="39">
        <f t="shared" si="125"/>
        <v>0</v>
      </c>
      <c r="O472" s="42" t="str">
        <f t="shared" si="126"/>
        <v>---</v>
      </c>
      <c r="P472" s="40"/>
      <c r="Q472" s="42">
        <f t="shared" si="127"/>
        <v>0</v>
      </c>
      <c r="R472" s="45">
        <f t="shared" si="128"/>
        <v>362</v>
      </c>
      <c r="S472" s="164"/>
      <c r="T472" s="155"/>
      <c r="U472" s="39"/>
      <c r="V472" s="440"/>
      <c r="W472" s="207"/>
      <c r="X472" s="39"/>
      <c r="Y472" s="210"/>
      <c r="Z472" s="407"/>
      <c r="AA472" s="39"/>
      <c r="AB472" s="211"/>
      <c r="AC472" s="156"/>
      <c r="AD472" s="165"/>
      <c r="AE472" s="180">
        <v>0</v>
      </c>
      <c r="AF472" s="241" t="e">
        <f t="shared" si="135"/>
        <v>#DIV/0!</v>
      </c>
      <c r="AG472" s="45">
        <f t="shared" si="129"/>
        <v>362</v>
      </c>
      <c r="AH472" s="207" t="str">
        <f t="shared" si="130"/>
        <v>Receiving Wells (Pump Pits)</v>
      </c>
      <c r="AI472" s="207"/>
      <c r="AJ472" s="207">
        <f t="shared" si="131"/>
        <v>0</v>
      </c>
    </row>
    <row r="473" spans="1:36" s="100" customFormat="1" x14ac:dyDescent="0.25">
      <c r="A473" s="100" t="str">
        <f t="shared" si="132"/>
        <v>Pumping Equipment</v>
      </c>
      <c r="B473" s="130">
        <f t="shared" si="132"/>
        <v>363</v>
      </c>
      <c r="C473" s="154">
        <f t="shared" si="122"/>
        <v>0</v>
      </c>
      <c r="D473" s="154"/>
      <c r="E473" s="224"/>
      <c r="F473" s="154"/>
      <c r="G473" s="224"/>
      <c r="H473" s="154">
        <f t="shared" si="123"/>
        <v>0</v>
      </c>
      <c r="I473" s="225">
        <f t="shared" si="133"/>
        <v>10</v>
      </c>
      <c r="J473" s="154">
        <f t="shared" si="134"/>
        <v>0</v>
      </c>
      <c r="K473" s="154">
        <f t="shared" si="124"/>
        <v>0</v>
      </c>
      <c r="L473" s="154"/>
      <c r="M473" s="224"/>
      <c r="N473" s="154">
        <f t="shared" si="125"/>
        <v>0</v>
      </c>
      <c r="O473" s="249" t="str">
        <f t="shared" si="126"/>
        <v>---</v>
      </c>
      <c r="P473" s="224"/>
      <c r="Q473" s="249">
        <f t="shared" si="127"/>
        <v>0</v>
      </c>
      <c r="R473" s="45">
        <f t="shared" si="128"/>
        <v>363</v>
      </c>
      <c r="S473" s="129"/>
      <c r="T473" s="122"/>
      <c r="U473" s="154"/>
      <c r="V473" s="440"/>
      <c r="W473" s="227"/>
      <c r="X473" s="154"/>
      <c r="Y473" s="251"/>
      <c r="Z473" s="407"/>
      <c r="AA473" s="154"/>
      <c r="AB473" s="229"/>
      <c r="AC473" s="250"/>
      <c r="AD473" s="203"/>
      <c r="AE473" s="226">
        <v>0</v>
      </c>
      <c r="AF473" s="242" t="e">
        <f t="shared" si="135"/>
        <v>#DIV/0!</v>
      </c>
      <c r="AG473" s="130">
        <f t="shared" si="129"/>
        <v>363</v>
      </c>
      <c r="AH473" s="227" t="str">
        <f t="shared" si="130"/>
        <v>Pumping Equipment</v>
      </c>
      <c r="AI473" s="227"/>
      <c r="AJ473" s="227">
        <f t="shared" si="131"/>
        <v>0</v>
      </c>
    </row>
    <row r="474" spans="1:36" s="63" customFormat="1" x14ac:dyDescent="0.25">
      <c r="A474" s="63" t="str">
        <f t="shared" si="132"/>
        <v>Communication Equipment</v>
      </c>
      <c r="B474" s="45">
        <f t="shared" si="132"/>
        <v>397</v>
      </c>
      <c r="C474" s="39">
        <f t="shared" si="122"/>
        <v>0</v>
      </c>
      <c r="D474" s="39"/>
      <c r="E474" s="40"/>
      <c r="F474" s="39"/>
      <c r="G474" s="40"/>
      <c r="H474" s="39">
        <f t="shared" si="123"/>
        <v>0</v>
      </c>
      <c r="I474" s="41">
        <f t="shared" si="133"/>
        <v>6.7</v>
      </c>
      <c r="J474" s="39">
        <f t="shared" si="134"/>
        <v>0</v>
      </c>
      <c r="K474" s="39">
        <f t="shared" si="124"/>
        <v>0</v>
      </c>
      <c r="L474" s="39"/>
      <c r="M474" s="40"/>
      <c r="N474" s="39">
        <f t="shared" si="125"/>
        <v>0</v>
      </c>
      <c r="O474" s="42" t="str">
        <f t="shared" si="126"/>
        <v>---</v>
      </c>
      <c r="P474" s="40"/>
      <c r="Q474" s="42">
        <f t="shared" si="127"/>
        <v>0</v>
      </c>
      <c r="R474" s="45">
        <f t="shared" si="128"/>
        <v>397</v>
      </c>
      <c r="S474" s="164"/>
      <c r="T474" s="155"/>
      <c r="U474" s="39"/>
      <c r="V474" s="440"/>
      <c r="W474" s="207"/>
      <c r="X474" s="39"/>
      <c r="Y474" s="210"/>
      <c r="Z474" s="407"/>
      <c r="AA474" s="39"/>
      <c r="AB474" s="211"/>
      <c r="AC474" s="156"/>
      <c r="AD474" s="165"/>
      <c r="AE474" s="180">
        <v>0</v>
      </c>
      <c r="AF474" s="241" t="e">
        <f t="shared" si="135"/>
        <v>#DIV/0!</v>
      </c>
      <c r="AG474" s="45">
        <f t="shared" si="129"/>
        <v>397</v>
      </c>
      <c r="AH474" s="207" t="str">
        <f t="shared" si="130"/>
        <v>Communication Equipment</v>
      </c>
      <c r="AI474" s="207"/>
      <c r="AJ474" s="207">
        <f t="shared" si="131"/>
        <v>0</v>
      </c>
    </row>
    <row r="475" spans="1:36" s="100" customFormat="1" x14ac:dyDescent="0.25">
      <c r="A475" s="100" t="str">
        <f t="shared" si="132"/>
        <v>Treatment &amp; Disposal Facilities</v>
      </c>
      <c r="B475" s="130">
        <f t="shared" si="132"/>
        <v>372</v>
      </c>
      <c r="C475" s="154">
        <f t="shared" si="122"/>
        <v>0</v>
      </c>
      <c r="D475" s="154"/>
      <c r="E475" s="224"/>
      <c r="F475" s="154"/>
      <c r="G475" s="224"/>
      <c r="H475" s="154">
        <f t="shared" si="123"/>
        <v>0</v>
      </c>
      <c r="I475" s="225">
        <f t="shared" si="133"/>
        <v>5</v>
      </c>
      <c r="J475" s="154">
        <f t="shared" si="134"/>
        <v>0</v>
      </c>
      <c r="K475" s="154">
        <f t="shared" si="124"/>
        <v>0</v>
      </c>
      <c r="L475" s="154"/>
      <c r="M475" s="224"/>
      <c r="N475" s="154">
        <f t="shared" si="125"/>
        <v>0</v>
      </c>
      <c r="O475" s="249" t="str">
        <f t="shared" si="126"/>
        <v>---</v>
      </c>
      <c r="P475" s="224"/>
      <c r="Q475" s="249">
        <f t="shared" si="127"/>
        <v>0</v>
      </c>
      <c r="R475" s="45">
        <f t="shared" si="128"/>
        <v>372</v>
      </c>
      <c r="S475" s="129"/>
      <c r="T475" s="122"/>
      <c r="U475" s="154"/>
      <c r="V475" s="440"/>
      <c r="W475" s="227"/>
      <c r="X475" s="154"/>
      <c r="Y475" s="251"/>
      <c r="Z475" s="407"/>
      <c r="AA475" s="154"/>
      <c r="AB475" s="229"/>
      <c r="AC475" s="250"/>
      <c r="AD475" s="203"/>
      <c r="AE475" s="226">
        <v>0</v>
      </c>
      <c r="AF475" s="242" t="e">
        <f t="shared" si="135"/>
        <v>#DIV/0!</v>
      </c>
      <c r="AG475" s="130">
        <f t="shared" si="129"/>
        <v>372</v>
      </c>
      <c r="AH475" s="227" t="str">
        <f t="shared" si="130"/>
        <v>Treatment &amp; Disposal Facilities</v>
      </c>
      <c r="AI475" s="227"/>
      <c r="AJ475" s="227">
        <f t="shared" si="131"/>
        <v>0</v>
      </c>
    </row>
    <row r="476" spans="1:36" s="63" customFormat="1" x14ac:dyDescent="0.25">
      <c r="A476" s="63" t="str">
        <f t="shared" si="132"/>
        <v>Plant Sewers</v>
      </c>
      <c r="B476" s="45">
        <f t="shared" si="132"/>
        <v>373</v>
      </c>
      <c r="C476" s="39">
        <f t="shared" si="122"/>
        <v>0</v>
      </c>
      <c r="D476" s="39"/>
      <c r="E476" s="40"/>
      <c r="F476" s="39"/>
      <c r="G476" s="40"/>
      <c r="H476" s="39">
        <f t="shared" si="123"/>
        <v>0</v>
      </c>
      <c r="I476" s="41">
        <f t="shared" si="133"/>
        <v>2.5</v>
      </c>
      <c r="J476" s="39">
        <f t="shared" si="134"/>
        <v>0</v>
      </c>
      <c r="K476" s="39">
        <f t="shared" si="124"/>
        <v>0</v>
      </c>
      <c r="L476" s="39"/>
      <c r="M476" s="40"/>
      <c r="N476" s="39">
        <f t="shared" si="125"/>
        <v>0</v>
      </c>
      <c r="O476" s="42" t="str">
        <f t="shared" si="126"/>
        <v>---</v>
      </c>
      <c r="P476" s="40"/>
      <c r="Q476" s="42">
        <f t="shared" si="127"/>
        <v>0</v>
      </c>
      <c r="R476" s="45">
        <f t="shared" si="128"/>
        <v>373</v>
      </c>
      <c r="S476" s="164"/>
      <c r="T476" s="155"/>
      <c r="U476" s="39"/>
      <c r="V476" s="39"/>
      <c r="W476" s="207"/>
      <c r="X476" s="39"/>
      <c r="Y476" s="39"/>
      <c r="Z476" s="210"/>
      <c r="AA476" s="39"/>
      <c r="AB476" s="211"/>
      <c r="AC476" s="156"/>
      <c r="AD476" s="165"/>
      <c r="AE476" s="180">
        <v>0</v>
      </c>
      <c r="AF476" s="241" t="e">
        <f t="shared" si="135"/>
        <v>#DIV/0!</v>
      </c>
      <c r="AG476" s="45">
        <f t="shared" si="129"/>
        <v>373</v>
      </c>
      <c r="AH476" s="207" t="str">
        <f t="shared" si="130"/>
        <v>Plant Sewers</v>
      </c>
      <c r="AI476" s="207"/>
      <c r="AJ476" s="207">
        <f t="shared" si="131"/>
        <v>0</v>
      </c>
    </row>
    <row r="477" spans="1:36" s="100" customFormat="1" ht="12.75" customHeight="1" x14ac:dyDescent="0.25">
      <c r="A477" s="100" t="str">
        <f t="shared" si="132"/>
        <v>Outfall Sewer Line</v>
      </c>
      <c r="B477" s="130">
        <f t="shared" si="132"/>
        <v>374</v>
      </c>
      <c r="C477" s="154">
        <f t="shared" si="122"/>
        <v>0</v>
      </c>
      <c r="D477" s="154">
        <v>0</v>
      </c>
      <c r="E477" s="224"/>
      <c r="F477" s="154"/>
      <c r="G477" s="224"/>
      <c r="H477" s="154">
        <f t="shared" si="123"/>
        <v>0</v>
      </c>
      <c r="I477" s="225">
        <f t="shared" si="133"/>
        <v>2</v>
      </c>
      <c r="J477" s="154">
        <f t="shared" si="134"/>
        <v>0</v>
      </c>
      <c r="K477" s="154">
        <f t="shared" si="124"/>
        <v>0</v>
      </c>
      <c r="L477" s="154"/>
      <c r="M477" s="224"/>
      <c r="N477" s="154">
        <f t="shared" si="125"/>
        <v>0</v>
      </c>
      <c r="O477" s="249" t="str">
        <f t="shared" si="126"/>
        <v>---</v>
      </c>
      <c r="P477" s="224"/>
      <c r="Q477" s="249">
        <f t="shared" si="127"/>
        <v>0</v>
      </c>
      <c r="R477" s="45">
        <f t="shared" si="128"/>
        <v>374</v>
      </c>
      <c r="S477" s="129"/>
      <c r="T477" s="122"/>
      <c r="U477" s="154"/>
      <c r="V477" s="441" t="s">
        <v>73</v>
      </c>
      <c r="W477" s="227"/>
      <c r="X477" s="154"/>
      <c r="Y477" s="154"/>
      <c r="Z477" s="251"/>
      <c r="AA477" s="154"/>
      <c r="AB477" s="229"/>
      <c r="AC477" s="250"/>
      <c r="AD477" s="203"/>
      <c r="AE477" s="226">
        <v>0</v>
      </c>
      <c r="AF477" s="242" t="e">
        <f t="shared" si="135"/>
        <v>#DIV/0!</v>
      </c>
      <c r="AG477" s="130">
        <f t="shared" si="129"/>
        <v>374</v>
      </c>
      <c r="AH477" s="227" t="str">
        <f t="shared" si="130"/>
        <v>Outfall Sewer Line</v>
      </c>
      <c r="AI477" s="227"/>
      <c r="AJ477" s="227">
        <f t="shared" si="131"/>
        <v>0</v>
      </c>
    </row>
    <row r="478" spans="1:36" s="63" customFormat="1" x14ac:dyDescent="0.25">
      <c r="A478" s="63" t="str">
        <f t="shared" si="132"/>
        <v>Structures and Improvements- other</v>
      </c>
      <c r="B478" s="45">
        <f t="shared" si="132"/>
        <v>390</v>
      </c>
      <c r="C478" s="39">
        <f t="shared" si="122"/>
        <v>136841</v>
      </c>
      <c r="D478" s="39"/>
      <c r="E478" s="40"/>
      <c r="F478" s="39"/>
      <c r="G478" s="40"/>
      <c r="H478" s="39">
        <f t="shared" si="123"/>
        <v>136841</v>
      </c>
      <c r="I478" s="41">
        <f t="shared" si="133"/>
        <v>2.5</v>
      </c>
      <c r="J478" s="39">
        <f t="shared" si="134"/>
        <v>3421.0250000000001</v>
      </c>
      <c r="K478" s="39">
        <f t="shared" si="124"/>
        <v>13632.712499999998</v>
      </c>
      <c r="L478" s="39"/>
      <c r="M478" s="40"/>
      <c r="N478" s="39">
        <f t="shared" si="125"/>
        <v>17053.737499999999</v>
      </c>
      <c r="O478" s="42">
        <f t="shared" si="126"/>
        <v>12.462447292843519</v>
      </c>
      <c r="P478" s="40"/>
      <c r="Q478" s="42">
        <f t="shared" si="127"/>
        <v>119787.2625</v>
      </c>
      <c r="R478" s="45">
        <f t="shared" si="128"/>
        <v>390</v>
      </c>
      <c r="S478" s="164"/>
      <c r="T478" s="155"/>
      <c r="U478" s="39"/>
      <c r="V478" s="441"/>
      <c r="W478" s="207"/>
      <c r="X478" s="39"/>
      <c r="Y478" s="39"/>
      <c r="Z478" s="210"/>
      <c r="AA478" s="39"/>
      <c r="AB478" s="211"/>
      <c r="AC478" s="156"/>
      <c r="AD478" s="165"/>
      <c r="AE478" s="180">
        <v>0</v>
      </c>
      <c r="AF478" s="241">
        <f t="shared" si="135"/>
        <v>12.462447292843519</v>
      </c>
      <c r="AG478" s="45">
        <f t="shared" si="129"/>
        <v>390</v>
      </c>
      <c r="AH478" s="207" t="str">
        <f t="shared" si="130"/>
        <v>Structures and Improvements- other</v>
      </c>
      <c r="AI478" s="207"/>
      <c r="AJ478" s="207"/>
    </row>
    <row r="479" spans="1:36" s="100" customFormat="1" x14ac:dyDescent="0.25">
      <c r="A479" s="100" t="str">
        <f t="shared" si="132"/>
        <v>Stores Equipment</v>
      </c>
      <c r="B479" s="130">
        <f t="shared" si="132"/>
        <v>393</v>
      </c>
      <c r="C479" s="154">
        <f t="shared" si="122"/>
        <v>0</v>
      </c>
      <c r="D479" s="154"/>
      <c r="E479" s="224"/>
      <c r="F479" s="154"/>
      <c r="G479" s="224"/>
      <c r="H479" s="154">
        <f t="shared" si="123"/>
        <v>0</v>
      </c>
      <c r="I479" s="225">
        <f t="shared" si="133"/>
        <v>4</v>
      </c>
      <c r="J479" s="154">
        <f t="shared" si="134"/>
        <v>0</v>
      </c>
      <c r="K479" s="154">
        <f t="shared" si="124"/>
        <v>0</v>
      </c>
      <c r="L479" s="154"/>
      <c r="M479" s="224"/>
      <c r="N479" s="154">
        <f t="shared" si="125"/>
        <v>0</v>
      </c>
      <c r="O479" s="249" t="str">
        <f t="shared" si="126"/>
        <v>---</v>
      </c>
      <c r="P479" s="224"/>
      <c r="Q479" s="249">
        <f t="shared" si="127"/>
        <v>0</v>
      </c>
      <c r="R479" s="45">
        <f t="shared" si="128"/>
        <v>393</v>
      </c>
      <c r="S479" s="129"/>
      <c r="T479" s="122"/>
      <c r="U479" s="154"/>
      <c r="V479" s="441"/>
      <c r="W479" s="227"/>
      <c r="X479" s="154"/>
      <c r="Y479" s="154"/>
      <c r="Z479" s="154"/>
      <c r="AA479" s="154"/>
      <c r="AB479" s="229"/>
      <c r="AC479" s="250"/>
      <c r="AD479" s="203"/>
      <c r="AE479" s="226">
        <v>0</v>
      </c>
      <c r="AF479" s="242" t="e">
        <f t="shared" si="135"/>
        <v>#DIV/0!</v>
      </c>
      <c r="AG479" s="130">
        <f t="shared" si="129"/>
        <v>393</v>
      </c>
      <c r="AH479" s="227" t="str">
        <f t="shared" si="130"/>
        <v>Stores Equipment</v>
      </c>
      <c r="AI479" s="227"/>
      <c r="AJ479" s="227">
        <f>-1*AE479/100*H479</f>
        <v>0</v>
      </c>
    </row>
    <row r="480" spans="1:36" s="63" customFormat="1" x14ac:dyDescent="0.25">
      <c r="A480" s="63" t="str">
        <f t="shared" si="132"/>
        <v>Transportation Equipment</v>
      </c>
      <c r="B480" s="45">
        <f t="shared" si="132"/>
        <v>392</v>
      </c>
      <c r="C480" s="39">
        <f t="shared" si="122"/>
        <v>0</v>
      </c>
      <c r="D480" s="39"/>
      <c r="E480" s="40"/>
      <c r="F480" s="39"/>
      <c r="G480" s="40"/>
      <c r="H480" s="39">
        <f t="shared" si="123"/>
        <v>0</v>
      </c>
      <c r="I480" s="41">
        <f t="shared" si="133"/>
        <v>13</v>
      </c>
      <c r="J480" s="39">
        <f t="shared" si="134"/>
        <v>0</v>
      </c>
      <c r="K480" s="39">
        <f t="shared" si="124"/>
        <v>0</v>
      </c>
      <c r="L480" s="39"/>
      <c r="M480" s="40"/>
      <c r="N480" s="39">
        <f t="shared" si="125"/>
        <v>0</v>
      </c>
      <c r="O480" s="42" t="str">
        <f t="shared" si="126"/>
        <v>---</v>
      </c>
      <c r="P480" s="40"/>
      <c r="Q480" s="42">
        <f t="shared" si="127"/>
        <v>0</v>
      </c>
      <c r="R480" s="45">
        <f t="shared" si="128"/>
        <v>392</v>
      </c>
      <c r="S480" s="164"/>
      <c r="T480" s="155"/>
      <c r="U480" s="39"/>
      <c r="V480" s="441"/>
      <c r="W480" s="207"/>
      <c r="X480" s="39"/>
      <c r="Y480" s="39"/>
      <c r="Z480" s="39"/>
      <c r="AA480" s="39"/>
      <c r="AB480" s="211"/>
      <c r="AC480" s="156"/>
      <c r="AD480" s="165"/>
      <c r="AE480" s="180">
        <v>0</v>
      </c>
      <c r="AF480" s="241" t="e">
        <f t="shared" si="135"/>
        <v>#DIV/0!</v>
      </c>
      <c r="AG480" s="45">
        <f t="shared" si="129"/>
        <v>392</v>
      </c>
      <c r="AH480" s="207" t="str">
        <f t="shared" si="130"/>
        <v>Transportation Equipment</v>
      </c>
      <c r="AI480" s="207"/>
      <c r="AJ480" s="207">
        <f>-1*AE480/100*H480</f>
        <v>0</v>
      </c>
    </row>
    <row r="481" spans="1:36" s="100" customFormat="1" x14ac:dyDescent="0.25">
      <c r="A481" s="100" t="str">
        <f t="shared" si="132"/>
        <v>Power Operated Equipment</v>
      </c>
      <c r="B481" s="130">
        <f t="shared" si="132"/>
        <v>396</v>
      </c>
      <c r="C481" s="154">
        <f t="shared" si="122"/>
        <v>0</v>
      </c>
      <c r="D481" s="154"/>
      <c r="E481" s="224"/>
      <c r="F481" s="154"/>
      <c r="G481" s="224"/>
      <c r="H481" s="154">
        <f t="shared" si="123"/>
        <v>0</v>
      </c>
      <c r="I481" s="225">
        <f t="shared" si="133"/>
        <v>6.7</v>
      </c>
      <c r="J481" s="154">
        <f t="shared" si="134"/>
        <v>0</v>
      </c>
      <c r="K481" s="154">
        <f t="shared" si="124"/>
        <v>0</v>
      </c>
      <c r="L481" s="154"/>
      <c r="M481" s="224"/>
      <c r="N481" s="154">
        <f t="shared" si="125"/>
        <v>0</v>
      </c>
      <c r="O481" s="249" t="str">
        <f t="shared" si="126"/>
        <v>---</v>
      </c>
      <c r="P481" s="224"/>
      <c r="Q481" s="249">
        <f t="shared" si="127"/>
        <v>0</v>
      </c>
      <c r="R481" s="45">
        <f t="shared" si="128"/>
        <v>396</v>
      </c>
      <c r="S481" s="129"/>
      <c r="T481" s="122"/>
      <c r="U481" s="154"/>
      <c r="V481" s="441"/>
      <c r="W481" s="227"/>
      <c r="X481" s="154"/>
      <c r="Y481" s="154"/>
      <c r="Z481" s="154"/>
      <c r="AA481" s="154"/>
      <c r="AB481" s="229"/>
      <c r="AC481" s="250"/>
      <c r="AD481" s="203"/>
      <c r="AE481" s="226">
        <v>0</v>
      </c>
      <c r="AF481" s="242" t="e">
        <f t="shared" si="135"/>
        <v>#DIV/0!</v>
      </c>
      <c r="AG481" s="130">
        <f t="shared" si="129"/>
        <v>396</v>
      </c>
      <c r="AH481" s="227" t="str">
        <f t="shared" si="130"/>
        <v>Power Operated Equipment</v>
      </c>
      <c r="AI481" s="227"/>
      <c r="AJ481" s="227">
        <f>-1*AE481/100*H481</f>
        <v>0</v>
      </c>
    </row>
    <row r="482" spans="1:36" s="63" customFormat="1" x14ac:dyDescent="0.25">
      <c r="A482" s="63" t="str">
        <f t="shared" si="132"/>
        <v>Land and Land Rights</v>
      </c>
      <c r="B482" s="45">
        <f t="shared" si="132"/>
        <v>350</v>
      </c>
      <c r="C482" s="39">
        <f t="shared" si="122"/>
        <v>23316</v>
      </c>
      <c r="D482" s="39"/>
      <c r="E482" s="40"/>
      <c r="F482" s="39"/>
      <c r="G482" s="40"/>
      <c r="H482" s="39">
        <f t="shared" si="123"/>
        <v>23316</v>
      </c>
      <c r="I482" s="41">
        <f t="shared" si="133"/>
        <v>0</v>
      </c>
      <c r="J482" s="39">
        <f t="shared" si="134"/>
        <v>0</v>
      </c>
      <c r="K482" s="39">
        <f t="shared" si="124"/>
        <v>0</v>
      </c>
      <c r="L482" s="39"/>
      <c r="M482" s="40"/>
      <c r="N482" s="39">
        <f t="shared" si="125"/>
        <v>0</v>
      </c>
      <c r="O482" s="42" t="str">
        <f t="shared" si="126"/>
        <v>---</v>
      </c>
      <c r="P482" s="40"/>
      <c r="Q482" s="42">
        <f t="shared" si="127"/>
        <v>23316</v>
      </c>
      <c r="R482" s="45">
        <f t="shared" si="128"/>
        <v>350</v>
      </c>
      <c r="S482" s="164"/>
      <c r="T482" s="155"/>
      <c r="U482" s="39"/>
      <c r="V482" s="441"/>
      <c r="W482" s="207"/>
      <c r="X482" s="39"/>
      <c r="Y482" s="39"/>
      <c r="Z482" s="39"/>
      <c r="AA482" s="39"/>
      <c r="AB482" s="211"/>
      <c r="AC482" s="156"/>
      <c r="AD482" s="165"/>
      <c r="AE482" s="180">
        <v>0</v>
      </c>
      <c r="AF482" s="241">
        <f t="shared" si="135"/>
        <v>0</v>
      </c>
      <c r="AG482" s="45">
        <f t="shared" si="129"/>
        <v>350</v>
      </c>
      <c r="AH482" s="207" t="str">
        <f t="shared" si="130"/>
        <v>Land and Land Rights</v>
      </c>
      <c r="AI482" s="207"/>
      <c r="AJ482" s="207">
        <f>-1*AE482/100*H482</f>
        <v>0</v>
      </c>
    </row>
    <row r="483" spans="1:36" s="100" customFormat="1" x14ac:dyDescent="0.25">
      <c r="A483" s="100">
        <f t="shared" si="132"/>
        <v>0</v>
      </c>
      <c r="B483" s="130">
        <f t="shared" si="132"/>
        <v>0</v>
      </c>
      <c r="C483" s="154">
        <f t="shared" si="122"/>
        <v>0</v>
      </c>
      <c r="D483" s="154"/>
      <c r="E483" s="224"/>
      <c r="F483" s="154"/>
      <c r="G483" s="224"/>
      <c r="H483" s="154">
        <f t="shared" si="123"/>
        <v>0</v>
      </c>
      <c r="I483" s="225">
        <f t="shared" si="133"/>
        <v>0</v>
      </c>
      <c r="J483" s="154">
        <f t="shared" si="134"/>
        <v>0</v>
      </c>
      <c r="K483" s="154">
        <f t="shared" si="124"/>
        <v>0</v>
      </c>
      <c r="L483" s="154"/>
      <c r="M483" s="224"/>
      <c r="N483" s="154">
        <f t="shared" si="125"/>
        <v>0</v>
      </c>
      <c r="O483" s="249" t="str">
        <f t="shared" si="126"/>
        <v>---</v>
      </c>
      <c r="P483" s="224"/>
      <c r="Q483" s="249">
        <f t="shared" si="127"/>
        <v>0</v>
      </c>
      <c r="R483" s="45">
        <f t="shared" si="128"/>
        <v>0</v>
      </c>
      <c r="S483" s="129"/>
      <c r="T483" s="122"/>
      <c r="U483" s="154"/>
      <c r="V483" s="441"/>
      <c r="W483" s="227"/>
      <c r="X483" s="154"/>
      <c r="Y483" s="154"/>
      <c r="Z483" s="154"/>
      <c r="AA483" s="154"/>
      <c r="AB483" s="229"/>
      <c r="AC483" s="250"/>
      <c r="AD483" s="203"/>
      <c r="AE483" s="226">
        <v>0</v>
      </c>
      <c r="AF483" s="242" t="e">
        <f t="shared" si="135"/>
        <v>#DIV/0!</v>
      </c>
      <c r="AG483" s="130">
        <f t="shared" si="129"/>
        <v>0</v>
      </c>
      <c r="AH483" s="227">
        <f t="shared" si="130"/>
        <v>0</v>
      </c>
      <c r="AI483" s="227"/>
      <c r="AJ483" s="227"/>
    </row>
    <row r="484" spans="1:36" s="63" customFormat="1" x14ac:dyDescent="0.25">
      <c r="A484" s="63">
        <f t="shared" si="132"/>
        <v>0</v>
      </c>
      <c r="B484" s="45">
        <f t="shared" si="132"/>
        <v>0</v>
      </c>
      <c r="C484" s="39">
        <f t="shared" si="122"/>
        <v>0</v>
      </c>
      <c r="D484" s="39"/>
      <c r="E484" s="40"/>
      <c r="F484" s="39"/>
      <c r="G484" s="40"/>
      <c r="H484" s="39">
        <f t="shared" si="123"/>
        <v>0</v>
      </c>
      <c r="I484" s="41">
        <f t="shared" si="133"/>
        <v>0</v>
      </c>
      <c r="J484" s="39">
        <f t="shared" si="134"/>
        <v>0</v>
      </c>
      <c r="K484" s="39">
        <f t="shared" si="124"/>
        <v>0</v>
      </c>
      <c r="L484" s="39"/>
      <c r="M484" s="40"/>
      <c r="N484" s="39">
        <f t="shared" si="125"/>
        <v>0</v>
      </c>
      <c r="O484" s="42" t="str">
        <f t="shared" si="126"/>
        <v>---</v>
      </c>
      <c r="P484" s="40"/>
      <c r="Q484" s="42">
        <f t="shared" si="127"/>
        <v>0</v>
      </c>
      <c r="R484" s="45">
        <f t="shared" si="128"/>
        <v>0</v>
      </c>
      <c r="S484" s="164"/>
      <c r="T484" s="155"/>
      <c r="U484" s="39"/>
      <c r="V484" s="441"/>
      <c r="W484" s="207"/>
      <c r="X484" s="39"/>
      <c r="Y484" s="39"/>
      <c r="Z484" s="39"/>
      <c r="AA484" s="39"/>
      <c r="AB484" s="211"/>
      <c r="AC484" s="156"/>
      <c r="AD484" s="165"/>
      <c r="AE484" s="180">
        <v>0</v>
      </c>
      <c r="AF484" s="241" t="e">
        <f t="shared" si="135"/>
        <v>#DIV/0!</v>
      </c>
      <c r="AG484" s="45">
        <f t="shared" si="129"/>
        <v>0</v>
      </c>
      <c r="AH484" s="207">
        <f t="shared" si="130"/>
        <v>0</v>
      </c>
      <c r="AI484" s="207"/>
      <c r="AJ484" s="207">
        <f>-1*AE484/100*H484</f>
        <v>0</v>
      </c>
    </row>
    <row r="485" spans="1:36" s="100" customFormat="1" x14ac:dyDescent="0.25">
      <c r="A485" s="100">
        <f t="shared" si="132"/>
        <v>0</v>
      </c>
      <c r="B485" s="130">
        <f t="shared" si="132"/>
        <v>0</v>
      </c>
      <c r="C485" s="154">
        <f t="shared" si="122"/>
        <v>0</v>
      </c>
      <c r="D485" s="154"/>
      <c r="E485" s="224"/>
      <c r="F485" s="154"/>
      <c r="G485" s="224"/>
      <c r="H485" s="154">
        <f t="shared" si="123"/>
        <v>0</v>
      </c>
      <c r="I485" s="225">
        <f t="shared" si="133"/>
        <v>0</v>
      </c>
      <c r="J485" s="154">
        <f t="shared" si="134"/>
        <v>0</v>
      </c>
      <c r="K485" s="154">
        <f t="shared" si="124"/>
        <v>0</v>
      </c>
      <c r="L485" s="154"/>
      <c r="M485" s="224"/>
      <c r="N485" s="154">
        <f t="shared" si="125"/>
        <v>0</v>
      </c>
      <c r="O485" s="249" t="str">
        <f t="shared" si="126"/>
        <v>---</v>
      </c>
      <c r="P485" s="224"/>
      <c r="Q485" s="249">
        <f t="shared" si="127"/>
        <v>0</v>
      </c>
      <c r="R485" s="45">
        <f t="shared" si="128"/>
        <v>0</v>
      </c>
      <c r="S485" s="129"/>
      <c r="T485" s="122"/>
      <c r="U485" s="154"/>
      <c r="V485" s="154"/>
      <c r="W485" s="227"/>
      <c r="X485" s="154"/>
      <c r="Y485" s="154"/>
      <c r="Z485" s="154"/>
      <c r="AA485" s="154"/>
      <c r="AB485" s="229"/>
      <c r="AC485" s="250"/>
      <c r="AD485" s="203"/>
      <c r="AE485" s="226">
        <v>0</v>
      </c>
      <c r="AF485" s="242" t="e">
        <f t="shared" si="135"/>
        <v>#DIV/0!</v>
      </c>
      <c r="AG485" s="130">
        <f t="shared" si="129"/>
        <v>0</v>
      </c>
      <c r="AH485" s="227">
        <f t="shared" si="130"/>
        <v>0</v>
      </c>
      <c r="AI485" s="227"/>
      <c r="AJ485" s="227">
        <f>-1*AE485/100*H485</f>
        <v>0</v>
      </c>
    </row>
    <row r="486" spans="1:36" s="63" customFormat="1" x14ac:dyDescent="0.25">
      <c r="A486" s="63">
        <f t="shared" si="132"/>
        <v>0</v>
      </c>
      <c r="B486" s="45">
        <f t="shared" si="132"/>
        <v>0</v>
      </c>
      <c r="C486" s="39">
        <f t="shared" si="122"/>
        <v>0</v>
      </c>
      <c r="D486" s="39"/>
      <c r="E486" s="40"/>
      <c r="F486" s="39"/>
      <c r="G486" s="40"/>
      <c r="H486" s="39">
        <f t="shared" si="123"/>
        <v>0</v>
      </c>
      <c r="I486" s="41">
        <f t="shared" si="133"/>
        <v>0</v>
      </c>
      <c r="J486" s="39">
        <f t="shared" si="134"/>
        <v>0</v>
      </c>
      <c r="K486" s="39">
        <f t="shared" si="124"/>
        <v>0</v>
      </c>
      <c r="L486" s="39"/>
      <c r="M486" s="40"/>
      <c r="N486" s="39">
        <f t="shared" si="125"/>
        <v>0</v>
      </c>
      <c r="O486" s="42" t="str">
        <f t="shared" si="126"/>
        <v>---</v>
      </c>
      <c r="P486" s="40"/>
      <c r="Q486" s="42">
        <f t="shared" si="127"/>
        <v>0</v>
      </c>
      <c r="R486" s="45">
        <f t="shared" si="128"/>
        <v>0</v>
      </c>
      <c r="S486" s="164"/>
      <c r="T486" s="155"/>
      <c r="U486" s="39"/>
      <c r="V486" s="39"/>
      <c r="W486" s="207"/>
      <c r="X486" s="207"/>
      <c r="Y486" s="39"/>
      <c r="Z486" s="39"/>
      <c r="AA486" s="39"/>
      <c r="AB486" s="211"/>
      <c r="AC486" s="156"/>
      <c r="AD486" s="165"/>
      <c r="AE486" s="180">
        <v>0</v>
      </c>
      <c r="AF486" s="241" t="e">
        <f t="shared" si="135"/>
        <v>#DIV/0!</v>
      </c>
      <c r="AG486" s="45">
        <f t="shared" si="129"/>
        <v>0</v>
      </c>
      <c r="AH486" s="207">
        <f t="shared" si="130"/>
        <v>0</v>
      </c>
      <c r="AI486" s="207"/>
      <c r="AJ486" s="207">
        <f>-1*AE486/100*H486</f>
        <v>0</v>
      </c>
    </row>
    <row r="487" spans="1:36" x14ac:dyDescent="0.25">
      <c r="A487" s="10"/>
      <c r="B487" s="104"/>
      <c r="C487" s="14"/>
      <c r="D487" s="15"/>
      <c r="E487" s="16"/>
      <c r="F487" s="15"/>
      <c r="G487" s="16"/>
      <c r="H487" s="11">
        <f t="shared" si="123"/>
        <v>0</v>
      </c>
      <c r="I487" s="17"/>
      <c r="J487" s="11"/>
      <c r="K487" s="14"/>
      <c r="L487" s="15"/>
      <c r="M487" s="16"/>
      <c r="N487" s="15"/>
      <c r="O487" s="13"/>
      <c r="P487" s="16"/>
      <c r="Q487" s="124"/>
      <c r="R487" s="44"/>
      <c r="S487" s="129"/>
      <c r="T487" s="122"/>
      <c r="U487" s="11"/>
      <c r="V487" s="11"/>
      <c r="W487" s="64"/>
      <c r="X487" s="64"/>
      <c r="Y487" s="11"/>
      <c r="Z487" s="11"/>
      <c r="AA487" s="11"/>
      <c r="AB487" s="230"/>
      <c r="AC487" s="206"/>
      <c r="AE487" s="226">
        <v>0</v>
      </c>
      <c r="AF487" s="242" t="e">
        <f t="shared" si="135"/>
        <v>#DIV/0!</v>
      </c>
      <c r="AG487" s="44">
        <f t="shared" si="129"/>
        <v>0</v>
      </c>
      <c r="AH487" s="64">
        <f t="shared" si="130"/>
        <v>0</v>
      </c>
      <c r="AI487" s="64"/>
      <c r="AJ487" s="64">
        <f>-1*AE487/100*H487</f>
        <v>0</v>
      </c>
    </row>
    <row r="488" spans="1:36" x14ac:dyDescent="0.25">
      <c r="A488" s="150" t="s">
        <v>54</v>
      </c>
      <c r="B488" s="9" t="str">
        <f>$M$1</f>
        <v>A</v>
      </c>
      <c r="C488" s="18"/>
      <c r="D488" s="18"/>
      <c r="E488" s="19"/>
      <c r="F488" s="18"/>
      <c r="G488" s="19"/>
      <c r="H488" s="18"/>
      <c r="I488" s="18"/>
      <c r="J488" s="18"/>
      <c r="K488" s="18"/>
      <c r="L488" s="18"/>
      <c r="M488" s="19"/>
      <c r="N488" s="18"/>
      <c r="O488" s="18"/>
      <c r="P488" s="19"/>
      <c r="Q488" s="20"/>
      <c r="R488" s="21"/>
      <c r="U488" s="56"/>
      <c r="V488" s="4"/>
      <c r="Y488" s="32"/>
      <c r="AA488" s="32"/>
      <c r="AB488" s="205"/>
      <c r="AE488" s="9"/>
      <c r="AF488" s="58"/>
    </row>
    <row r="489" spans="1:36" x14ac:dyDescent="0.25">
      <c r="A489" s="4" t="s">
        <v>4</v>
      </c>
      <c r="C489" s="198">
        <f>SUM(C466:C488)</f>
        <v>250157</v>
      </c>
      <c r="D489" s="198">
        <f>SUM(D466:D488)</f>
        <v>104830</v>
      </c>
      <c r="E489" s="22"/>
      <c r="F489" s="154">
        <f>SUM(F466:F488)</f>
        <v>0</v>
      </c>
      <c r="G489" s="22"/>
      <c r="H489" s="198">
        <f>SUM(H466:H488)</f>
        <v>354987</v>
      </c>
      <c r="I489" s="23"/>
      <c r="J489" s="198">
        <f>SUM(J466:J488)</f>
        <v>7169.3250000000007</v>
      </c>
      <c r="K489" s="198">
        <f>SUM(K466:K488)</f>
        <v>23082.712499999998</v>
      </c>
      <c r="L489" s="154">
        <f>SUM(L466:L488)</f>
        <v>0</v>
      </c>
      <c r="M489" s="22"/>
      <c r="N489" s="198">
        <f>SUM(N466:N488)</f>
        <v>30252.037499999999</v>
      </c>
      <c r="O489" s="64"/>
      <c r="P489" s="24"/>
      <c r="Q489" s="198">
        <f>SUM(Q466:Q488)</f>
        <v>324734.96250000002</v>
      </c>
      <c r="U489" s="198">
        <f>SUM(U466:U488)</f>
        <v>0</v>
      </c>
      <c r="V489" s="23"/>
      <c r="X489" s="198">
        <f>U489+V466</f>
        <v>0</v>
      </c>
      <c r="Y489" s="198">
        <f>X489/H489*J489</f>
        <v>0</v>
      </c>
      <c r="AA489" s="198">
        <f>Z466+Y489+SUM(AA466:AA487)</f>
        <v>0</v>
      </c>
      <c r="AB489" s="198">
        <f>X489-AA489</f>
        <v>0</v>
      </c>
      <c r="AF489" s="243">
        <f>100*N489/(H489+AJ489)</f>
        <v>8.5220127779327122</v>
      </c>
      <c r="AG489" s="168" t="s">
        <v>37</v>
      </c>
      <c r="AI489" s="56" t="s">
        <v>38</v>
      </c>
      <c r="AJ489" s="198">
        <f>SUM(AJ466:AJ488)</f>
        <v>0</v>
      </c>
    </row>
    <row r="490" spans="1:36" x14ac:dyDescent="0.25">
      <c r="C490" s="32"/>
      <c r="H490" s="32"/>
      <c r="I490" s="32"/>
      <c r="J490" s="32"/>
      <c r="K490" s="32"/>
      <c r="L490" s="32"/>
      <c r="N490" s="32"/>
      <c r="O490" s="32"/>
      <c r="Q490" s="32"/>
    </row>
    <row r="491" spans="1:36" x14ac:dyDescent="0.25">
      <c r="A491" s="120" t="s">
        <v>85</v>
      </c>
      <c r="B491" s="4"/>
      <c r="E491" s="4"/>
      <c r="G491" s="4"/>
      <c r="M491" s="4"/>
      <c r="P491" s="4"/>
    </row>
    <row r="492" spans="1:36" ht="14.4" thickBot="1" x14ac:dyDescent="0.3">
      <c r="B492" s="4"/>
      <c r="E492" s="4"/>
      <c r="G492" s="4"/>
      <c r="J492" s="32"/>
      <c r="K492" s="32"/>
      <c r="L492" s="32"/>
      <c r="N492" s="32"/>
      <c r="O492" s="32"/>
      <c r="Q492" s="32"/>
    </row>
    <row r="493" spans="1:36" ht="14.4" thickTop="1" x14ac:dyDescent="0.25">
      <c r="B493" s="4"/>
      <c r="E493" s="4"/>
      <c r="G493" s="4"/>
      <c r="J493" s="32"/>
      <c r="K493" s="66"/>
      <c r="L493" s="67"/>
      <c r="M493" s="68"/>
      <c r="N493" s="67"/>
      <c r="O493" s="67"/>
      <c r="P493" s="68"/>
      <c r="Q493" s="69"/>
    </row>
    <row r="494" spans="1:36" x14ac:dyDescent="0.25">
      <c r="C494" s="32"/>
      <c r="H494" s="32"/>
      <c r="I494" s="32"/>
      <c r="J494" s="32"/>
      <c r="K494" s="70"/>
      <c r="L494" s="448">
        <f>I457</f>
        <v>1992</v>
      </c>
      <c r="M494" s="449"/>
      <c r="N494" s="449"/>
      <c r="O494" s="449"/>
      <c r="P494" s="450"/>
      <c r="Q494" s="71"/>
    </row>
    <row r="495" spans="1:36" x14ac:dyDescent="0.25">
      <c r="K495" s="72"/>
      <c r="L495" s="56"/>
      <c r="M495" s="73"/>
      <c r="N495" s="56"/>
      <c r="O495" s="56"/>
      <c r="P495" s="73"/>
      <c r="Q495" s="74"/>
    </row>
    <row r="496" spans="1:36" x14ac:dyDescent="0.25">
      <c r="A496" s="9"/>
      <c r="B496" s="168"/>
      <c r="K496" s="72"/>
      <c r="L496" s="56" t="s">
        <v>19</v>
      </c>
      <c r="M496" s="73"/>
      <c r="N496" s="56"/>
      <c r="O496" s="379">
        <f>H489</f>
        <v>354987</v>
      </c>
      <c r="P496" s="379"/>
      <c r="Q496" s="71"/>
    </row>
    <row r="497" spans="1:36" x14ac:dyDescent="0.25">
      <c r="A497" s="9"/>
      <c r="B497" s="168"/>
      <c r="K497" s="72"/>
      <c r="L497" s="43" t="s">
        <v>20</v>
      </c>
      <c r="M497" s="73"/>
      <c r="N497" s="56"/>
      <c r="O497" s="391">
        <f>X489</f>
        <v>0</v>
      </c>
      <c r="P497" s="391"/>
      <c r="Q497" s="71"/>
    </row>
    <row r="498" spans="1:36" ht="14.4" thickBot="1" x14ac:dyDescent="0.3">
      <c r="K498" s="72"/>
      <c r="L498" s="43" t="s">
        <v>21</v>
      </c>
      <c r="M498" s="73"/>
      <c r="N498" s="56"/>
      <c r="O498" s="392">
        <f>N489</f>
        <v>30252.037499999999</v>
      </c>
      <c r="P498" s="392"/>
      <c r="Q498" s="71"/>
    </row>
    <row r="499" spans="1:36" x14ac:dyDescent="0.25">
      <c r="A499" s="9"/>
      <c r="B499" s="168"/>
      <c r="K499" s="72"/>
      <c r="L499" s="75"/>
      <c r="M499" s="76"/>
      <c r="N499" s="77"/>
      <c r="O499" s="393">
        <f>O496-O497-O498</f>
        <v>324734.96250000002</v>
      </c>
      <c r="P499" s="393"/>
      <c r="Q499" s="71"/>
    </row>
    <row r="500" spans="1:36" x14ac:dyDescent="0.25">
      <c r="A500" s="9"/>
      <c r="B500" s="168"/>
      <c r="H500" s="9"/>
      <c r="K500" s="78"/>
      <c r="L500" s="43"/>
      <c r="M500" s="73"/>
      <c r="N500" s="56"/>
      <c r="O500" s="43"/>
      <c r="P500" s="56"/>
      <c r="Q500" s="74"/>
    </row>
    <row r="501" spans="1:36" x14ac:dyDescent="0.25">
      <c r="A501" s="9" t="s">
        <v>22</v>
      </c>
      <c r="B501" s="62">
        <v>0</v>
      </c>
      <c r="C501" s="62"/>
      <c r="D501" s="4" t="s">
        <v>23</v>
      </c>
      <c r="E501" s="4"/>
      <c r="F501" s="2"/>
      <c r="G501" s="4"/>
      <c r="H501" s="2"/>
      <c r="J501" s="2"/>
      <c r="K501" s="78"/>
      <c r="L501" s="80" t="s">
        <v>24</v>
      </c>
      <c r="M501" s="73"/>
      <c r="N501" s="56"/>
      <c r="O501" s="394">
        <f>AA489</f>
        <v>0</v>
      </c>
      <c r="P501" s="394"/>
      <c r="Q501" s="71"/>
    </row>
    <row r="502" spans="1:36" x14ac:dyDescent="0.25">
      <c r="A502" s="9" t="s">
        <v>25</v>
      </c>
      <c r="B502" s="62">
        <v>0</v>
      </c>
      <c r="C502" s="62"/>
      <c r="D502" s="4">
        <f>B501-B502</f>
        <v>0</v>
      </c>
      <c r="E502" s="4" t="s">
        <v>26</v>
      </c>
      <c r="F502" s="2"/>
      <c r="G502" s="4"/>
      <c r="H502" s="2"/>
      <c r="J502" s="2"/>
      <c r="K502" s="72"/>
      <c r="L502" s="81" t="s">
        <v>27</v>
      </c>
      <c r="M502" s="19"/>
      <c r="N502" s="20"/>
      <c r="O502" s="374">
        <f>O499+O501</f>
        <v>324734.96250000002</v>
      </c>
      <c r="P502" s="374"/>
      <c r="Q502" s="95"/>
    </row>
    <row r="503" spans="1:36" ht="14.4" thickBot="1" x14ac:dyDescent="0.3">
      <c r="A503" s="9"/>
      <c r="B503" s="62"/>
      <c r="C503" s="62"/>
      <c r="E503" s="4"/>
      <c r="F503" s="2"/>
      <c r="G503" s="4"/>
      <c r="H503" s="2"/>
      <c r="J503" s="2"/>
      <c r="K503" s="82"/>
      <c r="L503" s="103"/>
      <c r="M503" s="84"/>
      <c r="N503" s="83"/>
      <c r="O503" s="83"/>
      <c r="P503" s="84"/>
      <c r="Q503" s="85"/>
    </row>
    <row r="504" spans="1:36" ht="14.4" thickTop="1" x14ac:dyDescent="0.25">
      <c r="A504" s="9"/>
      <c r="B504" s="62"/>
      <c r="C504" s="62"/>
      <c r="E504" s="4"/>
      <c r="F504" s="2"/>
      <c r="G504" s="4"/>
      <c r="H504" s="2"/>
      <c r="J504" s="2"/>
      <c r="L504" s="80"/>
      <c r="M504" s="73"/>
      <c r="N504" s="56"/>
      <c r="O504" s="56"/>
      <c r="P504" s="73"/>
      <c r="Q504" s="86"/>
    </row>
    <row r="505" spans="1:36" x14ac:dyDescent="0.25">
      <c r="B505" s="4"/>
      <c r="E505" s="4"/>
      <c r="G505" s="4"/>
      <c r="M505" s="4"/>
      <c r="P505" s="4"/>
    </row>
    <row r="506" spans="1:36" x14ac:dyDescent="0.25">
      <c r="B506" s="4"/>
      <c r="E506" s="4"/>
      <c r="M506" s="4"/>
      <c r="N506" s="425" t="s">
        <v>93</v>
      </c>
      <c r="O506" s="425"/>
      <c r="P506" s="425"/>
      <c r="Q506" s="425"/>
      <c r="R506" s="425"/>
    </row>
    <row r="507" spans="1:36" ht="12.75" customHeight="1" x14ac:dyDescent="0.25">
      <c r="A507" s="149"/>
      <c r="B507" s="149"/>
      <c r="C507" s="149"/>
      <c r="D507" s="1"/>
      <c r="G507" s="422" t="s">
        <v>1</v>
      </c>
      <c r="H507" s="423"/>
      <c r="I507" s="3">
        <f>I457+1</f>
        <v>1993</v>
      </c>
      <c r="J507" s="427"/>
      <c r="K507" s="427"/>
      <c r="L507" s="428"/>
      <c r="M507" s="3">
        <v>12</v>
      </c>
      <c r="N507" s="425"/>
      <c r="O507" s="425"/>
      <c r="P507" s="425"/>
      <c r="Q507" s="425"/>
      <c r="R507" s="425"/>
    </row>
    <row r="508" spans="1:36" x14ac:dyDescent="0.25">
      <c r="A508" s="149"/>
      <c r="B508" s="149"/>
      <c r="C508" s="149"/>
      <c r="D508" s="1"/>
      <c r="N508" s="426"/>
      <c r="O508" s="426"/>
      <c r="P508" s="426"/>
      <c r="Q508" s="426"/>
      <c r="R508" s="426"/>
    </row>
    <row r="509" spans="1:36" ht="12.75" customHeight="1" x14ac:dyDescent="0.3">
      <c r="A509" s="5"/>
      <c r="B509" s="451" t="s">
        <v>49</v>
      </c>
      <c r="C509" s="366" t="s">
        <v>44</v>
      </c>
      <c r="D509" s="366" t="s">
        <v>45</v>
      </c>
      <c r="E509" s="101"/>
      <c r="F509" s="366" t="s">
        <v>46</v>
      </c>
      <c r="G509" s="101"/>
      <c r="H509" s="366" t="s">
        <v>47</v>
      </c>
      <c r="I509" s="366" t="s">
        <v>48</v>
      </c>
      <c r="J509" s="366" t="s">
        <v>50</v>
      </c>
      <c r="K509" s="366" t="s">
        <v>51</v>
      </c>
      <c r="L509" s="366" t="s">
        <v>52</v>
      </c>
      <c r="M509" s="101"/>
      <c r="N509" s="366" t="s">
        <v>53</v>
      </c>
      <c r="O509" s="366" t="s">
        <v>60</v>
      </c>
      <c r="P509" s="101"/>
      <c r="Q509" s="368" t="s">
        <v>55</v>
      </c>
      <c r="R509" s="447" t="s">
        <v>49</v>
      </c>
      <c r="U509" s="437" t="s">
        <v>64</v>
      </c>
      <c r="V509" s="437" t="s">
        <v>65</v>
      </c>
      <c r="W509" s="442" t="s">
        <v>67</v>
      </c>
      <c r="X509" s="437" t="s">
        <v>66</v>
      </c>
      <c r="Y509" s="437" t="s">
        <v>68</v>
      </c>
      <c r="Z509" s="445" t="s">
        <v>69</v>
      </c>
      <c r="AA509" s="437" t="s">
        <v>70</v>
      </c>
      <c r="AB509" s="437" t="s">
        <v>71</v>
      </c>
      <c r="AE509" s="366" t="s">
        <v>98</v>
      </c>
      <c r="AF509" s="371" t="s">
        <v>99</v>
      </c>
      <c r="AG509" s="366" t="s">
        <v>100</v>
      </c>
      <c r="AH509" s="366" t="s">
        <v>41</v>
      </c>
      <c r="AI509" s="366"/>
      <c r="AJ509" s="366" t="s">
        <v>101</v>
      </c>
    </row>
    <row r="510" spans="1:36" x14ac:dyDescent="0.3">
      <c r="A510" s="6"/>
      <c r="B510" s="451"/>
      <c r="C510" s="367"/>
      <c r="D510" s="367"/>
      <c r="E510" s="102"/>
      <c r="F510" s="367"/>
      <c r="G510" s="102"/>
      <c r="H510" s="367"/>
      <c r="I510" s="367"/>
      <c r="J510" s="367"/>
      <c r="K510" s="367"/>
      <c r="L510" s="367"/>
      <c r="M510" s="102"/>
      <c r="N510" s="367"/>
      <c r="O510" s="367"/>
      <c r="P510" s="102"/>
      <c r="Q510" s="369"/>
      <c r="R510" s="447"/>
      <c r="U510" s="438"/>
      <c r="V510" s="438"/>
      <c r="W510" s="443"/>
      <c r="X510" s="438"/>
      <c r="Y510" s="438"/>
      <c r="Z510" s="446"/>
      <c r="AA510" s="438"/>
      <c r="AB510" s="438"/>
      <c r="AE510" s="367" t="s">
        <v>29</v>
      </c>
      <c r="AF510" s="372" t="s">
        <v>30</v>
      </c>
      <c r="AG510" s="367"/>
      <c r="AH510" s="367" t="s">
        <v>41</v>
      </c>
      <c r="AI510" s="367"/>
      <c r="AJ510" s="367" t="s">
        <v>40</v>
      </c>
    </row>
    <row r="511" spans="1:36" x14ac:dyDescent="0.3">
      <c r="A511" s="6"/>
      <c r="B511" s="451"/>
      <c r="C511" s="367"/>
      <c r="D511" s="367"/>
      <c r="E511" s="102"/>
      <c r="F511" s="367"/>
      <c r="G511" s="102"/>
      <c r="H511" s="367"/>
      <c r="I511" s="367"/>
      <c r="J511" s="367"/>
      <c r="K511" s="367"/>
      <c r="L511" s="367"/>
      <c r="M511" s="102"/>
      <c r="N511" s="367"/>
      <c r="O511" s="367"/>
      <c r="P511" s="102"/>
      <c r="Q511" s="369"/>
      <c r="R511" s="447"/>
      <c r="U511" s="438"/>
      <c r="V511" s="438"/>
      <c r="W511" s="443"/>
      <c r="X511" s="438"/>
      <c r="Y511" s="438"/>
      <c r="Z511" s="446"/>
      <c r="AA511" s="438"/>
      <c r="AB511" s="438"/>
      <c r="AE511" s="367" t="s">
        <v>6</v>
      </c>
      <c r="AF511" s="372" t="s">
        <v>31</v>
      </c>
      <c r="AG511" s="367"/>
      <c r="AH511" s="367"/>
      <c r="AI511" s="367"/>
      <c r="AJ511" s="367" t="s">
        <v>31</v>
      </c>
    </row>
    <row r="512" spans="1:36" x14ac:dyDescent="0.3">
      <c r="A512" s="359" t="s">
        <v>0</v>
      </c>
      <c r="B512" s="451"/>
      <c r="C512" s="367"/>
      <c r="D512" s="367"/>
      <c r="E512" s="102"/>
      <c r="F512" s="367"/>
      <c r="G512" s="102"/>
      <c r="H512" s="367"/>
      <c r="I512" s="367"/>
      <c r="J512" s="367"/>
      <c r="K512" s="367"/>
      <c r="L512" s="367"/>
      <c r="M512" s="102"/>
      <c r="N512" s="367"/>
      <c r="O512" s="367"/>
      <c r="P512" s="102"/>
      <c r="Q512" s="369"/>
      <c r="R512" s="447"/>
      <c r="U512" s="438"/>
      <c r="V512" s="438"/>
      <c r="W512" s="443"/>
      <c r="X512" s="438"/>
      <c r="Y512" s="438"/>
      <c r="Z512" s="446"/>
      <c r="AA512" s="438"/>
      <c r="AB512" s="438"/>
      <c r="AE512" s="367" t="s">
        <v>32</v>
      </c>
      <c r="AF512" s="372" t="s">
        <v>33</v>
      </c>
      <c r="AG512" s="367" t="s">
        <v>15</v>
      </c>
      <c r="AH512" s="367"/>
      <c r="AI512" s="367"/>
      <c r="AJ512" s="367" t="s">
        <v>34</v>
      </c>
    </row>
    <row r="513" spans="1:36" x14ac:dyDescent="0.3">
      <c r="A513" s="359"/>
      <c r="B513" s="451"/>
      <c r="C513" s="46">
        <f>I507</f>
        <v>1993</v>
      </c>
      <c r="D513" s="46">
        <f>I507</f>
        <v>1993</v>
      </c>
      <c r="E513" s="7" t="s">
        <v>5</v>
      </c>
      <c r="F513" s="46">
        <f>I507</f>
        <v>1993</v>
      </c>
      <c r="G513" s="7" t="s">
        <v>5</v>
      </c>
      <c r="H513" s="46">
        <f>I507</f>
        <v>1993</v>
      </c>
      <c r="I513" s="373"/>
      <c r="J513" s="373"/>
      <c r="K513" s="46">
        <f>I507</f>
        <v>1993</v>
      </c>
      <c r="L513" s="46">
        <f>I507</f>
        <v>1993</v>
      </c>
      <c r="M513" s="7" t="s">
        <v>5</v>
      </c>
      <c r="N513" s="46">
        <f>I507</f>
        <v>1993</v>
      </c>
      <c r="O513" s="373"/>
      <c r="P513" s="7" t="s">
        <v>5</v>
      </c>
      <c r="Q513" s="47">
        <f>I507</f>
        <v>1993</v>
      </c>
      <c r="R513" s="447"/>
      <c r="U513" s="46">
        <f>Q513</f>
        <v>1993</v>
      </c>
      <c r="V513" s="46">
        <f>U513</f>
        <v>1993</v>
      </c>
      <c r="W513" s="444"/>
      <c r="X513" s="46">
        <f>U513</f>
        <v>1993</v>
      </c>
      <c r="Y513" s="46">
        <f>U513</f>
        <v>1993</v>
      </c>
      <c r="Z513" s="47">
        <f>U513</f>
        <v>1993</v>
      </c>
      <c r="AA513" s="439"/>
      <c r="AB513" s="439"/>
      <c r="AE513" s="46" t="s">
        <v>35</v>
      </c>
      <c r="AF513" s="220">
        <f>D513</f>
        <v>1993</v>
      </c>
      <c r="AG513" s="373" t="s">
        <v>16</v>
      </c>
      <c r="AH513" s="46" t="s">
        <v>0</v>
      </c>
      <c r="AI513" s="46"/>
      <c r="AJ513" s="46" t="s">
        <v>36</v>
      </c>
    </row>
    <row r="514" spans="1:36" s="9" customFormat="1" x14ac:dyDescent="0.25">
      <c r="B514" s="112"/>
      <c r="C514" s="100"/>
      <c r="D514" s="233"/>
      <c r="E514" s="234"/>
      <c r="F514" s="233"/>
      <c r="G514" s="234"/>
      <c r="H514" s="233"/>
      <c r="I514" s="235"/>
      <c r="J514" s="233"/>
      <c r="K514" s="233"/>
      <c r="L514" s="233"/>
      <c r="M514" s="234"/>
      <c r="N514" s="233"/>
      <c r="O514" s="233"/>
      <c r="P514" s="234"/>
      <c r="Q514" s="235"/>
      <c r="R514" s="233"/>
      <c r="S514" s="50"/>
      <c r="T514" s="56"/>
      <c r="U514" s="59"/>
      <c r="V514" s="59"/>
      <c r="W514" s="60"/>
      <c r="X514" s="59"/>
      <c r="Y514" s="59"/>
      <c r="Z514" s="59"/>
      <c r="AA514" s="60"/>
      <c r="AB514" s="60"/>
      <c r="AC514" s="50"/>
      <c r="AD514" s="4"/>
      <c r="AE514" s="58"/>
      <c r="AG514" s="4"/>
      <c r="AH514" s="4"/>
      <c r="AJ514" s="4"/>
    </row>
    <row r="515" spans="1:36" s="9" customFormat="1" x14ac:dyDescent="0.25">
      <c r="A515" s="174" t="s">
        <v>54</v>
      </c>
      <c r="B515" s="112" t="str">
        <f>$M$1</f>
        <v>A</v>
      </c>
      <c r="C515" s="236"/>
      <c r="D515" s="237"/>
      <c r="E515" s="238"/>
      <c r="F515" s="237"/>
      <c r="G515" s="238"/>
      <c r="H515" s="237"/>
      <c r="I515" s="239"/>
      <c r="J515" s="237"/>
      <c r="K515" s="237"/>
      <c r="L515" s="237"/>
      <c r="M515" s="238"/>
      <c r="N515" s="237"/>
      <c r="O515" s="237"/>
      <c r="P515" s="238"/>
      <c r="Q515" s="240"/>
      <c r="R515" s="237"/>
      <c r="S515" s="50"/>
      <c r="T515" s="56"/>
      <c r="U515" s="59"/>
      <c r="V515" s="59"/>
      <c r="W515" s="60"/>
      <c r="X515" s="59"/>
      <c r="Y515" s="59"/>
      <c r="Z515" s="59"/>
      <c r="AA515" s="60"/>
      <c r="AB515" s="60"/>
      <c r="AC515" s="50"/>
      <c r="AD515" s="4"/>
      <c r="AE515" s="58"/>
      <c r="AG515" s="4"/>
      <c r="AH515" s="4"/>
      <c r="AJ515" s="4" t="s">
        <v>36</v>
      </c>
    </row>
    <row r="516" spans="1:36" s="63" customFormat="1" x14ac:dyDescent="0.25">
      <c r="A516" s="63" t="str">
        <f>A466</f>
        <v>Structures and Improvements-sewage collection</v>
      </c>
      <c r="B516" s="45">
        <f>B466</f>
        <v>351</v>
      </c>
      <c r="C516" s="39">
        <f t="shared" ref="C516:C537" si="136">H466</f>
        <v>90000</v>
      </c>
      <c r="D516" s="39">
        <v>20034</v>
      </c>
      <c r="E516" s="40"/>
      <c r="F516" s="39"/>
      <c r="G516" s="40"/>
      <c r="H516" s="39">
        <f t="shared" ref="H516:H537" si="137">C516+D516-F516</f>
        <v>110034</v>
      </c>
      <c r="I516" s="41">
        <f>I466</f>
        <v>3</v>
      </c>
      <c r="J516" s="39">
        <f>((C516+H516)/2)*I516/100*$M$507/12</f>
        <v>3000.51</v>
      </c>
      <c r="K516" s="39">
        <f t="shared" ref="K516:K536" si="138">N466</f>
        <v>12150</v>
      </c>
      <c r="L516" s="39"/>
      <c r="M516" s="40"/>
      <c r="N516" s="39">
        <f t="shared" ref="N516:N536" si="139">K516+J516+L516-F516</f>
        <v>15150.51</v>
      </c>
      <c r="O516" s="42">
        <f t="shared" ref="O516:O536" si="140">IF(N516&gt;0, N516/H516*100, "---")</f>
        <v>13.768935056437101</v>
      </c>
      <c r="P516" s="40"/>
      <c r="Q516" s="42">
        <f t="shared" ref="Q516:Q536" si="141">H516-N516</f>
        <v>94883.49</v>
      </c>
      <c r="R516" s="45">
        <f t="shared" ref="R516:R536" si="142">B516</f>
        <v>351</v>
      </c>
      <c r="S516" s="164"/>
      <c r="T516" s="155"/>
      <c r="U516" s="39"/>
      <c r="V516" s="39">
        <f>X489</f>
        <v>0</v>
      </c>
      <c r="W516" s="207"/>
      <c r="X516" s="207"/>
      <c r="Y516" s="207"/>
      <c r="Z516" s="207"/>
      <c r="AA516" s="39"/>
      <c r="AB516" s="211"/>
      <c r="AC516" s="156"/>
      <c r="AD516" s="165"/>
      <c r="AE516" s="180">
        <v>0</v>
      </c>
      <c r="AF516" s="241">
        <f>100*N516/(H516+H516*-1*AE516/100)</f>
        <v>13.768935056437101</v>
      </c>
      <c r="AG516" s="45">
        <f t="shared" ref="AG516:AG537" si="143">B516</f>
        <v>351</v>
      </c>
      <c r="AH516" s="207" t="str">
        <f t="shared" ref="AH516:AH537" si="144">A516</f>
        <v>Structures and Improvements-sewage collection</v>
      </c>
      <c r="AI516" s="207"/>
      <c r="AJ516" s="207">
        <f t="shared" ref="AJ516:AJ527" si="145">-1*AE516/100*H516</f>
        <v>0</v>
      </c>
    </row>
    <row r="517" spans="1:36" s="100" customFormat="1" ht="12.75" customHeight="1" x14ac:dyDescent="0.25">
      <c r="A517" s="100" t="str">
        <f t="shared" ref="A517:B536" si="146">A467</f>
        <v>Collection Sewers, Force</v>
      </c>
      <c r="B517" s="130">
        <f t="shared" si="146"/>
        <v>352.1</v>
      </c>
      <c r="C517" s="154">
        <f t="shared" si="136"/>
        <v>0</v>
      </c>
      <c r="D517" s="154"/>
      <c r="E517" s="224"/>
      <c r="F517" s="154"/>
      <c r="G517" s="224"/>
      <c r="H517" s="154">
        <f t="shared" si="137"/>
        <v>0</v>
      </c>
      <c r="I517" s="225">
        <f t="shared" ref="I517:I536" si="147">I467</f>
        <v>2</v>
      </c>
      <c r="J517" s="154">
        <f t="shared" ref="J517:J536" si="148">((C517+H517)/2)*I517/100*$M$507/12</f>
        <v>0</v>
      </c>
      <c r="K517" s="154">
        <f t="shared" si="138"/>
        <v>0</v>
      </c>
      <c r="L517" s="154"/>
      <c r="M517" s="224"/>
      <c r="N517" s="154">
        <f t="shared" si="139"/>
        <v>0</v>
      </c>
      <c r="O517" s="249" t="str">
        <f t="shared" si="140"/>
        <v>---</v>
      </c>
      <c r="P517" s="224"/>
      <c r="Q517" s="249">
        <f t="shared" si="141"/>
        <v>0</v>
      </c>
      <c r="R517" s="45">
        <f t="shared" si="142"/>
        <v>352.1</v>
      </c>
      <c r="S517" s="129"/>
      <c r="T517" s="122"/>
      <c r="U517" s="154"/>
      <c r="V517" s="440" t="s">
        <v>72</v>
      </c>
      <c r="W517" s="227"/>
      <c r="X517" s="154"/>
      <c r="Y517" s="281"/>
      <c r="Z517" s="407" t="s">
        <v>74</v>
      </c>
      <c r="AA517" s="154"/>
      <c r="AB517" s="229"/>
      <c r="AC517" s="250"/>
      <c r="AD517" s="203"/>
      <c r="AE517" s="226">
        <v>0</v>
      </c>
      <c r="AF517" s="242" t="e">
        <f t="shared" ref="AF517:AF537" si="149">100*N517/(H517+H517*-1*AE517/100)</f>
        <v>#DIV/0!</v>
      </c>
      <c r="AG517" s="130">
        <f t="shared" si="143"/>
        <v>352.1</v>
      </c>
      <c r="AH517" s="227" t="str">
        <f t="shared" si="144"/>
        <v>Collection Sewers, Force</v>
      </c>
      <c r="AI517" s="227"/>
      <c r="AJ517" s="227">
        <f t="shared" si="145"/>
        <v>0</v>
      </c>
    </row>
    <row r="518" spans="1:36" s="63" customFormat="1" x14ac:dyDescent="0.25">
      <c r="A518" s="63" t="str">
        <f t="shared" si="146"/>
        <v>Collection Sewers, Gravity</v>
      </c>
      <c r="B518" s="45">
        <f t="shared" si="146"/>
        <v>352.2</v>
      </c>
      <c r="C518" s="39">
        <f t="shared" si="136"/>
        <v>0</v>
      </c>
      <c r="D518" s="39"/>
      <c r="E518" s="40"/>
      <c r="F518" s="39"/>
      <c r="G518" s="40"/>
      <c r="H518" s="39">
        <f t="shared" si="137"/>
        <v>0</v>
      </c>
      <c r="I518" s="41">
        <f t="shared" si="147"/>
        <v>2</v>
      </c>
      <c r="J518" s="39">
        <f t="shared" si="148"/>
        <v>0</v>
      </c>
      <c r="K518" s="39">
        <f t="shared" si="138"/>
        <v>0</v>
      </c>
      <c r="L518" s="39"/>
      <c r="M518" s="40"/>
      <c r="N518" s="39">
        <f t="shared" si="139"/>
        <v>0</v>
      </c>
      <c r="O518" s="42" t="str">
        <f t="shared" si="140"/>
        <v>---</v>
      </c>
      <c r="P518" s="40"/>
      <c r="Q518" s="42">
        <f t="shared" si="141"/>
        <v>0</v>
      </c>
      <c r="R518" s="45">
        <f t="shared" si="142"/>
        <v>352.2</v>
      </c>
      <c r="S518" s="164"/>
      <c r="T518" s="155"/>
      <c r="U518" s="39"/>
      <c r="V518" s="440"/>
      <c r="W518" s="207"/>
      <c r="X518" s="39"/>
      <c r="Y518" s="210"/>
      <c r="Z518" s="407"/>
      <c r="AA518" s="39"/>
      <c r="AB518" s="211"/>
      <c r="AC518" s="156"/>
      <c r="AD518" s="165"/>
      <c r="AE518" s="180">
        <v>0</v>
      </c>
      <c r="AF518" s="241" t="e">
        <f t="shared" si="149"/>
        <v>#DIV/0!</v>
      </c>
      <c r="AG518" s="45">
        <f t="shared" si="143"/>
        <v>352.2</v>
      </c>
      <c r="AH518" s="207" t="str">
        <f t="shared" si="144"/>
        <v>Collection Sewers, Gravity</v>
      </c>
      <c r="AI518" s="207"/>
      <c r="AJ518" s="207">
        <f t="shared" si="145"/>
        <v>0</v>
      </c>
    </row>
    <row r="519" spans="1:36" s="100" customFormat="1" x14ac:dyDescent="0.25">
      <c r="A519" s="100" t="str">
        <f t="shared" si="146"/>
        <v>Structures and Improvements-sewage treatment</v>
      </c>
      <c r="B519" s="130">
        <f t="shared" si="146"/>
        <v>371</v>
      </c>
      <c r="C519" s="154">
        <f t="shared" si="136"/>
        <v>0</v>
      </c>
      <c r="D519" s="154"/>
      <c r="E519" s="224"/>
      <c r="F519" s="154"/>
      <c r="G519" s="224"/>
      <c r="H519" s="154">
        <f t="shared" si="137"/>
        <v>0</v>
      </c>
      <c r="I519" s="225">
        <f t="shared" si="147"/>
        <v>3.7</v>
      </c>
      <c r="J519" s="154">
        <f t="shared" si="148"/>
        <v>0</v>
      </c>
      <c r="K519" s="154">
        <f t="shared" si="138"/>
        <v>0</v>
      </c>
      <c r="L519" s="154"/>
      <c r="M519" s="224"/>
      <c r="N519" s="154">
        <f t="shared" si="139"/>
        <v>0</v>
      </c>
      <c r="O519" s="249" t="str">
        <f t="shared" si="140"/>
        <v>---</v>
      </c>
      <c r="P519" s="224"/>
      <c r="Q519" s="249">
        <f t="shared" si="141"/>
        <v>0</v>
      </c>
      <c r="R519" s="45">
        <f t="shared" si="142"/>
        <v>371</v>
      </c>
      <c r="S519" s="129"/>
      <c r="T519" s="122"/>
      <c r="U519" s="154"/>
      <c r="V519" s="440"/>
      <c r="W519" s="227"/>
      <c r="X519" s="154"/>
      <c r="Y519" s="251"/>
      <c r="Z519" s="407"/>
      <c r="AA519" s="154"/>
      <c r="AB519" s="229"/>
      <c r="AC519" s="250"/>
      <c r="AD519" s="203"/>
      <c r="AE519" s="226">
        <v>0</v>
      </c>
      <c r="AF519" s="242" t="e">
        <f t="shared" si="149"/>
        <v>#DIV/0!</v>
      </c>
      <c r="AG519" s="130">
        <f t="shared" si="143"/>
        <v>371</v>
      </c>
      <c r="AH519" s="227" t="str">
        <f t="shared" si="144"/>
        <v>Structures and Improvements-sewage treatment</v>
      </c>
      <c r="AI519" s="227"/>
      <c r="AJ519" s="227">
        <f t="shared" si="145"/>
        <v>0</v>
      </c>
    </row>
    <row r="520" spans="1:36" s="63" customFormat="1" x14ac:dyDescent="0.25">
      <c r="A520" s="63" t="str">
        <f t="shared" si="146"/>
        <v>Services to Customers</v>
      </c>
      <c r="B520" s="45">
        <f t="shared" si="146"/>
        <v>353</v>
      </c>
      <c r="C520" s="39">
        <f t="shared" si="136"/>
        <v>104830</v>
      </c>
      <c r="D520" s="39">
        <v>16951</v>
      </c>
      <c r="E520" s="40"/>
      <c r="F520" s="39"/>
      <c r="G520" s="40"/>
      <c r="H520" s="39">
        <f t="shared" si="137"/>
        <v>121781</v>
      </c>
      <c r="I520" s="41">
        <f t="shared" si="147"/>
        <v>2</v>
      </c>
      <c r="J520" s="39">
        <f t="shared" si="148"/>
        <v>2266.11</v>
      </c>
      <c r="K520" s="39">
        <f t="shared" si="138"/>
        <v>1048.3</v>
      </c>
      <c r="L520" s="39"/>
      <c r="M520" s="40"/>
      <c r="N520" s="39">
        <f t="shared" si="139"/>
        <v>3314.41</v>
      </c>
      <c r="O520" s="42">
        <f t="shared" si="140"/>
        <v>2.7216150302592359</v>
      </c>
      <c r="P520" s="40"/>
      <c r="Q520" s="42">
        <f t="shared" si="141"/>
        <v>118466.59</v>
      </c>
      <c r="R520" s="45">
        <f t="shared" si="142"/>
        <v>353</v>
      </c>
      <c r="S520" s="164"/>
      <c r="T520" s="155"/>
      <c r="U520" s="39"/>
      <c r="V520" s="440"/>
      <c r="W520" s="207"/>
      <c r="X520" s="39"/>
      <c r="Y520" s="210"/>
      <c r="Z520" s="407"/>
      <c r="AA520" s="39"/>
      <c r="AB520" s="211"/>
      <c r="AC520" s="156"/>
      <c r="AD520" s="165"/>
      <c r="AE520" s="180">
        <v>0</v>
      </c>
      <c r="AF520" s="241">
        <f t="shared" si="149"/>
        <v>2.7216150302592359</v>
      </c>
      <c r="AG520" s="45">
        <f t="shared" si="143"/>
        <v>353</v>
      </c>
      <c r="AH520" s="207" t="str">
        <f t="shared" si="144"/>
        <v>Services to Customers</v>
      </c>
      <c r="AI520" s="207"/>
      <c r="AJ520" s="207">
        <f t="shared" si="145"/>
        <v>0</v>
      </c>
    </row>
    <row r="521" spans="1:36" s="100" customFormat="1" x14ac:dyDescent="0.25">
      <c r="A521" s="100" t="str">
        <f t="shared" si="146"/>
        <v>Flow Measuring Devices</v>
      </c>
      <c r="B521" s="130">
        <f t="shared" si="146"/>
        <v>354</v>
      </c>
      <c r="C521" s="154">
        <f t="shared" si="136"/>
        <v>0</v>
      </c>
      <c r="D521" s="154">
        <v>4200</v>
      </c>
      <c r="E521" s="224"/>
      <c r="F521" s="154"/>
      <c r="G521" s="224"/>
      <c r="H521" s="154">
        <f t="shared" si="137"/>
        <v>4200</v>
      </c>
      <c r="I521" s="225">
        <f t="shared" si="147"/>
        <v>3.3</v>
      </c>
      <c r="J521" s="154">
        <f t="shared" si="148"/>
        <v>69.3</v>
      </c>
      <c r="K521" s="154">
        <f t="shared" si="138"/>
        <v>0</v>
      </c>
      <c r="L521" s="154"/>
      <c r="M521" s="224"/>
      <c r="N521" s="154">
        <f t="shared" si="139"/>
        <v>69.3</v>
      </c>
      <c r="O521" s="249">
        <f t="shared" si="140"/>
        <v>1.6500000000000001</v>
      </c>
      <c r="P521" s="224"/>
      <c r="Q521" s="249">
        <f t="shared" si="141"/>
        <v>4130.7</v>
      </c>
      <c r="R521" s="45">
        <f t="shared" si="142"/>
        <v>354</v>
      </c>
      <c r="S521" s="129"/>
      <c r="T521" s="122"/>
      <c r="U521" s="154"/>
      <c r="V521" s="440"/>
      <c r="W521" s="227"/>
      <c r="X521" s="154"/>
      <c r="Y521" s="251"/>
      <c r="Z521" s="407"/>
      <c r="AA521" s="154"/>
      <c r="AB521" s="229"/>
      <c r="AC521" s="250"/>
      <c r="AD521" s="203"/>
      <c r="AE521" s="226">
        <v>0</v>
      </c>
      <c r="AF521" s="242">
        <f t="shared" si="149"/>
        <v>1.65</v>
      </c>
      <c r="AG521" s="130">
        <f t="shared" si="143"/>
        <v>354</v>
      </c>
      <c r="AH521" s="227" t="str">
        <f t="shared" si="144"/>
        <v>Flow Measuring Devices</v>
      </c>
      <c r="AI521" s="227"/>
      <c r="AJ521" s="227">
        <f t="shared" si="145"/>
        <v>0</v>
      </c>
    </row>
    <row r="522" spans="1:36" s="63" customFormat="1" x14ac:dyDescent="0.25">
      <c r="A522" s="63" t="str">
        <f t="shared" si="146"/>
        <v>Receiving Wells (Pump Pits)</v>
      </c>
      <c r="B522" s="45">
        <f t="shared" si="146"/>
        <v>362</v>
      </c>
      <c r="C522" s="39">
        <f t="shared" si="136"/>
        <v>0</v>
      </c>
      <c r="D522" s="39"/>
      <c r="E522" s="40"/>
      <c r="F522" s="39"/>
      <c r="G522" s="40"/>
      <c r="H522" s="39">
        <f t="shared" si="137"/>
        <v>0</v>
      </c>
      <c r="I522" s="41">
        <f t="shared" si="147"/>
        <v>4</v>
      </c>
      <c r="J522" s="39">
        <f t="shared" si="148"/>
        <v>0</v>
      </c>
      <c r="K522" s="39">
        <f t="shared" si="138"/>
        <v>0</v>
      </c>
      <c r="L522" s="39"/>
      <c r="M522" s="40"/>
      <c r="N522" s="39">
        <f t="shared" si="139"/>
        <v>0</v>
      </c>
      <c r="O522" s="42" t="str">
        <f t="shared" si="140"/>
        <v>---</v>
      </c>
      <c r="P522" s="40"/>
      <c r="Q522" s="42">
        <f t="shared" si="141"/>
        <v>0</v>
      </c>
      <c r="R522" s="45">
        <f t="shared" si="142"/>
        <v>362</v>
      </c>
      <c r="S522" s="164"/>
      <c r="T522" s="155"/>
      <c r="U522" s="39"/>
      <c r="V522" s="440"/>
      <c r="W522" s="207"/>
      <c r="X522" s="39"/>
      <c r="Y522" s="210"/>
      <c r="Z522" s="407"/>
      <c r="AA522" s="39"/>
      <c r="AB522" s="211"/>
      <c r="AC522" s="156"/>
      <c r="AD522" s="165"/>
      <c r="AE522" s="180">
        <v>0</v>
      </c>
      <c r="AF522" s="241" t="e">
        <f t="shared" si="149"/>
        <v>#DIV/0!</v>
      </c>
      <c r="AG522" s="45">
        <f t="shared" si="143"/>
        <v>362</v>
      </c>
      <c r="AH522" s="207" t="str">
        <f t="shared" si="144"/>
        <v>Receiving Wells (Pump Pits)</v>
      </c>
      <c r="AI522" s="207"/>
      <c r="AJ522" s="207">
        <f t="shared" si="145"/>
        <v>0</v>
      </c>
    </row>
    <row r="523" spans="1:36" s="100" customFormat="1" x14ac:dyDescent="0.25">
      <c r="A523" s="100" t="str">
        <f t="shared" si="146"/>
        <v>Pumping Equipment</v>
      </c>
      <c r="B523" s="130">
        <f t="shared" si="146"/>
        <v>363</v>
      </c>
      <c r="C523" s="154">
        <f t="shared" si="136"/>
        <v>0</v>
      </c>
      <c r="D523" s="154"/>
      <c r="E523" s="224"/>
      <c r="F523" s="154"/>
      <c r="G523" s="224"/>
      <c r="H523" s="154">
        <f t="shared" si="137"/>
        <v>0</v>
      </c>
      <c r="I523" s="225">
        <f t="shared" si="147"/>
        <v>10</v>
      </c>
      <c r="J523" s="154">
        <f t="shared" si="148"/>
        <v>0</v>
      </c>
      <c r="K523" s="154">
        <f t="shared" si="138"/>
        <v>0</v>
      </c>
      <c r="L523" s="154"/>
      <c r="M523" s="224"/>
      <c r="N523" s="154">
        <f t="shared" si="139"/>
        <v>0</v>
      </c>
      <c r="O523" s="249" t="str">
        <f t="shared" si="140"/>
        <v>---</v>
      </c>
      <c r="P523" s="224"/>
      <c r="Q523" s="249">
        <f t="shared" si="141"/>
        <v>0</v>
      </c>
      <c r="R523" s="45">
        <f t="shared" si="142"/>
        <v>363</v>
      </c>
      <c r="S523" s="129"/>
      <c r="T523" s="122"/>
      <c r="U523" s="154"/>
      <c r="V523" s="440"/>
      <c r="W523" s="227"/>
      <c r="X523" s="154"/>
      <c r="Y523" s="251"/>
      <c r="Z523" s="407"/>
      <c r="AA523" s="154"/>
      <c r="AB523" s="229"/>
      <c r="AC523" s="250"/>
      <c r="AD523" s="203"/>
      <c r="AE523" s="226">
        <v>0</v>
      </c>
      <c r="AF523" s="242" t="e">
        <f t="shared" si="149"/>
        <v>#DIV/0!</v>
      </c>
      <c r="AG523" s="130">
        <f t="shared" si="143"/>
        <v>363</v>
      </c>
      <c r="AH523" s="227" t="str">
        <f t="shared" si="144"/>
        <v>Pumping Equipment</v>
      </c>
      <c r="AI523" s="227"/>
      <c r="AJ523" s="227">
        <f t="shared" si="145"/>
        <v>0</v>
      </c>
    </row>
    <row r="524" spans="1:36" s="63" customFormat="1" x14ac:dyDescent="0.25">
      <c r="A524" s="63" t="str">
        <f t="shared" si="146"/>
        <v>Communication Equipment</v>
      </c>
      <c r="B524" s="45">
        <f t="shared" si="146"/>
        <v>397</v>
      </c>
      <c r="C524" s="39">
        <f t="shared" si="136"/>
        <v>0</v>
      </c>
      <c r="D524" s="39"/>
      <c r="E524" s="40"/>
      <c r="F524" s="39"/>
      <c r="G524" s="40"/>
      <c r="H524" s="39">
        <f t="shared" si="137"/>
        <v>0</v>
      </c>
      <c r="I524" s="41">
        <f t="shared" si="147"/>
        <v>6.7</v>
      </c>
      <c r="J524" s="39">
        <f t="shared" si="148"/>
        <v>0</v>
      </c>
      <c r="K524" s="39">
        <f t="shared" si="138"/>
        <v>0</v>
      </c>
      <c r="L524" s="39"/>
      <c r="M524" s="40"/>
      <c r="N524" s="39">
        <f t="shared" si="139"/>
        <v>0</v>
      </c>
      <c r="O524" s="42" t="str">
        <f t="shared" si="140"/>
        <v>---</v>
      </c>
      <c r="P524" s="40"/>
      <c r="Q524" s="42">
        <f t="shared" si="141"/>
        <v>0</v>
      </c>
      <c r="R524" s="45">
        <f t="shared" si="142"/>
        <v>397</v>
      </c>
      <c r="S524" s="164"/>
      <c r="T524" s="155"/>
      <c r="U524" s="39"/>
      <c r="V524" s="440"/>
      <c r="W524" s="207"/>
      <c r="X524" s="39"/>
      <c r="Y524" s="210"/>
      <c r="Z524" s="407"/>
      <c r="AA524" s="39"/>
      <c r="AB524" s="211"/>
      <c r="AC524" s="156"/>
      <c r="AD524" s="165"/>
      <c r="AE524" s="180">
        <v>0</v>
      </c>
      <c r="AF524" s="241" t="e">
        <f t="shared" si="149"/>
        <v>#DIV/0!</v>
      </c>
      <c r="AG524" s="45">
        <f t="shared" si="143"/>
        <v>397</v>
      </c>
      <c r="AH524" s="207" t="str">
        <f t="shared" si="144"/>
        <v>Communication Equipment</v>
      </c>
      <c r="AI524" s="207"/>
      <c r="AJ524" s="207">
        <f t="shared" si="145"/>
        <v>0</v>
      </c>
    </row>
    <row r="525" spans="1:36" s="100" customFormat="1" x14ac:dyDescent="0.25">
      <c r="A525" s="100" t="str">
        <f t="shared" si="146"/>
        <v>Treatment &amp; Disposal Facilities</v>
      </c>
      <c r="B525" s="130">
        <f t="shared" si="146"/>
        <v>372</v>
      </c>
      <c r="C525" s="154">
        <f t="shared" si="136"/>
        <v>0</v>
      </c>
      <c r="D525" s="154">
        <v>0</v>
      </c>
      <c r="E525" s="224"/>
      <c r="F525" s="154"/>
      <c r="G525" s="224"/>
      <c r="H525" s="154">
        <f t="shared" si="137"/>
        <v>0</v>
      </c>
      <c r="I525" s="225">
        <f t="shared" si="147"/>
        <v>5</v>
      </c>
      <c r="J525" s="154">
        <f t="shared" si="148"/>
        <v>0</v>
      </c>
      <c r="K525" s="154">
        <f t="shared" si="138"/>
        <v>0</v>
      </c>
      <c r="L525" s="154"/>
      <c r="M525" s="224"/>
      <c r="N525" s="154">
        <f t="shared" si="139"/>
        <v>0</v>
      </c>
      <c r="O525" s="249" t="str">
        <f t="shared" si="140"/>
        <v>---</v>
      </c>
      <c r="P525" s="224"/>
      <c r="Q525" s="249">
        <f t="shared" si="141"/>
        <v>0</v>
      </c>
      <c r="R525" s="45">
        <f t="shared" si="142"/>
        <v>372</v>
      </c>
      <c r="S525" s="129"/>
      <c r="T525" s="122"/>
      <c r="U525" s="154"/>
      <c r="V525" s="440"/>
      <c r="W525" s="227"/>
      <c r="X525" s="154"/>
      <c r="Y525" s="251"/>
      <c r="Z525" s="407"/>
      <c r="AA525" s="154"/>
      <c r="AB525" s="229"/>
      <c r="AC525" s="250"/>
      <c r="AD525" s="203"/>
      <c r="AE525" s="226">
        <v>0</v>
      </c>
      <c r="AF525" s="242" t="e">
        <f t="shared" si="149"/>
        <v>#DIV/0!</v>
      </c>
      <c r="AG525" s="130">
        <f t="shared" si="143"/>
        <v>372</v>
      </c>
      <c r="AH525" s="227" t="str">
        <f t="shared" si="144"/>
        <v>Treatment &amp; Disposal Facilities</v>
      </c>
      <c r="AI525" s="227"/>
      <c r="AJ525" s="227">
        <f t="shared" si="145"/>
        <v>0</v>
      </c>
    </row>
    <row r="526" spans="1:36" s="63" customFormat="1" x14ac:dyDescent="0.25">
      <c r="A526" s="63" t="str">
        <f t="shared" si="146"/>
        <v>Plant Sewers</v>
      </c>
      <c r="B526" s="45">
        <f t="shared" si="146"/>
        <v>373</v>
      </c>
      <c r="C526" s="39">
        <f t="shared" si="136"/>
        <v>0</v>
      </c>
      <c r="D526" s="39"/>
      <c r="E526" s="40"/>
      <c r="F526" s="39"/>
      <c r="G526" s="40"/>
      <c r="H526" s="39">
        <f t="shared" si="137"/>
        <v>0</v>
      </c>
      <c r="I526" s="41">
        <f t="shared" si="147"/>
        <v>2.5</v>
      </c>
      <c r="J526" s="39">
        <f t="shared" si="148"/>
        <v>0</v>
      </c>
      <c r="K526" s="39">
        <f t="shared" si="138"/>
        <v>0</v>
      </c>
      <c r="L526" s="39"/>
      <c r="M526" s="40"/>
      <c r="N526" s="39">
        <f t="shared" si="139"/>
        <v>0</v>
      </c>
      <c r="O526" s="42" t="str">
        <f t="shared" si="140"/>
        <v>---</v>
      </c>
      <c r="P526" s="40"/>
      <c r="Q526" s="42">
        <f t="shared" si="141"/>
        <v>0</v>
      </c>
      <c r="R526" s="45">
        <f t="shared" si="142"/>
        <v>373</v>
      </c>
      <c r="S526" s="164"/>
      <c r="T526" s="155"/>
      <c r="U526" s="39"/>
      <c r="V526" s="39"/>
      <c r="W526" s="207"/>
      <c r="X526" s="39"/>
      <c r="Y526" s="39"/>
      <c r="Z526" s="210"/>
      <c r="AA526" s="39"/>
      <c r="AB526" s="211"/>
      <c r="AC526" s="156"/>
      <c r="AD526" s="165"/>
      <c r="AE526" s="180">
        <v>0</v>
      </c>
      <c r="AF526" s="241" t="e">
        <f t="shared" si="149"/>
        <v>#DIV/0!</v>
      </c>
      <c r="AG526" s="45">
        <f t="shared" si="143"/>
        <v>373</v>
      </c>
      <c r="AH526" s="207" t="str">
        <f t="shared" si="144"/>
        <v>Plant Sewers</v>
      </c>
      <c r="AI526" s="207"/>
      <c r="AJ526" s="207">
        <f t="shared" si="145"/>
        <v>0</v>
      </c>
    </row>
    <row r="527" spans="1:36" s="100" customFormat="1" ht="12.75" customHeight="1" x14ac:dyDescent="0.25">
      <c r="A527" s="100" t="str">
        <f t="shared" si="146"/>
        <v>Outfall Sewer Line</v>
      </c>
      <c r="B527" s="130">
        <f t="shared" si="146"/>
        <v>374</v>
      </c>
      <c r="C527" s="154">
        <f t="shared" si="136"/>
        <v>0</v>
      </c>
      <c r="D527" s="154">
        <v>0</v>
      </c>
      <c r="E527" s="224"/>
      <c r="F527" s="154"/>
      <c r="G527" s="224"/>
      <c r="H527" s="154">
        <f t="shared" si="137"/>
        <v>0</v>
      </c>
      <c r="I527" s="225">
        <f t="shared" si="147"/>
        <v>2</v>
      </c>
      <c r="J527" s="154">
        <f t="shared" si="148"/>
        <v>0</v>
      </c>
      <c r="K527" s="154">
        <f t="shared" si="138"/>
        <v>0</v>
      </c>
      <c r="L527" s="154"/>
      <c r="M527" s="224"/>
      <c r="N527" s="154">
        <f t="shared" si="139"/>
        <v>0</v>
      </c>
      <c r="O527" s="249" t="str">
        <f t="shared" si="140"/>
        <v>---</v>
      </c>
      <c r="P527" s="224"/>
      <c r="Q527" s="249">
        <f t="shared" si="141"/>
        <v>0</v>
      </c>
      <c r="R527" s="45">
        <f t="shared" si="142"/>
        <v>374</v>
      </c>
      <c r="S527" s="129"/>
      <c r="T527" s="122"/>
      <c r="U527" s="154"/>
      <c r="V527" s="441" t="s">
        <v>73</v>
      </c>
      <c r="W527" s="227"/>
      <c r="X527" s="154"/>
      <c r="Y527" s="154"/>
      <c r="Z527" s="251"/>
      <c r="AA527" s="154"/>
      <c r="AB527" s="229"/>
      <c r="AC527" s="250"/>
      <c r="AD527" s="203"/>
      <c r="AE527" s="226">
        <v>0</v>
      </c>
      <c r="AF527" s="242" t="e">
        <f t="shared" si="149"/>
        <v>#DIV/0!</v>
      </c>
      <c r="AG527" s="130">
        <f t="shared" si="143"/>
        <v>374</v>
      </c>
      <c r="AH527" s="227" t="str">
        <f t="shared" si="144"/>
        <v>Outfall Sewer Line</v>
      </c>
      <c r="AI527" s="227"/>
      <c r="AJ527" s="227">
        <f t="shared" si="145"/>
        <v>0</v>
      </c>
    </row>
    <row r="528" spans="1:36" s="63" customFormat="1" x14ac:dyDescent="0.25">
      <c r="A528" s="63" t="str">
        <f t="shared" si="146"/>
        <v>Structures and Improvements- other</v>
      </c>
      <c r="B528" s="45">
        <f t="shared" si="146"/>
        <v>390</v>
      </c>
      <c r="C528" s="39">
        <f t="shared" si="136"/>
        <v>136841</v>
      </c>
      <c r="D528" s="39">
        <v>3900</v>
      </c>
      <c r="E528" s="40"/>
      <c r="F528" s="39"/>
      <c r="G528" s="40"/>
      <c r="H528" s="39">
        <f t="shared" si="137"/>
        <v>140741</v>
      </c>
      <c r="I528" s="41">
        <f t="shared" si="147"/>
        <v>2.5</v>
      </c>
      <c r="J528" s="39">
        <f t="shared" si="148"/>
        <v>3469.7750000000001</v>
      </c>
      <c r="K528" s="39">
        <f t="shared" si="138"/>
        <v>17053.737499999999</v>
      </c>
      <c r="L528" s="39"/>
      <c r="M528" s="40"/>
      <c r="N528" s="39">
        <f t="shared" si="139"/>
        <v>20523.512500000001</v>
      </c>
      <c r="O528" s="42">
        <f t="shared" si="140"/>
        <v>14.582468861241571</v>
      </c>
      <c r="P528" s="40"/>
      <c r="Q528" s="42">
        <f t="shared" si="141"/>
        <v>120217.4875</v>
      </c>
      <c r="R528" s="45">
        <f t="shared" si="142"/>
        <v>390</v>
      </c>
      <c r="S528" s="164"/>
      <c r="T528" s="155"/>
      <c r="U528" s="39"/>
      <c r="V528" s="441"/>
      <c r="W528" s="207"/>
      <c r="X528" s="39"/>
      <c r="Y528" s="39"/>
      <c r="Z528" s="210"/>
      <c r="AA528" s="39"/>
      <c r="AB528" s="211"/>
      <c r="AC528" s="156"/>
      <c r="AD528" s="165"/>
      <c r="AE528" s="180">
        <v>0</v>
      </c>
      <c r="AF528" s="241">
        <f t="shared" si="149"/>
        <v>14.582468861241571</v>
      </c>
      <c r="AG528" s="45">
        <f t="shared" si="143"/>
        <v>390</v>
      </c>
      <c r="AH528" s="207" t="str">
        <f t="shared" si="144"/>
        <v>Structures and Improvements- other</v>
      </c>
      <c r="AI528" s="207"/>
      <c r="AJ528" s="207"/>
    </row>
    <row r="529" spans="1:36" s="100" customFormat="1" x14ac:dyDescent="0.25">
      <c r="A529" s="100" t="str">
        <f t="shared" si="146"/>
        <v>Stores Equipment</v>
      </c>
      <c r="B529" s="130">
        <f t="shared" si="146"/>
        <v>393</v>
      </c>
      <c r="C529" s="154">
        <f t="shared" si="136"/>
        <v>0</v>
      </c>
      <c r="D529" s="154">
        <v>0</v>
      </c>
      <c r="E529" s="224"/>
      <c r="F529" s="154"/>
      <c r="G529" s="224"/>
      <c r="H529" s="154">
        <f t="shared" si="137"/>
        <v>0</v>
      </c>
      <c r="I529" s="225">
        <f t="shared" si="147"/>
        <v>4</v>
      </c>
      <c r="J529" s="154">
        <f t="shared" si="148"/>
        <v>0</v>
      </c>
      <c r="K529" s="154">
        <f t="shared" si="138"/>
        <v>0</v>
      </c>
      <c r="L529" s="154"/>
      <c r="M529" s="224"/>
      <c r="N529" s="154">
        <f t="shared" si="139"/>
        <v>0</v>
      </c>
      <c r="O529" s="249" t="str">
        <f t="shared" si="140"/>
        <v>---</v>
      </c>
      <c r="P529" s="224"/>
      <c r="Q529" s="249">
        <f t="shared" si="141"/>
        <v>0</v>
      </c>
      <c r="R529" s="45">
        <f t="shared" si="142"/>
        <v>393</v>
      </c>
      <c r="S529" s="129"/>
      <c r="T529" s="122"/>
      <c r="U529" s="154"/>
      <c r="V529" s="441"/>
      <c r="W529" s="227"/>
      <c r="X529" s="154"/>
      <c r="Y529" s="154"/>
      <c r="Z529" s="154"/>
      <c r="AA529" s="154"/>
      <c r="AB529" s="229"/>
      <c r="AC529" s="250"/>
      <c r="AD529" s="203"/>
      <c r="AE529" s="226">
        <v>0</v>
      </c>
      <c r="AF529" s="242" t="e">
        <f t="shared" si="149"/>
        <v>#DIV/0!</v>
      </c>
      <c r="AG529" s="130">
        <f t="shared" si="143"/>
        <v>393</v>
      </c>
      <c r="AH529" s="227" t="str">
        <f t="shared" si="144"/>
        <v>Stores Equipment</v>
      </c>
      <c r="AI529" s="227"/>
      <c r="AJ529" s="227">
        <f>-1*AE529/100*H529</f>
        <v>0</v>
      </c>
    </row>
    <row r="530" spans="1:36" s="63" customFormat="1" x14ac:dyDescent="0.25">
      <c r="A530" s="63" t="str">
        <f t="shared" si="146"/>
        <v>Transportation Equipment</v>
      </c>
      <c r="B530" s="45">
        <f t="shared" si="146"/>
        <v>392</v>
      </c>
      <c r="C530" s="39">
        <f t="shared" si="136"/>
        <v>0</v>
      </c>
      <c r="D530" s="39"/>
      <c r="E530" s="40"/>
      <c r="F530" s="39"/>
      <c r="G530" s="40"/>
      <c r="H530" s="39">
        <f t="shared" si="137"/>
        <v>0</v>
      </c>
      <c r="I530" s="41">
        <f t="shared" si="147"/>
        <v>13</v>
      </c>
      <c r="J530" s="39">
        <f t="shared" si="148"/>
        <v>0</v>
      </c>
      <c r="K530" s="39">
        <f t="shared" si="138"/>
        <v>0</v>
      </c>
      <c r="L530" s="39"/>
      <c r="M530" s="40"/>
      <c r="N530" s="39">
        <f t="shared" si="139"/>
        <v>0</v>
      </c>
      <c r="O530" s="42" t="str">
        <f t="shared" si="140"/>
        <v>---</v>
      </c>
      <c r="P530" s="40"/>
      <c r="Q530" s="42">
        <f t="shared" si="141"/>
        <v>0</v>
      </c>
      <c r="R530" s="45">
        <f t="shared" si="142"/>
        <v>392</v>
      </c>
      <c r="S530" s="164"/>
      <c r="T530" s="155"/>
      <c r="U530" s="39"/>
      <c r="V530" s="441"/>
      <c r="W530" s="207"/>
      <c r="X530" s="39"/>
      <c r="Y530" s="39"/>
      <c r="Z530" s="39"/>
      <c r="AA530" s="39"/>
      <c r="AB530" s="211"/>
      <c r="AC530" s="156"/>
      <c r="AD530" s="165"/>
      <c r="AE530" s="180">
        <v>0</v>
      </c>
      <c r="AF530" s="241" t="e">
        <f t="shared" si="149"/>
        <v>#DIV/0!</v>
      </c>
      <c r="AG530" s="45">
        <f t="shared" si="143"/>
        <v>392</v>
      </c>
      <c r="AH530" s="207" t="str">
        <f t="shared" si="144"/>
        <v>Transportation Equipment</v>
      </c>
      <c r="AI530" s="207"/>
      <c r="AJ530" s="207">
        <f>-1*AE530/100*H530</f>
        <v>0</v>
      </c>
    </row>
    <row r="531" spans="1:36" s="100" customFormat="1" x14ac:dyDescent="0.25">
      <c r="A531" s="100" t="str">
        <f t="shared" si="146"/>
        <v>Power Operated Equipment</v>
      </c>
      <c r="B531" s="130">
        <f t="shared" si="146"/>
        <v>396</v>
      </c>
      <c r="C531" s="154">
        <f t="shared" si="136"/>
        <v>0</v>
      </c>
      <c r="D531" s="154"/>
      <c r="E531" s="224"/>
      <c r="F531" s="154"/>
      <c r="G531" s="224"/>
      <c r="H531" s="154">
        <f t="shared" si="137"/>
        <v>0</v>
      </c>
      <c r="I531" s="225">
        <f t="shared" si="147"/>
        <v>6.7</v>
      </c>
      <c r="J531" s="154">
        <f t="shared" si="148"/>
        <v>0</v>
      </c>
      <c r="K531" s="154">
        <f t="shared" si="138"/>
        <v>0</v>
      </c>
      <c r="L531" s="154"/>
      <c r="M531" s="224"/>
      <c r="N531" s="154">
        <f t="shared" si="139"/>
        <v>0</v>
      </c>
      <c r="O531" s="249" t="str">
        <f t="shared" si="140"/>
        <v>---</v>
      </c>
      <c r="P531" s="224"/>
      <c r="Q531" s="249">
        <f t="shared" si="141"/>
        <v>0</v>
      </c>
      <c r="R531" s="45">
        <f t="shared" si="142"/>
        <v>396</v>
      </c>
      <c r="S531" s="129"/>
      <c r="T531" s="122"/>
      <c r="U531" s="154"/>
      <c r="V531" s="441"/>
      <c r="W531" s="227"/>
      <c r="X531" s="154"/>
      <c r="Y531" s="154"/>
      <c r="Z531" s="154"/>
      <c r="AA531" s="154"/>
      <c r="AB531" s="229"/>
      <c r="AC531" s="250"/>
      <c r="AD531" s="203"/>
      <c r="AE531" s="226">
        <v>0</v>
      </c>
      <c r="AF531" s="242" t="e">
        <f t="shared" si="149"/>
        <v>#DIV/0!</v>
      </c>
      <c r="AG531" s="130">
        <f t="shared" si="143"/>
        <v>396</v>
      </c>
      <c r="AH531" s="227" t="str">
        <f t="shared" si="144"/>
        <v>Power Operated Equipment</v>
      </c>
      <c r="AI531" s="227"/>
      <c r="AJ531" s="227">
        <f>-1*AE531/100*H531</f>
        <v>0</v>
      </c>
    </row>
    <row r="532" spans="1:36" s="63" customFormat="1" x14ac:dyDescent="0.25">
      <c r="A532" s="63" t="str">
        <f t="shared" si="146"/>
        <v>Land and Land Rights</v>
      </c>
      <c r="B532" s="45">
        <f t="shared" si="146"/>
        <v>350</v>
      </c>
      <c r="C532" s="39">
        <f t="shared" si="136"/>
        <v>23316</v>
      </c>
      <c r="D532" s="39"/>
      <c r="E532" s="40"/>
      <c r="F532" s="39"/>
      <c r="G532" s="40"/>
      <c r="H532" s="39">
        <f t="shared" si="137"/>
        <v>23316</v>
      </c>
      <c r="I532" s="41">
        <f t="shared" si="147"/>
        <v>0</v>
      </c>
      <c r="J532" s="39">
        <f t="shared" si="148"/>
        <v>0</v>
      </c>
      <c r="K532" s="39">
        <f t="shared" si="138"/>
        <v>0</v>
      </c>
      <c r="L532" s="39"/>
      <c r="M532" s="40"/>
      <c r="N532" s="39">
        <f t="shared" si="139"/>
        <v>0</v>
      </c>
      <c r="O532" s="42" t="str">
        <f t="shared" si="140"/>
        <v>---</v>
      </c>
      <c r="P532" s="40"/>
      <c r="Q532" s="42">
        <f t="shared" si="141"/>
        <v>23316</v>
      </c>
      <c r="R532" s="45">
        <f t="shared" si="142"/>
        <v>350</v>
      </c>
      <c r="S532" s="164"/>
      <c r="T532" s="155"/>
      <c r="U532" s="39"/>
      <c r="V532" s="441"/>
      <c r="W532" s="207"/>
      <c r="X532" s="39"/>
      <c r="Y532" s="39"/>
      <c r="Z532" s="39"/>
      <c r="AA532" s="39"/>
      <c r="AB532" s="211"/>
      <c r="AC532" s="156"/>
      <c r="AD532" s="165"/>
      <c r="AE532" s="180">
        <v>0</v>
      </c>
      <c r="AF532" s="241">
        <f t="shared" si="149"/>
        <v>0</v>
      </c>
      <c r="AG532" s="45">
        <f t="shared" si="143"/>
        <v>350</v>
      </c>
      <c r="AH532" s="207" t="str">
        <f t="shared" si="144"/>
        <v>Land and Land Rights</v>
      </c>
      <c r="AI532" s="207"/>
      <c r="AJ532" s="207">
        <f>-1*AE532/100*H532</f>
        <v>0</v>
      </c>
    </row>
    <row r="533" spans="1:36" s="100" customFormat="1" x14ac:dyDescent="0.25">
      <c r="A533" s="100">
        <f t="shared" si="146"/>
        <v>0</v>
      </c>
      <c r="B533" s="130">
        <f t="shared" si="146"/>
        <v>0</v>
      </c>
      <c r="C533" s="154">
        <f t="shared" si="136"/>
        <v>0</v>
      </c>
      <c r="D533" s="154"/>
      <c r="E533" s="224"/>
      <c r="F533" s="154"/>
      <c r="G533" s="224"/>
      <c r="H533" s="154">
        <f t="shared" si="137"/>
        <v>0</v>
      </c>
      <c r="I533" s="225">
        <f t="shared" si="147"/>
        <v>0</v>
      </c>
      <c r="J533" s="154">
        <f t="shared" si="148"/>
        <v>0</v>
      </c>
      <c r="K533" s="154">
        <f t="shared" si="138"/>
        <v>0</v>
      </c>
      <c r="L533" s="154"/>
      <c r="M533" s="224"/>
      <c r="N533" s="154">
        <f t="shared" si="139"/>
        <v>0</v>
      </c>
      <c r="O533" s="249" t="str">
        <f t="shared" si="140"/>
        <v>---</v>
      </c>
      <c r="P533" s="224"/>
      <c r="Q533" s="249">
        <f t="shared" si="141"/>
        <v>0</v>
      </c>
      <c r="R533" s="45">
        <f t="shared" si="142"/>
        <v>0</v>
      </c>
      <c r="S533" s="129"/>
      <c r="T533" s="122"/>
      <c r="U533" s="154"/>
      <c r="V533" s="441"/>
      <c r="W533" s="227"/>
      <c r="X533" s="154"/>
      <c r="Y533" s="154"/>
      <c r="Z533" s="154"/>
      <c r="AA533" s="154"/>
      <c r="AB533" s="229"/>
      <c r="AC533" s="250"/>
      <c r="AD533" s="203"/>
      <c r="AE533" s="226">
        <v>0</v>
      </c>
      <c r="AF533" s="242" t="e">
        <f t="shared" si="149"/>
        <v>#DIV/0!</v>
      </c>
      <c r="AG533" s="130">
        <f t="shared" si="143"/>
        <v>0</v>
      </c>
      <c r="AH533" s="227">
        <f t="shared" si="144"/>
        <v>0</v>
      </c>
      <c r="AI533" s="227"/>
      <c r="AJ533" s="227"/>
    </row>
    <row r="534" spans="1:36" s="63" customFormat="1" x14ac:dyDescent="0.25">
      <c r="A534" s="63">
        <f t="shared" si="146"/>
        <v>0</v>
      </c>
      <c r="B534" s="45">
        <f t="shared" si="146"/>
        <v>0</v>
      </c>
      <c r="C534" s="39">
        <f t="shared" si="136"/>
        <v>0</v>
      </c>
      <c r="D534" s="39"/>
      <c r="E534" s="40"/>
      <c r="F534" s="39"/>
      <c r="G534" s="40"/>
      <c r="H534" s="39">
        <f t="shared" si="137"/>
        <v>0</v>
      </c>
      <c r="I534" s="41">
        <f t="shared" si="147"/>
        <v>0</v>
      </c>
      <c r="J534" s="39">
        <f t="shared" si="148"/>
        <v>0</v>
      </c>
      <c r="K534" s="39">
        <f t="shared" si="138"/>
        <v>0</v>
      </c>
      <c r="L534" s="39"/>
      <c r="M534" s="40"/>
      <c r="N534" s="39">
        <f t="shared" si="139"/>
        <v>0</v>
      </c>
      <c r="O534" s="42" t="str">
        <f t="shared" si="140"/>
        <v>---</v>
      </c>
      <c r="P534" s="40"/>
      <c r="Q534" s="42">
        <f t="shared" si="141"/>
        <v>0</v>
      </c>
      <c r="R534" s="45">
        <f t="shared" si="142"/>
        <v>0</v>
      </c>
      <c r="S534" s="164"/>
      <c r="T534" s="155"/>
      <c r="U534" s="39"/>
      <c r="V534" s="441"/>
      <c r="W534" s="207"/>
      <c r="X534" s="39"/>
      <c r="Y534" s="39"/>
      <c r="Z534" s="39"/>
      <c r="AA534" s="39"/>
      <c r="AB534" s="211"/>
      <c r="AC534" s="156"/>
      <c r="AD534" s="165"/>
      <c r="AE534" s="180">
        <v>0</v>
      </c>
      <c r="AF534" s="241" t="e">
        <f t="shared" si="149"/>
        <v>#DIV/0!</v>
      </c>
      <c r="AG534" s="45">
        <f t="shared" si="143"/>
        <v>0</v>
      </c>
      <c r="AH534" s="207">
        <f t="shared" si="144"/>
        <v>0</v>
      </c>
      <c r="AI534" s="207"/>
      <c r="AJ534" s="207">
        <f>-1*AE534/100*H534</f>
        <v>0</v>
      </c>
    </row>
    <row r="535" spans="1:36" s="100" customFormat="1" x14ac:dyDescent="0.25">
      <c r="A535" s="100">
        <f t="shared" si="146"/>
        <v>0</v>
      </c>
      <c r="B535" s="130">
        <f t="shared" si="146"/>
        <v>0</v>
      </c>
      <c r="C535" s="154">
        <f t="shared" si="136"/>
        <v>0</v>
      </c>
      <c r="D535" s="154"/>
      <c r="E535" s="224"/>
      <c r="F535" s="154"/>
      <c r="G535" s="224"/>
      <c r="H535" s="154">
        <f t="shared" si="137"/>
        <v>0</v>
      </c>
      <c r="I535" s="225">
        <f t="shared" si="147"/>
        <v>0</v>
      </c>
      <c r="J535" s="154">
        <f t="shared" si="148"/>
        <v>0</v>
      </c>
      <c r="K535" s="154">
        <f t="shared" si="138"/>
        <v>0</v>
      </c>
      <c r="L535" s="154"/>
      <c r="M535" s="224"/>
      <c r="N535" s="154">
        <f t="shared" si="139"/>
        <v>0</v>
      </c>
      <c r="O535" s="249" t="str">
        <f t="shared" si="140"/>
        <v>---</v>
      </c>
      <c r="P535" s="224"/>
      <c r="Q535" s="249">
        <f t="shared" si="141"/>
        <v>0</v>
      </c>
      <c r="R535" s="45">
        <f t="shared" si="142"/>
        <v>0</v>
      </c>
      <c r="S535" s="129"/>
      <c r="T535" s="122"/>
      <c r="U535" s="154"/>
      <c r="V535" s="154"/>
      <c r="W535" s="227"/>
      <c r="X535" s="154"/>
      <c r="Y535" s="154"/>
      <c r="Z535" s="154"/>
      <c r="AA535" s="154"/>
      <c r="AB535" s="229"/>
      <c r="AC535" s="250"/>
      <c r="AD535" s="203"/>
      <c r="AE535" s="226">
        <v>0</v>
      </c>
      <c r="AF535" s="242" t="e">
        <f t="shared" si="149"/>
        <v>#DIV/0!</v>
      </c>
      <c r="AG535" s="130">
        <f t="shared" si="143"/>
        <v>0</v>
      </c>
      <c r="AH535" s="227">
        <f t="shared" si="144"/>
        <v>0</v>
      </c>
      <c r="AI535" s="227"/>
      <c r="AJ535" s="227">
        <f>-1*AE535/100*H535</f>
        <v>0</v>
      </c>
    </row>
    <row r="536" spans="1:36" s="63" customFormat="1" x14ac:dyDescent="0.25">
      <c r="A536" s="63">
        <f t="shared" si="146"/>
        <v>0</v>
      </c>
      <c r="B536" s="45">
        <f t="shared" si="146"/>
        <v>0</v>
      </c>
      <c r="C536" s="39">
        <f t="shared" si="136"/>
        <v>0</v>
      </c>
      <c r="D536" s="39"/>
      <c r="E536" s="40"/>
      <c r="F536" s="39"/>
      <c r="G536" s="40"/>
      <c r="H536" s="39">
        <f t="shared" si="137"/>
        <v>0</v>
      </c>
      <c r="I536" s="41">
        <f t="shared" si="147"/>
        <v>0</v>
      </c>
      <c r="J536" s="39">
        <f t="shared" si="148"/>
        <v>0</v>
      </c>
      <c r="K536" s="39">
        <f t="shared" si="138"/>
        <v>0</v>
      </c>
      <c r="L536" s="39"/>
      <c r="M536" s="40"/>
      <c r="N536" s="39">
        <f t="shared" si="139"/>
        <v>0</v>
      </c>
      <c r="O536" s="42" t="str">
        <f t="shared" si="140"/>
        <v>---</v>
      </c>
      <c r="P536" s="40"/>
      <c r="Q536" s="42">
        <f t="shared" si="141"/>
        <v>0</v>
      </c>
      <c r="R536" s="45">
        <f t="shared" si="142"/>
        <v>0</v>
      </c>
      <c r="S536" s="164"/>
      <c r="T536" s="155"/>
      <c r="U536" s="39"/>
      <c r="V536" s="39"/>
      <c r="W536" s="207"/>
      <c r="X536" s="207"/>
      <c r="Y536" s="39"/>
      <c r="Z536" s="39"/>
      <c r="AA536" s="39"/>
      <c r="AB536" s="211"/>
      <c r="AC536" s="156"/>
      <c r="AD536" s="165"/>
      <c r="AE536" s="180">
        <v>0</v>
      </c>
      <c r="AF536" s="241" t="e">
        <f t="shared" si="149"/>
        <v>#DIV/0!</v>
      </c>
      <c r="AG536" s="45">
        <f t="shared" si="143"/>
        <v>0</v>
      </c>
      <c r="AH536" s="207">
        <f t="shared" si="144"/>
        <v>0</v>
      </c>
      <c r="AI536" s="207"/>
      <c r="AJ536" s="207">
        <f>-1*AE536/100*H536</f>
        <v>0</v>
      </c>
    </row>
    <row r="537" spans="1:36" x14ac:dyDescent="0.25">
      <c r="A537" s="10"/>
      <c r="B537" s="104"/>
      <c r="C537" s="154">
        <f t="shared" si="136"/>
        <v>0</v>
      </c>
      <c r="D537" s="15"/>
      <c r="E537" s="16"/>
      <c r="F537" s="15"/>
      <c r="G537" s="16"/>
      <c r="H537" s="11">
        <f t="shared" si="137"/>
        <v>0</v>
      </c>
      <c r="I537" s="17"/>
      <c r="J537" s="11"/>
      <c r="K537" s="14"/>
      <c r="L537" s="15"/>
      <c r="M537" s="16"/>
      <c r="N537" s="15"/>
      <c r="O537" s="13"/>
      <c r="P537" s="16"/>
      <c r="Q537" s="124"/>
      <c r="R537" s="44"/>
      <c r="S537" s="129"/>
      <c r="T537" s="122"/>
      <c r="U537" s="11"/>
      <c r="V537" s="11"/>
      <c r="W537" s="64"/>
      <c r="X537" s="64"/>
      <c r="Y537" s="11"/>
      <c r="Z537" s="11"/>
      <c r="AA537" s="11"/>
      <c r="AB537" s="230"/>
      <c r="AC537" s="206"/>
      <c r="AE537" s="226">
        <v>0</v>
      </c>
      <c r="AF537" s="242" t="e">
        <f t="shared" si="149"/>
        <v>#DIV/0!</v>
      </c>
      <c r="AG537" s="44">
        <f t="shared" si="143"/>
        <v>0</v>
      </c>
      <c r="AH537" s="64">
        <f t="shared" si="144"/>
        <v>0</v>
      </c>
      <c r="AI537" s="64"/>
      <c r="AJ537" s="64">
        <f>-1*AE537/100*H537</f>
        <v>0</v>
      </c>
    </row>
    <row r="538" spans="1:36" x14ac:dyDescent="0.25">
      <c r="A538" s="150" t="s">
        <v>54</v>
      </c>
      <c r="B538" s="9" t="str">
        <f>$M$1</f>
        <v>A</v>
      </c>
      <c r="C538" s="18"/>
      <c r="D538" s="18"/>
      <c r="E538" s="19"/>
      <c r="F538" s="18"/>
      <c r="G538" s="19"/>
      <c r="H538" s="18"/>
      <c r="I538" s="18"/>
      <c r="J538" s="18"/>
      <c r="K538" s="18"/>
      <c r="L538" s="18"/>
      <c r="M538" s="19"/>
      <c r="N538" s="18"/>
      <c r="O538" s="18"/>
      <c r="P538" s="19"/>
      <c r="Q538" s="20"/>
      <c r="R538" s="21"/>
      <c r="U538" s="56"/>
      <c r="V538" s="4"/>
      <c r="Y538" s="32"/>
      <c r="AA538" s="32"/>
      <c r="AB538" s="205"/>
      <c r="AE538" s="9"/>
      <c r="AF538" s="58"/>
    </row>
    <row r="539" spans="1:36" x14ac:dyDescent="0.25">
      <c r="A539" s="4" t="s">
        <v>4</v>
      </c>
      <c r="C539" s="198">
        <f>SUM(C516:C538)</f>
        <v>354987</v>
      </c>
      <c r="D539" s="198">
        <f>SUM(D516:D538)</f>
        <v>45085</v>
      </c>
      <c r="E539" s="22"/>
      <c r="F539" s="154">
        <f>SUM(F516:F538)</f>
        <v>0</v>
      </c>
      <c r="G539" s="22"/>
      <c r="H539" s="198">
        <f>SUM(H516:H538)</f>
        <v>400072</v>
      </c>
      <c r="I539" s="23"/>
      <c r="J539" s="198">
        <f>SUM(J516:J538)</f>
        <v>8805.6950000000015</v>
      </c>
      <c r="K539" s="198">
        <f>SUM(K516:K538)</f>
        <v>30252.037499999999</v>
      </c>
      <c r="L539" s="154">
        <f>SUM(L516:L538)</f>
        <v>0</v>
      </c>
      <c r="M539" s="22"/>
      <c r="N539" s="198">
        <f>SUM(N516:N538)</f>
        <v>39057.732499999998</v>
      </c>
      <c r="O539" s="64"/>
      <c r="P539" s="24"/>
      <c r="Q539" s="198">
        <f>SUM(Q516:Q538)</f>
        <v>361014.26750000002</v>
      </c>
      <c r="U539" s="198">
        <f>SUM(U516:U538)</f>
        <v>0</v>
      </c>
      <c r="V539" s="23"/>
      <c r="X539" s="198">
        <f>U539+V516</f>
        <v>0</v>
      </c>
      <c r="Y539" s="198">
        <f>X539/H539*J539</f>
        <v>0</v>
      </c>
      <c r="AA539" s="198">
        <f>Z516+Y539+SUM(AA516:AA537)</f>
        <v>0</v>
      </c>
      <c r="AB539" s="198">
        <f>X539-AA539</f>
        <v>0</v>
      </c>
      <c r="AF539" s="243">
        <f>100*N539/(H539+AJ539)</f>
        <v>9.7626758433481982</v>
      </c>
      <c r="AG539" s="168" t="s">
        <v>37</v>
      </c>
      <c r="AI539" s="56" t="s">
        <v>38</v>
      </c>
      <c r="AJ539" s="198">
        <f>SUM(AJ516:AJ538)</f>
        <v>0</v>
      </c>
    </row>
    <row r="540" spans="1:36" x14ac:dyDescent="0.25">
      <c r="C540" s="32"/>
      <c r="H540" s="32"/>
      <c r="I540" s="32"/>
      <c r="J540" s="32"/>
      <c r="K540" s="32"/>
      <c r="L540" s="32"/>
      <c r="N540" s="32"/>
      <c r="O540" s="32"/>
      <c r="Q540" s="32"/>
    </row>
    <row r="541" spans="1:36" x14ac:dyDescent="0.25">
      <c r="A541" s="120" t="s">
        <v>85</v>
      </c>
      <c r="B541" s="4"/>
      <c r="E541" s="4"/>
      <c r="G541" s="4"/>
      <c r="M541" s="4"/>
      <c r="P541" s="4"/>
    </row>
    <row r="542" spans="1:36" ht="14.4" thickBot="1" x14ac:dyDescent="0.3">
      <c r="B542" s="4"/>
      <c r="E542" s="4"/>
      <c r="G542" s="4"/>
      <c r="J542" s="32"/>
      <c r="K542" s="32"/>
      <c r="L542" s="32"/>
      <c r="N542" s="32"/>
      <c r="O542" s="32"/>
      <c r="Q542" s="32"/>
    </row>
    <row r="543" spans="1:36" ht="14.4" thickTop="1" x14ac:dyDescent="0.25">
      <c r="B543" s="4"/>
      <c r="E543" s="4"/>
      <c r="G543" s="4"/>
      <c r="J543" s="32"/>
      <c r="K543" s="66"/>
      <c r="L543" s="67"/>
      <c r="M543" s="68"/>
      <c r="N543" s="67"/>
      <c r="O543" s="67"/>
      <c r="P543" s="68"/>
      <c r="Q543" s="69"/>
    </row>
    <row r="544" spans="1:36" x14ac:dyDescent="0.25">
      <c r="C544" s="32"/>
      <c r="H544" s="32"/>
      <c r="I544" s="32"/>
      <c r="J544" s="32"/>
      <c r="K544" s="70"/>
      <c r="L544" s="448">
        <f>I507</f>
        <v>1993</v>
      </c>
      <c r="M544" s="449"/>
      <c r="N544" s="449"/>
      <c r="O544" s="449"/>
      <c r="P544" s="450"/>
      <c r="Q544" s="71"/>
    </row>
    <row r="545" spans="1:36" x14ac:dyDescent="0.25">
      <c r="K545" s="72"/>
      <c r="L545" s="56"/>
      <c r="M545" s="73"/>
      <c r="N545" s="56"/>
      <c r="O545" s="56"/>
      <c r="P545" s="73"/>
      <c r="Q545" s="74"/>
    </row>
    <row r="546" spans="1:36" x14ac:dyDescent="0.25">
      <c r="A546" s="9"/>
      <c r="B546" s="148"/>
      <c r="K546" s="72"/>
      <c r="L546" s="56" t="s">
        <v>19</v>
      </c>
      <c r="M546" s="73"/>
      <c r="N546" s="56"/>
      <c r="O546" s="379">
        <f>H539</f>
        <v>400072</v>
      </c>
      <c r="P546" s="379"/>
      <c r="Q546" s="71"/>
    </row>
    <row r="547" spans="1:36" x14ac:dyDescent="0.25">
      <c r="A547" s="9"/>
      <c r="B547" s="148"/>
      <c r="K547" s="72"/>
      <c r="L547" s="43" t="s">
        <v>20</v>
      </c>
      <c r="M547" s="73"/>
      <c r="N547" s="56"/>
      <c r="O547" s="391">
        <f>X539</f>
        <v>0</v>
      </c>
      <c r="P547" s="391"/>
      <c r="Q547" s="71"/>
    </row>
    <row r="548" spans="1:36" ht="14.4" thickBot="1" x14ac:dyDescent="0.3">
      <c r="K548" s="72"/>
      <c r="L548" s="43" t="s">
        <v>21</v>
      </c>
      <c r="M548" s="73"/>
      <c r="N548" s="56"/>
      <c r="O548" s="392">
        <f>N539</f>
        <v>39057.732499999998</v>
      </c>
      <c r="P548" s="392"/>
      <c r="Q548" s="71"/>
    </row>
    <row r="549" spans="1:36" ht="12.75" customHeight="1" x14ac:dyDescent="0.25">
      <c r="A549" s="9"/>
      <c r="B549" s="148"/>
      <c r="K549" s="72"/>
      <c r="L549" s="75"/>
      <c r="M549" s="76"/>
      <c r="N549" s="77"/>
      <c r="O549" s="393">
        <f>O546-O547-O548</f>
        <v>361014.26750000002</v>
      </c>
      <c r="P549" s="393"/>
      <c r="Q549" s="71"/>
    </row>
    <row r="550" spans="1:36" x14ac:dyDescent="0.25">
      <c r="A550" s="9"/>
      <c r="B550" s="148"/>
      <c r="H550" s="9"/>
      <c r="K550" s="78"/>
      <c r="L550" s="43"/>
      <c r="M550" s="73"/>
      <c r="N550" s="56"/>
      <c r="O550" s="43"/>
      <c r="P550" s="56"/>
      <c r="Q550" s="74"/>
    </row>
    <row r="551" spans="1:36" x14ac:dyDescent="0.25">
      <c r="A551" s="9" t="s">
        <v>22</v>
      </c>
      <c r="B551" s="62">
        <v>0</v>
      </c>
      <c r="C551" s="62"/>
      <c r="D551" s="4" t="s">
        <v>23</v>
      </c>
      <c r="E551" s="4"/>
      <c r="F551" s="2"/>
      <c r="G551" s="4"/>
      <c r="H551" s="2"/>
      <c r="J551" s="2"/>
      <c r="K551" s="78"/>
      <c r="L551" s="80" t="s">
        <v>24</v>
      </c>
      <c r="M551" s="73"/>
      <c r="N551" s="56"/>
      <c r="O551" s="394">
        <f>AA539</f>
        <v>0</v>
      </c>
      <c r="P551" s="394"/>
      <c r="Q551" s="71"/>
    </row>
    <row r="552" spans="1:36" x14ac:dyDescent="0.25">
      <c r="A552" s="9" t="s">
        <v>25</v>
      </c>
      <c r="B552" s="62">
        <v>0</v>
      </c>
      <c r="C552" s="62"/>
      <c r="D552" s="4">
        <f>B551-B552</f>
        <v>0</v>
      </c>
      <c r="E552" s="4" t="s">
        <v>26</v>
      </c>
      <c r="F552" s="2"/>
      <c r="G552" s="4"/>
      <c r="H552" s="2"/>
      <c r="J552" s="2"/>
      <c r="K552" s="72"/>
      <c r="L552" s="81" t="s">
        <v>27</v>
      </c>
      <c r="M552" s="19"/>
      <c r="N552" s="20"/>
      <c r="O552" s="374">
        <f>O549+O551</f>
        <v>361014.26750000002</v>
      </c>
      <c r="P552" s="374"/>
      <c r="Q552" s="95"/>
    </row>
    <row r="553" spans="1:36" ht="14.4" thickBot="1" x14ac:dyDescent="0.3">
      <c r="A553" s="9"/>
      <c r="B553" s="62"/>
      <c r="C553" s="62"/>
      <c r="E553" s="4"/>
      <c r="F553" s="2"/>
      <c r="G553" s="4"/>
      <c r="H553" s="2"/>
      <c r="J553" s="2"/>
      <c r="K553" s="82"/>
      <c r="L553" s="103"/>
      <c r="M553" s="84"/>
      <c r="N553" s="83"/>
      <c r="O553" s="83"/>
      <c r="P553" s="84"/>
      <c r="Q553" s="85"/>
    </row>
    <row r="554" spans="1:36" ht="14.4" thickTop="1" x14ac:dyDescent="0.25">
      <c r="A554" s="9"/>
      <c r="B554" s="62"/>
      <c r="C554" s="62"/>
      <c r="E554" s="4"/>
      <c r="F554" s="2"/>
      <c r="G554" s="4"/>
      <c r="H554" s="2"/>
      <c r="J554" s="2"/>
      <c r="L554" s="80"/>
      <c r="M554" s="73"/>
      <c r="N554" s="56"/>
      <c r="O554" s="56"/>
      <c r="P554" s="73"/>
      <c r="Q554" s="86"/>
    </row>
    <row r="555" spans="1:36" x14ac:dyDescent="0.25">
      <c r="B555" s="4"/>
      <c r="E555" s="4"/>
      <c r="G555" s="4"/>
      <c r="M555" s="4"/>
      <c r="P555" s="4"/>
    </row>
    <row r="556" spans="1:36" x14ac:dyDescent="0.25">
      <c r="B556" s="4"/>
      <c r="E556" s="4"/>
      <c r="M556" s="4"/>
      <c r="N556" s="425" t="s">
        <v>93</v>
      </c>
      <c r="O556" s="425"/>
      <c r="P556" s="425"/>
      <c r="Q556" s="425"/>
      <c r="R556" s="425"/>
    </row>
    <row r="557" spans="1:36" x14ac:dyDescent="0.25">
      <c r="A557" s="247"/>
      <c r="B557" s="247"/>
      <c r="C557" s="247"/>
      <c r="D557" s="1"/>
      <c r="G557" s="422" t="s">
        <v>1</v>
      </c>
      <c r="H557" s="423"/>
      <c r="I557" s="3">
        <f>I507+1</f>
        <v>1994</v>
      </c>
      <c r="J557" s="427"/>
      <c r="K557" s="427"/>
      <c r="L557" s="428"/>
      <c r="M557" s="3">
        <v>12</v>
      </c>
      <c r="N557" s="425"/>
      <c r="O557" s="425"/>
      <c r="P557" s="425"/>
      <c r="Q557" s="425"/>
      <c r="R557" s="425"/>
    </row>
    <row r="558" spans="1:36" ht="12.75" customHeight="1" x14ac:dyDescent="0.25">
      <c r="A558" s="247"/>
      <c r="B558" s="247"/>
      <c r="C558" s="247"/>
      <c r="D558" s="1"/>
      <c r="N558" s="426"/>
      <c r="O558" s="426"/>
      <c r="P558" s="426"/>
      <c r="Q558" s="426"/>
      <c r="R558" s="426"/>
    </row>
    <row r="559" spans="1:36" x14ac:dyDescent="0.3">
      <c r="A559" s="5"/>
      <c r="B559" s="451" t="s">
        <v>49</v>
      </c>
      <c r="C559" s="366" t="s">
        <v>44</v>
      </c>
      <c r="D559" s="366" t="s">
        <v>45</v>
      </c>
      <c r="E559" s="101"/>
      <c r="F559" s="366" t="s">
        <v>46</v>
      </c>
      <c r="G559" s="101"/>
      <c r="H559" s="366" t="s">
        <v>47</v>
      </c>
      <c r="I559" s="366" t="s">
        <v>48</v>
      </c>
      <c r="J559" s="366" t="s">
        <v>50</v>
      </c>
      <c r="K559" s="366" t="s">
        <v>51</v>
      </c>
      <c r="L559" s="366" t="s">
        <v>52</v>
      </c>
      <c r="M559" s="101"/>
      <c r="N559" s="366" t="s">
        <v>53</v>
      </c>
      <c r="O559" s="366" t="s">
        <v>60</v>
      </c>
      <c r="P559" s="101"/>
      <c r="Q559" s="368" t="s">
        <v>55</v>
      </c>
      <c r="R559" s="447" t="s">
        <v>49</v>
      </c>
      <c r="U559" s="437" t="s">
        <v>64</v>
      </c>
      <c r="V559" s="437" t="s">
        <v>65</v>
      </c>
      <c r="W559" s="442" t="s">
        <v>67</v>
      </c>
      <c r="X559" s="437" t="s">
        <v>66</v>
      </c>
      <c r="Y559" s="437" t="s">
        <v>68</v>
      </c>
      <c r="Z559" s="445" t="s">
        <v>69</v>
      </c>
      <c r="AA559" s="437" t="s">
        <v>70</v>
      </c>
      <c r="AB559" s="437" t="s">
        <v>71</v>
      </c>
      <c r="AE559" s="366" t="s">
        <v>98</v>
      </c>
      <c r="AF559" s="371" t="s">
        <v>99</v>
      </c>
      <c r="AG559" s="366" t="s">
        <v>100</v>
      </c>
      <c r="AH559" s="366" t="s">
        <v>41</v>
      </c>
      <c r="AI559" s="366"/>
      <c r="AJ559" s="366" t="s">
        <v>101</v>
      </c>
    </row>
    <row r="560" spans="1:36" x14ac:dyDescent="0.3">
      <c r="A560" s="6"/>
      <c r="B560" s="451"/>
      <c r="C560" s="367"/>
      <c r="D560" s="367"/>
      <c r="E560" s="102"/>
      <c r="F560" s="367"/>
      <c r="G560" s="102"/>
      <c r="H560" s="367"/>
      <c r="I560" s="367"/>
      <c r="J560" s="367"/>
      <c r="K560" s="367"/>
      <c r="L560" s="367"/>
      <c r="M560" s="102"/>
      <c r="N560" s="367"/>
      <c r="O560" s="367"/>
      <c r="P560" s="102"/>
      <c r="Q560" s="369"/>
      <c r="R560" s="447"/>
      <c r="U560" s="438"/>
      <c r="V560" s="438"/>
      <c r="W560" s="443"/>
      <c r="X560" s="438"/>
      <c r="Y560" s="438"/>
      <c r="Z560" s="446"/>
      <c r="AA560" s="438"/>
      <c r="AB560" s="438"/>
      <c r="AE560" s="367" t="s">
        <v>29</v>
      </c>
      <c r="AF560" s="372" t="s">
        <v>30</v>
      </c>
      <c r="AG560" s="367"/>
      <c r="AH560" s="367" t="s">
        <v>41</v>
      </c>
      <c r="AI560" s="367"/>
      <c r="AJ560" s="367" t="s">
        <v>40</v>
      </c>
    </row>
    <row r="561" spans="1:36" x14ac:dyDescent="0.3">
      <c r="A561" s="6"/>
      <c r="B561" s="451"/>
      <c r="C561" s="367"/>
      <c r="D561" s="367"/>
      <c r="E561" s="102"/>
      <c r="F561" s="367"/>
      <c r="G561" s="102"/>
      <c r="H561" s="367"/>
      <c r="I561" s="367"/>
      <c r="J561" s="367"/>
      <c r="K561" s="367"/>
      <c r="L561" s="367"/>
      <c r="M561" s="102"/>
      <c r="N561" s="367"/>
      <c r="O561" s="367"/>
      <c r="P561" s="102"/>
      <c r="Q561" s="369"/>
      <c r="R561" s="447"/>
      <c r="U561" s="438"/>
      <c r="V561" s="438"/>
      <c r="W561" s="443"/>
      <c r="X561" s="438"/>
      <c r="Y561" s="438"/>
      <c r="Z561" s="446"/>
      <c r="AA561" s="438"/>
      <c r="AB561" s="438"/>
      <c r="AE561" s="367" t="s">
        <v>6</v>
      </c>
      <c r="AF561" s="372" t="s">
        <v>31</v>
      </c>
      <c r="AG561" s="367"/>
      <c r="AH561" s="367"/>
      <c r="AI561" s="367"/>
      <c r="AJ561" s="367" t="s">
        <v>31</v>
      </c>
    </row>
    <row r="562" spans="1:36" x14ac:dyDescent="0.3">
      <c r="A562" s="359" t="s">
        <v>0</v>
      </c>
      <c r="B562" s="451"/>
      <c r="C562" s="367"/>
      <c r="D562" s="367"/>
      <c r="E562" s="102"/>
      <c r="F562" s="367"/>
      <c r="G562" s="102"/>
      <c r="H562" s="367"/>
      <c r="I562" s="367"/>
      <c r="J562" s="367"/>
      <c r="K562" s="367"/>
      <c r="L562" s="367"/>
      <c r="M562" s="102"/>
      <c r="N562" s="367"/>
      <c r="O562" s="367"/>
      <c r="P562" s="102"/>
      <c r="Q562" s="369"/>
      <c r="R562" s="447"/>
      <c r="U562" s="438"/>
      <c r="V562" s="438"/>
      <c r="W562" s="443"/>
      <c r="X562" s="438"/>
      <c r="Y562" s="438"/>
      <c r="Z562" s="446"/>
      <c r="AA562" s="438"/>
      <c r="AB562" s="438"/>
      <c r="AE562" s="367" t="s">
        <v>32</v>
      </c>
      <c r="AF562" s="372" t="s">
        <v>33</v>
      </c>
      <c r="AG562" s="367" t="s">
        <v>15</v>
      </c>
      <c r="AH562" s="367"/>
      <c r="AI562" s="367"/>
      <c r="AJ562" s="367" t="s">
        <v>34</v>
      </c>
    </row>
    <row r="563" spans="1:36" x14ac:dyDescent="0.3">
      <c r="A563" s="359"/>
      <c r="B563" s="451"/>
      <c r="C563" s="46">
        <f>I557</f>
        <v>1994</v>
      </c>
      <c r="D563" s="46">
        <f>C563</f>
        <v>1994</v>
      </c>
      <c r="E563" s="7" t="s">
        <v>5</v>
      </c>
      <c r="F563" s="46">
        <f>D563</f>
        <v>1994</v>
      </c>
      <c r="G563" s="7" t="s">
        <v>5</v>
      </c>
      <c r="H563" s="46">
        <f>F563</f>
        <v>1994</v>
      </c>
      <c r="I563" s="373"/>
      <c r="J563" s="373"/>
      <c r="K563" s="46">
        <f>H563</f>
        <v>1994</v>
      </c>
      <c r="L563" s="46">
        <f>K563</f>
        <v>1994</v>
      </c>
      <c r="M563" s="7" t="s">
        <v>5</v>
      </c>
      <c r="N563" s="46">
        <f>L563</f>
        <v>1994</v>
      </c>
      <c r="O563" s="373"/>
      <c r="P563" s="7" t="s">
        <v>5</v>
      </c>
      <c r="Q563" s="47">
        <f>N563</f>
        <v>1994</v>
      </c>
      <c r="R563" s="447"/>
      <c r="U563" s="46">
        <f>Q563</f>
        <v>1994</v>
      </c>
      <c r="V563" s="46">
        <f>U563</f>
        <v>1994</v>
      </c>
      <c r="W563" s="444"/>
      <c r="X563" s="46">
        <f>U563</f>
        <v>1994</v>
      </c>
      <c r="Y563" s="46">
        <f>U563</f>
        <v>1994</v>
      </c>
      <c r="Z563" s="47">
        <f>U563</f>
        <v>1994</v>
      </c>
      <c r="AA563" s="439"/>
      <c r="AB563" s="439"/>
      <c r="AE563" s="46" t="s">
        <v>35</v>
      </c>
      <c r="AF563" s="220">
        <f>D563</f>
        <v>1994</v>
      </c>
      <c r="AG563" s="373" t="s">
        <v>16</v>
      </c>
      <c r="AH563" s="46" t="s">
        <v>0</v>
      </c>
      <c r="AI563" s="46"/>
      <c r="AJ563" s="46" t="s">
        <v>36</v>
      </c>
    </row>
    <row r="564" spans="1:36" x14ac:dyDescent="0.25">
      <c r="A564" s="9"/>
      <c r="B564" s="112"/>
      <c r="C564" s="100"/>
      <c r="D564" s="233"/>
      <c r="E564" s="234"/>
      <c r="F564" s="233"/>
      <c r="G564" s="234"/>
      <c r="H564" s="233"/>
      <c r="I564" s="235"/>
      <c r="J564" s="233"/>
      <c r="K564" s="233"/>
      <c r="L564" s="233"/>
      <c r="M564" s="234"/>
      <c r="N564" s="233"/>
      <c r="O564" s="233"/>
      <c r="P564" s="234"/>
      <c r="Q564" s="235"/>
      <c r="R564" s="233"/>
      <c r="U564" s="59"/>
      <c r="V564" s="59"/>
      <c r="W564" s="60"/>
      <c r="X564" s="59"/>
      <c r="Y564" s="59"/>
      <c r="Z564" s="59"/>
      <c r="AA564" s="60"/>
      <c r="AB564" s="60"/>
      <c r="AE564" s="58"/>
      <c r="AF564" s="9"/>
      <c r="AG564" s="4"/>
      <c r="AI564" s="9"/>
    </row>
    <row r="565" spans="1:36" x14ac:dyDescent="0.25">
      <c r="A565" s="248" t="s">
        <v>54</v>
      </c>
      <c r="B565" s="112" t="str">
        <f>$M$1</f>
        <v>A</v>
      </c>
      <c r="C565" s="236"/>
      <c r="D565" s="237"/>
      <c r="E565" s="238"/>
      <c r="F565" s="237"/>
      <c r="G565" s="238"/>
      <c r="H565" s="237"/>
      <c r="I565" s="239"/>
      <c r="J565" s="237"/>
      <c r="K565" s="237"/>
      <c r="L565" s="237"/>
      <c r="M565" s="238"/>
      <c r="N565" s="237"/>
      <c r="O565" s="237"/>
      <c r="P565" s="238"/>
      <c r="Q565" s="240"/>
      <c r="R565" s="237"/>
      <c r="U565" s="59"/>
      <c r="V565" s="59"/>
      <c r="W565" s="60"/>
      <c r="X565" s="59"/>
      <c r="Y565" s="59"/>
      <c r="Z565" s="59"/>
      <c r="AA565" s="60"/>
      <c r="AB565" s="60"/>
      <c r="AE565" s="58"/>
      <c r="AF565" s="9"/>
      <c r="AG565" s="4"/>
      <c r="AI565" s="9"/>
      <c r="AJ565" s="4" t="s">
        <v>36</v>
      </c>
    </row>
    <row r="566" spans="1:36" x14ac:dyDescent="0.25">
      <c r="A566" s="63" t="str">
        <f>A516</f>
        <v>Structures and Improvements-sewage collection</v>
      </c>
      <c r="B566" s="45">
        <f>B516</f>
        <v>351</v>
      </c>
      <c r="C566" s="39">
        <f t="shared" ref="C566:C587" si="150">H516</f>
        <v>110034</v>
      </c>
      <c r="D566" s="39"/>
      <c r="E566" s="40"/>
      <c r="F566" s="39"/>
      <c r="G566" s="40"/>
      <c r="H566" s="39">
        <f t="shared" ref="H566:H587" si="151">C566+D566-F566</f>
        <v>110034</v>
      </c>
      <c r="I566" s="41">
        <f>I516</f>
        <v>3</v>
      </c>
      <c r="J566" s="39">
        <f>((C566+H566)/2)*I566/100*$M$557/12</f>
        <v>3301.02</v>
      </c>
      <c r="K566" s="39">
        <f t="shared" ref="K566:K586" si="152">N516</f>
        <v>15150.51</v>
      </c>
      <c r="L566" s="39"/>
      <c r="M566" s="40"/>
      <c r="N566" s="39">
        <f t="shared" ref="N566:N586" si="153">K566+J566+L566-F566</f>
        <v>18451.53</v>
      </c>
      <c r="O566" s="42">
        <f t="shared" ref="O566:O586" si="154">IF(N566&gt;0, N566/H566*100, "---")</f>
        <v>16.768935056437101</v>
      </c>
      <c r="P566" s="40"/>
      <c r="Q566" s="42">
        <f t="shared" ref="Q566:Q586" si="155">H566-N566</f>
        <v>91582.47</v>
      </c>
      <c r="R566" s="45">
        <f t="shared" ref="R566:R586" si="156">B566</f>
        <v>351</v>
      </c>
      <c r="U566" s="39"/>
      <c r="V566" s="39">
        <f>X539</f>
        <v>0</v>
      </c>
      <c r="W566" s="207"/>
      <c r="X566" s="207"/>
      <c r="Y566" s="207"/>
      <c r="Z566" s="207"/>
      <c r="AA566" s="39"/>
      <c r="AB566" s="211"/>
      <c r="AE566" s="180">
        <v>0</v>
      </c>
      <c r="AF566" s="241">
        <f>100*N566/(H566+H566*-1*AE566/100)</f>
        <v>16.768935056437101</v>
      </c>
      <c r="AG566" s="45">
        <f t="shared" ref="AG566:AG587" si="157">B566</f>
        <v>351</v>
      </c>
      <c r="AH566" s="207" t="str">
        <f t="shared" ref="AH566:AH587" si="158">A566</f>
        <v>Structures and Improvements-sewage collection</v>
      </c>
      <c r="AI566" s="207"/>
      <c r="AJ566" s="207">
        <f t="shared" ref="AJ566:AJ577" si="159">-1*AE566/100*H566</f>
        <v>0</v>
      </c>
    </row>
    <row r="567" spans="1:36" s="100" customFormat="1" x14ac:dyDescent="0.25">
      <c r="A567" s="100" t="str">
        <f t="shared" ref="A567:B586" si="160">A517</f>
        <v>Collection Sewers, Force</v>
      </c>
      <c r="B567" s="130">
        <f t="shared" si="160"/>
        <v>352.1</v>
      </c>
      <c r="C567" s="154">
        <f t="shared" si="150"/>
        <v>0</v>
      </c>
      <c r="D567" s="154"/>
      <c r="E567" s="224"/>
      <c r="F567" s="154"/>
      <c r="G567" s="224"/>
      <c r="H567" s="154">
        <f t="shared" si="151"/>
        <v>0</v>
      </c>
      <c r="I567" s="225">
        <f t="shared" ref="I567:I586" si="161">I517</f>
        <v>2</v>
      </c>
      <c r="J567" s="154">
        <f t="shared" ref="J567:J586" si="162">((C567+H567)/2)*I567/100*$M$557/12</f>
        <v>0</v>
      </c>
      <c r="K567" s="154">
        <f t="shared" si="152"/>
        <v>0</v>
      </c>
      <c r="L567" s="154"/>
      <c r="M567" s="224"/>
      <c r="N567" s="154">
        <f t="shared" si="153"/>
        <v>0</v>
      </c>
      <c r="O567" s="249" t="str">
        <f t="shared" si="154"/>
        <v>---</v>
      </c>
      <c r="P567" s="224"/>
      <c r="Q567" s="249">
        <f t="shared" si="155"/>
        <v>0</v>
      </c>
      <c r="R567" s="45">
        <f t="shared" si="156"/>
        <v>352.1</v>
      </c>
      <c r="S567" s="219"/>
      <c r="T567" s="203"/>
      <c r="U567" s="154"/>
      <c r="V567" s="440" t="s">
        <v>72</v>
      </c>
      <c r="W567" s="227"/>
      <c r="X567" s="154"/>
      <c r="Y567" s="281"/>
      <c r="Z567" s="407" t="s">
        <v>74</v>
      </c>
      <c r="AA567" s="154"/>
      <c r="AB567" s="229"/>
      <c r="AC567" s="219"/>
      <c r="AD567" s="203"/>
      <c r="AE567" s="226">
        <v>0</v>
      </c>
      <c r="AF567" s="242" t="e">
        <f t="shared" ref="AF567:AF587" si="163">100*N567/(H567+H567*-1*AE567/100)</f>
        <v>#DIV/0!</v>
      </c>
      <c r="AG567" s="130">
        <f t="shared" si="157"/>
        <v>352.1</v>
      </c>
      <c r="AH567" s="227" t="str">
        <f t="shared" si="158"/>
        <v>Collection Sewers, Force</v>
      </c>
      <c r="AI567" s="227"/>
      <c r="AJ567" s="227">
        <f t="shared" si="159"/>
        <v>0</v>
      </c>
    </row>
    <row r="568" spans="1:36" ht="12.75" customHeight="1" x14ac:dyDescent="0.25">
      <c r="A568" s="63" t="str">
        <f t="shared" si="160"/>
        <v>Collection Sewers, Gravity</v>
      </c>
      <c r="B568" s="45">
        <f t="shared" si="160"/>
        <v>352.2</v>
      </c>
      <c r="C568" s="39">
        <f t="shared" si="150"/>
        <v>0</v>
      </c>
      <c r="D568" s="39"/>
      <c r="E568" s="40"/>
      <c r="F568" s="39"/>
      <c r="G568" s="40"/>
      <c r="H568" s="39">
        <f t="shared" si="151"/>
        <v>0</v>
      </c>
      <c r="I568" s="41">
        <f t="shared" si="161"/>
        <v>2</v>
      </c>
      <c r="J568" s="39">
        <f t="shared" si="162"/>
        <v>0</v>
      </c>
      <c r="K568" s="39">
        <f t="shared" si="152"/>
        <v>0</v>
      </c>
      <c r="L568" s="39"/>
      <c r="M568" s="40"/>
      <c r="N568" s="39">
        <f t="shared" si="153"/>
        <v>0</v>
      </c>
      <c r="O568" s="42" t="str">
        <f t="shared" si="154"/>
        <v>---</v>
      </c>
      <c r="P568" s="40"/>
      <c r="Q568" s="42">
        <f t="shared" si="155"/>
        <v>0</v>
      </c>
      <c r="R568" s="45">
        <f t="shared" si="156"/>
        <v>352.2</v>
      </c>
      <c r="U568" s="39"/>
      <c r="V568" s="440"/>
      <c r="W568" s="207"/>
      <c r="X568" s="39"/>
      <c r="Y568" s="210"/>
      <c r="Z568" s="407"/>
      <c r="AA568" s="39"/>
      <c r="AB568" s="211"/>
      <c r="AE568" s="180">
        <v>0</v>
      </c>
      <c r="AF568" s="241" t="e">
        <f t="shared" si="163"/>
        <v>#DIV/0!</v>
      </c>
      <c r="AG568" s="45">
        <f t="shared" si="157"/>
        <v>352.2</v>
      </c>
      <c r="AH568" s="207" t="str">
        <f t="shared" si="158"/>
        <v>Collection Sewers, Gravity</v>
      </c>
      <c r="AI568" s="207"/>
      <c r="AJ568" s="207">
        <f t="shared" si="159"/>
        <v>0</v>
      </c>
    </row>
    <row r="569" spans="1:36" s="100" customFormat="1" x14ac:dyDescent="0.25">
      <c r="A569" s="100" t="str">
        <f t="shared" si="160"/>
        <v>Structures and Improvements-sewage treatment</v>
      </c>
      <c r="B569" s="130">
        <f t="shared" si="160"/>
        <v>371</v>
      </c>
      <c r="C569" s="154">
        <f t="shared" si="150"/>
        <v>0</v>
      </c>
      <c r="D569" s="154"/>
      <c r="E569" s="224"/>
      <c r="F569" s="154"/>
      <c r="G569" s="224"/>
      <c r="H569" s="154">
        <f t="shared" si="151"/>
        <v>0</v>
      </c>
      <c r="I569" s="225">
        <f t="shared" si="161"/>
        <v>3.7</v>
      </c>
      <c r="J569" s="154">
        <f t="shared" si="162"/>
        <v>0</v>
      </c>
      <c r="K569" s="154">
        <f t="shared" si="152"/>
        <v>0</v>
      </c>
      <c r="L569" s="154"/>
      <c r="M569" s="224"/>
      <c r="N569" s="154">
        <f t="shared" si="153"/>
        <v>0</v>
      </c>
      <c r="O569" s="249" t="str">
        <f t="shared" si="154"/>
        <v>---</v>
      </c>
      <c r="P569" s="224"/>
      <c r="Q569" s="249">
        <f t="shared" si="155"/>
        <v>0</v>
      </c>
      <c r="R569" s="45">
        <f t="shared" si="156"/>
        <v>371</v>
      </c>
      <c r="S569" s="219"/>
      <c r="T569" s="203"/>
      <c r="U569" s="154"/>
      <c r="V569" s="440"/>
      <c r="W569" s="227"/>
      <c r="X569" s="154"/>
      <c r="Y569" s="251"/>
      <c r="Z569" s="407"/>
      <c r="AA569" s="154"/>
      <c r="AB569" s="229"/>
      <c r="AC569" s="219"/>
      <c r="AD569" s="203"/>
      <c r="AE569" s="226">
        <v>0</v>
      </c>
      <c r="AF569" s="242" t="e">
        <f t="shared" si="163"/>
        <v>#DIV/0!</v>
      </c>
      <c r="AG569" s="130">
        <f t="shared" si="157"/>
        <v>371</v>
      </c>
      <c r="AH569" s="227" t="str">
        <f t="shared" si="158"/>
        <v>Structures and Improvements-sewage treatment</v>
      </c>
      <c r="AI569" s="227"/>
      <c r="AJ569" s="227">
        <f t="shared" si="159"/>
        <v>0</v>
      </c>
    </row>
    <row r="570" spans="1:36" x14ac:dyDescent="0.25">
      <c r="A570" s="63" t="str">
        <f t="shared" si="160"/>
        <v>Services to Customers</v>
      </c>
      <c r="B570" s="45">
        <f t="shared" si="160"/>
        <v>353</v>
      </c>
      <c r="C570" s="39">
        <f t="shared" si="150"/>
        <v>121781</v>
      </c>
      <c r="D570" s="39">
        <v>29503</v>
      </c>
      <c r="E570" s="40"/>
      <c r="F570" s="39"/>
      <c r="G570" s="40"/>
      <c r="H570" s="39">
        <f t="shared" si="151"/>
        <v>151284</v>
      </c>
      <c r="I570" s="41">
        <f t="shared" si="161"/>
        <v>2</v>
      </c>
      <c r="J570" s="39">
        <f t="shared" si="162"/>
        <v>2730.65</v>
      </c>
      <c r="K570" s="39">
        <f t="shared" si="152"/>
        <v>3314.41</v>
      </c>
      <c r="L570" s="39"/>
      <c r="M570" s="40"/>
      <c r="N570" s="39">
        <f t="shared" si="153"/>
        <v>6045.0599999999995</v>
      </c>
      <c r="O570" s="42">
        <f t="shared" si="154"/>
        <v>3.995835646862854</v>
      </c>
      <c r="P570" s="40"/>
      <c r="Q570" s="42">
        <f t="shared" si="155"/>
        <v>145238.94</v>
      </c>
      <c r="R570" s="45">
        <f t="shared" si="156"/>
        <v>353</v>
      </c>
      <c r="U570" s="39"/>
      <c r="V570" s="440"/>
      <c r="W570" s="207"/>
      <c r="X570" s="39"/>
      <c r="Y570" s="210"/>
      <c r="Z570" s="407"/>
      <c r="AA570" s="39"/>
      <c r="AB570" s="211"/>
      <c r="AE570" s="180">
        <v>0</v>
      </c>
      <c r="AF570" s="241">
        <f t="shared" si="163"/>
        <v>3.995835646862854</v>
      </c>
      <c r="AG570" s="45">
        <f t="shared" si="157"/>
        <v>353</v>
      </c>
      <c r="AH570" s="207" t="str">
        <f t="shared" si="158"/>
        <v>Services to Customers</v>
      </c>
      <c r="AI570" s="207"/>
      <c r="AJ570" s="207">
        <f t="shared" si="159"/>
        <v>0</v>
      </c>
    </row>
    <row r="571" spans="1:36" s="100" customFormat="1" x14ac:dyDescent="0.25">
      <c r="A571" s="100" t="str">
        <f t="shared" si="160"/>
        <v>Flow Measuring Devices</v>
      </c>
      <c r="B571" s="130">
        <f t="shared" si="160"/>
        <v>354</v>
      </c>
      <c r="C571" s="154">
        <f t="shared" si="150"/>
        <v>4200</v>
      </c>
      <c r="D571" s="154"/>
      <c r="E571" s="224"/>
      <c r="F571" s="154"/>
      <c r="G571" s="224"/>
      <c r="H571" s="154">
        <f t="shared" si="151"/>
        <v>4200</v>
      </c>
      <c r="I571" s="225">
        <f t="shared" si="161"/>
        <v>3.3</v>
      </c>
      <c r="J571" s="154">
        <f t="shared" si="162"/>
        <v>138.6</v>
      </c>
      <c r="K571" s="154">
        <f t="shared" si="152"/>
        <v>69.3</v>
      </c>
      <c r="L571" s="154"/>
      <c r="M571" s="224"/>
      <c r="N571" s="154">
        <f t="shared" si="153"/>
        <v>207.89999999999998</v>
      </c>
      <c r="O571" s="249">
        <f t="shared" si="154"/>
        <v>4.9499999999999993</v>
      </c>
      <c r="P571" s="224"/>
      <c r="Q571" s="249">
        <f t="shared" si="155"/>
        <v>3992.1</v>
      </c>
      <c r="R571" s="45">
        <f t="shared" si="156"/>
        <v>354</v>
      </c>
      <c r="S571" s="219"/>
      <c r="T571" s="203"/>
      <c r="U571" s="154"/>
      <c r="V571" s="440"/>
      <c r="W571" s="227"/>
      <c r="X571" s="154"/>
      <c r="Y571" s="251"/>
      <c r="Z571" s="407"/>
      <c r="AA571" s="154"/>
      <c r="AB571" s="229"/>
      <c r="AC571" s="219"/>
      <c r="AD571" s="203"/>
      <c r="AE571" s="226">
        <v>0</v>
      </c>
      <c r="AF571" s="242">
        <f t="shared" si="163"/>
        <v>4.9499999999999993</v>
      </c>
      <c r="AG571" s="130">
        <f t="shared" si="157"/>
        <v>354</v>
      </c>
      <c r="AH571" s="227" t="str">
        <f t="shared" si="158"/>
        <v>Flow Measuring Devices</v>
      </c>
      <c r="AI571" s="227"/>
      <c r="AJ571" s="227">
        <f t="shared" si="159"/>
        <v>0</v>
      </c>
    </row>
    <row r="572" spans="1:36" x14ac:dyDescent="0.25">
      <c r="A572" s="63" t="str">
        <f t="shared" si="160"/>
        <v>Receiving Wells (Pump Pits)</v>
      </c>
      <c r="B572" s="45">
        <f t="shared" si="160"/>
        <v>362</v>
      </c>
      <c r="C572" s="39">
        <f t="shared" si="150"/>
        <v>0</v>
      </c>
      <c r="D572" s="39"/>
      <c r="E572" s="40"/>
      <c r="F572" s="39"/>
      <c r="G572" s="40"/>
      <c r="H572" s="39">
        <f t="shared" si="151"/>
        <v>0</v>
      </c>
      <c r="I572" s="41">
        <f t="shared" si="161"/>
        <v>4</v>
      </c>
      <c r="J572" s="39">
        <f t="shared" si="162"/>
        <v>0</v>
      </c>
      <c r="K572" s="39">
        <f t="shared" si="152"/>
        <v>0</v>
      </c>
      <c r="L572" s="39"/>
      <c r="M572" s="40"/>
      <c r="N572" s="39">
        <f t="shared" si="153"/>
        <v>0</v>
      </c>
      <c r="O572" s="42" t="str">
        <f t="shared" si="154"/>
        <v>---</v>
      </c>
      <c r="P572" s="40"/>
      <c r="Q572" s="42">
        <f t="shared" si="155"/>
        <v>0</v>
      </c>
      <c r="R572" s="45">
        <f t="shared" si="156"/>
        <v>362</v>
      </c>
      <c r="U572" s="39"/>
      <c r="V572" s="440"/>
      <c r="W572" s="207"/>
      <c r="X572" s="39"/>
      <c r="Y572" s="210"/>
      <c r="Z572" s="407"/>
      <c r="AA572" s="39"/>
      <c r="AB572" s="211"/>
      <c r="AE572" s="180">
        <v>0</v>
      </c>
      <c r="AF572" s="241" t="e">
        <f t="shared" si="163"/>
        <v>#DIV/0!</v>
      </c>
      <c r="AG572" s="45">
        <f t="shared" si="157"/>
        <v>362</v>
      </c>
      <c r="AH572" s="207" t="str">
        <f t="shared" si="158"/>
        <v>Receiving Wells (Pump Pits)</v>
      </c>
      <c r="AI572" s="207"/>
      <c r="AJ572" s="207">
        <f t="shared" si="159"/>
        <v>0</v>
      </c>
    </row>
    <row r="573" spans="1:36" s="100" customFormat="1" x14ac:dyDescent="0.25">
      <c r="A573" s="100" t="str">
        <f t="shared" si="160"/>
        <v>Pumping Equipment</v>
      </c>
      <c r="B573" s="130">
        <f t="shared" si="160"/>
        <v>363</v>
      </c>
      <c r="C573" s="154">
        <f t="shared" si="150"/>
        <v>0</v>
      </c>
      <c r="D573" s="154"/>
      <c r="E573" s="224"/>
      <c r="F573" s="154"/>
      <c r="G573" s="224"/>
      <c r="H573" s="154">
        <f t="shared" si="151"/>
        <v>0</v>
      </c>
      <c r="I573" s="225">
        <f t="shared" si="161"/>
        <v>10</v>
      </c>
      <c r="J573" s="154">
        <f t="shared" si="162"/>
        <v>0</v>
      </c>
      <c r="K573" s="154">
        <f t="shared" si="152"/>
        <v>0</v>
      </c>
      <c r="L573" s="154"/>
      <c r="M573" s="224"/>
      <c r="N573" s="154">
        <f t="shared" si="153"/>
        <v>0</v>
      </c>
      <c r="O573" s="249" t="str">
        <f t="shared" si="154"/>
        <v>---</v>
      </c>
      <c r="P573" s="224"/>
      <c r="Q573" s="249">
        <f t="shared" si="155"/>
        <v>0</v>
      </c>
      <c r="R573" s="45">
        <f t="shared" si="156"/>
        <v>363</v>
      </c>
      <c r="S573" s="219"/>
      <c r="T573" s="203"/>
      <c r="U573" s="154"/>
      <c r="V573" s="440"/>
      <c r="W573" s="227"/>
      <c r="X573" s="154"/>
      <c r="Y573" s="251"/>
      <c r="Z573" s="407"/>
      <c r="AA573" s="154"/>
      <c r="AB573" s="229"/>
      <c r="AC573" s="219"/>
      <c r="AD573" s="203"/>
      <c r="AE573" s="226">
        <v>0</v>
      </c>
      <c r="AF573" s="242" t="e">
        <f t="shared" si="163"/>
        <v>#DIV/0!</v>
      </c>
      <c r="AG573" s="130">
        <f t="shared" si="157"/>
        <v>363</v>
      </c>
      <c r="AH573" s="227" t="str">
        <f t="shared" si="158"/>
        <v>Pumping Equipment</v>
      </c>
      <c r="AI573" s="227"/>
      <c r="AJ573" s="227">
        <f t="shared" si="159"/>
        <v>0</v>
      </c>
    </row>
    <row r="574" spans="1:36" x14ac:dyDescent="0.25">
      <c r="A574" s="63" t="str">
        <f t="shared" si="160"/>
        <v>Communication Equipment</v>
      </c>
      <c r="B574" s="45">
        <f t="shared" si="160"/>
        <v>397</v>
      </c>
      <c r="C574" s="39">
        <f t="shared" si="150"/>
        <v>0</v>
      </c>
      <c r="D574" s="39"/>
      <c r="E574" s="40"/>
      <c r="F574" s="39"/>
      <c r="G574" s="40"/>
      <c r="H574" s="39">
        <f t="shared" si="151"/>
        <v>0</v>
      </c>
      <c r="I574" s="41">
        <f t="shared" si="161"/>
        <v>6.7</v>
      </c>
      <c r="J574" s="39">
        <f t="shared" si="162"/>
        <v>0</v>
      </c>
      <c r="K574" s="39">
        <f t="shared" si="152"/>
        <v>0</v>
      </c>
      <c r="L574" s="39"/>
      <c r="M574" s="40"/>
      <c r="N574" s="39">
        <f t="shared" si="153"/>
        <v>0</v>
      </c>
      <c r="O574" s="42" t="str">
        <f t="shared" si="154"/>
        <v>---</v>
      </c>
      <c r="P574" s="40"/>
      <c r="Q574" s="42">
        <f t="shared" si="155"/>
        <v>0</v>
      </c>
      <c r="R574" s="45">
        <f t="shared" si="156"/>
        <v>397</v>
      </c>
      <c r="U574" s="39"/>
      <c r="V574" s="440"/>
      <c r="W574" s="207"/>
      <c r="X574" s="39"/>
      <c r="Y574" s="210"/>
      <c r="Z574" s="407"/>
      <c r="AA574" s="39"/>
      <c r="AB574" s="211"/>
      <c r="AE574" s="180">
        <v>0</v>
      </c>
      <c r="AF574" s="241" t="e">
        <f t="shared" si="163"/>
        <v>#DIV/0!</v>
      </c>
      <c r="AG574" s="45">
        <f t="shared" si="157"/>
        <v>397</v>
      </c>
      <c r="AH574" s="207" t="str">
        <f t="shared" si="158"/>
        <v>Communication Equipment</v>
      </c>
      <c r="AI574" s="207"/>
      <c r="AJ574" s="207">
        <f t="shared" si="159"/>
        <v>0</v>
      </c>
    </row>
    <row r="575" spans="1:36" s="100" customFormat="1" x14ac:dyDescent="0.25">
      <c r="A575" s="100" t="str">
        <f t="shared" si="160"/>
        <v>Treatment &amp; Disposal Facilities</v>
      </c>
      <c r="B575" s="130">
        <f t="shared" si="160"/>
        <v>372</v>
      </c>
      <c r="C575" s="154">
        <f t="shared" si="150"/>
        <v>0</v>
      </c>
      <c r="D575" s="154">
        <v>0</v>
      </c>
      <c r="E575" s="224"/>
      <c r="F575" s="154"/>
      <c r="G575" s="224"/>
      <c r="H575" s="154">
        <f t="shared" si="151"/>
        <v>0</v>
      </c>
      <c r="I575" s="225">
        <f t="shared" si="161"/>
        <v>5</v>
      </c>
      <c r="J575" s="154">
        <f t="shared" si="162"/>
        <v>0</v>
      </c>
      <c r="K575" s="154">
        <f t="shared" si="152"/>
        <v>0</v>
      </c>
      <c r="L575" s="154"/>
      <c r="M575" s="224"/>
      <c r="N575" s="154">
        <f t="shared" si="153"/>
        <v>0</v>
      </c>
      <c r="O575" s="249" t="str">
        <f t="shared" si="154"/>
        <v>---</v>
      </c>
      <c r="P575" s="224"/>
      <c r="Q575" s="249">
        <f t="shared" si="155"/>
        <v>0</v>
      </c>
      <c r="R575" s="45">
        <f t="shared" si="156"/>
        <v>372</v>
      </c>
      <c r="S575" s="219"/>
      <c r="T575" s="203"/>
      <c r="U575" s="154"/>
      <c r="V575" s="440"/>
      <c r="W575" s="227"/>
      <c r="X575" s="154"/>
      <c r="Y575" s="251"/>
      <c r="Z575" s="407"/>
      <c r="AA575" s="154"/>
      <c r="AB575" s="229"/>
      <c r="AC575" s="219"/>
      <c r="AD575" s="203"/>
      <c r="AE575" s="226">
        <v>0</v>
      </c>
      <c r="AF575" s="242" t="e">
        <f t="shared" si="163"/>
        <v>#DIV/0!</v>
      </c>
      <c r="AG575" s="130">
        <f t="shared" si="157"/>
        <v>372</v>
      </c>
      <c r="AH575" s="227" t="str">
        <f t="shared" si="158"/>
        <v>Treatment &amp; Disposal Facilities</v>
      </c>
      <c r="AI575" s="227"/>
      <c r="AJ575" s="227">
        <f t="shared" si="159"/>
        <v>0</v>
      </c>
    </row>
    <row r="576" spans="1:36" x14ac:dyDescent="0.25">
      <c r="A576" s="63" t="str">
        <f t="shared" si="160"/>
        <v>Plant Sewers</v>
      </c>
      <c r="B576" s="45">
        <f t="shared" si="160"/>
        <v>373</v>
      </c>
      <c r="C576" s="39">
        <f t="shared" si="150"/>
        <v>0</v>
      </c>
      <c r="D576" s="39"/>
      <c r="E576" s="40"/>
      <c r="F576" s="39"/>
      <c r="G576" s="40"/>
      <c r="H576" s="39">
        <f t="shared" si="151"/>
        <v>0</v>
      </c>
      <c r="I576" s="41">
        <f t="shared" si="161"/>
        <v>2.5</v>
      </c>
      <c r="J576" s="39">
        <f t="shared" si="162"/>
        <v>0</v>
      </c>
      <c r="K576" s="39">
        <f t="shared" si="152"/>
        <v>0</v>
      </c>
      <c r="L576" s="39"/>
      <c r="M576" s="40"/>
      <c r="N576" s="39">
        <f t="shared" si="153"/>
        <v>0</v>
      </c>
      <c r="O576" s="42" t="str">
        <f t="shared" si="154"/>
        <v>---</v>
      </c>
      <c r="P576" s="40"/>
      <c r="Q576" s="42">
        <f t="shared" si="155"/>
        <v>0</v>
      </c>
      <c r="R576" s="45">
        <f t="shared" si="156"/>
        <v>373</v>
      </c>
      <c r="U576" s="39"/>
      <c r="V576" s="39"/>
      <c r="W576" s="207"/>
      <c r="X576" s="39"/>
      <c r="Y576" s="39"/>
      <c r="Z576" s="210"/>
      <c r="AA576" s="39"/>
      <c r="AB576" s="211"/>
      <c r="AE576" s="180">
        <v>0</v>
      </c>
      <c r="AF576" s="241" t="e">
        <f t="shared" si="163"/>
        <v>#DIV/0!</v>
      </c>
      <c r="AG576" s="45">
        <f t="shared" si="157"/>
        <v>373</v>
      </c>
      <c r="AH576" s="207" t="str">
        <f t="shared" si="158"/>
        <v>Plant Sewers</v>
      </c>
      <c r="AI576" s="207"/>
      <c r="AJ576" s="207">
        <f t="shared" si="159"/>
        <v>0</v>
      </c>
    </row>
    <row r="577" spans="1:36" s="100" customFormat="1" ht="12.75" customHeight="1" x14ac:dyDescent="0.25">
      <c r="A577" s="100" t="str">
        <f t="shared" si="160"/>
        <v>Outfall Sewer Line</v>
      </c>
      <c r="B577" s="130">
        <f t="shared" si="160"/>
        <v>374</v>
      </c>
      <c r="C577" s="154">
        <f t="shared" si="150"/>
        <v>0</v>
      </c>
      <c r="D577" s="154">
        <v>0</v>
      </c>
      <c r="E577" s="224"/>
      <c r="F577" s="154"/>
      <c r="G577" s="224"/>
      <c r="H577" s="154">
        <f t="shared" si="151"/>
        <v>0</v>
      </c>
      <c r="I577" s="225">
        <f t="shared" si="161"/>
        <v>2</v>
      </c>
      <c r="J577" s="154">
        <f t="shared" si="162"/>
        <v>0</v>
      </c>
      <c r="K577" s="154">
        <f t="shared" si="152"/>
        <v>0</v>
      </c>
      <c r="L577" s="154"/>
      <c r="M577" s="224"/>
      <c r="N577" s="154">
        <f t="shared" si="153"/>
        <v>0</v>
      </c>
      <c r="O577" s="249" t="str">
        <f t="shared" si="154"/>
        <v>---</v>
      </c>
      <c r="P577" s="224"/>
      <c r="Q577" s="249">
        <f t="shared" si="155"/>
        <v>0</v>
      </c>
      <c r="R577" s="45">
        <f t="shared" si="156"/>
        <v>374</v>
      </c>
      <c r="S577" s="219"/>
      <c r="T577" s="203"/>
      <c r="U577" s="154"/>
      <c r="V577" s="441" t="s">
        <v>73</v>
      </c>
      <c r="W577" s="227"/>
      <c r="X577" s="154"/>
      <c r="Y577" s="154"/>
      <c r="Z577" s="251"/>
      <c r="AA577" s="154"/>
      <c r="AB577" s="229"/>
      <c r="AC577" s="219"/>
      <c r="AD577" s="203"/>
      <c r="AE577" s="226">
        <v>0</v>
      </c>
      <c r="AF577" s="242" t="e">
        <f t="shared" si="163"/>
        <v>#DIV/0!</v>
      </c>
      <c r="AG577" s="130">
        <f t="shared" si="157"/>
        <v>374</v>
      </c>
      <c r="AH577" s="227" t="str">
        <f t="shared" si="158"/>
        <v>Outfall Sewer Line</v>
      </c>
      <c r="AI577" s="227"/>
      <c r="AJ577" s="227">
        <f t="shared" si="159"/>
        <v>0</v>
      </c>
    </row>
    <row r="578" spans="1:36" s="63" customFormat="1" x14ac:dyDescent="0.25">
      <c r="A578" s="63" t="str">
        <f t="shared" si="160"/>
        <v>Structures and Improvements- other</v>
      </c>
      <c r="B578" s="45">
        <f t="shared" si="160"/>
        <v>390</v>
      </c>
      <c r="C578" s="39">
        <f t="shared" si="150"/>
        <v>140741</v>
      </c>
      <c r="D578" s="39"/>
      <c r="E578" s="40"/>
      <c r="F578" s="39"/>
      <c r="G578" s="40"/>
      <c r="H578" s="39">
        <f t="shared" si="151"/>
        <v>140741</v>
      </c>
      <c r="I578" s="41">
        <f t="shared" si="161"/>
        <v>2.5</v>
      </c>
      <c r="J578" s="39">
        <f t="shared" si="162"/>
        <v>3518.5250000000001</v>
      </c>
      <c r="K578" s="39">
        <f t="shared" si="152"/>
        <v>20523.512500000001</v>
      </c>
      <c r="L578" s="39"/>
      <c r="M578" s="40"/>
      <c r="N578" s="39">
        <f t="shared" si="153"/>
        <v>24042.037500000002</v>
      </c>
      <c r="O578" s="42">
        <f t="shared" si="154"/>
        <v>17.082468861241573</v>
      </c>
      <c r="P578" s="40"/>
      <c r="Q578" s="42">
        <f t="shared" si="155"/>
        <v>116698.96249999999</v>
      </c>
      <c r="R578" s="45">
        <f t="shared" si="156"/>
        <v>390</v>
      </c>
      <c r="S578" s="252"/>
      <c r="T578" s="165"/>
      <c r="U578" s="39"/>
      <c r="V578" s="441"/>
      <c r="W578" s="207"/>
      <c r="X578" s="39"/>
      <c r="Y578" s="39"/>
      <c r="Z578" s="210"/>
      <c r="AA578" s="39"/>
      <c r="AB578" s="211"/>
      <c r="AC578" s="252"/>
      <c r="AD578" s="165"/>
      <c r="AE578" s="180">
        <v>0</v>
      </c>
      <c r="AF578" s="241">
        <f t="shared" si="163"/>
        <v>17.082468861241573</v>
      </c>
      <c r="AG578" s="45">
        <f t="shared" si="157"/>
        <v>390</v>
      </c>
      <c r="AH578" s="207" t="str">
        <f t="shared" si="158"/>
        <v>Structures and Improvements- other</v>
      </c>
      <c r="AI578" s="207"/>
      <c r="AJ578" s="207"/>
    </row>
    <row r="579" spans="1:36" s="100" customFormat="1" x14ac:dyDescent="0.25">
      <c r="A579" s="100" t="str">
        <f t="shared" si="160"/>
        <v>Stores Equipment</v>
      </c>
      <c r="B579" s="130">
        <f t="shared" si="160"/>
        <v>393</v>
      </c>
      <c r="C579" s="154">
        <f t="shared" si="150"/>
        <v>0</v>
      </c>
      <c r="D579" s="154"/>
      <c r="E579" s="224"/>
      <c r="F579" s="154"/>
      <c r="G579" s="224"/>
      <c r="H579" s="154">
        <f t="shared" si="151"/>
        <v>0</v>
      </c>
      <c r="I579" s="225">
        <f t="shared" si="161"/>
        <v>4</v>
      </c>
      <c r="J579" s="154">
        <f t="shared" si="162"/>
        <v>0</v>
      </c>
      <c r="K579" s="154">
        <f t="shared" si="152"/>
        <v>0</v>
      </c>
      <c r="L579" s="154"/>
      <c r="M579" s="224"/>
      <c r="N579" s="154">
        <f t="shared" si="153"/>
        <v>0</v>
      </c>
      <c r="O579" s="249" t="str">
        <f t="shared" si="154"/>
        <v>---</v>
      </c>
      <c r="P579" s="224"/>
      <c r="Q579" s="249">
        <f t="shared" si="155"/>
        <v>0</v>
      </c>
      <c r="R579" s="45">
        <f t="shared" si="156"/>
        <v>393</v>
      </c>
      <c r="S579" s="219"/>
      <c r="T579" s="203"/>
      <c r="U579" s="154"/>
      <c r="V579" s="441"/>
      <c r="W579" s="227"/>
      <c r="X579" s="154"/>
      <c r="Y579" s="154"/>
      <c r="Z579" s="154"/>
      <c r="AA579" s="154"/>
      <c r="AB579" s="229"/>
      <c r="AC579" s="219"/>
      <c r="AD579" s="203"/>
      <c r="AE579" s="226">
        <v>0</v>
      </c>
      <c r="AF579" s="242" t="e">
        <f t="shared" si="163"/>
        <v>#DIV/0!</v>
      </c>
      <c r="AG579" s="130">
        <f t="shared" si="157"/>
        <v>393</v>
      </c>
      <c r="AH579" s="227" t="str">
        <f t="shared" si="158"/>
        <v>Stores Equipment</v>
      </c>
      <c r="AI579" s="227"/>
      <c r="AJ579" s="227">
        <f>-1*AE579/100*H579</f>
        <v>0</v>
      </c>
    </row>
    <row r="580" spans="1:36" x14ac:dyDescent="0.25">
      <c r="A580" s="63" t="str">
        <f t="shared" si="160"/>
        <v>Transportation Equipment</v>
      </c>
      <c r="B580" s="45">
        <f t="shared" si="160"/>
        <v>392</v>
      </c>
      <c r="C580" s="39">
        <f t="shared" si="150"/>
        <v>0</v>
      </c>
      <c r="D580" s="39"/>
      <c r="E580" s="40"/>
      <c r="F580" s="39"/>
      <c r="G580" s="40"/>
      <c r="H580" s="39">
        <f t="shared" si="151"/>
        <v>0</v>
      </c>
      <c r="I580" s="41">
        <f t="shared" si="161"/>
        <v>13</v>
      </c>
      <c r="J580" s="39">
        <f t="shared" si="162"/>
        <v>0</v>
      </c>
      <c r="K580" s="39">
        <f t="shared" si="152"/>
        <v>0</v>
      </c>
      <c r="L580" s="39"/>
      <c r="M580" s="40"/>
      <c r="N580" s="39">
        <f t="shared" si="153"/>
        <v>0</v>
      </c>
      <c r="O580" s="42" t="str">
        <f t="shared" si="154"/>
        <v>---</v>
      </c>
      <c r="P580" s="40"/>
      <c r="Q580" s="42">
        <f t="shared" si="155"/>
        <v>0</v>
      </c>
      <c r="R580" s="45">
        <f t="shared" si="156"/>
        <v>392</v>
      </c>
      <c r="U580" s="39"/>
      <c r="V580" s="441"/>
      <c r="W580" s="207"/>
      <c r="X580" s="39"/>
      <c r="Y580" s="39"/>
      <c r="Z580" s="39"/>
      <c r="AA580" s="39"/>
      <c r="AB580" s="211"/>
      <c r="AE580" s="180">
        <v>0</v>
      </c>
      <c r="AF580" s="241" t="e">
        <f t="shared" si="163"/>
        <v>#DIV/0!</v>
      </c>
      <c r="AG580" s="45">
        <f t="shared" si="157"/>
        <v>392</v>
      </c>
      <c r="AH580" s="207" t="str">
        <f t="shared" si="158"/>
        <v>Transportation Equipment</v>
      </c>
      <c r="AI580" s="207"/>
      <c r="AJ580" s="207">
        <f>-1*AE580/100*H580</f>
        <v>0</v>
      </c>
    </row>
    <row r="581" spans="1:36" s="100" customFormat="1" x14ac:dyDescent="0.25">
      <c r="A581" s="100" t="str">
        <f t="shared" si="160"/>
        <v>Power Operated Equipment</v>
      </c>
      <c r="B581" s="130">
        <f t="shared" si="160"/>
        <v>396</v>
      </c>
      <c r="C581" s="154">
        <f t="shared" si="150"/>
        <v>0</v>
      </c>
      <c r="D581" s="154"/>
      <c r="E581" s="224"/>
      <c r="F581" s="154"/>
      <c r="G581" s="224"/>
      <c r="H581" s="154">
        <f t="shared" si="151"/>
        <v>0</v>
      </c>
      <c r="I581" s="225">
        <f t="shared" si="161"/>
        <v>6.7</v>
      </c>
      <c r="J581" s="154">
        <f t="shared" si="162"/>
        <v>0</v>
      </c>
      <c r="K581" s="154">
        <f t="shared" si="152"/>
        <v>0</v>
      </c>
      <c r="L581" s="154"/>
      <c r="M581" s="224"/>
      <c r="N581" s="154">
        <f t="shared" si="153"/>
        <v>0</v>
      </c>
      <c r="O581" s="249" t="str">
        <f t="shared" si="154"/>
        <v>---</v>
      </c>
      <c r="P581" s="224"/>
      <c r="Q581" s="249">
        <f t="shared" si="155"/>
        <v>0</v>
      </c>
      <c r="R581" s="45">
        <f t="shared" si="156"/>
        <v>396</v>
      </c>
      <c r="S581" s="219"/>
      <c r="T581" s="203"/>
      <c r="U581" s="154"/>
      <c r="V581" s="441"/>
      <c r="W581" s="227"/>
      <c r="X581" s="154"/>
      <c r="Y581" s="154"/>
      <c r="Z581" s="154"/>
      <c r="AA581" s="154"/>
      <c r="AB581" s="229"/>
      <c r="AC581" s="219"/>
      <c r="AD581" s="203"/>
      <c r="AE581" s="226">
        <v>0</v>
      </c>
      <c r="AF581" s="242" t="e">
        <f t="shared" si="163"/>
        <v>#DIV/0!</v>
      </c>
      <c r="AG581" s="130">
        <f t="shared" si="157"/>
        <v>396</v>
      </c>
      <c r="AH581" s="227" t="str">
        <f t="shared" si="158"/>
        <v>Power Operated Equipment</v>
      </c>
      <c r="AI581" s="227"/>
      <c r="AJ581" s="227">
        <f>-1*AE581/100*H581</f>
        <v>0</v>
      </c>
    </row>
    <row r="582" spans="1:36" x14ac:dyDescent="0.25">
      <c r="A582" s="63" t="str">
        <f t="shared" si="160"/>
        <v>Land and Land Rights</v>
      </c>
      <c r="B582" s="45">
        <f t="shared" si="160"/>
        <v>350</v>
      </c>
      <c r="C582" s="39">
        <f t="shared" si="150"/>
        <v>23316</v>
      </c>
      <c r="D582" s="39"/>
      <c r="E582" s="40"/>
      <c r="F582" s="39"/>
      <c r="G582" s="40"/>
      <c r="H582" s="39">
        <f t="shared" si="151"/>
        <v>23316</v>
      </c>
      <c r="I582" s="41">
        <f t="shared" si="161"/>
        <v>0</v>
      </c>
      <c r="J582" s="39">
        <f t="shared" si="162"/>
        <v>0</v>
      </c>
      <c r="K582" s="39">
        <f t="shared" si="152"/>
        <v>0</v>
      </c>
      <c r="L582" s="39"/>
      <c r="M582" s="40"/>
      <c r="N582" s="39">
        <f t="shared" si="153"/>
        <v>0</v>
      </c>
      <c r="O582" s="42" t="str">
        <f t="shared" si="154"/>
        <v>---</v>
      </c>
      <c r="P582" s="40"/>
      <c r="Q582" s="42">
        <f t="shared" si="155"/>
        <v>23316</v>
      </c>
      <c r="R582" s="45">
        <f t="shared" si="156"/>
        <v>350</v>
      </c>
      <c r="U582" s="39"/>
      <c r="V582" s="441"/>
      <c r="W582" s="207"/>
      <c r="X582" s="39"/>
      <c r="Y582" s="39"/>
      <c r="Z582" s="39"/>
      <c r="AA582" s="39"/>
      <c r="AB582" s="211"/>
      <c r="AE582" s="180">
        <v>0</v>
      </c>
      <c r="AF582" s="241">
        <f t="shared" si="163"/>
        <v>0</v>
      </c>
      <c r="AG582" s="45">
        <f t="shared" si="157"/>
        <v>350</v>
      </c>
      <c r="AH582" s="207" t="str">
        <f t="shared" si="158"/>
        <v>Land and Land Rights</v>
      </c>
      <c r="AI582" s="207"/>
      <c r="AJ582" s="207">
        <f>-1*AE582/100*H582</f>
        <v>0</v>
      </c>
    </row>
    <row r="583" spans="1:36" s="100" customFormat="1" x14ac:dyDescent="0.25">
      <c r="A583" s="100">
        <f t="shared" si="160"/>
        <v>0</v>
      </c>
      <c r="B583" s="130">
        <f t="shared" si="160"/>
        <v>0</v>
      </c>
      <c r="C583" s="154">
        <f t="shared" si="150"/>
        <v>0</v>
      </c>
      <c r="D583" s="154"/>
      <c r="E583" s="224"/>
      <c r="F583" s="154"/>
      <c r="G583" s="224"/>
      <c r="H583" s="154">
        <f t="shared" si="151"/>
        <v>0</v>
      </c>
      <c r="I583" s="225">
        <f t="shared" si="161"/>
        <v>0</v>
      </c>
      <c r="J583" s="154">
        <f t="shared" si="162"/>
        <v>0</v>
      </c>
      <c r="K583" s="154">
        <f t="shared" si="152"/>
        <v>0</v>
      </c>
      <c r="L583" s="154"/>
      <c r="M583" s="224"/>
      <c r="N583" s="154">
        <f t="shared" si="153"/>
        <v>0</v>
      </c>
      <c r="O583" s="249" t="str">
        <f t="shared" si="154"/>
        <v>---</v>
      </c>
      <c r="P583" s="224"/>
      <c r="Q583" s="249">
        <f t="shared" si="155"/>
        <v>0</v>
      </c>
      <c r="R583" s="45">
        <f t="shared" si="156"/>
        <v>0</v>
      </c>
      <c r="S583" s="219"/>
      <c r="T583" s="203"/>
      <c r="U583" s="154"/>
      <c r="V583" s="441"/>
      <c r="W583" s="227"/>
      <c r="X583" s="154"/>
      <c r="Y583" s="154"/>
      <c r="Z583" s="154"/>
      <c r="AA583" s="154"/>
      <c r="AB583" s="229"/>
      <c r="AC583" s="219"/>
      <c r="AD583" s="203"/>
      <c r="AE583" s="226">
        <v>0</v>
      </c>
      <c r="AF583" s="242" t="e">
        <f t="shared" si="163"/>
        <v>#DIV/0!</v>
      </c>
      <c r="AG583" s="130">
        <f t="shared" si="157"/>
        <v>0</v>
      </c>
      <c r="AH583" s="227">
        <f t="shared" si="158"/>
        <v>0</v>
      </c>
      <c r="AI583" s="227"/>
      <c r="AJ583" s="227"/>
    </row>
    <row r="584" spans="1:36" x14ac:dyDescent="0.25">
      <c r="A584" s="63">
        <f t="shared" si="160"/>
        <v>0</v>
      </c>
      <c r="B584" s="45">
        <f t="shared" si="160"/>
        <v>0</v>
      </c>
      <c r="C584" s="39">
        <f t="shared" si="150"/>
        <v>0</v>
      </c>
      <c r="D584" s="39"/>
      <c r="E584" s="40"/>
      <c r="F584" s="39"/>
      <c r="G584" s="40"/>
      <c r="H584" s="39">
        <f t="shared" si="151"/>
        <v>0</v>
      </c>
      <c r="I584" s="41">
        <f t="shared" si="161"/>
        <v>0</v>
      </c>
      <c r="J584" s="39">
        <f t="shared" si="162"/>
        <v>0</v>
      </c>
      <c r="K584" s="39">
        <f t="shared" si="152"/>
        <v>0</v>
      </c>
      <c r="L584" s="39"/>
      <c r="M584" s="40"/>
      <c r="N584" s="39">
        <f t="shared" si="153"/>
        <v>0</v>
      </c>
      <c r="O584" s="42" t="str">
        <f t="shared" si="154"/>
        <v>---</v>
      </c>
      <c r="P584" s="40"/>
      <c r="Q584" s="42">
        <f t="shared" si="155"/>
        <v>0</v>
      </c>
      <c r="R584" s="45">
        <f t="shared" si="156"/>
        <v>0</v>
      </c>
      <c r="U584" s="39"/>
      <c r="V584" s="441"/>
      <c r="W584" s="207"/>
      <c r="X584" s="39"/>
      <c r="Y584" s="39"/>
      <c r="Z584" s="39"/>
      <c r="AA584" s="39"/>
      <c r="AB584" s="211"/>
      <c r="AE584" s="180">
        <v>0</v>
      </c>
      <c r="AF584" s="241" t="e">
        <f t="shared" si="163"/>
        <v>#DIV/0!</v>
      </c>
      <c r="AG584" s="45">
        <f t="shared" si="157"/>
        <v>0</v>
      </c>
      <c r="AH584" s="207">
        <f t="shared" si="158"/>
        <v>0</v>
      </c>
      <c r="AI584" s="207"/>
      <c r="AJ584" s="207">
        <f>-1*AE584/100*H584</f>
        <v>0</v>
      </c>
    </row>
    <row r="585" spans="1:36" s="100" customFormat="1" x14ac:dyDescent="0.25">
      <c r="A585" s="100">
        <f t="shared" si="160"/>
        <v>0</v>
      </c>
      <c r="B585" s="130">
        <f t="shared" si="160"/>
        <v>0</v>
      </c>
      <c r="C585" s="154">
        <f t="shared" si="150"/>
        <v>0</v>
      </c>
      <c r="D585" s="154"/>
      <c r="E585" s="224"/>
      <c r="F585" s="154"/>
      <c r="G585" s="224"/>
      <c r="H585" s="154">
        <f t="shared" si="151"/>
        <v>0</v>
      </c>
      <c r="I585" s="225">
        <f t="shared" si="161"/>
        <v>0</v>
      </c>
      <c r="J585" s="154">
        <f t="shared" si="162"/>
        <v>0</v>
      </c>
      <c r="K585" s="154">
        <f t="shared" si="152"/>
        <v>0</v>
      </c>
      <c r="L585" s="154"/>
      <c r="M585" s="224"/>
      <c r="N585" s="154">
        <f t="shared" si="153"/>
        <v>0</v>
      </c>
      <c r="O585" s="249" t="str">
        <f t="shared" si="154"/>
        <v>---</v>
      </c>
      <c r="P585" s="224"/>
      <c r="Q585" s="249">
        <f t="shared" si="155"/>
        <v>0</v>
      </c>
      <c r="R585" s="45">
        <f t="shared" si="156"/>
        <v>0</v>
      </c>
      <c r="S585" s="219"/>
      <c r="T585" s="203"/>
      <c r="U585" s="154"/>
      <c r="V585" s="154"/>
      <c r="W585" s="227"/>
      <c r="X585" s="154"/>
      <c r="Y585" s="154"/>
      <c r="Z585" s="154"/>
      <c r="AA585" s="154"/>
      <c r="AB585" s="229"/>
      <c r="AC585" s="219"/>
      <c r="AD585" s="203"/>
      <c r="AE585" s="226">
        <v>0</v>
      </c>
      <c r="AF585" s="242" t="e">
        <f t="shared" si="163"/>
        <v>#DIV/0!</v>
      </c>
      <c r="AG585" s="130">
        <f t="shared" si="157"/>
        <v>0</v>
      </c>
      <c r="AH585" s="227">
        <f t="shared" si="158"/>
        <v>0</v>
      </c>
      <c r="AI585" s="227"/>
      <c r="AJ585" s="227">
        <f>-1*AE585/100*H585</f>
        <v>0</v>
      </c>
    </row>
    <row r="586" spans="1:36" x14ac:dyDescent="0.25">
      <c r="A586" s="63">
        <f t="shared" si="160"/>
        <v>0</v>
      </c>
      <c r="B586" s="45">
        <f t="shared" si="160"/>
        <v>0</v>
      </c>
      <c r="C586" s="39">
        <f t="shared" si="150"/>
        <v>0</v>
      </c>
      <c r="D586" s="39"/>
      <c r="E586" s="40"/>
      <c r="F586" s="39"/>
      <c r="G586" s="40"/>
      <c r="H586" s="39">
        <f t="shared" si="151"/>
        <v>0</v>
      </c>
      <c r="I586" s="41">
        <f t="shared" si="161"/>
        <v>0</v>
      </c>
      <c r="J586" s="39">
        <f t="shared" si="162"/>
        <v>0</v>
      </c>
      <c r="K586" s="39">
        <f t="shared" si="152"/>
        <v>0</v>
      </c>
      <c r="L586" s="39"/>
      <c r="M586" s="40"/>
      <c r="N586" s="39">
        <f t="shared" si="153"/>
        <v>0</v>
      </c>
      <c r="O586" s="42" t="str">
        <f t="shared" si="154"/>
        <v>---</v>
      </c>
      <c r="P586" s="40"/>
      <c r="Q586" s="42">
        <f t="shared" si="155"/>
        <v>0</v>
      </c>
      <c r="R586" s="45">
        <f t="shared" si="156"/>
        <v>0</v>
      </c>
      <c r="U586" s="39"/>
      <c r="V586" s="39"/>
      <c r="W586" s="207"/>
      <c r="X586" s="207"/>
      <c r="Y586" s="39"/>
      <c r="Z586" s="39"/>
      <c r="AA586" s="39"/>
      <c r="AB586" s="211"/>
      <c r="AE586" s="180">
        <v>0</v>
      </c>
      <c r="AF586" s="241" t="e">
        <f t="shared" si="163"/>
        <v>#DIV/0!</v>
      </c>
      <c r="AG586" s="45">
        <f t="shared" si="157"/>
        <v>0</v>
      </c>
      <c r="AH586" s="207">
        <f t="shared" si="158"/>
        <v>0</v>
      </c>
      <c r="AI586" s="207"/>
      <c r="AJ586" s="207">
        <f>-1*AE586/100*H586</f>
        <v>0</v>
      </c>
    </row>
    <row r="587" spans="1:36" ht="12.75" customHeight="1" x14ac:dyDescent="0.25">
      <c r="A587" s="10"/>
      <c r="B587" s="104"/>
      <c r="C587" s="154">
        <f t="shared" si="150"/>
        <v>0</v>
      </c>
      <c r="D587" s="15"/>
      <c r="E587" s="16"/>
      <c r="F587" s="15"/>
      <c r="G587" s="16"/>
      <c r="H587" s="11">
        <f t="shared" si="151"/>
        <v>0</v>
      </c>
      <c r="I587" s="17"/>
      <c r="J587" s="11"/>
      <c r="K587" s="14"/>
      <c r="L587" s="15"/>
      <c r="M587" s="16"/>
      <c r="N587" s="15"/>
      <c r="O587" s="13"/>
      <c r="P587" s="16"/>
      <c r="Q587" s="124"/>
      <c r="R587" s="44"/>
      <c r="U587" s="11"/>
      <c r="V587" s="11"/>
      <c r="W587" s="64"/>
      <c r="X587" s="64"/>
      <c r="Y587" s="11"/>
      <c r="Z587" s="11"/>
      <c r="AA587" s="11"/>
      <c r="AB587" s="230"/>
      <c r="AE587" s="226">
        <v>0</v>
      </c>
      <c r="AF587" s="242" t="e">
        <f t="shared" si="163"/>
        <v>#DIV/0!</v>
      </c>
      <c r="AG587" s="44">
        <f t="shared" si="157"/>
        <v>0</v>
      </c>
      <c r="AH587" s="64">
        <f t="shared" si="158"/>
        <v>0</v>
      </c>
      <c r="AI587" s="64"/>
      <c r="AJ587" s="64">
        <f>-1*AE587/100*H587</f>
        <v>0</v>
      </c>
    </row>
    <row r="588" spans="1:36" x14ac:dyDescent="0.25">
      <c r="A588" s="248" t="s">
        <v>54</v>
      </c>
      <c r="B588" s="9" t="str">
        <f>$M$1</f>
        <v>A</v>
      </c>
      <c r="C588" s="18"/>
      <c r="D588" s="18"/>
      <c r="E588" s="19"/>
      <c r="F588" s="18"/>
      <c r="G588" s="19"/>
      <c r="H588" s="18"/>
      <c r="I588" s="18"/>
      <c r="J588" s="18"/>
      <c r="K588" s="18"/>
      <c r="L588" s="18"/>
      <c r="M588" s="19"/>
      <c r="N588" s="18"/>
      <c r="O588" s="18"/>
      <c r="P588" s="19"/>
      <c r="Q588" s="20"/>
      <c r="R588" s="21"/>
      <c r="U588" s="56"/>
      <c r="V588" s="4"/>
      <c r="Y588" s="32"/>
      <c r="AA588" s="32"/>
      <c r="AB588" s="205"/>
      <c r="AE588" s="9"/>
      <c r="AF588" s="58"/>
    </row>
    <row r="589" spans="1:36" x14ac:dyDescent="0.25">
      <c r="A589" s="4" t="s">
        <v>4</v>
      </c>
      <c r="C589" s="198">
        <f>SUM(C566:C588)</f>
        <v>400072</v>
      </c>
      <c r="D589" s="198">
        <f>SUM(D566:D588)</f>
        <v>29503</v>
      </c>
      <c r="E589" s="22"/>
      <c r="F589" s="154">
        <f>SUM(F566:F588)</f>
        <v>0</v>
      </c>
      <c r="G589" s="22"/>
      <c r="H589" s="198">
        <f>SUM(H566:H588)</f>
        <v>429575</v>
      </c>
      <c r="I589" s="23"/>
      <c r="J589" s="198">
        <f>SUM(J566:J588)</f>
        <v>9688.7950000000001</v>
      </c>
      <c r="K589" s="198">
        <f>SUM(K566:K588)</f>
        <v>39057.732499999998</v>
      </c>
      <c r="L589" s="154">
        <f>SUM(L566:L588)</f>
        <v>0</v>
      </c>
      <c r="M589" s="22"/>
      <c r="N589" s="198">
        <f>SUM(N566:N588)</f>
        <v>48746.527499999997</v>
      </c>
      <c r="O589" s="64"/>
      <c r="P589" s="24"/>
      <c r="Q589" s="198">
        <f>SUM(Q566:Q588)</f>
        <v>380828.47250000003</v>
      </c>
      <c r="U589" s="198">
        <f>SUM(U566:U588)</f>
        <v>0</v>
      </c>
      <c r="V589" s="23"/>
      <c r="X589" s="198">
        <f>U589+V566</f>
        <v>0</v>
      </c>
      <c r="Y589" s="198">
        <f>X589/H589*J589</f>
        <v>0</v>
      </c>
      <c r="AA589" s="198">
        <f>Z566+Y589+SUM(AA566:AA587)</f>
        <v>0</v>
      </c>
      <c r="AB589" s="198">
        <f>X589-AA589</f>
        <v>0</v>
      </c>
      <c r="AF589" s="243">
        <f>100*N589/(H589+AJ589)</f>
        <v>11.347617412558925</v>
      </c>
      <c r="AG589" s="246" t="s">
        <v>37</v>
      </c>
      <c r="AI589" s="56" t="s">
        <v>38</v>
      </c>
      <c r="AJ589" s="198">
        <f>SUM(AJ566:AJ588)</f>
        <v>0</v>
      </c>
    </row>
    <row r="590" spans="1:36" x14ac:dyDescent="0.25">
      <c r="C590" s="32"/>
      <c r="H590" s="32"/>
      <c r="I590" s="32"/>
      <c r="J590" s="32"/>
      <c r="K590" s="32"/>
      <c r="L590" s="32"/>
      <c r="N590" s="32"/>
      <c r="O590" s="32"/>
      <c r="Q590" s="32"/>
    </row>
    <row r="591" spans="1:36" x14ac:dyDescent="0.25">
      <c r="A591" s="120" t="s">
        <v>85</v>
      </c>
      <c r="B591" s="4"/>
      <c r="E591" s="4"/>
      <c r="G591" s="4"/>
      <c r="M591" s="4"/>
      <c r="P591" s="4"/>
    </row>
    <row r="592" spans="1:36" ht="14.4" thickBot="1" x14ac:dyDescent="0.3">
      <c r="B592" s="4"/>
      <c r="E592" s="4"/>
      <c r="G592" s="4"/>
      <c r="J592" s="32"/>
      <c r="K592" s="32"/>
      <c r="L592" s="32"/>
      <c r="N592" s="32"/>
      <c r="O592" s="32"/>
      <c r="Q592" s="32"/>
    </row>
    <row r="593" spans="1:18" ht="14.4" thickTop="1" x14ac:dyDescent="0.25">
      <c r="B593" s="4"/>
      <c r="E593" s="4"/>
      <c r="G593" s="4"/>
      <c r="J593" s="32"/>
      <c r="K593" s="66"/>
      <c r="L593" s="67"/>
      <c r="M593" s="68"/>
      <c r="N593" s="67"/>
      <c r="O593" s="67"/>
      <c r="P593" s="68"/>
      <c r="Q593" s="69"/>
    </row>
    <row r="594" spans="1:18" x14ac:dyDescent="0.25">
      <c r="C594" s="32"/>
      <c r="H594" s="32"/>
      <c r="I594" s="32"/>
      <c r="J594" s="32"/>
      <c r="K594" s="70"/>
      <c r="L594" s="448">
        <f>I557</f>
        <v>1994</v>
      </c>
      <c r="M594" s="449"/>
      <c r="N594" s="449"/>
      <c r="O594" s="449"/>
      <c r="P594" s="450"/>
      <c r="Q594" s="71"/>
    </row>
    <row r="595" spans="1:18" x14ac:dyDescent="0.25">
      <c r="K595" s="72"/>
      <c r="L595" s="56"/>
      <c r="M595" s="73"/>
      <c r="N595" s="56"/>
      <c r="O595" s="56"/>
      <c r="P595" s="73"/>
      <c r="Q595" s="74"/>
    </row>
    <row r="596" spans="1:18" x14ac:dyDescent="0.25">
      <c r="A596" s="9"/>
      <c r="B596" s="246"/>
      <c r="K596" s="72"/>
      <c r="L596" s="56" t="s">
        <v>19</v>
      </c>
      <c r="M596" s="73"/>
      <c r="N596" s="56"/>
      <c r="O596" s="379">
        <f>H589</f>
        <v>429575</v>
      </c>
      <c r="P596" s="379"/>
      <c r="Q596" s="71"/>
    </row>
    <row r="597" spans="1:18" x14ac:dyDescent="0.25">
      <c r="A597" s="9"/>
      <c r="B597" s="246"/>
      <c r="K597" s="72"/>
      <c r="L597" s="43" t="s">
        <v>20</v>
      </c>
      <c r="M597" s="73"/>
      <c r="N597" s="56"/>
      <c r="O597" s="391">
        <f>X589</f>
        <v>0</v>
      </c>
      <c r="P597" s="391"/>
      <c r="Q597" s="71"/>
    </row>
    <row r="598" spans="1:18" ht="14.4" thickBot="1" x14ac:dyDescent="0.3">
      <c r="K598" s="72"/>
      <c r="L598" s="43" t="s">
        <v>21</v>
      </c>
      <c r="M598" s="73"/>
      <c r="N598" s="56"/>
      <c r="O598" s="392">
        <f>N589</f>
        <v>48746.527499999997</v>
      </c>
      <c r="P598" s="392"/>
      <c r="Q598" s="71"/>
    </row>
    <row r="599" spans="1:18" x14ac:dyDescent="0.25">
      <c r="A599" s="9"/>
      <c r="B599" s="246"/>
      <c r="K599" s="72"/>
      <c r="L599" s="75"/>
      <c r="M599" s="76"/>
      <c r="N599" s="77"/>
      <c r="O599" s="393">
        <f>O596-O597-O598</f>
        <v>380828.47250000003</v>
      </c>
      <c r="P599" s="393"/>
      <c r="Q599" s="71"/>
    </row>
    <row r="600" spans="1:18" x14ac:dyDescent="0.25">
      <c r="A600" s="9"/>
      <c r="B600" s="246"/>
      <c r="H600" s="9"/>
      <c r="K600" s="78"/>
      <c r="L600" s="43"/>
      <c r="M600" s="73"/>
      <c r="N600" s="56"/>
      <c r="O600" s="43"/>
      <c r="P600" s="56"/>
      <c r="Q600" s="74"/>
    </row>
    <row r="601" spans="1:18" x14ac:dyDescent="0.25">
      <c r="A601" s="9" t="s">
        <v>22</v>
      </c>
      <c r="B601" s="62">
        <v>0</v>
      </c>
      <c r="C601" s="62"/>
      <c r="D601" s="4" t="s">
        <v>23</v>
      </c>
      <c r="E601" s="4"/>
      <c r="F601" s="2"/>
      <c r="G601" s="4"/>
      <c r="H601" s="2"/>
      <c r="J601" s="2"/>
      <c r="K601" s="78"/>
      <c r="L601" s="80" t="s">
        <v>24</v>
      </c>
      <c r="M601" s="73"/>
      <c r="N601" s="56"/>
      <c r="O601" s="394">
        <f>AA589</f>
        <v>0</v>
      </c>
      <c r="P601" s="394"/>
      <c r="Q601" s="71"/>
    </row>
    <row r="602" spans="1:18" x14ac:dyDescent="0.25">
      <c r="A602" s="9" t="s">
        <v>25</v>
      </c>
      <c r="B602" s="62">
        <v>0</v>
      </c>
      <c r="C602" s="62"/>
      <c r="D602" s="4">
        <f>B601-B602</f>
        <v>0</v>
      </c>
      <c r="E602" s="4" t="s">
        <v>26</v>
      </c>
      <c r="F602" s="2"/>
      <c r="G602" s="4"/>
      <c r="H602" s="2"/>
      <c r="J602" s="2"/>
      <c r="K602" s="72"/>
      <c r="L602" s="81" t="s">
        <v>27</v>
      </c>
      <c r="M602" s="19"/>
      <c r="N602" s="20"/>
      <c r="O602" s="374">
        <f>O599+O601</f>
        <v>380828.47250000003</v>
      </c>
      <c r="P602" s="374"/>
      <c r="Q602" s="95"/>
    </row>
    <row r="603" spans="1:18" ht="14.4" thickBot="1" x14ac:dyDescent="0.3">
      <c r="A603" s="9"/>
      <c r="B603" s="62"/>
      <c r="C603" s="62"/>
      <c r="E603" s="4"/>
      <c r="F603" s="2"/>
      <c r="G603" s="4"/>
      <c r="H603" s="2"/>
      <c r="J603" s="2"/>
      <c r="K603" s="82"/>
      <c r="L603" s="103"/>
      <c r="M603" s="84"/>
      <c r="N603" s="83"/>
      <c r="O603" s="83"/>
      <c r="P603" s="84"/>
      <c r="Q603" s="85"/>
    </row>
    <row r="604" spans="1:18" ht="14.4" thickTop="1" x14ac:dyDescent="0.25">
      <c r="A604" s="9"/>
      <c r="B604" s="62"/>
      <c r="C604" s="62"/>
      <c r="E604" s="4"/>
      <c r="F604" s="2"/>
      <c r="G604" s="4"/>
      <c r="H604" s="2"/>
      <c r="J604" s="2"/>
      <c r="K604" s="56"/>
      <c r="L604" s="80"/>
      <c r="M604" s="73"/>
      <c r="N604" s="56"/>
      <c r="O604" s="56"/>
      <c r="P604" s="73"/>
      <c r="Q604" s="86"/>
    </row>
    <row r="605" spans="1:18" x14ac:dyDescent="0.25">
      <c r="A605" s="9"/>
      <c r="B605" s="62"/>
      <c r="C605" s="62"/>
      <c r="E605" s="4"/>
      <c r="F605" s="2"/>
      <c r="G605" s="4"/>
      <c r="H605" s="2"/>
      <c r="J605" s="2"/>
      <c r="L605" s="80"/>
      <c r="M605" s="73"/>
      <c r="N605" s="56"/>
      <c r="O605" s="56"/>
      <c r="P605" s="73"/>
      <c r="Q605" s="86"/>
    </row>
    <row r="606" spans="1:18" ht="14.4" thickTop="1" x14ac:dyDescent="0.25">
      <c r="B606" s="4"/>
      <c r="E606" s="4"/>
      <c r="M606" s="4"/>
      <c r="N606" s="425" t="s">
        <v>93</v>
      </c>
      <c r="O606" s="425"/>
      <c r="P606" s="425"/>
      <c r="Q606" s="425"/>
      <c r="R606" s="425"/>
    </row>
    <row r="607" spans="1:18" x14ac:dyDescent="0.25">
      <c r="A607" s="256"/>
      <c r="B607" s="256"/>
      <c r="C607" s="256"/>
      <c r="D607" s="1"/>
      <c r="G607" s="422" t="s">
        <v>1</v>
      </c>
      <c r="H607" s="423"/>
      <c r="I607" s="3">
        <f>I557+1</f>
        <v>1995</v>
      </c>
      <c r="J607" s="427"/>
      <c r="K607" s="427"/>
      <c r="L607" s="428"/>
      <c r="M607" s="3">
        <v>12</v>
      </c>
      <c r="N607" s="425"/>
      <c r="O607" s="425"/>
      <c r="P607" s="425"/>
      <c r="Q607" s="425"/>
      <c r="R607" s="425"/>
    </row>
    <row r="608" spans="1:18" x14ac:dyDescent="0.25">
      <c r="A608" s="256"/>
      <c r="B608" s="256"/>
      <c r="C608" s="256"/>
      <c r="D608" s="1"/>
      <c r="N608" s="426"/>
      <c r="O608" s="426"/>
      <c r="P608" s="426"/>
      <c r="Q608" s="426"/>
      <c r="R608" s="426"/>
    </row>
    <row r="609" spans="1:33" x14ac:dyDescent="0.3">
      <c r="A609" s="5"/>
      <c r="B609" s="451" t="s">
        <v>49</v>
      </c>
      <c r="C609" s="366" t="s">
        <v>44</v>
      </c>
      <c r="D609" s="366" t="s">
        <v>45</v>
      </c>
      <c r="E609" s="101"/>
      <c r="F609" s="366" t="s">
        <v>46</v>
      </c>
      <c r="G609" s="101"/>
      <c r="H609" s="366" t="s">
        <v>47</v>
      </c>
      <c r="I609" s="366" t="s">
        <v>48</v>
      </c>
      <c r="J609" s="366" t="s">
        <v>50</v>
      </c>
      <c r="K609" s="366" t="s">
        <v>51</v>
      </c>
      <c r="L609" s="366" t="s">
        <v>52</v>
      </c>
      <c r="M609" s="101"/>
      <c r="N609" s="366" t="s">
        <v>53</v>
      </c>
      <c r="O609" s="366" t="s">
        <v>60</v>
      </c>
      <c r="P609" s="101"/>
      <c r="Q609" s="368" t="s">
        <v>55</v>
      </c>
      <c r="R609" s="447" t="s">
        <v>49</v>
      </c>
      <c r="U609" s="437" t="s">
        <v>64</v>
      </c>
      <c r="V609" s="437" t="s">
        <v>65</v>
      </c>
      <c r="W609" s="442" t="s">
        <v>67</v>
      </c>
      <c r="X609" s="437" t="s">
        <v>66</v>
      </c>
      <c r="Y609" s="437" t="s">
        <v>68</v>
      </c>
      <c r="Z609" s="445" t="s">
        <v>69</v>
      </c>
      <c r="AA609" s="437" t="s">
        <v>70</v>
      </c>
      <c r="AB609" s="437" t="s">
        <v>71</v>
      </c>
    </row>
    <row r="610" spans="1:33" ht="12.75" customHeight="1" x14ac:dyDescent="0.3">
      <c r="A610" s="6"/>
      <c r="B610" s="451"/>
      <c r="C610" s="367"/>
      <c r="D610" s="367"/>
      <c r="E610" s="102"/>
      <c r="F610" s="367"/>
      <c r="G610" s="102"/>
      <c r="H610" s="367"/>
      <c r="I610" s="367"/>
      <c r="J610" s="367"/>
      <c r="K610" s="367"/>
      <c r="L610" s="367"/>
      <c r="M610" s="102"/>
      <c r="N610" s="367"/>
      <c r="O610" s="367"/>
      <c r="P610" s="102"/>
      <c r="Q610" s="369"/>
      <c r="R610" s="447"/>
      <c r="U610" s="438"/>
      <c r="V610" s="438"/>
      <c r="W610" s="443"/>
      <c r="X610" s="438"/>
      <c r="Y610" s="438"/>
      <c r="Z610" s="446"/>
      <c r="AA610" s="438"/>
      <c r="AB610" s="438"/>
    </row>
    <row r="611" spans="1:33" x14ac:dyDescent="0.3">
      <c r="A611" s="6"/>
      <c r="B611" s="451"/>
      <c r="C611" s="367"/>
      <c r="D611" s="367"/>
      <c r="E611" s="102"/>
      <c r="F611" s="367"/>
      <c r="G611" s="102"/>
      <c r="H611" s="367"/>
      <c r="I611" s="367"/>
      <c r="J611" s="367"/>
      <c r="K611" s="367"/>
      <c r="L611" s="367"/>
      <c r="M611" s="102"/>
      <c r="N611" s="367"/>
      <c r="O611" s="367"/>
      <c r="P611" s="102"/>
      <c r="Q611" s="369"/>
      <c r="R611" s="447"/>
      <c r="U611" s="438"/>
      <c r="V611" s="438"/>
      <c r="W611" s="443"/>
      <c r="X611" s="438"/>
      <c r="Y611" s="438"/>
      <c r="Z611" s="446"/>
      <c r="AA611" s="438"/>
      <c r="AB611" s="438"/>
    </row>
    <row r="612" spans="1:33" x14ac:dyDescent="0.3">
      <c r="A612" s="359" t="s">
        <v>0</v>
      </c>
      <c r="B612" s="451"/>
      <c r="C612" s="367"/>
      <c r="D612" s="367"/>
      <c r="E612" s="102"/>
      <c r="F612" s="367"/>
      <c r="G612" s="102"/>
      <c r="H612" s="367"/>
      <c r="I612" s="367"/>
      <c r="J612" s="367"/>
      <c r="K612" s="367"/>
      <c r="L612" s="367"/>
      <c r="M612" s="102"/>
      <c r="N612" s="367"/>
      <c r="O612" s="367"/>
      <c r="P612" s="102"/>
      <c r="Q612" s="369"/>
      <c r="R612" s="447"/>
      <c r="U612" s="438"/>
      <c r="V612" s="438"/>
      <c r="W612" s="443"/>
      <c r="X612" s="438"/>
      <c r="Y612" s="438"/>
      <c r="Z612" s="446"/>
      <c r="AA612" s="438"/>
      <c r="AB612" s="438"/>
    </row>
    <row r="613" spans="1:33" x14ac:dyDescent="0.3">
      <c r="A613" s="359"/>
      <c r="B613" s="451"/>
      <c r="C613" s="46">
        <f>I607</f>
        <v>1995</v>
      </c>
      <c r="D613" s="46">
        <f>C613</f>
        <v>1995</v>
      </c>
      <c r="E613" s="7" t="s">
        <v>5</v>
      </c>
      <c r="F613" s="46">
        <f>D613</f>
        <v>1995</v>
      </c>
      <c r="G613" s="7" t="s">
        <v>5</v>
      </c>
      <c r="H613" s="46">
        <f>F613</f>
        <v>1995</v>
      </c>
      <c r="I613" s="373"/>
      <c r="J613" s="373"/>
      <c r="K613" s="46">
        <f>H613</f>
        <v>1995</v>
      </c>
      <c r="L613" s="46">
        <f>K613</f>
        <v>1995</v>
      </c>
      <c r="M613" s="7" t="s">
        <v>5</v>
      </c>
      <c r="N613" s="46">
        <f>L613</f>
        <v>1995</v>
      </c>
      <c r="O613" s="373"/>
      <c r="P613" s="7" t="s">
        <v>5</v>
      </c>
      <c r="Q613" s="47">
        <f>N613</f>
        <v>1995</v>
      </c>
      <c r="R613" s="447"/>
      <c r="U613" s="46">
        <f>Q613</f>
        <v>1995</v>
      </c>
      <c r="V613" s="46">
        <f>U613</f>
        <v>1995</v>
      </c>
      <c r="W613" s="444"/>
      <c r="X613" s="46">
        <f>U613</f>
        <v>1995</v>
      </c>
      <c r="Y613" s="46">
        <f>U613</f>
        <v>1995</v>
      </c>
      <c r="Z613" s="47">
        <f>U613</f>
        <v>1995</v>
      </c>
      <c r="AA613" s="439"/>
      <c r="AB613" s="439"/>
    </row>
    <row r="614" spans="1:33" x14ac:dyDescent="0.25">
      <c r="A614" s="9"/>
      <c r="B614" s="112"/>
      <c r="C614" s="100"/>
      <c r="D614" s="233"/>
      <c r="E614" s="234"/>
      <c r="F614" s="233"/>
      <c r="G614" s="234"/>
      <c r="H614" s="233"/>
      <c r="I614" s="235"/>
      <c r="J614" s="233"/>
      <c r="K614" s="233"/>
      <c r="L614" s="233"/>
      <c r="M614" s="234"/>
      <c r="N614" s="233"/>
      <c r="O614" s="233"/>
      <c r="P614" s="234"/>
      <c r="Q614" s="235"/>
      <c r="R614" s="233"/>
      <c r="U614" s="59"/>
      <c r="V614" s="59"/>
      <c r="W614" s="60"/>
      <c r="X614" s="59"/>
      <c r="Y614" s="59"/>
      <c r="Z614" s="59"/>
      <c r="AA614" s="60"/>
      <c r="AB614" s="60"/>
    </row>
    <row r="615" spans="1:33" x14ac:dyDescent="0.25">
      <c r="A615" s="257" t="s">
        <v>54</v>
      </c>
      <c r="B615" s="112" t="str">
        <f>$M$1</f>
        <v>A</v>
      </c>
      <c r="C615" s="236"/>
      <c r="D615" s="237"/>
      <c r="E615" s="238"/>
      <c r="F615" s="237"/>
      <c r="G615" s="238"/>
      <c r="H615" s="237"/>
      <c r="I615" s="239"/>
      <c r="J615" s="237"/>
      <c r="K615" s="237"/>
      <c r="L615" s="237"/>
      <c r="M615" s="238"/>
      <c r="N615" s="237"/>
      <c r="O615" s="237"/>
      <c r="P615" s="238"/>
      <c r="Q615" s="240"/>
      <c r="R615" s="237"/>
      <c r="U615" s="59"/>
      <c r="V615" s="59"/>
      <c r="W615" s="60"/>
      <c r="X615" s="59"/>
      <c r="Y615" s="59"/>
      <c r="Z615" s="59"/>
      <c r="AA615" s="60"/>
      <c r="AB615" s="60"/>
    </row>
    <row r="616" spans="1:33" x14ac:dyDescent="0.25">
      <c r="A616" s="63" t="str">
        <f>A566</f>
        <v>Structures and Improvements-sewage collection</v>
      </c>
      <c r="B616" s="45">
        <f>B566</f>
        <v>351</v>
      </c>
      <c r="C616" s="39">
        <f>H566</f>
        <v>110034</v>
      </c>
      <c r="D616" s="39">
        <v>0</v>
      </c>
      <c r="E616" s="40"/>
      <c r="F616" s="39"/>
      <c r="G616" s="40"/>
      <c r="H616" s="39">
        <f t="shared" ref="H616:H637" si="164">C616+D616-F616</f>
        <v>110034</v>
      </c>
      <c r="I616" s="41">
        <f>I566</f>
        <v>3</v>
      </c>
      <c r="J616" s="39">
        <f>((C616+H616)/2)*I616/100*$M$607/12</f>
        <v>3301.02</v>
      </c>
      <c r="K616" s="39">
        <f>N566</f>
        <v>18451.53</v>
      </c>
      <c r="L616" s="39"/>
      <c r="M616" s="40"/>
      <c r="N616" s="39">
        <f t="shared" ref="N616:N636" si="165">K616+J616+L616-F616</f>
        <v>21752.55</v>
      </c>
      <c r="O616" s="42">
        <f t="shared" ref="O616:O636" si="166">IF(N616&gt;0, N616/H616*100, "---")</f>
        <v>19.768935056437101</v>
      </c>
      <c r="P616" s="40"/>
      <c r="Q616" s="42">
        <f t="shared" ref="Q616:Q636" si="167">H616-N616</f>
        <v>88281.45</v>
      </c>
      <c r="R616" s="45">
        <f t="shared" ref="R616:R636" si="168">B616</f>
        <v>351</v>
      </c>
      <c r="U616" s="39"/>
      <c r="V616" s="39">
        <f>X589</f>
        <v>0</v>
      </c>
      <c r="W616" s="207"/>
      <c r="X616" s="207"/>
      <c r="Y616" s="207"/>
      <c r="Z616" s="207"/>
      <c r="AA616" s="39"/>
      <c r="AB616" s="211"/>
    </row>
    <row r="617" spans="1:33" s="100" customFormat="1" x14ac:dyDescent="0.25">
      <c r="A617" s="100" t="str">
        <f t="shared" ref="A617:B636" si="169">A567</f>
        <v>Collection Sewers, Force</v>
      </c>
      <c r="B617" s="130">
        <f t="shared" si="169"/>
        <v>352.1</v>
      </c>
      <c r="C617" s="154">
        <f t="shared" ref="C617:C637" si="170">H567</f>
        <v>0</v>
      </c>
      <c r="D617" s="154"/>
      <c r="E617" s="224"/>
      <c r="F617" s="154"/>
      <c r="G617" s="224"/>
      <c r="H617" s="154">
        <f t="shared" si="164"/>
        <v>0</v>
      </c>
      <c r="I617" s="225">
        <f t="shared" ref="I617:I636" si="171">I567</f>
        <v>2</v>
      </c>
      <c r="J617" s="154">
        <f t="shared" ref="J617:J636" si="172">((C617+H617)/2)*I617/100*$M$607/12</f>
        <v>0</v>
      </c>
      <c r="K617" s="154">
        <f t="shared" ref="K617:K636" si="173">N567</f>
        <v>0</v>
      </c>
      <c r="L617" s="154"/>
      <c r="M617" s="224"/>
      <c r="N617" s="154">
        <f t="shared" si="165"/>
        <v>0</v>
      </c>
      <c r="O617" s="249" t="str">
        <f t="shared" si="166"/>
        <v>---</v>
      </c>
      <c r="P617" s="224"/>
      <c r="Q617" s="249">
        <f t="shared" si="167"/>
        <v>0</v>
      </c>
      <c r="R617" s="45">
        <f t="shared" si="168"/>
        <v>352.1</v>
      </c>
      <c r="S617" s="219"/>
      <c r="T617" s="203"/>
      <c r="U617" s="154"/>
      <c r="V617" s="440" t="s">
        <v>72</v>
      </c>
      <c r="W617" s="227"/>
      <c r="X617" s="154"/>
      <c r="Y617" s="281"/>
      <c r="Z617" s="407" t="s">
        <v>74</v>
      </c>
      <c r="AA617" s="154"/>
      <c r="AB617" s="229"/>
      <c r="AC617" s="219"/>
      <c r="AD617" s="203"/>
      <c r="AG617" s="112"/>
    </row>
    <row r="618" spans="1:33" x14ac:dyDescent="0.25">
      <c r="A618" s="63" t="str">
        <f t="shared" si="169"/>
        <v>Collection Sewers, Gravity</v>
      </c>
      <c r="B618" s="45">
        <f t="shared" si="169"/>
        <v>352.2</v>
      </c>
      <c r="C618" s="39">
        <f t="shared" si="170"/>
        <v>0</v>
      </c>
      <c r="D618" s="39"/>
      <c r="E618" s="40"/>
      <c r="F618" s="39"/>
      <c r="G618" s="40"/>
      <c r="H618" s="39">
        <f t="shared" si="164"/>
        <v>0</v>
      </c>
      <c r="I618" s="41">
        <f t="shared" si="171"/>
        <v>2</v>
      </c>
      <c r="J618" s="39">
        <f t="shared" si="172"/>
        <v>0</v>
      </c>
      <c r="K618" s="39">
        <f t="shared" si="173"/>
        <v>0</v>
      </c>
      <c r="L618" s="39"/>
      <c r="M618" s="40"/>
      <c r="N618" s="39">
        <f t="shared" si="165"/>
        <v>0</v>
      </c>
      <c r="O618" s="42" t="str">
        <f t="shared" si="166"/>
        <v>---</v>
      </c>
      <c r="P618" s="40"/>
      <c r="Q618" s="42">
        <f t="shared" si="167"/>
        <v>0</v>
      </c>
      <c r="R618" s="45">
        <f t="shared" si="168"/>
        <v>352.2</v>
      </c>
      <c r="U618" s="39"/>
      <c r="V618" s="440"/>
      <c r="W618" s="207"/>
      <c r="X618" s="39"/>
      <c r="Y618" s="210"/>
      <c r="Z618" s="407"/>
      <c r="AA618" s="39"/>
      <c r="AB618" s="211"/>
    </row>
    <row r="619" spans="1:33" s="100" customFormat="1" x14ac:dyDescent="0.25">
      <c r="A619" s="100" t="str">
        <f t="shared" si="169"/>
        <v>Structures and Improvements-sewage treatment</v>
      </c>
      <c r="B619" s="130">
        <f t="shared" si="169"/>
        <v>371</v>
      </c>
      <c r="C619" s="154">
        <f t="shared" si="170"/>
        <v>0</v>
      </c>
      <c r="D619" s="154"/>
      <c r="E619" s="224"/>
      <c r="F619" s="154"/>
      <c r="G619" s="224"/>
      <c r="H619" s="154">
        <f t="shared" si="164"/>
        <v>0</v>
      </c>
      <c r="I619" s="225">
        <f t="shared" si="171"/>
        <v>3.7</v>
      </c>
      <c r="J619" s="154">
        <f t="shared" si="172"/>
        <v>0</v>
      </c>
      <c r="K619" s="154">
        <f t="shared" si="173"/>
        <v>0</v>
      </c>
      <c r="L619" s="154"/>
      <c r="M619" s="224"/>
      <c r="N619" s="154">
        <f t="shared" si="165"/>
        <v>0</v>
      </c>
      <c r="O619" s="249" t="str">
        <f t="shared" si="166"/>
        <v>---</v>
      </c>
      <c r="P619" s="224"/>
      <c r="Q619" s="249">
        <f t="shared" si="167"/>
        <v>0</v>
      </c>
      <c r="R619" s="45">
        <f t="shared" si="168"/>
        <v>371</v>
      </c>
      <c r="S619" s="219"/>
      <c r="T619" s="203"/>
      <c r="U619" s="154"/>
      <c r="V619" s="440"/>
      <c r="W619" s="227"/>
      <c r="X619" s="154"/>
      <c r="Y619" s="251"/>
      <c r="Z619" s="407"/>
      <c r="AA619" s="154"/>
      <c r="AB619" s="229"/>
      <c r="AC619" s="219"/>
      <c r="AD619" s="203"/>
      <c r="AG619" s="112"/>
    </row>
    <row r="620" spans="1:33" ht="12.75" customHeight="1" x14ac:dyDescent="0.25">
      <c r="A620" s="63" t="str">
        <f t="shared" si="169"/>
        <v>Services to Customers</v>
      </c>
      <c r="B620" s="45">
        <f t="shared" si="169"/>
        <v>353</v>
      </c>
      <c r="C620" s="39">
        <f t="shared" si="170"/>
        <v>151284</v>
      </c>
      <c r="D620" s="39">
        <v>19417</v>
      </c>
      <c r="E620" s="40"/>
      <c r="F620" s="39"/>
      <c r="G620" s="40"/>
      <c r="H620" s="39">
        <f t="shared" si="164"/>
        <v>170701</v>
      </c>
      <c r="I620" s="41">
        <f t="shared" si="171"/>
        <v>2</v>
      </c>
      <c r="J620" s="39">
        <f t="shared" si="172"/>
        <v>3219.85</v>
      </c>
      <c r="K620" s="39">
        <f t="shared" si="173"/>
        <v>6045.0599999999995</v>
      </c>
      <c r="L620" s="39"/>
      <c r="M620" s="40"/>
      <c r="N620" s="39">
        <f t="shared" si="165"/>
        <v>9264.91</v>
      </c>
      <c r="O620" s="42">
        <f t="shared" si="166"/>
        <v>5.4275663294298218</v>
      </c>
      <c r="P620" s="40"/>
      <c r="Q620" s="42">
        <f t="shared" si="167"/>
        <v>161436.09</v>
      </c>
      <c r="R620" s="45">
        <f t="shared" si="168"/>
        <v>353</v>
      </c>
      <c r="U620" s="39"/>
      <c r="V620" s="440"/>
      <c r="W620" s="207"/>
      <c r="X620" s="39"/>
      <c r="Y620" s="210"/>
      <c r="Z620" s="407"/>
      <c r="AA620" s="39"/>
      <c r="AB620" s="211"/>
    </row>
    <row r="621" spans="1:33" s="100" customFormat="1" x14ac:dyDescent="0.25">
      <c r="A621" s="100" t="str">
        <f t="shared" si="169"/>
        <v>Flow Measuring Devices</v>
      </c>
      <c r="B621" s="130">
        <f t="shared" si="169"/>
        <v>354</v>
      </c>
      <c r="C621" s="154">
        <f t="shared" si="170"/>
        <v>4200</v>
      </c>
      <c r="D621" s="154"/>
      <c r="E621" s="224"/>
      <c r="F621" s="154"/>
      <c r="G621" s="224"/>
      <c r="H621" s="154">
        <f t="shared" si="164"/>
        <v>4200</v>
      </c>
      <c r="I621" s="225">
        <f t="shared" si="171"/>
        <v>3.3</v>
      </c>
      <c r="J621" s="154">
        <f t="shared" si="172"/>
        <v>138.6</v>
      </c>
      <c r="K621" s="154">
        <f t="shared" si="173"/>
        <v>207.89999999999998</v>
      </c>
      <c r="L621" s="154"/>
      <c r="M621" s="224"/>
      <c r="N621" s="154">
        <f t="shared" si="165"/>
        <v>346.5</v>
      </c>
      <c r="O621" s="249">
        <f t="shared" si="166"/>
        <v>8.25</v>
      </c>
      <c r="P621" s="224"/>
      <c r="Q621" s="249">
        <f t="shared" si="167"/>
        <v>3853.5</v>
      </c>
      <c r="R621" s="45">
        <f t="shared" si="168"/>
        <v>354</v>
      </c>
      <c r="S621" s="219"/>
      <c r="T621" s="203"/>
      <c r="U621" s="154"/>
      <c r="V621" s="440"/>
      <c r="W621" s="227"/>
      <c r="X621" s="154"/>
      <c r="Y621" s="251"/>
      <c r="Z621" s="407"/>
      <c r="AA621" s="154"/>
      <c r="AB621" s="229"/>
      <c r="AC621" s="219"/>
      <c r="AD621" s="203"/>
      <c r="AG621" s="112"/>
    </row>
    <row r="622" spans="1:33" x14ac:dyDescent="0.25">
      <c r="A622" s="63" t="str">
        <f t="shared" si="169"/>
        <v>Receiving Wells (Pump Pits)</v>
      </c>
      <c r="B622" s="45">
        <f t="shared" si="169"/>
        <v>362</v>
      </c>
      <c r="C622" s="39">
        <f t="shared" si="170"/>
        <v>0</v>
      </c>
      <c r="D622" s="39">
        <v>0</v>
      </c>
      <c r="E622" s="40"/>
      <c r="F622" s="39"/>
      <c r="G622" s="40"/>
      <c r="H622" s="39">
        <f t="shared" si="164"/>
        <v>0</v>
      </c>
      <c r="I622" s="41">
        <f t="shared" si="171"/>
        <v>4</v>
      </c>
      <c r="J622" s="39">
        <f t="shared" si="172"/>
        <v>0</v>
      </c>
      <c r="K622" s="39">
        <f t="shared" si="173"/>
        <v>0</v>
      </c>
      <c r="L622" s="39"/>
      <c r="M622" s="40"/>
      <c r="N622" s="39">
        <f t="shared" si="165"/>
        <v>0</v>
      </c>
      <c r="O622" s="42" t="str">
        <f t="shared" si="166"/>
        <v>---</v>
      </c>
      <c r="P622" s="40"/>
      <c r="Q622" s="42">
        <f t="shared" si="167"/>
        <v>0</v>
      </c>
      <c r="R622" s="45">
        <f t="shared" si="168"/>
        <v>362</v>
      </c>
      <c r="U622" s="39"/>
      <c r="V622" s="440"/>
      <c r="W622" s="207"/>
      <c r="X622" s="39"/>
      <c r="Y622" s="210"/>
      <c r="Z622" s="407"/>
      <c r="AA622" s="39"/>
      <c r="AB622" s="211"/>
    </row>
    <row r="623" spans="1:33" s="100" customFormat="1" x14ac:dyDescent="0.25">
      <c r="A623" s="100" t="str">
        <f t="shared" si="169"/>
        <v>Pumping Equipment</v>
      </c>
      <c r="B623" s="130">
        <f t="shared" si="169"/>
        <v>363</v>
      </c>
      <c r="C623" s="154">
        <f t="shared" si="170"/>
        <v>0</v>
      </c>
      <c r="D623" s="154"/>
      <c r="E623" s="224"/>
      <c r="F623" s="154"/>
      <c r="G623" s="224"/>
      <c r="H623" s="154">
        <f t="shared" si="164"/>
        <v>0</v>
      </c>
      <c r="I623" s="225">
        <f t="shared" si="171"/>
        <v>10</v>
      </c>
      <c r="J623" s="154">
        <f t="shared" si="172"/>
        <v>0</v>
      </c>
      <c r="K623" s="154">
        <f t="shared" si="173"/>
        <v>0</v>
      </c>
      <c r="L623" s="154"/>
      <c r="M623" s="224"/>
      <c r="N623" s="154">
        <f t="shared" si="165"/>
        <v>0</v>
      </c>
      <c r="O623" s="249" t="str">
        <f t="shared" si="166"/>
        <v>---</v>
      </c>
      <c r="P623" s="224"/>
      <c r="Q623" s="249">
        <f t="shared" si="167"/>
        <v>0</v>
      </c>
      <c r="R623" s="45">
        <f t="shared" si="168"/>
        <v>363</v>
      </c>
      <c r="S623" s="219"/>
      <c r="T623" s="203"/>
      <c r="U623" s="154"/>
      <c r="V623" s="440"/>
      <c r="W623" s="227"/>
      <c r="X623" s="154"/>
      <c r="Y623" s="251"/>
      <c r="Z623" s="407"/>
      <c r="AA623" s="154"/>
      <c r="AB623" s="229"/>
      <c r="AC623" s="219"/>
      <c r="AD623" s="203"/>
      <c r="AG623" s="112"/>
    </row>
    <row r="624" spans="1:33" x14ac:dyDescent="0.25">
      <c r="A624" s="63" t="str">
        <f t="shared" si="169"/>
        <v>Communication Equipment</v>
      </c>
      <c r="B624" s="45">
        <f t="shared" si="169"/>
        <v>397</v>
      </c>
      <c r="C624" s="39">
        <f t="shared" si="170"/>
        <v>0</v>
      </c>
      <c r="D624" s="39"/>
      <c r="E624" s="40"/>
      <c r="F624" s="39"/>
      <c r="G624" s="40"/>
      <c r="H624" s="39">
        <f t="shared" si="164"/>
        <v>0</v>
      </c>
      <c r="I624" s="41">
        <f t="shared" si="171"/>
        <v>6.7</v>
      </c>
      <c r="J624" s="39">
        <f t="shared" si="172"/>
        <v>0</v>
      </c>
      <c r="K624" s="39">
        <f t="shared" si="173"/>
        <v>0</v>
      </c>
      <c r="L624" s="39"/>
      <c r="M624" s="40"/>
      <c r="N624" s="39">
        <f t="shared" si="165"/>
        <v>0</v>
      </c>
      <c r="O624" s="42" t="str">
        <f t="shared" si="166"/>
        <v>---</v>
      </c>
      <c r="P624" s="40"/>
      <c r="Q624" s="42">
        <f t="shared" si="167"/>
        <v>0</v>
      </c>
      <c r="R624" s="45">
        <f t="shared" si="168"/>
        <v>397</v>
      </c>
      <c r="U624" s="39"/>
      <c r="V624" s="440"/>
      <c r="W624" s="207"/>
      <c r="X624" s="39"/>
      <c r="Y624" s="210"/>
      <c r="Z624" s="407"/>
      <c r="AA624" s="39"/>
      <c r="AB624" s="211"/>
    </row>
    <row r="625" spans="1:33" s="100" customFormat="1" x14ac:dyDescent="0.25">
      <c r="A625" s="100" t="str">
        <f t="shared" si="169"/>
        <v>Treatment &amp; Disposal Facilities</v>
      </c>
      <c r="B625" s="130">
        <f t="shared" si="169"/>
        <v>372</v>
      </c>
      <c r="C625" s="154">
        <f t="shared" si="170"/>
        <v>0</v>
      </c>
      <c r="D625" s="154">
        <v>0</v>
      </c>
      <c r="E625" s="224"/>
      <c r="F625" s="154"/>
      <c r="G625" s="224"/>
      <c r="H625" s="154">
        <f t="shared" si="164"/>
        <v>0</v>
      </c>
      <c r="I625" s="225">
        <f t="shared" si="171"/>
        <v>5</v>
      </c>
      <c r="J625" s="154">
        <f t="shared" si="172"/>
        <v>0</v>
      </c>
      <c r="K625" s="154">
        <f t="shared" si="173"/>
        <v>0</v>
      </c>
      <c r="L625" s="154"/>
      <c r="M625" s="224"/>
      <c r="N625" s="154">
        <f t="shared" si="165"/>
        <v>0</v>
      </c>
      <c r="O625" s="249" t="str">
        <f t="shared" si="166"/>
        <v>---</v>
      </c>
      <c r="P625" s="224"/>
      <c r="Q625" s="249">
        <f t="shared" si="167"/>
        <v>0</v>
      </c>
      <c r="R625" s="45">
        <f t="shared" si="168"/>
        <v>372</v>
      </c>
      <c r="S625" s="219"/>
      <c r="T625" s="203"/>
      <c r="U625" s="154"/>
      <c r="V625" s="440"/>
      <c r="W625" s="227"/>
      <c r="X625" s="154"/>
      <c r="Y625" s="251"/>
      <c r="Z625" s="407"/>
      <c r="AA625" s="154"/>
      <c r="AB625" s="229"/>
      <c r="AC625" s="219"/>
      <c r="AD625" s="203"/>
      <c r="AG625" s="112"/>
    </row>
    <row r="626" spans="1:33" x14ac:dyDescent="0.25">
      <c r="A626" s="63" t="str">
        <f t="shared" si="169"/>
        <v>Plant Sewers</v>
      </c>
      <c r="B626" s="45">
        <f t="shared" si="169"/>
        <v>373</v>
      </c>
      <c r="C626" s="39">
        <f t="shared" si="170"/>
        <v>0</v>
      </c>
      <c r="D626" s="39"/>
      <c r="E626" s="40"/>
      <c r="F626" s="39"/>
      <c r="G626" s="40"/>
      <c r="H626" s="39">
        <f t="shared" si="164"/>
        <v>0</v>
      </c>
      <c r="I626" s="41">
        <f t="shared" si="171"/>
        <v>2.5</v>
      </c>
      <c r="J626" s="39">
        <f t="shared" si="172"/>
        <v>0</v>
      </c>
      <c r="K626" s="39">
        <f t="shared" si="173"/>
        <v>0</v>
      </c>
      <c r="L626" s="39"/>
      <c r="M626" s="40"/>
      <c r="N626" s="39">
        <f>K626+J626+L626-F626</f>
        <v>0</v>
      </c>
      <c r="O626" s="42" t="str">
        <f t="shared" si="166"/>
        <v>---</v>
      </c>
      <c r="P626" s="40"/>
      <c r="Q626" s="42">
        <f t="shared" si="167"/>
        <v>0</v>
      </c>
      <c r="R626" s="45">
        <f t="shared" si="168"/>
        <v>373</v>
      </c>
      <c r="U626" s="39"/>
      <c r="V626" s="39"/>
      <c r="W626" s="207"/>
      <c r="X626" s="39"/>
      <c r="Y626" s="39"/>
      <c r="Z626" s="210"/>
      <c r="AA626" s="39"/>
      <c r="AB626" s="211"/>
    </row>
    <row r="627" spans="1:33" s="100" customFormat="1" x14ac:dyDescent="0.25">
      <c r="A627" s="100" t="str">
        <f t="shared" si="169"/>
        <v>Outfall Sewer Line</v>
      </c>
      <c r="B627" s="130">
        <f t="shared" si="169"/>
        <v>374</v>
      </c>
      <c r="C627" s="154">
        <f t="shared" si="170"/>
        <v>0</v>
      </c>
      <c r="D627" s="154">
        <v>0</v>
      </c>
      <c r="E627" s="224"/>
      <c r="F627" s="154"/>
      <c r="G627" s="224"/>
      <c r="H627" s="154">
        <f t="shared" si="164"/>
        <v>0</v>
      </c>
      <c r="I627" s="225">
        <f t="shared" si="171"/>
        <v>2</v>
      </c>
      <c r="J627" s="154">
        <f t="shared" si="172"/>
        <v>0</v>
      </c>
      <c r="K627" s="154">
        <f t="shared" si="173"/>
        <v>0</v>
      </c>
      <c r="L627" s="154"/>
      <c r="M627" s="224"/>
      <c r="N627" s="154">
        <f t="shared" si="165"/>
        <v>0</v>
      </c>
      <c r="O627" s="249" t="str">
        <f t="shared" si="166"/>
        <v>---</v>
      </c>
      <c r="P627" s="224"/>
      <c r="Q627" s="249">
        <f t="shared" si="167"/>
        <v>0</v>
      </c>
      <c r="R627" s="45">
        <f t="shared" si="168"/>
        <v>374</v>
      </c>
      <c r="S627" s="219"/>
      <c r="T627" s="203"/>
      <c r="U627" s="154"/>
      <c r="V627" s="441" t="s">
        <v>73</v>
      </c>
      <c r="W627" s="227"/>
      <c r="X627" s="154"/>
      <c r="Y627" s="154"/>
      <c r="Z627" s="251"/>
      <c r="AA627" s="154"/>
      <c r="AB627" s="229"/>
      <c r="AC627" s="219"/>
      <c r="AD627" s="203"/>
      <c r="AG627" s="112"/>
    </row>
    <row r="628" spans="1:33" x14ac:dyDescent="0.25">
      <c r="A628" s="63" t="str">
        <f t="shared" si="169"/>
        <v>Structures and Improvements- other</v>
      </c>
      <c r="B628" s="45">
        <f t="shared" si="169"/>
        <v>390</v>
      </c>
      <c r="C628" s="39">
        <f t="shared" si="170"/>
        <v>140741</v>
      </c>
      <c r="D628" s="39"/>
      <c r="E628" s="40"/>
      <c r="F628" s="39"/>
      <c r="G628" s="40"/>
      <c r="H628" s="39">
        <f t="shared" si="164"/>
        <v>140741</v>
      </c>
      <c r="I628" s="41">
        <f t="shared" si="171"/>
        <v>2.5</v>
      </c>
      <c r="J628" s="39">
        <f t="shared" si="172"/>
        <v>3518.5250000000001</v>
      </c>
      <c r="K628" s="39">
        <f t="shared" si="173"/>
        <v>24042.037500000002</v>
      </c>
      <c r="L628" s="39"/>
      <c r="M628" s="40"/>
      <c r="N628" s="39">
        <f t="shared" si="165"/>
        <v>27560.562500000004</v>
      </c>
      <c r="O628" s="42">
        <f t="shared" si="166"/>
        <v>19.582468861241573</v>
      </c>
      <c r="P628" s="40"/>
      <c r="Q628" s="42">
        <f t="shared" si="167"/>
        <v>113180.4375</v>
      </c>
      <c r="R628" s="45">
        <f t="shared" si="168"/>
        <v>390</v>
      </c>
      <c r="U628" s="39"/>
      <c r="V628" s="441"/>
      <c r="W628" s="207"/>
      <c r="X628" s="39"/>
      <c r="Y628" s="39"/>
      <c r="Z628" s="210"/>
      <c r="AA628" s="39"/>
      <c r="AB628" s="211"/>
    </row>
    <row r="629" spans="1:33" s="100" customFormat="1" ht="12.75" customHeight="1" x14ac:dyDescent="0.25">
      <c r="A629" s="100" t="str">
        <f t="shared" si="169"/>
        <v>Stores Equipment</v>
      </c>
      <c r="B629" s="130">
        <f t="shared" si="169"/>
        <v>393</v>
      </c>
      <c r="C629" s="154">
        <f t="shared" si="170"/>
        <v>0</v>
      </c>
      <c r="D629" s="154"/>
      <c r="E629" s="224"/>
      <c r="F629" s="154"/>
      <c r="G629" s="224"/>
      <c r="H629" s="154">
        <f t="shared" si="164"/>
        <v>0</v>
      </c>
      <c r="I629" s="225">
        <f t="shared" si="171"/>
        <v>4</v>
      </c>
      <c r="J629" s="154">
        <f t="shared" si="172"/>
        <v>0</v>
      </c>
      <c r="K629" s="154">
        <f t="shared" si="173"/>
        <v>0</v>
      </c>
      <c r="L629" s="154"/>
      <c r="M629" s="224"/>
      <c r="N629" s="154">
        <f t="shared" si="165"/>
        <v>0</v>
      </c>
      <c r="O629" s="249" t="str">
        <f t="shared" si="166"/>
        <v>---</v>
      </c>
      <c r="P629" s="224"/>
      <c r="Q629" s="249">
        <f t="shared" si="167"/>
        <v>0</v>
      </c>
      <c r="R629" s="45">
        <f t="shared" si="168"/>
        <v>393</v>
      </c>
      <c r="S629" s="219"/>
      <c r="T629" s="203"/>
      <c r="U629" s="154"/>
      <c r="V629" s="441"/>
      <c r="W629" s="227"/>
      <c r="X629" s="154"/>
      <c r="Y629" s="154"/>
      <c r="Z629" s="154"/>
      <c r="AA629" s="154"/>
      <c r="AB629" s="229"/>
      <c r="AC629" s="219"/>
      <c r="AD629" s="203"/>
      <c r="AG629" s="112"/>
    </row>
    <row r="630" spans="1:33" x14ac:dyDescent="0.25">
      <c r="A630" s="63" t="str">
        <f t="shared" si="169"/>
        <v>Transportation Equipment</v>
      </c>
      <c r="B630" s="45">
        <f t="shared" si="169"/>
        <v>392</v>
      </c>
      <c r="C630" s="39">
        <f t="shared" si="170"/>
        <v>0</v>
      </c>
      <c r="D630" s="39"/>
      <c r="E630" s="40"/>
      <c r="F630" s="39"/>
      <c r="G630" s="40"/>
      <c r="H630" s="39">
        <f t="shared" si="164"/>
        <v>0</v>
      </c>
      <c r="I630" s="41">
        <f t="shared" si="171"/>
        <v>13</v>
      </c>
      <c r="J630" s="39">
        <f t="shared" si="172"/>
        <v>0</v>
      </c>
      <c r="K630" s="39">
        <f t="shared" si="173"/>
        <v>0</v>
      </c>
      <c r="L630" s="39"/>
      <c r="M630" s="40"/>
      <c r="N630" s="39">
        <f t="shared" si="165"/>
        <v>0</v>
      </c>
      <c r="O630" s="42" t="str">
        <f t="shared" si="166"/>
        <v>---</v>
      </c>
      <c r="P630" s="40"/>
      <c r="Q630" s="42">
        <f t="shared" si="167"/>
        <v>0</v>
      </c>
      <c r="R630" s="45">
        <f t="shared" si="168"/>
        <v>392</v>
      </c>
      <c r="U630" s="39"/>
      <c r="V630" s="441"/>
      <c r="W630" s="207"/>
      <c r="X630" s="39"/>
      <c r="Y630" s="39"/>
      <c r="Z630" s="39"/>
      <c r="AA630" s="39"/>
      <c r="AB630" s="211"/>
    </row>
    <row r="631" spans="1:33" s="100" customFormat="1" x14ac:dyDescent="0.25">
      <c r="A631" s="100" t="str">
        <f t="shared" si="169"/>
        <v>Power Operated Equipment</v>
      </c>
      <c r="B631" s="130">
        <f t="shared" si="169"/>
        <v>396</v>
      </c>
      <c r="C631" s="154">
        <f t="shared" si="170"/>
        <v>0</v>
      </c>
      <c r="D631" s="154"/>
      <c r="E631" s="224"/>
      <c r="F631" s="154"/>
      <c r="G631" s="224"/>
      <c r="H631" s="154">
        <f t="shared" si="164"/>
        <v>0</v>
      </c>
      <c r="I631" s="225">
        <f t="shared" si="171"/>
        <v>6.7</v>
      </c>
      <c r="J631" s="154">
        <f t="shared" si="172"/>
        <v>0</v>
      </c>
      <c r="K631" s="154">
        <f t="shared" si="173"/>
        <v>0</v>
      </c>
      <c r="L631" s="154"/>
      <c r="M631" s="224"/>
      <c r="N631" s="154">
        <f t="shared" si="165"/>
        <v>0</v>
      </c>
      <c r="O631" s="249" t="str">
        <f t="shared" si="166"/>
        <v>---</v>
      </c>
      <c r="P631" s="224"/>
      <c r="Q631" s="249">
        <f t="shared" si="167"/>
        <v>0</v>
      </c>
      <c r="R631" s="45">
        <f t="shared" si="168"/>
        <v>396</v>
      </c>
      <c r="S631" s="219"/>
      <c r="T631" s="203"/>
      <c r="U631" s="154"/>
      <c r="V631" s="441"/>
      <c r="W631" s="227"/>
      <c r="X631" s="154"/>
      <c r="Y631" s="154"/>
      <c r="Z631" s="154"/>
      <c r="AA631" s="154"/>
      <c r="AB631" s="229"/>
      <c r="AC631" s="219"/>
      <c r="AD631" s="203"/>
      <c r="AG631" s="112"/>
    </row>
    <row r="632" spans="1:33" x14ac:dyDescent="0.25">
      <c r="A632" s="63" t="str">
        <f t="shared" si="169"/>
        <v>Land and Land Rights</v>
      </c>
      <c r="B632" s="45">
        <f t="shared" si="169"/>
        <v>350</v>
      </c>
      <c r="C632" s="39">
        <f t="shared" si="170"/>
        <v>23316</v>
      </c>
      <c r="D632" s="39">
        <v>0</v>
      </c>
      <c r="E632" s="40"/>
      <c r="F632" s="39"/>
      <c r="G632" s="40"/>
      <c r="H632" s="39">
        <f t="shared" si="164"/>
        <v>23316</v>
      </c>
      <c r="I632" s="41">
        <f t="shared" si="171"/>
        <v>0</v>
      </c>
      <c r="J632" s="39">
        <f t="shared" si="172"/>
        <v>0</v>
      </c>
      <c r="K632" s="39">
        <f t="shared" si="173"/>
        <v>0</v>
      </c>
      <c r="L632" s="39"/>
      <c r="M632" s="40"/>
      <c r="N632" s="39">
        <f t="shared" si="165"/>
        <v>0</v>
      </c>
      <c r="O632" s="42" t="str">
        <f t="shared" si="166"/>
        <v>---</v>
      </c>
      <c r="P632" s="40"/>
      <c r="Q632" s="42">
        <f t="shared" si="167"/>
        <v>23316</v>
      </c>
      <c r="R632" s="45">
        <f t="shared" si="168"/>
        <v>350</v>
      </c>
      <c r="U632" s="39"/>
      <c r="V632" s="441"/>
      <c r="W632" s="207"/>
      <c r="X632" s="39"/>
      <c r="Y632" s="39"/>
      <c r="Z632" s="39"/>
      <c r="AA632" s="39"/>
      <c r="AB632" s="211"/>
    </row>
    <row r="633" spans="1:33" s="100" customFormat="1" x14ac:dyDescent="0.25">
      <c r="A633" s="100">
        <f t="shared" si="169"/>
        <v>0</v>
      </c>
      <c r="B633" s="130">
        <f t="shared" si="169"/>
        <v>0</v>
      </c>
      <c r="C633" s="154">
        <f t="shared" si="170"/>
        <v>0</v>
      </c>
      <c r="D633" s="154"/>
      <c r="E633" s="224"/>
      <c r="F633" s="154"/>
      <c r="G633" s="224"/>
      <c r="H633" s="154">
        <f t="shared" si="164"/>
        <v>0</v>
      </c>
      <c r="I633" s="225">
        <f t="shared" si="171"/>
        <v>0</v>
      </c>
      <c r="J633" s="154">
        <f t="shared" si="172"/>
        <v>0</v>
      </c>
      <c r="K633" s="154">
        <f t="shared" si="173"/>
        <v>0</v>
      </c>
      <c r="L633" s="154"/>
      <c r="M633" s="224"/>
      <c r="N633" s="154">
        <f t="shared" si="165"/>
        <v>0</v>
      </c>
      <c r="O633" s="249" t="str">
        <f t="shared" si="166"/>
        <v>---</v>
      </c>
      <c r="P633" s="224"/>
      <c r="Q633" s="249">
        <f t="shared" si="167"/>
        <v>0</v>
      </c>
      <c r="R633" s="45">
        <f t="shared" si="168"/>
        <v>0</v>
      </c>
      <c r="S633" s="219"/>
      <c r="T633" s="203"/>
      <c r="U633" s="154"/>
      <c r="V633" s="441"/>
      <c r="W633" s="227"/>
      <c r="X633" s="154"/>
      <c r="Y633" s="154"/>
      <c r="Z633" s="154"/>
      <c r="AA633" s="154"/>
      <c r="AB633" s="229"/>
      <c r="AC633" s="219"/>
      <c r="AD633" s="203"/>
      <c r="AG633" s="112"/>
    </row>
    <row r="634" spans="1:33" x14ac:dyDescent="0.25">
      <c r="A634" s="63">
        <f t="shared" si="169"/>
        <v>0</v>
      </c>
      <c r="B634" s="45">
        <f t="shared" si="169"/>
        <v>0</v>
      </c>
      <c r="C634" s="39">
        <f t="shared" si="170"/>
        <v>0</v>
      </c>
      <c r="D634" s="39"/>
      <c r="E634" s="40"/>
      <c r="F634" s="39"/>
      <c r="G634" s="40"/>
      <c r="H634" s="39">
        <f t="shared" si="164"/>
        <v>0</v>
      </c>
      <c r="I634" s="41">
        <f t="shared" si="171"/>
        <v>0</v>
      </c>
      <c r="J634" s="39">
        <f t="shared" si="172"/>
        <v>0</v>
      </c>
      <c r="K634" s="39">
        <f t="shared" si="173"/>
        <v>0</v>
      </c>
      <c r="L634" s="39"/>
      <c r="M634" s="40"/>
      <c r="N634" s="39">
        <f t="shared" si="165"/>
        <v>0</v>
      </c>
      <c r="O634" s="42" t="str">
        <f t="shared" si="166"/>
        <v>---</v>
      </c>
      <c r="P634" s="40"/>
      <c r="Q634" s="42">
        <f t="shared" si="167"/>
        <v>0</v>
      </c>
      <c r="R634" s="45">
        <f t="shared" si="168"/>
        <v>0</v>
      </c>
      <c r="U634" s="39"/>
      <c r="V634" s="441"/>
      <c r="W634" s="207"/>
      <c r="X634" s="39"/>
      <c r="Y634" s="39"/>
      <c r="Z634" s="39"/>
      <c r="AA634" s="39"/>
      <c r="AB634" s="211"/>
    </row>
    <row r="635" spans="1:33" s="100" customFormat="1" x14ac:dyDescent="0.25">
      <c r="A635" s="100">
        <f t="shared" si="169"/>
        <v>0</v>
      </c>
      <c r="B635" s="130">
        <f t="shared" si="169"/>
        <v>0</v>
      </c>
      <c r="C635" s="154">
        <f t="shared" si="170"/>
        <v>0</v>
      </c>
      <c r="D635" s="154"/>
      <c r="E635" s="224"/>
      <c r="F635" s="154"/>
      <c r="G635" s="224"/>
      <c r="H635" s="154">
        <f t="shared" si="164"/>
        <v>0</v>
      </c>
      <c r="I635" s="225">
        <f t="shared" si="171"/>
        <v>0</v>
      </c>
      <c r="J635" s="154">
        <f t="shared" si="172"/>
        <v>0</v>
      </c>
      <c r="K635" s="154">
        <f t="shared" si="173"/>
        <v>0</v>
      </c>
      <c r="L635" s="154"/>
      <c r="M635" s="224"/>
      <c r="N635" s="154">
        <f t="shared" si="165"/>
        <v>0</v>
      </c>
      <c r="O635" s="249" t="str">
        <f t="shared" si="166"/>
        <v>---</v>
      </c>
      <c r="P635" s="224"/>
      <c r="Q635" s="249">
        <f t="shared" si="167"/>
        <v>0</v>
      </c>
      <c r="R635" s="45">
        <f t="shared" si="168"/>
        <v>0</v>
      </c>
      <c r="S635" s="219"/>
      <c r="T635" s="203"/>
      <c r="U635" s="154"/>
      <c r="V635" s="154"/>
      <c r="W635" s="227"/>
      <c r="X635" s="154"/>
      <c r="Y635" s="154"/>
      <c r="Z635" s="154"/>
      <c r="AA635" s="154"/>
      <c r="AB635" s="229"/>
      <c r="AC635" s="219"/>
      <c r="AD635" s="203"/>
      <c r="AG635" s="112"/>
    </row>
    <row r="636" spans="1:33" x14ac:dyDescent="0.25">
      <c r="A636" s="63">
        <f t="shared" si="169"/>
        <v>0</v>
      </c>
      <c r="B636" s="45">
        <f t="shared" si="169"/>
        <v>0</v>
      </c>
      <c r="C636" s="39">
        <f t="shared" si="170"/>
        <v>0</v>
      </c>
      <c r="D636" s="39"/>
      <c r="E636" s="40"/>
      <c r="F636" s="39"/>
      <c r="G636" s="40"/>
      <c r="H636" s="39">
        <f t="shared" si="164"/>
        <v>0</v>
      </c>
      <c r="I636" s="41">
        <f t="shared" si="171"/>
        <v>0</v>
      </c>
      <c r="J636" s="39">
        <f t="shared" si="172"/>
        <v>0</v>
      </c>
      <c r="K636" s="39">
        <f t="shared" si="173"/>
        <v>0</v>
      </c>
      <c r="L636" s="39"/>
      <c r="M636" s="40"/>
      <c r="N636" s="39">
        <f t="shared" si="165"/>
        <v>0</v>
      </c>
      <c r="O636" s="42" t="str">
        <f t="shared" si="166"/>
        <v>---</v>
      </c>
      <c r="P636" s="40"/>
      <c r="Q636" s="42">
        <f t="shared" si="167"/>
        <v>0</v>
      </c>
      <c r="R636" s="45">
        <f t="shared" si="168"/>
        <v>0</v>
      </c>
      <c r="U636" s="39"/>
      <c r="V636" s="39"/>
      <c r="W636" s="207"/>
      <c r="X636" s="207"/>
      <c r="Y636" s="39"/>
      <c r="Z636" s="39"/>
      <c r="AA636" s="39"/>
      <c r="AB636" s="211"/>
    </row>
    <row r="637" spans="1:33" x14ac:dyDescent="0.25">
      <c r="A637" s="10"/>
      <c r="B637" s="104"/>
      <c r="C637" s="154">
        <f t="shared" si="170"/>
        <v>0</v>
      </c>
      <c r="D637" s="15"/>
      <c r="E637" s="16"/>
      <c r="F637" s="15"/>
      <c r="G637" s="16"/>
      <c r="H637" s="11">
        <f t="shared" si="164"/>
        <v>0</v>
      </c>
      <c r="I637" s="17"/>
      <c r="J637" s="11"/>
      <c r="K637" s="14"/>
      <c r="L637" s="15"/>
      <c r="M637" s="16"/>
      <c r="N637" s="15"/>
      <c r="O637" s="13"/>
      <c r="P637" s="16"/>
      <c r="Q637" s="124"/>
      <c r="R637" s="44"/>
      <c r="U637" s="11"/>
      <c r="V637" s="11"/>
      <c r="W637" s="64"/>
      <c r="X637" s="64"/>
      <c r="Y637" s="11"/>
      <c r="Z637" s="11"/>
      <c r="AA637" s="11"/>
      <c r="AB637" s="230"/>
    </row>
    <row r="638" spans="1:33" x14ac:dyDescent="0.25">
      <c r="A638" s="257" t="s">
        <v>54</v>
      </c>
      <c r="B638" s="9" t="str">
        <f>$M$1</f>
        <v>A</v>
      </c>
      <c r="C638" s="18"/>
      <c r="D638" s="18"/>
      <c r="E638" s="19"/>
      <c r="F638" s="18"/>
      <c r="G638" s="19"/>
      <c r="H638" s="18"/>
      <c r="I638" s="18"/>
      <c r="J638" s="18"/>
      <c r="K638" s="18"/>
      <c r="L638" s="18"/>
      <c r="M638" s="19"/>
      <c r="N638" s="18"/>
      <c r="O638" s="18"/>
      <c r="P638" s="19"/>
      <c r="Q638" s="20"/>
      <c r="R638" s="21"/>
      <c r="U638" s="56"/>
      <c r="V638" s="4"/>
      <c r="Y638" s="32"/>
      <c r="AA638" s="32"/>
      <c r="AB638" s="205"/>
    </row>
    <row r="639" spans="1:33" ht="12.75" customHeight="1" x14ac:dyDescent="0.25">
      <c r="A639" s="4" t="s">
        <v>4</v>
      </c>
      <c r="C639" s="198">
        <f>SUM(C616:C638)</f>
        <v>429575</v>
      </c>
      <c r="D639" s="198">
        <f>SUM(D616:D638)</f>
        <v>19417</v>
      </c>
      <c r="E639" s="22"/>
      <c r="F639" s="154">
        <f>SUM(F616:F638)</f>
        <v>0</v>
      </c>
      <c r="G639" s="22"/>
      <c r="H639" s="198">
        <f>SUM(H616:H638)</f>
        <v>448992</v>
      </c>
      <c r="I639" s="23"/>
      <c r="J639" s="198">
        <f>SUM(J616:J638)</f>
        <v>10177.995000000001</v>
      </c>
      <c r="K639" s="198">
        <f>SUM(K616:K638)</f>
        <v>48746.527499999997</v>
      </c>
      <c r="L639" s="154">
        <f>SUM(L616:L638)</f>
        <v>0</v>
      </c>
      <c r="M639" s="22"/>
      <c r="N639" s="198">
        <f>SUM(N616:N638)</f>
        <v>58924.522500000006</v>
      </c>
      <c r="O639" s="64"/>
      <c r="P639" s="24"/>
      <c r="Q639" s="198">
        <f>SUM(Q616:Q638)</f>
        <v>390067.47749999998</v>
      </c>
      <c r="U639" s="198">
        <f>SUM(U616:U638)</f>
        <v>0</v>
      </c>
      <c r="V639" s="23"/>
      <c r="X639" s="198">
        <f>U639+V616</f>
        <v>0</v>
      </c>
      <c r="Y639" s="198">
        <f>X639/H639*J639</f>
        <v>0</v>
      </c>
      <c r="AA639" s="198">
        <f>Z616+Y639+SUM(AA616:AA637)</f>
        <v>0</v>
      </c>
      <c r="AB639" s="198">
        <f>X639-AA639</f>
        <v>0</v>
      </c>
    </row>
    <row r="640" spans="1:33" x14ac:dyDescent="0.25">
      <c r="C640" s="32"/>
      <c r="H640" s="32"/>
      <c r="I640" s="32"/>
      <c r="J640" s="32"/>
      <c r="K640" s="32"/>
      <c r="L640" s="32"/>
      <c r="N640" s="32"/>
      <c r="O640" s="32"/>
      <c r="Q640" s="32"/>
    </row>
    <row r="641" spans="1:18" x14ac:dyDescent="0.25">
      <c r="A641" s="120" t="s">
        <v>85</v>
      </c>
      <c r="B641" s="4"/>
      <c r="E641" s="4"/>
      <c r="G641" s="4"/>
      <c r="M641" s="4"/>
      <c r="P641" s="4"/>
    </row>
    <row r="642" spans="1:18" ht="14.4" thickBot="1" x14ac:dyDescent="0.3">
      <c r="B642" s="4"/>
      <c r="E642" s="4"/>
      <c r="G642" s="4"/>
      <c r="J642" s="32"/>
      <c r="K642" s="32"/>
      <c r="L642" s="32"/>
      <c r="N642" s="32"/>
      <c r="O642" s="32"/>
      <c r="Q642" s="32"/>
    </row>
    <row r="643" spans="1:18" ht="14.4" thickTop="1" x14ac:dyDescent="0.25">
      <c r="B643" s="4"/>
      <c r="E643" s="4"/>
      <c r="G643" s="4"/>
      <c r="J643" s="32"/>
      <c r="K643" s="66"/>
      <c r="L643" s="67"/>
      <c r="M643" s="68"/>
      <c r="N643" s="67"/>
      <c r="O643" s="67"/>
      <c r="P643" s="68"/>
      <c r="Q643" s="69"/>
    </row>
    <row r="644" spans="1:18" x14ac:dyDescent="0.25">
      <c r="C644" s="32"/>
      <c r="H644" s="32"/>
      <c r="I644" s="32"/>
      <c r="J644" s="32"/>
      <c r="K644" s="70"/>
      <c r="L644" s="448">
        <f>I607</f>
        <v>1995</v>
      </c>
      <c r="M644" s="449"/>
      <c r="N644" s="449"/>
      <c r="O644" s="449"/>
      <c r="P644" s="450"/>
      <c r="Q644" s="71"/>
    </row>
    <row r="645" spans="1:18" x14ac:dyDescent="0.25">
      <c r="K645" s="72"/>
      <c r="L645" s="56"/>
      <c r="M645" s="73"/>
      <c r="N645" s="56"/>
      <c r="O645" s="56"/>
      <c r="P645" s="73"/>
      <c r="Q645" s="74"/>
    </row>
    <row r="646" spans="1:18" x14ac:dyDescent="0.25">
      <c r="A646" s="9"/>
      <c r="B646" s="253"/>
      <c r="K646" s="72"/>
      <c r="L646" s="56" t="s">
        <v>19</v>
      </c>
      <c r="M646" s="73"/>
      <c r="N646" s="56"/>
      <c r="O646" s="379">
        <f>H639</f>
        <v>448992</v>
      </c>
      <c r="P646" s="379"/>
      <c r="Q646" s="71"/>
    </row>
    <row r="647" spans="1:18" x14ac:dyDescent="0.25">
      <c r="A647" s="9"/>
      <c r="B647" s="253"/>
      <c r="K647" s="72"/>
      <c r="L647" s="43" t="s">
        <v>20</v>
      </c>
      <c r="M647" s="73"/>
      <c r="N647" s="56"/>
      <c r="O647" s="391">
        <f>X639</f>
        <v>0</v>
      </c>
      <c r="P647" s="391"/>
      <c r="Q647" s="71"/>
    </row>
    <row r="648" spans="1:18" ht="14.4" thickBot="1" x14ac:dyDescent="0.3">
      <c r="K648" s="72"/>
      <c r="L648" s="43" t="s">
        <v>21</v>
      </c>
      <c r="M648" s="73"/>
      <c r="N648" s="56"/>
      <c r="O648" s="392">
        <f>N639</f>
        <v>58924.522500000006</v>
      </c>
      <c r="P648" s="392"/>
      <c r="Q648" s="71"/>
    </row>
    <row r="649" spans="1:18" x14ac:dyDescent="0.25">
      <c r="A649" s="9"/>
      <c r="B649" s="253"/>
      <c r="K649" s="72"/>
      <c r="L649" s="75"/>
      <c r="M649" s="76"/>
      <c r="N649" s="77"/>
      <c r="O649" s="393">
        <f>O646-O647-O648</f>
        <v>390067.47749999998</v>
      </c>
      <c r="P649" s="393"/>
      <c r="Q649" s="71"/>
    </row>
    <row r="650" spans="1:18" x14ac:dyDescent="0.25">
      <c r="A650" s="9"/>
      <c r="B650" s="253"/>
      <c r="H650" s="9"/>
      <c r="K650" s="78"/>
      <c r="L650" s="43"/>
      <c r="M650" s="73"/>
      <c r="N650" s="56"/>
      <c r="O650" s="43"/>
      <c r="P650" s="56"/>
      <c r="Q650" s="74"/>
    </row>
    <row r="651" spans="1:18" x14ac:dyDescent="0.25">
      <c r="A651" s="9" t="s">
        <v>22</v>
      </c>
      <c r="B651" s="62">
        <v>0</v>
      </c>
      <c r="C651" s="62"/>
      <c r="D651" s="4" t="s">
        <v>23</v>
      </c>
      <c r="E651" s="4"/>
      <c r="F651" s="2"/>
      <c r="G651" s="4"/>
      <c r="H651" s="2"/>
      <c r="J651" s="2"/>
      <c r="K651" s="78"/>
      <c r="L651" s="80" t="s">
        <v>24</v>
      </c>
      <c r="M651" s="73"/>
      <c r="N651" s="56"/>
      <c r="O651" s="394">
        <f>AA639</f>
        <v>0</v>
      </c>
      <c r="P651" s="394"/>
      <c r="Q651" s="71"/>
    </row>
    <row r="652" spans="1:18" x14ac:dyDescent="0.25">
      <c r="A652" s="9" t="s">
        <v>25</v>
      </c>
      <c r="B652" s="62">
        <v>0</v>
      </c>
      <c r="C652" s="62"/>
      <c r="D652" s="4">
        <f>B651-B652</f>
        <v>0</v>
      </c>
      <c r="E652" s="4" t="s">
        <v>26</v>
      </c>
      <c r="F652" s="2"/>
      <c r="G652" s="4"/>
      <c r="H652" s="2"/>
      <c r="J652" s="2"/>
      <c r="K652" s="72"/>
      <c r="L652" s="81" t="s">
        <v>27</v>
      </c>
      <c r="M652" s="19"/>
      <c r="N652" s="20"/>
      <c r="O652" s="374">
        <f>O649+O651</f>
        <v>390067.47749999998</v>
      </c>
      <c r="P652" s="374"/>
      <c r="Q652" s="95"/>
    </row>
    <row r="653" spans="1:18" ht="14.4" thickBot="1" x14ac:dyDescent="0.3">
      <c r="A653" s="9"/>
      <c r="B653" s="62"/>
      <c r="C653" s="62"/>
      <c r="E653" s="4"/>
      <c r="F653" s="2"/>
      <c r="G653" s="4"/>
      <c r="H653" s="2"/>
      <c r="J653" s="2"/>
      <c r="K653" s="82"/>
      <c r="L653" s="103"/>
      <c r="M653" s="84"/>
      <c r="N653" s="83"/>
      <c r="O653" s="83"/>
      <c r="P653" s="84"/>
      <c r="Q653" s="85"/>
    </row>
    <row r="654" spans="1:18" ht="14.4" thickTop="1" x14ac:dyDescent="0.25"/>
    <row r="656" spans="1:18" x14ac:dyDescent="0.25">
      <c r="B656" s="4"/>
      <c r="E656" s="4"/>
      <c r="M656" s="4"/>
      <c r="N656" s="425" t="s">
        <v>93</v>
      </c>
      <c r="O656" s="425"/>
      <c r="P656" s="425"/>
      <c r="Q656" s="425"/>
      <c r="R656" s="425"/>
    </row>
    <row r="657" spans="1:33" x14ac:dyDescent="0.25">
      <c r="A657" s="256"/>
      <c r="B657" s="256"/>
      <c r="C657" s="256"/>
      <c r="D657" s="1"/>
      <c r="G657" s="422" t="s">
        <v>1</v>
      </c>
      <c r="H657" s="423"/>
      <c r="I657" s="3">
        <f>I607+1</f>
        <v>1996</v>
      </c>
      <c r="J657" s="427"/>
      <c r="K657" s="427"/>
      <c r="L657" s="428"/>
      <c r="M657" s="3">
        <v>12</v>
      </c>
      <c r="N657" s="425"/>
      <c r="O657" s="425"/>
      <c r="P657" s="425"/>
      <c r="Q657" s="425"/>
      <c r="R657" s="425"/>
    </row>
    <row r="658" spans="1:33" x14ac:dyDescent="0.25">
      <c r="A658" s="256"/>
      <c r="B658" s="256"/>
      <c r="C658" s="256"/>
      <c r="D658" s="1"/>
      <c r="N658" s="426"/>
      <c r="O658" s="426"/>
      <c r="P658" s="426"/>
      <c r="Q658" s="426"/>
      <c r="R658" s="426"/>
    </row>
    <row r="659" spans="1:33" x14ac:dyDescent="0.3">
      <c r="A659" s="5"/>
      <c r="B659" s="451" t="s">
        <v>49</v>
      </c>
      <c r="C659" s="366" t="s">
        <v>44</v>
      </c>
      <c r="D659" s="366" t="s">
        <v>45</v>
      </c>
      <c r="E659" s="101"/>
      <c r="F659" s="366" t="s">
        <v>46</v>
      </c>
      <c r="G659" s="101"/>
      <c r="H659" s="366" t="s">
        <v>47</v>
      </c>
      <c r="I659" s="366" t="s">
        <v>48</v>
      </c>
      <c r="J659" s="366" t="s">
        <v>50</v>
      </c>
      <c r="K659" s="366" t="s">
        <v>51</v>
      </c>
      <c r="L659" s="366" t="s">
        <v>52</v>
      </c>
      <c r="M659" s="101"/>
      <c r="N659" s="366" t="s">
        <v>53</v>
      </c>
      <c r="O659" s="366" t="s">
        <v>60</v>
      </c>
      <c r="P659" s="101"/>
      <c r="Q659" s="368" t="s">
        <v>55</v>
      </c>
      <c r="R659" s="447" t="s">
        <v>49</v>
      </c>
      <c r="U659" s="437" t="s">
        <v>64</v>
      </c>
      <c r="V659" s="437" t="s">
        <v>65</v>
      </c>
      <c r="W659" s="442" t="s">
        <v>67</v>
      </c>
      <c r="X659" s="437" t="s">
        <v>66</v>
      </c>
      <c r="Y659" s="437" t="s">
        <v>68</v>
      </c>
      <c r="Z659" s="445" t="s">
        <v>69</v>
      </c>
      <c r="AA659" s="437" t="s">
        <v>70</v>
      </c>
      <c r="AB659" s="437" t="s">
        <v>71</v>
      </c>
    </row>
    <row r="660" spans="1:33" x14ac:dyDescent="0.3">
      <c r="A660" s="6"/>
      <c r="B660" s="451"/>
      <c r="C660" s="367"/>
      <c r="D660" s="367"/>
      <c r="E660" s="102"/>
      <c r="F660" s="367"/>
      <c r="G660" s="102"/>
      <c r="H660" s="367"/>
      <c r="I660" s="367"/>
      <c r="J660" s="367"/>
      <c r="K660" s="367"/>
      <c r="L660" s="367"/>
      <c r="M660" s="102"/>
      <c r="N660" s="367"/>
      <c r="O660" s="367"/>
      <c r="P660" s="102"/>
      <c r="Q660" s="369"/>
      <c r="R660" s="447"/>
      <c r="U660" s="438"/>
      <c r="V660" s="438"/>
      <c r="W660" s="443"/>
      <c r="X660" s="438"/>
      <c r="Y660" s="438"/>
      <c r="Z660" s="446"/>
      <c r="AA660" s="438"/>
      <c r="AB660" s="438"/>
    </row>
    <row r="661" spans="1:33" ht="12.75" customHeight="1" x14ac:dyDescent="0.3">
      <c r="A661" s="6"/>
      <c r="B661" s="451"/>
      <c r="C661" s="367"/>
      <c r="D661" s="367"/>
      <c r="E661" s="102"/>
      <c r="F661" s="367"/>
      <c r="G661" s="102"/>
      <c r="H661" s="367"/>
      <c r="I661" s="367"/>
      <c r="J661" s="367"/>
      <c r="K661" s="367"/>
      <c r="L661" s="367"/>
      <c r="M661" s="102"/>
      <c r="N661" s="367"/>
      <c r="O661" s="367"/>
      <c r="P661" s="102"/>
      <c r="Q661" s="369"/>
      <c r="R661" s="447"/>
      <c r="U661" s="438"/>
      <c r="V661" s="438"/>
      <c r="W661" s="443"/>
      <c r="X661" s="438"/>
      <c r="Y661" s="438"/>
      <c r="Z661" s="446"/>
      <c r="AA661" s="438"/>
      <c r="AB661" s="438"/>
    </row>
    <row r="662" spans="1:33" x14ac:dyDescent="0.3">
      <c r="A662" s="359" t="s">
        <v>0</v>
      </c>
      <c r="B662" s="451"/>
      <c r="C662" s="367"/>
      <c r="D662" s="367"/>
      <c r="E662" s="102"/>
      <c r="F662" s="367"/>
      <c r="G662" s="102"/>
      <c r="H662" s="367"/>
      <c r="I662" s="367"/>
      <c r="J662" s="367"/>
      <c r="K662" s="367"/>
      <c r="L662" s="367"/>
      <c r="M662" s="102"/>
      <c r="N662" s="367"/>
      <c r="O662" s="367"/>
      <c r="P662" s="102"/>
      <c r="Q662" s="369"/>
      <c r="R662" s="447"/>
      <c r="U662" s="438"/>
      <c r="V662" s="438"/>
      <c r="W662" s="443"/>
      <c r="X662" s="438"/>
      <c r="Y662" s="438"/>
      <c r="Z662" s="446"/>
      <c r="AA662" s="438"/>
      <c r="AB662" s="438"/>
    </row>
    <row r="663" spans="1:33" x14ac:dyDescent="0.3">
      <c r="A663" s="359"/>
      <c r="B663" s="451"/>
      <c r="C663" s="46">
        <f>I657</f>
        <v>1996</v>
      </c>
      <c r="D663" s="46">
        <f>C663</f>
        <v>1996</v>
      </c>
      <c r="E663" s="7" t="s">
        <v>5</v>
      </c>
      <c r="F663" s="46">
        <f>D663</f>
        <v>1996</v>
      </c>
      <c r="G663" s="7" t="s">
        <v>5</v>
      </c>
      <c r="H663" s="46">
        <f>F663</f>
        <v>1996</v>
      </c>
      <c r="I663" s="373"/>
      <c r="J663" s="373"/>
      <c r="K663" s="46">
        <f>H663</f>
        <v>1996</v>
      </c>
      <c r="L663" s="46">
        <f>K663</f>
        <v>1996</v>
      </c>
      <c r="M663" s="7" t="s">
        <v>5</v>
      </c>
      <c r="N663" s="46">
        <f>L663</f>
        <v>1996</v>
      </c>
      <c r="O663" s="373"/>
      <c r="P663" s="7" t="s">
        <v>5</v>
      </c>
      <c r="Q663" s="47">
        <f>N663</f>
        <v>1996</v>
      </c>
      <c r="R663" s="447"/>
      <c r="U663" s="46">
        <f>Q663</f>
        <v>1996</v>
      </c>
      <c r="V663" s="46">
        <f>U663</f>
        <v>1996</v>
      </c>
      <c r="W663" s="444"/>
      <c r="X663" s="46">
        <f>U663</f>
        <v>1996</v>
      </c>
      <c r="Y663" s="46">
        <f>U663</f>
        <v>1996</v>
      </c>
      <c r="Z663" s="47">
        <f>U663</f>
        <v>1996</v>
      </c>
      <c r="AA663" s="439"/>
      <c r="AB663" s="439"/>
    </row>
    <row r="664" spans="1:33" x14ac:dyDescent="0.25">
      <c r="A664" s="9"/>
      <c r="B664" s="112"/>
      <c r="C664" s="100"/>
      <c r="D664" s="233"/>
      <c r="E664" s="234"/>
      <c r="F664" s="233"/>
      <c r="G664" s="234"/>
      <c r="H664" s="233"/>
      <c r="I664" s="235"/>
      <c r="J664" s="233"/>
      <c r="K664" s="233"/>
      <c r="L664" s="233"/>
      <c r="M664" s="234"/>
      <c r="N664" s="233"/>
      <c r="O664" s="233"/>
      <c r="P664" s="234"/>
      <c r="Q664" s="235"/>
      <c r="R664" s="233"/>
      <c r="U664" s="59"/>
      <c r="V664" s="59"/>
      <c r="W664" s="60"/>
      <c r="X664" s="59"/>
      <c r="Y664" s="59"/>
      <c r="Z664" s="59"/>
      <c r="AA664" s="60"/>
      <c r="AB664" s="60"/>
    </row>
    <row r="665" spans="1:33" x14ac:dyDescent="0.25">
      <c r="A665" s="257" t="s">
        <v>54</v>
      </c>
      <c r="B665" s="112" t="str">
        <f>$M$1</f>
        <v>A</v>
      </c>
      <c r="C665" s="236"/>
      <c r="D665" s="237"/>
      <c r="E665" s="238"/>
      <c r="F665" s="237"/>
      <c r="G665" s="238"/>
      <c r="H665" s="237"/>
      <c r="I665" s="239"/>
      <c r="J665" s="237"/>
      <c r="K665" s="237"/>
      <c r="L665" s="237"/>
      <c r="M665" s="238"/>
      <c r="N665" s="237"/>
      <c r="O665" s="237"/>
      <c r="P665" s="238"/>
      <c r="Q665" s="240"/>
      <c r="R665" s="237"/>
      <c r="U665" s="59"/>
      <c r="V665" s="59"/>
      <c r="W665" s="60"/>
      <c r="X665" s="59"/>
      <c r="Y665" s="59"/>
      <c r="Z665" s="59"/>
      <c r="AA665" s="60"/>
      <c r="AB665" s="60"/>
    </row>
    <row r="666" spans="1:33" x14ac:dyDescent="0.25">
      <c r="A666" s="63" t="str">
        <f>A616</f>
        <v>Structures and Improvements-sewage collection</v>
      </c>
      <c r="B666" s="45">
        <f>B616</f>
        <v>351</v>
      </c>
      <c r="C666" s="39">
        <f>H616</f>
        <v>110034</v>
      </c>
      <c r="D666" s="39"/>
      <c r="E666" s="40"/>
      <c r="F666" s="39"/>
      <c r="G666" s="40"/>
      <c r="H666" s="39">
        <f t="shared" ref="H666:H687" si="174">C666+D666-F666</f>
        <v>110034</v>
      </c>
      <c r="I666" s="41">
        <f>I616</f>
        <v>3</v>
      </c>
      <c r="J666" s="39">
        <f>((C666+H666)/2)*I666/100*$M$657/12</f>
        <v>3301.02</v>
      </c>
      <c r="K666" s="39">
        <f>N616</f>
        <v>21752.55</v>
      </c>
      <c r="L666" s="39"/>
      <c r="M666" s="40"/>
      <c r="N666" s="39">
        <f t="shared" ref="N666:N686" si="175">K666+J666+L666-F666</f>
        <v>25053.57</v>
      </c>
      <c r="O666" s="42">
        <f t="shared" ref="O666:O686" si="176">IF(N666&gt;0, N666/H666*100, "---")</f>
        <v>22.768935056437101</v>
      </c>
      <c r="P666" s="40"/>
      <c r="Q666" s="42">
        <f t="shared" ref="Q666:Q686" si="177">H666-N666</f>
        <v>84980.43</v>
      </c>
      <c r="R666" s="45">
        <f t="shared" ref="R666:R684" si="178">B666</f>
        <v>351</v>
      </c>
      <c r="U666" s="39"/>
      <c r="V666" s="39">
        <f>X639</f>
        <v>0</v>
      </c>
      <c r="W666" s="207"/>
      <c r="X666" s="207"/>
      <c r="Y666" s="207"/>
      <c r="Z666" s="207"/>
      <c r="AA666" s="39"/>
      <c r="AB666" s="211"/>
    </row>
    <row r="667" spans="1:33" s="100" customFormat="1" x14ac:dyDescent="0.25">
      <c r="A667" s="100" t="str">
        <f t="shared" ref="A667:B686" si="179">A617</f>
        <v>Collection Sewers, Force</v>
      </c>
      <c r="B667" s="130">
        <f t="shared" si="179"/>
        <v>352.1</v>
      </c>
      <c r="C667" s="154">
        <f t="shared" ref="C667:C687" si="180">H617</f>
        <v>0</v>
      </c>
      <c r="D667" s="154"/>
      <c r="E667" s="224"/>
      <c r="F667" s="154"/>
      <c r="G667" s="224"/>
      <c r="H667" s="154">
        <f t="shared" si="174"/>
        <v>0</v>
      </c>
      <c r="I667" s="225">
        <f t="shared" ref="I667:I686" si="181">I617</f>
        <v>2</v>
      </c>
      <c r="J667" s="154">
        <f t="shared" ref="J667:J686" si="182">((C667+H667)/2)*I667/100*$M$657/12</f>
        <v>0</v>
      </c>
      <c r="K667" s="154">
        <f t="shared" ref="K667:K686" si="183">N617</f>
        <v>0</v>
      </c>
      <c r="L667" s="154"/>
      <c r="M667" s="224"/>
      <c r="N667" s="154">
        <f t="shared" si="175"/>
        <v>0</v>
      </c>
      <c r="O667" s="249" t="str">
        <f t="shared" si="176"/>
        <v>---</v>
      </c>
      <c r="P667" s="224"/>
      <c r="Q667" s="249">
        <f t="shared" si="177"/>
        <v>0</v>
      </c>
      <c r="R667" s="45">
        <f t="shared" si="178"/>
        <v>352.1</v>
      </c>
      <c r="S667" s="219"/>
      <c r="T667" s="203"/>
      <c r="U667" s="154"/>
      <c r="V667" s="440" t="s">
        <v>72</v>
      </c>
      <c r="W667" s="227"/>
      <c r="X667" s="154"/>
      <c r="Y667" s="281"/>
      <c r="Z667" s="407" t="s">
        <v>74</v>
      </c>
      <c r="AA667" s="154"/>
      <c r="AB667" s="229"/>
      <c r="AC667" s="219"/>
      <c r="AD667" s="203"/>
      <c r="AG667" s="112"/>
    </row>
    <row r="668" spans="1:33" x14ac:dyDescent="0.25">
      <c r="A668" s="63" t="str">
        <f t="shared" si="179"/>
        <v>Collection Sewers, Gravity</v>
      </c>
      <c r="B668" s="45">
        <f t="shared" si="179"/>
        <v>352.2</v>
      </c>
      <c r="C668" s="39">
        <f t="shared" si="180"/>
        <v>0</v>
      </c>
      <c r="D668" s="39"/>
      <c r="E668" s="40"/>
      <c r="F668" s="39"/>
      <c r="G668" s="40"/>
      <c r="H668" s="39">
        <f t="shared" si="174"/>
        <v>0</v>
      </c>
      <c r="I668" s="41">
        <f t="shared" si="181"/>
        <v>2</v>
      </c>
      <c r="J668" s="39">
        <f t="shared" si="182"/>
        <v>0</v>
      </c>
      <c r="K668" s="39">
        <f t="shared" si="183"/>
        <v>0</v>
      </c>
      <c r="L668" s="39"/>
      <c r="M668" s="40"/>
      <c r="N668" s="39">
        <f t="shared" si="175"/>
        <v>0</v>
      </c>
      <c r="O668" s="42" t="str">
        <f t="shared" si="176"/>
        <v>---</v>
      </c>
      <c r="P668" s="40"/>
      <c r="Q668" s="42">
        <f t="shared" si="177"/>
        <v>0</v>
      </c>
      <c r="R668" s="45">
        <f t="shared" si="178"/>
        <v>352.2</v>
      </c>
      <c r="U668" s="39"/>
      <c r="V668" s="440"/>
      <c r="W668" s="207"/>
      <c r="X668" s="39"/>
      <c r="Y668" s="210"/>
      <c r="Z668" s="407"/>
      <c r="AA668" s="39"/>
      <c r="AB668" s="211"/>
    </row>
    <row r="669" spans="1:33" s="100" customFormat="1" x14ac:dyDescent="0.25">
      <c r="A669" s="100" t="str">
        <f t="shared" si="179"/>
        <v>Structures and Improvements-sewage treatment</v>
      </c>
      <c r="B669" s="130">
        <f t="shared" si="179"/>
        <v>371</v>
      </c>
      <c r="C669" s="154">
        <f t="shared" si="180"/>
        <v>0</v>
      </c>
      <c r="D669" s="154"/>
      <c r="E669" s="224"/>
      <c r="F669" s="154"/>
      <c r="G669" s="224"/>
      <c r="H669" s="154">
        <f t="shared" si="174"/>
        <v>0</v>
      </c>
      <c r="I669" s="225">
        <f t="shared" si="181"/>
        <v>3.7</v>
      </c>
      <c r="J669" s="154">
        <f t="shared" si="182"/>
        <v>0</v>
      </c>
      <c r="K669" s="154">
        <f t="shared" si="183"/>
        <v>0</v>
      </c>
      <c r="L669" s="154"/>
      <c r="M669" s="224"/>
      <c r="N669" s="154">
        <f t="shared" si="175"/>
        <v>0</v>
      </c>
      <c r="O669" s="249" t="str">
        <f t="shared" si="176"/>
        <v>---</v>
      </c>
      <c r="P669" s="224"/>
      <c r="Q669" s="249">
        <f t="shared" si="177"/>
        <v>0</v>
      </c>
      <c r="R669" s="45">
        <f t="shared" si="178"/>
        <v>371</v>
      </c>
      <c r="S669" s="219"/>
      <c r="T669" s="203"/>
      <c r="U669" s="154"/>
      <c r="V669" s="440"/>
      <c r="W669" s="227"/>
      <c r="X669" s="154"/>
      <c r="Y669" s="251"/>
      <c r="Z669" s="407"/>
      <c r="AA669" s="154"/>
      <c r="AB669" s="229"/>
      <c r="AC669" s="219"/>
      <c r="AD669" s="203"/>
      <c r="AG669" s="112"/>
    </row>
    <row r="670" spans="1:33" x14ac:dyDescent="0.25">
      <c r="A670" s="63" t="str">
        <f t="shared" si="179"/>
        <v>Services to Customers</v>
      </c>
      <c r="B670" s="45">
        <f t="shared" si="179"/>
        <v>353</v>
      </c>
      <c r="C670" s="39">
        <f t="shared" si="180"/>
        <v>170701</v>
      </c>
      <c r="D670" s="39"/>
      <c r="E670" s="40"/>
      <c r="F670" s="39"/>
      <c r="G670" s="40"/>
      <c r="H670" s="39">
        <f t="shared" si="174"/>
        <v>170701</v>
      </c>
      <c r="I670" s="41">
        <f t="shared" si="181"/>
        <v>2</v>
      </c>
      <c r="J670" s="39">
        <f t="shared" si="182"/>
        <v>3414.02</v>
      </c>
      <c r="K670" s="39">
        <f t="shared" si="183"/>
        <v>9264.91</v>
      </c>
      <c r="L670" s="39"/>
      <c r="M670" s="40"/>
      <c r="N670" s="39">
        <f t="shared" si="175"/>
        <v>12678.93</v>
      </c>
      <c r="O670" s="42">
        <f t="shared" si="176"/>
        <v>7.4275663294298218</v>
      </c>
      <c r="P670" s="40"/>
      <c r="Q670" s="42">
        <f t="shared" si="177"/>
        <v>158022.07</v>
      </c>
      <c r="R670" s="45">
        <f t="shared" si="178"/>
        <v>353</v>
      </c>
      <c r="U670" s="39"/>
      <c r="V670" s="440"/>
      <c r="W670" s="207"/>
      <c r="X670" s="39"/>
      <c r="Y670" s="210"/>
      <c r="Z670" s="407"/>
      <c r="AA670" s="39"/>
      <c r="AB670" s="211"/>
    </row>
    <row r="671" spans="1:33" s="100" customFormat="1" ht="12.75" customHeight="1" x14ac:dyDescent="0.25">
      <c r="A671" s="100" t="str">
        <f t="shared" si="179"/>
        <v>Flow Measuring Devices</v>
      </c>
      <c r="B671" s="130">
        <f t="shared" si="179"/>
        <v>354</v>
      </c>
      <c r="C671" s="154">
        <f t="shared" si="180"/>
        <v>4200</v>
      </c>
      <c r="D671" s="154"/>
      <c r="E671" s="224"/>
      <c r="F671" s="154"/>
      <c r="G671" s="224"/>
      <c r="H671" s="154">
        <f t="shared" si="174"/>
        <v>4200</v>
      </c>
      <c r="I671" s="225">
        <f t="shared" si="181"/>
        <v>3.3</v>
      </c>
      <c r="J671" s="154">
        <f t="shared" si="182"/>
        <v>138.6</v>
      </c>
      <c r="K671" s="154">
        <f t="shared" si="183"/>
        <v>346.5</v>
      </c>
      <c r="L671" s="154"/>
      <c r="M671" s="224"/>
      <c r="N671" s="154">
        <f t="shared" si="175"/>
        <v>485.1</v>
      </c>
      <c r="O671" s="249">
        <f t="shared" si="176"/>
        <v>11.55</v>
      </c>
      <c r="P671" s="224"/>
      <c r="Q671" s="249">
        <f t="shared" si="177"/>
        <v>3714.9</v>
      </c>
      <c r="R671" s="45">
        <f t="shared" si="178"/>
        <v>354</v>
      </c>
      <c r="S671" s="219"/>
      <c r="T671" s="203"/>
      <c r="U671" s="154"/>
      <c r="V671" s="440"/>
      <c r="W671" s="227"/>
      <c r="X671" s="154"/>
      <c r="Y671" s="251"/>
      <c r="Z671" s="407"/>
      <c r="AA671" s="154"/>
      <c r="AB671" s="229"/>
      <c r="AC671" s="219"/>
      <c r="AD671" s="203"/>
      <c r="AG671" s="112"/>
    </row>
    <row r="672" spans="1:33" x14ac:dyDescent="0.25">
      <c r="A672" s="63" t="str">
        <f t="shared" si="179"/>
        <v>Receiving Wells (Pump Pits)</v>
      </c>
      <c r="B672" s="45">
        <f t="shared" si="179"/>
        <v>362</v>
      </c>
      <c r="C672" s="39">
        <f t="shared" si="180"/>
        <v>0</v>
      </c>
      <c r="D672" s="39"/>
      <c r="E672" s="40"/>
      <c r="F672" s="39"/>
      <c r="G672" s="40"/>
      <c r="H672" s="39">
        <f t="shared" si="174"/>
        <v>0</v>
      </c>
      <c r="I672" s="41">
        <f t="shared" si="181"/>
        <v>4</v>
      </c>
      <c r="J672" s="39">
        <f t="shared" si="182"/>
        <v>0</v>
      </c>
      <c r="K672" s="39">
        <f t="shared" si="183"/>
        <v>0</v>
      </c>
      <c r="L672" s="39"/>
      <c r="M672" s="40"/>
      <c r="N672" s="39">
        <f t="shared" si="175"/>
        <v>0</v>
      </c>
      <c r="O672" s="42" t="str">
        <f t="shared" si="176"/>
        <v>---</v>
      </c>
      <c r="P672" s="40"/>
      <c r="Q672" s="42">
        <f t="shared" si="177"/>
        <v>0</v>
      </c>
      <c r="R672" s="45">
        <f t="shared" si="178"/>
        <v>362</v>
      </c>
      <c r="U672" s="39"/>
      <c r="V672" s="440"/>
      <c r="W672" s="207"/>
      <c r="X672" s="39"/>
      <c r="Y672" s="210"/>
      <c r="Z672" s="407"/>
      <c r="AA672" s="39"/>
      <c r="AB672" s="211"/>
    </row>
    <row r="673" spans="1:33" s="100" customFormat="1" x14ac:dyDescent="0.25">
      <c r="A673" s="100" t="str">
        <f t="shared" si="179"/>
        <v>Pumping Equipment</v>
      </c>
      <c r="B673" s="130">
        <f t="shared" si="179"/>
        <v>363</v>
      </c>
      <c r="C673" s="154">
        <f t="shared" si="180"/>
        <v>0</v>
      </c>
      <c r="D673" s="154"/>
      <c r="E673" s="224"/>
      <c r="F673" s="154"/>
      <c r="G673" s="224"/>
      <c r="H673" s="154">
        <f t="shared" si="174"/>
        <v>0</v>
      </c>
      <c r="I673" s="225">
        <f t="shared" si="181"/>
        <v>10</v>
      </c>
      <c r="J673" s="154">
        <f t="shared" si="182"/>
        <v>0</v>
      </c>
      <c r="K673" s="154">
        <f t="shared" si="183"/>
        <v>0</v>
      </c>
      <c r="L673" s="154"/>
      <c r="M673" s="224"/>
      <c r="N673" s="154">
        <f t="shared" si="175"/>
        <v>0</v>
      </c>
      <c r="O673" s="249" t="str">
        <f t="shared" si="176"/>
        <v>---</v>
      </c>
      <c r="P673" s="224"/>
      <c r="Q673" s="249">
        <f t="shared" si="177"/>
        <v>0</v>
      </c>
      <c r="R673" s="45">
        <f t="shared" si="178"/>
        <v>363</v>
      </c>
      <c r="S673" s="219"/>
      <c r="T673" s="203"/>
      <c r="U673" s="154"/>
      <c r="V673" s="440"/>
      <c r="W673" s="227"/>
      <c r="X673" s="154"/>
      <c r="Y673" s="251"/>
      <c r="Z673" s="407"/>
      <c r="AA673" s="154"/>
      <c r="AB673" s="229"/>
      <c r="AC673" s="219"/>
      <c r="AD673" s="203"/>
      <c r="AG673" s="112"/>
    </row>
    <row r="674" spans="1:33" x14ac:dyDescent="0.25">
      <c r="A674" s="63" t="str">
        <f t="shared" si="179"/>
        <v>Communication Equipment</v>
      </c>
      <c r="B674" s="45">
        <f t="shared" si="179"/>
        <v>397</v>
      </c>
      <c r="C674" s="39">
        <f t="shared" si="180"/>
        <v>0</v>
      </c>
      <c r="D674" s="39"/>
      <c r="E674" s="40"/>
      <c r="F674" s="39"/>
      <c r="G674" s="40"/>
      <c r="H674" s="39">
        <f t="shared" si="174"/>
        <v>0</v>
      </c>
      <c r="I674" s="41">
        <f t="shared" si="181"/>
        <v>6.7</v>
      </c>
      <c r="J674" s="39">
        <f t="shared" si="182"/>
        <v>0</v>
      </c>
      <c r="K674" s="39">
        <f t="shared" si="183"/>
        <v>0</v>
      </c>
      <c r="L674" s="39"/>
      <c r="M674" s="40"/>
      <c r="N674" s="39">
        <f t="shared" si="175"/>
        <v>0</v>
      </c>
      <c r="O674" s="42" t="str">
        <f t="shared" si="176"/>
        <v>---</v>
      </c>
      <c r="P674" s="40"/>
      <c r="Q674" s="42">
        <f t="shared" si="177"/>
        <v>0</v>
      </c>
      <c r="R674" s="45">
        <f t="shared" si="178"/>
        <v>397</v>
      </c>
      <c r="U674" s="39"/>
      <c r="V674" s="440"/>
      <c r="W674" s="207"/>
      <c r="X674" s="39"/>
      <c r="Y674" s="210"/>
      <c r="Z674" s="407"/>
      <c r="AA674" s="39"/>
      <c r="AB674" s="211"/>
    </row>
    <row r="675" spans="1:33" s="100" customFormat="1" x14ac:dyDescent="0.25">
      <c r="A675" s="100" t="str">
        <f t="shared" si="179"/>
        <v>Treatment &amp; Disposal Facilities</v>
      </c>
      <c r="B675" s="130">
        <f t="shared" si="179"/>
        <v>372</v>
      </c>
      <c r="C675" s="154">
        <f t="shared" si="180"/>
        <v>0</v>
      </c>
      <c r="D675" s="154">
        <v>0</v>
      </c>
      <c r="E675" s="224"/>
      <c r="F675" s="154"/>
      <c r="G675" s="224"/>
      <c r="H675" s="154">
        <f t="shared" si="174"/>
        <v>0</v>
      </c>
      <c r="I675" s="225">
        <f t="shared" si="181"/>
        <v>5</v>
      </c>
      <c r="J675" s="154">
        <f t="shared" si="182"/>
        <v>0</v>
      </c>
      <c r="K675" s="154">
        <f t="shared" si="183"/>
        <v>0</v>
      </c>
      <c r="L675" s="154"/>
      <c r="M675" s="224"/>
      <c r="N675" s="154">
        <f t="shared" si="175"/>
        <v>0</v>
      </c>
      <c r="O675" s="249" t="str">
        <f t="shared" si="176"/>
        <v>---</v>
      </c>
      <c r="P675" s="224"/>
      <c r="Q675" s="249">
        <f t="shared" si="177"/>
        <v>0</v>
      </c>
      <c r="R675" s="45">
        <f t="shared" si="178"/>
        <v>372</v>
      </c>
      <c r="S675" s="219"/>
      <c r="T675" s="203"/>
      <c r="U675" s="154"/>
      <c r="V675" s="440"/>
      <c r="W675" s="227"/>
      <c r="X675" s="154"/>
      <c r="Y675" s="251"/>
      <c r="Z675" s="407"/>
      <c r="AA675" s="154"/>
      <c r="AB675" s="229"/>
      <c r="AC675" s="219"/>
      <c r="AD675" s="203"/>
      <c r="AG675" s="112"/>
    </row>
    <row r="676" spans="1:33" x14ac:dyDescent="0.25">
      <c r="A676" s="63" t="str">
        <f t="shared" si="179"/>
        <v>Plant Sewers</v>
      </c>
      <c r="B676" s="45">
        <f t="shared" si="179"/>
        <v>373</v>
      </c>
      <c r="C676" s="39">
        <f t="shared" si="180"/>
        <v>0</v>
      </c>
      <c r="D676" s="39"/>
      <c r="E676" s="40"/>
      <c r="F676" s="39"/>
      <c r="G676" s="40"/>
      <c r="H676" s="39">
        <f t="shared" si="174"/>
        <v>0</v>
      </c>
      <c r="I676" s="41">
        <f t="shared" si="181"/>
        <v>2.5</v>
      </c>
      <c r="J676" s="39">
        <f t="shared" si="182"/>
        <v>0</v>
      </c>
      <c r="K676" s="39">
        <f t="shared" si="183"/>
        <v>0</v>
      </c>
      <c r="L676" s="39"/>
      <c r="M676" s="40"/>
      <c r="N676" s="39">
        <f t="shared" si="175"/>
        <v>0</v>
      </c>
      <c r="O676" s="42" t="str">
        <f t="shared" si="176"/>
        <v>---</v>
      </c>
      <c r="P676" s="40"/>
      <c r="Q676" s="42">
        <f t="shared" si="177"/>
        <v>0</v>
      </c>
      <c r="R676" s="45">
        <f t="shared" si="178"/>
        <v>373</v>
      </c>
      <c r="U676" s="39"/>
      <c r="V676" s="39"/>
      <c r="W676" s="207"/>
      <c r="X676" s="39"/>
      <c r="Y676" s="39"/>
      <c r="Z676" s="210"/>
      <c r="AA676" s="39"/>
      <c r="AB676" s="211"/>
    </row>
    <row r="677" spans="1:33" s="100" customFormat="1" x14ac:dyDescent="0.25">
      <c r="A677" s="100" t="str">
        <f t="shared" si="179"/>
        <v>Outfall Sewer Line</v>
      </c>
      <c r="B677" s="130">
        <f t="shared" si="179"/>
        <v>374</v>
      </c>
      <c r="C677" s="154">
        <f t="shared" si="180"/>
        <v>0</v>
      </c>
      <c r="D677" s="154">
        <v>0</v>
      </c>
      <c r="E677" s="224"/>
      <c r="F677" s="154"/>
      <c r="G677" s="224"/>
      <c r="H677" s="154">
        <f t="shared" si="174"/>
        <v>0</v>
      </c>
      <c r="I677" s="225">
        <f t="shared" si="181"/>
        <v>2</v>
      </c>
      <c r="J677" s="154">
        <f t="shared" si="182"/>
        <v>0</v>
      </c>
      <c r="K677" s="154">
        <f t="shared" si="183"/>
        <v>0</v>
      </c>
      <c r="L677" s="154"/>
      <c r="M677" s="224"/>
      <c r="N677" s="154">
        <f t="shared" si="175"/>
        <v>0</v>
      </c>
      <c r="O677" s="249" t="str">
        <f t="shared" si="176"/>
        <v>---</v>
      </c>
      <c r="P677" s="224"/>
      <c r="Q677" s="249">
        <f t="shared" si="177"/>
        <v>0</v>
      </c>
      <c r="R677" s="45">
        <f t="shared" si="178"/>
        <v>374</v>
      </c>
      <c r="S677" s="219"/>
      <c r="T677" s="203"/>
      <c r="U677" s="154"/>
      <c r="V677" s="441" t="s">
        <v>73</v>
      </c>
      <c r="W677" s="227"/>
      <c r="X677" s="154"/>
      <c r="Y677" s="154"/>
      <c r="Z677" s="251"/>
      <c r="AA677" s="154"/>
      <c r="AB677" s="229"/>
      <c r="AC677" s="219"/>
      <c r="AD677" s="203"/>
      <c r="AG677" s="112"/>
    </row>
    <row r="678" spans="1:33" x14ac:dyDescent="0.25">
      <c r="A678" s="63" t="str">
        <f t="shared" si="179"/>
        <v>Structures and Improvements- other</v>
      </c>
      <c r="B678" s="45">
        <f t="shared" si="179"/>
        <v>390</v>
      </c>
      <c r="C678" s="39">
        <f t="shared" si="180"/>
        <v>140741</v>
      </c>
      <c r="D678" s="39">
        <v>90926</v>
      </c>
      <c r="E678" s="40"/>
      <c r="F678" s="39"/>
      <c r="G678" s="40"/>
      <c r="H678" s="39">
        <f t="shared" si="174"/>
        <v>231667</v>
      </c>
      <c r="I678" s="41">
        <f t="shared" si="181"/>
        <v>2.5</v>
      </c>
      <c r="J678" s="39">
        <f t="shared" si="182"/>
        <v>4655.1000000000004</v>
      </c>
      <c r="K678" s="39">
        <f t="shared" si="183"/>
        <v>27560.562500000004</v>
      </c>
      <c r="L678" s="39"/>
      <c r="M678" s="40"/>
      <c r="N678" s="39">
        <f t="shared" si="175"/>
        <v>32215.662500000006</v>
      </c>
      <c r="O678" s="42">
        <f t="shared" si="176"/>
        <v>13.906021358242651</v>
      </c>
      <c r="P678" s="40"/>
      <c r="Q678" s="42">
        <f t="shared" si="177"/>
        <v>199451.33749999999</v>
      </c>
      <c r="R678" s="45">
        <f t="shared" si="178"/>
        <v>390</v>
      </c>
      <c r="U678" s="39"/>
      <c r="V678" s="441"/>
      <c r="W678" s="207"/>
      <c r="X678" s="39"/>
      <c r="Y678" s="39"/>
      <c r="Z678" s="210"/>
      <c r="AA678" s="39"/>
      <c r="AB678" s="211"/>
    </row>
    <row r="679" spans="1:33" s="100" customFormat="1" x14ac:dyDescent="0.25">
      <c r="A679" s="100" t="str">
        <f t="shared" si="179"/>
        <v>Stores Equipment</v>
      </c>
      <c r="B679" s="130">
        <f t="shared" si="179"/>
        <v>393</v>
      </c>
      <c r="C679" s="154">
        <f t="shared" si="180"/>
        <v>0</v>
      </c>
      <c r="D679" s="154"/>
      <c r="E679" s="224"/>
      <c r="F679" s="154"/>
      <c r="G679" s="224"/>
      <c r="H679" s="154">
        <f t="shared" si="174"/>
        <v>0</v>
      </c>
      <c r="I679" s="225">
        <f t="shared" si="181"/>
        <v>4</v>
      </c>
      <c r="J679" s="154">
        <f t="shared" si="182"/>
        <v>0</v>
      </c>
      <c r="K679" s="154">
        <f t="shared" si="183"/>
        <v>0</v>
      </c>
      <c r="L679" s="154"/>
      <c r="M679" s="224"/>
      <c r="N679" s="154">
        <f t="shared" si="175"/>
        <v>0</v>
      </c>
      <c r="O679" s="249" t="str">
        <f t="shared" si="176"/>
        <v>---</v>
      </c>
      <c r="P679" s="224"/>
      <c r="Q679" s="249">
        <f t="shared" si="177"/>
        <v>0</v>
      </c>
      <c r="R679" s="45">
        <f t="shared" si="178"/>
        <v>393</v>
      </c>
      <c r="S679" s="219"/>
      <c r="T679" s="203"/>
      <c r="U679" s="154"/>
      <c r="V679" s="441"/>
      <c r="W679" s="227"/>
      <c r="X679" s="154"/>
      <c r="Y679" s="154"/>
      <c r="Z679" s="154"/>
      <c r="AA679" s="154"/>
      <c r="AB679" s="229"/>
      <c r="AC679" s="219"/>
      <c r="AD679" s="203"/>
      <c r="AG679" s="112"/>
    </row>
    <row r="680" spans="1:33" ht="12.75" customHeight="1" x14ac:dyDescent="0.25">
      <c r="A680" s="63" t="str">
        <f t="shared" si="179"/>
        <v>Transportation Equipment</v>
      </c>
      <c r="B680" s="45">
        <f t="shared" si="179"/>
        <v>392</v>
      </c>
      <c r="C680" s="39">
        <f t="shared" si="180"/>
        <v>0</v>
      </c>
      <c r="D680" s="39"/>
      <c r="E680" s="40"/>
      <c r="F680" s="39"/>
      <c r="G680" s="40"/>
      <c r="H680" s="39">
        <f t="shared" si="174"/>
        <v>0</v>
      </c>
      <c r="I680" s="41">
        <f t="shared" si="181"/>
        <v>13</v>
      </c>
      <c r="J680" s="39">
        <f t="shared" si="182"/>
        <v>0</v>
      </c>
      <c r="K680" s="39">
        <f t="shared" si="183"/>
        <v>0</v>
      </c>
      <c r="L680" s="39"/>
      <c r="M680" s="40"/>
      <c r="N680" s="39">
        <f t="shared" si="175"/>
        <v>0</v>
      </c>
      <c r="O680" s="42" t="str">
        <f t="shared" si="176"/>
        <v>---</v>
      </c>
      <c r="P680" s="40"/>
      <c r="Q680" s="42">
        <f t="shared" si="177"/>
        <v>0</v>
      </c>
      <c r="R680" s="45">
        <f t="shared" si="178"/>
        <v>392</v>
      </c>
      <c r="U680" s="39"/>
      <c r="V680" s="441"/>
      <c r="W680" s="207"/>
      <c r="X680" s="39"/>
      <c r="Y680" s="39"/>
      <c r="Z680" s="39"/>
      <c r="AA680" s="39"/>
      <c r="AB680" s="211"/>
    </row>
    <row r="681" spans="1:33" s="100" customFormat="1" x14ac:dyDescent="0.25">
      <c r="A681" s="100" t="str">
        <f t="shared" si="179"/>
        <v>Power Operated Equipment</v>
      </c>
      <c r="B681" s="130">
        <f t="shared" si="179"/>
        <v>396</v>
      </c>
      <c r="C681" s="154">
        <f t="shared" si="180"/>
        <v>0</v>
      </c>
      <c r="D681" s="154">
        <v>0</v>
      </c>
      <c r="E681" s="224"/>
      <c r="F681" s="154"/>
      <c r="G681" s="224"/>
      <c r="H681" s="154">
        <f t="shared" si="174"/>
        <v>0</v>
      </c>
      <c r="I681" s="225">
        <f t="shared" si="181"/>
        <v>6.7</v>
      </c>
      <c r="J681" s="154">
        <f t="shared" si="182"/>
        <v>0</v>
      </c>
      <c r="K681" s="154">
        <f t="shared" si="183"/>
        <v>0</v>
      </c>
      <c r="L681" s="154"/>
      <c r="M681" s="224"/>
      <c r="N681" s="154">
        <f t="shared" si="175"/>
        <v>0</v>
      </c>
      <c r="O681" s="249" t="str">
        <f t="shared" si="176"/>
        <v>---</v>
      </c>
      <c r="P681" s="224"/>
      <c r="Q681" s="249">
        <f t="shared" si="177"/>
        <v>0</v>
      </c>
      <c r="R681" s="45">
        <f t="shared" si="178"/>
        <v>396</v>
      </c>
      <c r="S681" s="219"/>
      <c r="T681" s="203"/>
      <c r="U681" s="154"/>
      <c r="V681" s="441"/>
      <c r="W681" s="227"/>
      <c r="X681" s="154"/>
      <c r="Y681" s="154"/>
      <c r="Z681" s="154"/>
      <c r="AA681" s="154"/>
      <c r="AB681" s="229"/>
      <c r="AC681" s="219"/>
      <c r="AD681" s="203"/>
      <c r="AG681" s="112"/>
    </row>
    <row r="682" spans="1:33" s="100" customFormat="1" x14ac:dyDescent="0.25">
      <c r="A682" s="63" t="str">
        <f t="shared" si="179"/>
        <v>Land and Land Rights</v>
      </c>
      <c r="B682" s="45">
        <f t="shared" si="179"/>
        <v>350</v>
      </c>
      <c r="C682" s="39">
        <f t="shared" si="180"/>
        <v>23316</v>
      </c>
      <c r="D682" s="39"/>
      <c r="E682" s="40"/>
      <c r="F682" s="39"/>
      <c r="G682" s="40"/>
      <c r="H682" s="39">
        <f t="shared" si="174"/>
        <v>23316</v>
      </c>
      <c r="I682" s="41">
        <f t="shared" si="181"/>
        <v>0</v>
      </c>
      <c r="J682" s="39">
        <f t="shared" si="182"/>
        <v>0</v>
      </c>
      <c r="K682" s="39">
        <f t="shared" si="183"/>
        <v>0</v>
      </c>
      <c r="L682" s="39"/>
      <c r="M682" s="40"/>
      <c r="N682" s="39">
        <f t="shared" si="175"/>
        <v>0</v>
      </c>
      <c r="O682" s="42" t="str">
        <f t="shared" si="176"/>
        <v>---</v>
      </c>
      <c r="P682" s="40"/>
      <c r="Q682" s="42">
        <f t="shared" si="177"/>
        <v>23316</v>
      </c>
      <c r="R682" s="45">
        <f t="shared" si="178"/>
        <v>350</v>
      </c>
      <c r="S682" s="219"/>
      <c r="T682" s="203"/>
      <c r="U682" s="39"/>
      <c r="V682" s="441"/>
      <c r="W682" s="207"/>
      <c r="X682" s="39"/>
      <c r="Y682" s="39"/>
      <c r="Z682" s="39"/>
      <c r="AA682" s="39"/>
      <c r="AB682" s="211"/>
      <c r="AC682" s="219"/>
      <c r="AD682" s="203"/>
      <c r="AG682" s="112"/>
    </row>
    <row r="683" spans="1:33" s="100" customFormat="1" x14ac:dyDescent="0.25">
      <c r="A683" s="100">
        <f t="shared" si="179"/>
        <v>0</v>
      </c>
      <c r="B683" s="130">
        <f t="shared" si="179"/>
        <v>0</v>
      </c>
      <c r="C683" s="154">
        <f t="shared" si="180"/>
        <v>0</v>
      </c>
      <c r="D683" s="154"/>
      <c r="E683" s="224"/>
      <c r="F683" s="154"/>
      <c r="G683" s="224"/>
      <c r="H683" s="154">
        <f t="shared" si="174"/>
        <v>0</v>
      </c>
      <c r="I683" s="225">
        <f t="shared" si="181"/>
        <v>0</v>
      </c>
      <c r="J683" s="154">
        <f t="shared" si="182"/>
        <v>0</v>
      </c>
      <c r="K683" s="154">
        <f t="shared" si="183"/>
        <v>0</v>
      </c>
      <c r="L683" s="154"/>
      <c r="M683" s="224"/>
      <c r="N683" s="154">
        <f t="shared" si="175"/>
        <v>0</v>
      </c>
      <c r="O683" s="249" t="str">
        <f t="shared" si="176"/>
        <v>---</v>
      </c>
      <c r="P683" s="224"/>
      <c r="Q683" s="249">
        <f t="shared" si="177"/>
        <v>0</v>
      </c>
      <c r="R683" s="45">
        <f t="shared" si="178"/>
        <v>0</v>
      </c>
      <c r="S683" s="219"/>
      <c r="T683" s="203"/>
      <c r="U683" s="154"/>
      <c r="V683" s="441"/>
      <c r="W683" s="227"/>
      <c r="X683" s="154"/>
      <c r="Y683" s="154"/>
      <c r="Z683" s="154"/>
      <c r="AA683" s="154"/>
      <c r="AB683" s="229"/>
      <c r="AC683" s="219"/>
      <c r="AD683" s="203"/>
      <c r="AG683" s="112"/>
    </row>
    <row r="684" spans="1:33" s="100" customFormat="1" x14ac:dyDescent="0.25">
      <c r="A684" s="63">
        <f t="shared" si="179"/>
        <v>0</v>
      </c>
      <c r="B684" s="45">
        <f t="shared" si="179"/>
        <v>0</v>
      </c>
      <c r="C684" s="39">
        <f t="shared" si="180"/>
        <v>0</v>
      </c>
      <c r="D684" s="39"/>
      <c r="E684" s="40"/>
      <c r="F684" s="39"/>
      <c r="G684" s="40"/>
      <c r="H684" s="39">
        <f t="shared" si="174"/>
        <v>0</v>
      </c>
      <c r="I684" s="41">
        <f t="shared" si="181"/>
        <v>0</v>
      </c>
      <c r="J684" s="39">
        <f t="shared" si="182"/>
        <v>0</v>
      </c>
      <c r="K684" s="39">
        <f t="shared" si="183"/>
        <v>0</v>
      </c>
      <c r="L684" s="39"/>
      <c r="M684" s="40"/>
      <c r="N684" s="39">
        <f t="shared" si="175"/>
        <v>0</v>
      </c>
      <c r="O684" s="42" t="str">
        <f t="shared" si="176"/>
        <v>---</v>
      </c>
      <c r="P684" s="40"/>
      <c r="Q684" s="42">
        <f t="shared" si="177"/>
        <v>0</v>
      </c>
      <c r="R684" s="45">
        <f t="shared" si="178"/>
        <v>0</v>
      </c>
      <c r="S684" s="219"/>
      <c r="T684" s="203"/>
      <c r="U684" s="39"/>
      <c r="V684" s="441"/>
      <c r="W684" s="207"/>
      <c r="X684" s="39"/>
      <c r="Y684" s="39"/>
      <c r="Z684" s="39"/>
      <c r="AA684" s="39"/>
      <c r="AB684" s="211"/>
      <c r="AC684" s="219"/>
      <c r="AD684" s="203"/>
      <c r="AG684" s="112"/>
    </row>
    <row r="685" spans="1:33" s="100" customFormat="1" x14ac:dyDescent="0.25">
      <c r="A685" s="100">
        <f t="shared" si="179"/>
        <v>0</v>
      </c>
      <c r="B685" s="130">
        <f t="shared" si="179"/>
        <v>0</v>
      </c>
      <c r="C685" s="154">
        <f t="shared" si="180"/>
        <v>0</v>
      </c>
      <c r="D685" s="154"/>
      <c r="E685" s="224"/>
      <c r="F685" s="154"/>
      <c r="G685" s="224"/>
      <c r="H685" s="154">
        <f t="shared" si="174"/>
        <v>0</v>
      </c>
      <c r="I685" s="225">
        <f t="shared" si="181"/>
        <v>0</v>
      </c>
      <c r="J685" s="154">
        <f t="shared" si="182"/>
        <v>0</v>
      </c>
      <c r="K685" s="154">
        <f t="shared" si="183"/>
        <v>0</v>
      </c>
      <c r="L685" s="154"/>
      <c r="M685" s="224"/>
      <c r="N685" s="154">
        <f t="shared" si="175"/>
        <v>0</v>
      </c>
      <c r="O685" s="249" t="str">
        <f t="shared" si="176"/>
        <v>---</v>
      </c>
      <c r="P685" s="224"/>
      <c r="Q685" s="249">
        <f t="shared" si="177"/>
        <v>0</v>
      </c>
      <c r="R685" s="130"/>
      <c r="S685" s="219"/>
      <c r="T685" s="203"/>
      <c r="U685" s="154"/>
      <c r="V685" s="154"/>
      <c r="W685" s="227"/>
      <c r="X685" s="154"/>
      <c r="Y685" s="154"/>
      <c r="Z685" s="154"/>
      <c r="AA685" s="154"/>
      <c r="AB685" s="229"/>
      <c r="AC685" s="219"/>
      <c r="AD685" s="203"/>
      <c r="AG685" s="112"/>
    </row>
    <row r="686" spans="1:33" s="100" customFormat="1" x14ac:dyDescent="0.25">
      <c r="A686" s="63">
        <f t="shared" si="179"/>
        <v>0</v>
      </c>
      <c r="B686" s="45">
        <f t="shared" si="179"/>
        <v>0</v>
      </c>
      <c r="C686" s="39">
        <f t="shared" si="180"/>
        <v>0</v>
      </c>
      <c r="D686" s="39"/>
      <c r="E686" s="40"/>
      <c r="F686" s="39"/>
      <c r="G686" s="40"/>
      <c r="H686" s="39">
        <f t="shared" si="174"/>
        <v>0</v>
      </c>
      <c r="I686" s="41">
        <f t="shared" si="181"/>
        <v>0</v>
      </c>
      <c r="J686" s="39">
        <f t="shared" si="182"/>
        <v>0</v>
      </c>
      <c r="K686" s="39">
        <f t="shared" si="183"/>
        <v>0</v>
      </c>
      <c r="L686" s="39"/>
      <c r="M686" s="40"/>
      <c r="N686" s="39">
        <f t="shared" si="175"/>
        <v>0</v>
      </c>
      <c r="O686" s="42" t="str">
        <f t="shared" si="176"/>
        <v>---</v>
      </c>
      <c r="P686" s="40"/>
      <c r="Q686" s="42">
        <f t="shared" si="177"/>
        <v>0</v>
      </c>
      <c r="R686" s="45"/>
      <c r="S686" s="219"/>
      <c r="T686" s="203"/>
      <c r="U686" s="39"/>
      <c r="V686" s="39"/>
      <c r="W686" s="207"/>
      <c r="X686" s="207"/>
      <c r="Y686" s="39"/>
      <c r="Z686" s="39"/>
      <c r="AA686" s="39"/>
      <c r="AB686" s="211"/>
      <c r="AC686" s="219"/>
      <c r="AD686" s="203"/>
      <c r="AG686" s="112"/>
    </row>
    <row r="687" spans="1:33" x14ac:dyDescent="0.25">
      <c r="A687" s="10"/>
      <c r="B687" s="104"/>
      <c r="C687" s="154">
        <f t="shared" si="180"/>
        <v>0</v>
      </c>
      <c r="D687" s="15"/>
      <c r="E687" s="16"/>
      <c r="F687" s="15"/>
      <c r="G687" s="16"/>
      <c r="H687" s="11">
        <f t="shared" si="174"/>
        <v>0</v>
      </c>
      <c r="I687" s="17"/>
      <c r="J687" s="11"/>
      <c r="K687" s="14"/>
      <c r="L687" s="15"/>
      <c r="M687" s="16"/>
      <c r="N687" s="15"/>
      <c r="O687" s="13"/>
      <c r="P687" s="16"/>
      <c r="Q687" s="124"/>
      <c r="R687" s="44"/>
      <c r="U687" s="11"/>
      <c r="V687" s="11"/>
      <c r="W687" s="64"/>
      <c r="X687" s="64"/>
      <c r="Y687" s="11"/>
      <c r="Z687" s="11"/>
      <c r="AA687" s="11"/>
      <c r="AB687" s="230"/>
    </row>
    <row r="688" spans="1:33" x14ac:dyDescent="0.25">
      <c r="A688" s="257" t="s">
        <v>54</v>
      </c>
      <c r="B688" s="9" t="str">
        <f>$M$1</f>
        <v>A</v>
      </c>
      <c r="C688" s="18"/>
      <c r="D688" s="18"/>
      <c r="E688" s="19"/>
      <c r="F688" s="18"/>
      <c r="G688" s="19"/>
      <c r="H688" s="18"/>
      <c r="I688" s="18"/>
      <c r="J688" s="18"/>
      <c r="K688" s="18"/>
      <c r="L688" s="18"/>
      <c r="M688" s="19"/>
      <c r="N688" s="18"/>
      <c r="O688" s="18"/>
      <c r="P688" s="19"/>
      <c r="Q688" s="20"/>
      <c r="R688" s="21"/>
      <c r="U688" s="56"/>
      <c r="V688" s="4"/>
      <c r="Y688" s="32"/>
      <c r="AA688" s="32"/>
      <c r="AB688" s="205"/>
    </row>
    <row r="689" spans="1:28" x14ac:dyDescent="0.25">
      <c r="A689" s="4" t="s">
        <v>4</v>
      </c>
      <c r="C689" s="198">
        <f>SUM(C666:C688)</f>
        <v>448992</v>
      </c>
      <c r="D689" s="198">
        <f>SUM(D666:D688)</f>
        <v>90926</v>
      </c>
      <c r="E689" s="22"/>
      <c r="F689" s="154">
        <f>SUM(F666:F688)</f>
        <v>0</v>
      </c>
      <c r="G689" s="22"/>
      <c r="H689" s="198">
        <f>SUM(H666:H688)</f>
        <v>539918</v>
      </c>
      <c r="I689" s="23"/>
      <c r="J689" s="198">
        <f>SUM(J666:J688)</f>
        <v>11508.740000000002</v>
      </c>
      <c r="K689" s="198">
        <f>SUM(K666:K688)</f>
        <v>58924.522500000006</v>
      </c>
      <c r="L689" s="154">
        <f>SUM(L666:L688)</f>
        <v>0</v>
      </c>
      <c r="M689" s="22"/>
      <c r="N689" s="198">
        <f>SUM(N666:N688)</f>
        <v>70433.262500000012</v>
      </c>
      <c r="O689" s="64"/>
      <c r="P689" s="24"/>
      <c r="Q689" s="198">
        <f>SUM(Q666:Q688)</f>
        <v>469484.73749999999</v>
      </c>
      <c r="U689" s="198">
        <f>SUM(U666:U688)</f>
        <v>0</v>
      </c>
      <c r="V689" s="23"/>
      <c r="X689" s="198">
        <f>U689+V666</f>
        <v>0</v>
      </c>
      <c r="Y689" s="198">
        <f>X689/H689*J689</f>
        <v>0</v>
      </c>
      <c r="AA689" s="198">
        <f>Z666+Y689+SUM(AA666:AA687)</f>
        <v>0</v>
      </c>
      <c r="AB689" s="198">
        <f>X689-AA689</f>
        <v>0</v>
      </c>
    </row>
    <row r="690" spans="1:28" ht="12.75" customHeight="1" x14ac:dyDescent="0.25">
      <c r="C690" s="32"/>
      <c r="H690" s="32"/>
      <c r="I690" s="32"/>
      <c r="J690" s="32"/>
      <c r="K690" s="32"/>
      <c r="L690" s="32"/>
      <c r="N690" s="32"/>
      <c r="O690" s="32"/>
      <c r="Q690" s="32"/>
    </row>
    <row r="691" spans="1:28" x14ac:dyDescent="0.25">
      <c r="A691" s="120" t="s">
        <v>85</v>
      </c>
      <c r="B691" s="4"/>
      <c r="E691" s="4"/>
      <c r="G691" s="4"/>
      <c r="M691" s="4"/>
      <c r="P691" s="4"/>
    </row>
    <row r="692" spans="1:28" ht="14.4" thickBot="1" x14ac:dyDescent="0.3">
      <c r="B692" s="4"/>
      <c r="E692" s="4"/>
      <c r="G692" s="4"/>
      <c r="J692" s="32"/>
      <c r="K692" s="32"/>
      <c r="L692" s="32"/>
      <c r="N692" s="32"/>
      <c r="O692" s="32"/>
      <c r="Q692" s="32"/>
    </row>
    <row r="693" spans="1:28" ht="14.4" thickTop="1" x14ac:dyDescent="0.25">
      <c r="B693" s="4"/>
      <c r="E693" s="4"/>
      <c r="G693" s="4"/>
      <c r="J693" s="32"/>
      <c r="K693" s="66"/>
      <c r="L693" s="67"/>
      <c r="M693" s="68"/>
      <c r="N693" s="67"/>
      <c r="O693" s="67"/>
      <c r="P693" s="68"/>
      <c r="Q693" s="69"/>
    </row>
    <row r="694" spans="1:28" x14ac:dyDescent="0.25">
      <c r="C694" s="32"/>
      <c r="H694" s="32"/>
      <c r="I694" s="32"/>
      <c r="J694" s="32"/>
      <c r="K694" s="70"/>
      <c r="L694" s="448">
        <f>I657</f>
        <v>1996</v>
      </c>
      <c r="M694" s="449"/>
      <c r="N694" s="449"/>
      <c r="O694" s="449"/>
      <c r="P694" s="450"/>
      <c r="Q694" s="71"/>
    </row>
    <row r="695" spans="1:28" x14ac:dyDescent="0.25">
      <c r="K695" s="72"/>
      <c r="L695" s="56"/>
      <c r="M695" s="73"/>
      <c r="N695" s="56"/>
      <c r="O695" s="56"/>
      <c r="P695" s="73"/>
      <c r="Q695" s="74"/>
    </row>
    <row r="696" spans="1:28" x14ac:dyDescent="0.25">
      <c r="A696" s="9"/>
      <c r="B696" s="253"/>
      <c r="K696" s="72"/>
      <c r="L696" s="56" t="s">
        <v>19</v>
      </c>
      <c r="M696" s="73"/>
      <c r="N696" s="56"/>
      <c r="O696" s="379">
        <f>H689</f>
        <v>539918</v>
      </c>
      <c r="P696" s="379"/>
      <c r="Q696" s="71"/>
    </row>
    <row r="697" spans="1:28" x14ac:dyDescent="0.25">
      <c r="A697" s="9"/>
      <c r="B697" s="253"/>
      <c r="K697" s="72"/>
      <c r="L697" s="43" t="s">
        <v>20</v>
      </c>
      <c r="M697" s="73"/>
      <c r="N697" s="56"/>
      <c r="O697" s="391">
        <f>X689</f>
        <v>0</v>
      </c>
      <c r="P697" s="391"/>
      <c r="Q697" s="71"/>
    </row>
    <row r="698" spans="1:28" ht="14.4" thickBot="1" x14ac:dyDescent="0.3">
      <c r="K698" s="72"/>
      <c r="L698" s="43" t="s">
        <v>21</v>
      </c>
      <c r="M698" s="73"/>
      <c r="N698" s="56"/>
      <c r="O698" s="392">
        <f>N689</f>
        <v>70433.262500000012</v>
      </c>
      <c r="P698" s="392"/>
      <c r="Q698" s="71"/>
    </row>
    <row r="699" spans="1:28" x14ac:dyDescent="0.25">
      <c r="A699" s="9"/>
      <c r="B699" s="253"/>
      <c r="K699" s="72"/>
      <c r="L699" s="75"/>
      <c r="M699" s="76"/>
      <c r="N699" s="77"/>
      <c r="O699" s="393">
        <f>O696-O697-O698</f>
        <v>469484.73749999999</v>
      </c>
      <c r="P699" s="393"/>
      <c r="Q699" s="71"/>
    </row>
    <row r="700" spans="1:28" x14ac:dyDescent="0.25">
      <c r="A700" s="9"/>
      <c r="B700" s="253"/>
      <c r="H700" s="9"/>
      <c r="K700" s="78"/>
      <c r="L700" s="43"/>
      <c r="M700" s="73"/>
      <c r="N700" s="56"/>
      <c r="O700" s="43"/>
      <c r="P700" s="56"/>
      <c r="Q700" s="74"/>
    </row>
    <row r="701" spans="1:28" x14ac:dyDescent="0.25">
      <c r="A701" s="9" t="s">
        <v>22</v>
      </c>
      <c r="B701" s="62">
        <v>0</v>
      </c>
      <c r="C701" s="62"/>
      <c r="D701" s="4" t="s">
        <v>23</v>
      </c>
      <c r="E701" s="4"/>
      <c r="F701" s="2"/>
      <c r="G701" s="4"/>
      <c r="H701" s="2"/>
      <c r="J701" s="2"/>
      <c r="K701" s="78"/>
      <c r="L701" s="80" t="s">
        <v>24</v>
      </c>
      <c r="M701" s="73"/>
      <c r="N701" s="56"/>
      <c r="O701" s="394">
        <f>AA689</f>
        <v>0</v>
      </c>
      <c r="P701" s="394"/>
      <c r="Q701" s="71"/>
    </row>
    <row r="702" spans="1:28" x14ac:dyDescent="0.25">
      <c r="A702" s="9" t="s">
        <v>25</v>
      </c>
      <c r="B702" s="62">
        <v>0</v>
      </c>
      <c r="C702" s="62"/>
      <c r="D702" s="4">
        <f>B701-B702</f>
        <v>0</v>
      </c>
      <c r="E702" s="4" t="s">
        <v>26</v>
      </c>
      <c r="F702" s="2"/>
      <c r="G702" s="4"/>
      <c r="H702" s="2"/>
      <c r="J702" s="2"/>
      <c r="K702" s="72"/>
      <c r="L702" s="81" t="s">
        <v>27</v>
      </c>
      <c r="M702" s="19"/>
      <c r="N702" s="20"/>
      <c r="O702" s="374">
        <f>O699+O701</f>
        <v>469484.73749999999</v>
      </c>
      <c r="P702" s="374"/>
      <c r="Q702" s="95"/>
    </row>
    <row r="703" spans="1:28" ht="14.4" thickBot="1" x14ac:dyDescent="0.3">
      <c r="A703" s="9"/>
      <c r="B703" s="62"/>
      <c r="C703" s="62"/>
      <c r="E703" s="4"/>
      <c r="F703" s="2"/>
      <c r="G703" s="4"/>
      <c r="H703" s="2"/>
      <c r="J703" s="2"/>
      <c r="K703" s="82"/>
      <c r="L703" s="103"/>
      <c r="M703" s="84"/>
      <c r="N703" s="83"/>
      <c r="O703" s="83"/>
      <c r="P703" s="84"/>
      <c r="Q703" s="85"/>
    </row>
    <row r="704" spans="1:28" ht="14.4" thickTop="1" x14ac:dyDescent="0.25"/>
    <row r="706" spans="1:28" x14ac:dyDescent="0.25">
      <c r="B706" s="4"/>
      <c r="E706" s="4"/>
      <c r="M706" s="4"/>
      <c r="N706" s="425" t="s">
        <v>93</v>
      </c>
      <c r="O706" s="425"/>
      <c r="P706" s="425"/>
      <c r="Q706" s="425"/>
      <c r="R706" s="425"/>
    </row>
    <row r="707" spans="1:28" x14ac:dyDescent="0.25">
      <c r="A707" s="271"/>
      <c r="B707" s="271"/>
      <c r="C707" s="271"/>
      <c r="D707" s="1"/>
      <c r="G707" s="422" t="s">
        <v>1</v>
      </c>
      <c r="H707" s="423"/>
      <c r="I707" s="3">
        <f>I657+1</f>
        <v>1997</v>
      </c>
      <c r="J707" s="427"/>
      <c r="K707" s="427"/>
      <c r="L707" s="428"/>
      <c r="M707" s="3">
        <v>12</v>
      </c>
      <c r="N707" s="425"/>
      <c r="O707" s="425"/>
      <c r="P707" s="425"/>
      <c r="Q707" s="425"/>
      <c r="R707" s="425"/>
    </row>
    <row r="708" spans="1:28" x14ac:dyDescent="0.25">
      <c r="A708" s="271"/>
      <c r="B708" s="271"/>
      <c r="C708" s="271"/>
      <c r="D708" s="1"/>
      <c r="N708" s="426"/>
      <c r="O708" s="426"/>
      <c r="P708" s="426"/>
      <c r="Q708" s="426"/>
      <c r="R708" s="426"/>
    </row>
    <row r="709" spans="1:28" x14ac:dyDescent="0.3">
      <c r="A709" s="5"/>
      <c r="B709" s="451" t="s">
        <v>49</v>
      </c>
      <c r="C709" s="366" t="s">
        <v>44</v>
      </c>
      <c r="D709" s="366" t="s">
        <v>45</v>
      </c>
      <c r="E709" s="101"/>
      <c r="F709" s="366" t="s">
        <v>46</v>
      </c>
      <c r="G709" s="101"/>
      <c r="H709" s="366" t="s">
        <v>47</v>
      </c>
      <c r="I709" s="366" t="s">
        <v>48</v>
      </c>
      <c r="J709" s="366" t="s">
        <v>50</v>
      </c>
      <c r="K709" s="366" t="s">
        <v>51</v>
      </c>
      <c r="L709" s="366" t="s">
        <v>52</v>
      </c>
      <c r="M709" s="101"/>
      <c r="N709" s="366" t="s">
        <v>53</v>
      </c>
      <c r="O709" s="366" t="s">
        <v>60</v>
      </c>
      <c r="P709" s="101"/>
      <c r="Q709" s="368" t="s">
        <v>55</v>
      </c>
      <c r="R709" s="447" t="s">
        <v>49</v>
      </c>
      <c r="U709" s="437" t="s">
        <v>64</v>
      </c>
      <c r="V709" s="437" t="s">
        <v>65</v>
      </c>
      <c r="W709" s="442" t="s">
        <v>67</v>
      </c>
      <c r="X709" s="437" t="s">
        <v>66</v>
      </c>
      <c r="Y709" s="437" t="s">
        <v>68</v>
      </c>
      <c r="Z709" s="445" t="s">
        <v>69</v>
      </c>
      <c r="AA709" s="437" t="s">
        <v>70</v>
      </c>
      <c r="AB709" s="437" t="s">
        <v>71</v>
      </c>
    </row>
    <row r="710" spans="1:28" x14ac:dyDescent="0.3">
      <c r="A710" s="6"/>
      <c r="B710" s="451"/>
      <c r="C710" s="367"/>
      <c r="D710" s="367"/>
      <c r="E710" s="102"/>
      <c r="F710" s="367"/>
      <c r="G710" s="102"/>
      <c r="H710" s="367"/>
      <c r="I710" s="367"/>
      <c r="J710" s="367"/>
      <c r="K710" s="367"/>
      <c r="L710" s="367"/>
      <c r="M710" s="102"/>
      <c r="N710" s="367"/>
      <c r="O710" s="367"/>
      <c r="P710" s="102"/>
      <c r="Q710" s="369"/>
      <c r="R710" s="447"/>
      <c r="U710" s="438"/>
      <c r="V710" s="438"/>
      <c r="W710" s="443"/>
      <c r="X710" s="438"/>
      <c r="Y710" s="438"/>
      <c r="Z710" s="446"/>
      <c r="AA710" s="438"/>
      <c r="AB710" s="438"/>
    </row>
    <row r="711" spans="1:28" x14ac:dyDescent="0.3">
      <c r="A711" s="6"/>
      <c r="B711" s="451"/>
      <c r="C711" s="367"/>
      <c r="D711" s="367"/>
      <c r="E711" s="102"/>
      <c r="F711" s="367"/>
      <c r="G711" s="102"/>
      <c r="H711" s="367"/>
      <c r="I711" s="367"/>
      <c r="J711" s="367"/>
      <c r="K711" s="367"/>
      <c r="L711" s="367"/>
      <c r="M711" s="102"/>
      <c r="N711" s="367"/>
      <c r="O711" s="367"/>
      <c r="P711" s="102"/>
      <c r="Q711" s="369"/>
      <c r="R711" s="447"/>
      <c r="U711" s="438"/>
      <c r="V711" s="438"/>
      <c r="W711" s="443"/>
      <c r="X711" s="438"/>
      <c r="Y711" s="438"/>
      <c r="Z711" s="446"/>
      <c r="AA711" s="438"/>
      <c r="AB711" s="438"/>
    </row>
    <row r="712" spans="1:28" ht="12.75" customHeight="1" x14ac:dyDescent="0.3">
      <c r="A712" s="359" t="s">
        <v>0</v>
      </c>
      <c r="B712" s="451"/>
      <c r="C712" s="367"/>
      <c r="D712" s="367"/>
      <c r="E712" s="102"/>
      <c r="F712" s="367"/>
      <c r="G712" s="102"/>
      <c r="H712" s="367"/>
      <c r="I712" s="367"/>
      <c r="J712" s="367"/>
      <c r="K712" s="367"/>
      <c r="L712" s="367"/>
      <c r="M712" s="102"/>
      <c r="N712" s="367"/>
      <c r="O712" s="367"/>
      <c r="P712" s="102"/>
      <c r="Q712" s="369"/>
      <c r="R712" s="447"/>
      <c r="U712" s="438"/>
      <c r="V712" s="438"/>
      <c r="W712" s="443"/>
      <c r="X712" s="438"/>
      <c r="Y712" s="438"/>
      <c r="Z712" s="446"/>
      <c r="AA712" s="438"/>
      <c r="AB712" s="438"/>
    </row>
    <row r="713" spans="1:28" x14ac:dyDescent="0.3">
      <c r="A713" s="359"/>
      <c r="B713" s="451"/>
      <c r="C713" s="46">
        <f>I707</f>
        <v>1997</v>
      </c>
      <c r="D713" s="46">
        <f>C713</f>
        <v>1997</v>
      </c>
      <c r="E713" s="7" t="s">
        <v>5</v>
      </c>
      <c r="F713" s="46">
        <f>D713</f>
        <v>1997</v>
      </c>
      <c r="G713" s="7" t="s">
        <v>5</v>
      </c>
      <c r="H713" s="46">
        <f>F713</f>
        <v>1997</v>
      </c>
      <c r="I713" s="373"/>
      <c r="J713" s="373"/>
      <c r="K713" s="46">
        <f>H713</f>
        <v>1997</v>
      </c>
      <c r="L713" s="46">
        <f>K713</f>
        <v>1997</v>
      </c>
      <c r="M713" s="7" t="s">
        <v>5</v>
      </c>
      <c r="N713" s="46">
        <f>L713</f>
        <v>1997</v>
      </c>
      <c r="O713" s="373"/>
      <c r="P713" s="7" t="s">
        <v>5</v>
      </c>
      <c r="Q713" s="47">
        <f>N713</f>
        <v>1997</v>
      </c>
      <c r="R713" s="447"/>
      <c r="U713" s="46">
        <f>Q713</f>
        <v>1997</v>
      </c>
      <c r="V713" s="46">
        <f>U713</f>
        <v>1997</v>
      </c>
      <c r="W713" s="444"/>
      <c r="X713" s="46">
        <f>U713</f>
        <v>1997</v>
      </c>
      <c r="Y713" s="46">
        <f>U713</f>
        <v>1997</v>
      </c>
      <c r="Z713" s="47">
        <f>U713</f>
        <v>1997</v>
      </c>
      <c r="AA713" s="439"/>
      <c r="AB713" s="439"/>
    </row>
    <row r="714" spans="1:28" x14ac:dyDescent="0.25">
      <c r="A714" s="9"/>
      <c r="B714" s="112"/>
      <c r="C714" s="100"/>
      <c r="D714" s="233"/>
      <c r="E714" s="234"/>
      <c r="F714" s="233"/>
      <c r="G714" s="234"/>
      <c r="H714" s="233"/>
      <c r="I714" s="235"/>
      <c r="J714" s="233"/>
      <c r="K714" s="233"/>
      <c r="L714" s="233"/>
      <c r="M714" s="234"/>
      <c r="N714" s="233"/>
      <c r="O714" s="233"/>
      <c r="P714" s="234"/>
      <c r="Q714" s="235"/>
      <c r="R714" s="233"/>
      <c r="U714" s="59"/>
      <c r="V714" s="59"/>
      <c r="W714" s="60"/>
      <c r="X714" s="59"/>
      <c r="Y714" s="59"/>
      <c r="Z714" s="59"/>
      <c r="AA714" s="60"/>
      <c r="AB714" s="60"/>
    </row>
    <row r="715" spans="1:28" x14ac:dyDescent="0.25">
      <c r="A715" s="272" t="s">
        <v>54</v>
      </c>
      <c r="B715" s="112" t="str">
        <f>$M$1</f>
        <v>A</v>
      </c>
      <c r="C715" s="236"/>
      <c r="D715" s="237"/>
      <c r="E715" s="238"/>
      <c r="F715" s="237"/>
      <c r="G715" s="238"/>
      <c r="H715" s="237"/>
      <c r="I715" s="239"/>
      <c r="J715" s="237"/>
      <c r="K715" s="237"/>
      <c r="L715" s="237"/>
      <c r="M715" s="238"/>
      <c r="N715" s="237"/>
      <c r="O715" s="237"/>
      <c r="P715" s="238"/>
      <c r="Q715" s="240"/>
      <c r="R715" s="237"/>
      <c r="U715" s="59"/>
      <c r="V715" s="59"/>
      <c r="W715" s="60"/>
      <c r="X715" s="59"/>
      <c r="Y715" s="59"/>
      <c r="Z715" s="59"/>
      <c r="AA715" s="60"/>
      <c r="AB715" s="60"/>
    </row>
    <row r="716" spans="1:28" x14ac:dyDescent="0.25">
      <c r="A716" s="63" t="str">
        <f>A666</f>
        <v>Structures and Improvements-sewage collection</v>
      </c>
      <c r="B716" s="45">
        <f>B666</f>
        <v>351</v>
      </c>
      <c r="C716" s="39">
        <f>H666</f>
        <v>110034</v>
      </c>
      <c r="D716" s="39"/>
      <c r="E716" s="40"/>
      <c r="F716" s="39"/>
      <c r="G716" s="40"/>
      <c r="H716" s="39">
        <f t="shared" ref="H716:H737" si="184">C716+D716-F716</f>
        <v>110034</v>
      </c>
      <c r="I716" s="41">
        <f>I666</f>
        <v>3</v>
      </c>
      <c r="J716" s="39">
        <f>((C716+H716)/2)*I716/100*$M$707/12</f>
        <v>3301.02</v>
      </c>
      <c r="K716" s="39">
        <f>N666</f>
        <v>25053.57</v>
      </c>
      <c r="L716" s="39"/>
      <c r="M716" s="40"/>
      <c r="N716" s="39">
        <f t="shared" ref="N716:N736" si="185">K716+J716+L716-F716</f>
        <v>28354.59</v>
      </c>
      <c r="O716" s="42">
        <f t="shared" ref="O716:O736" si="186">IF(N716&gt;0, N716/H716*100, "---")</f>
        <v>25.768935056437105</v>
      </c>
      <c r="P716" s="40"/>
      <c r="Q716" s="42">
        <f t="shared" ref="Q716:Q736" si="187">H716-N716</f>
        <v>81679.41</v>
      </c>
      <c r="R716" s="45">
        <f t="shared" ref="R716:R735" si="188">B716</f>
        <v>351</v>
      </c>
      <c r="U716" s="39"/>
      <c r="V716" s="39">
        <f>X689</f>
        <v>0</v>
      </c>
      <c r="W716" s="207"/>
      <c r="X716" s="207"/>
      <c r="Y716" s="207"/>
      <c r="Z716" s="207"/>
      <c r="AA716" s="39"/>
      <c r="AB716" s="211"/>
    </row>
    <row r="717" spans="1:28" x14ac:dyDescent="0.25">
      <c r="A717" s="100" t="str">
        <f t="shared" ref="A717:B717" si="189">A667</f>
        <v>Collection Sewers, Force</v>
      </c>
      <c r="B717" s="130">
        <f t="shared" si="189"/>
        <v>352.1</v>
      </c>
      <c r="C717" s="154">
        <f t="shared" ref="C717:C736" si="190">H667</f>
        <v>0</v>
      </c>
      <c r="D717" s="154"/>
      <c r="E717" s="224"/>
      <c r="F717" s="154"/>
      <c r="G717" s="224"/>
      <c r="H717" s="154">
        <f t="shared" si="184"/>
        <v>0</v>
      </c>
      <c r="I717" s="225">
        <f t="shared" ref="I717:I736" si="191">I667</f>
        <v>2</v>
      </c>
      <c r="J717" s="154">
        <f t="shared" ref="J717:J736" si="192">((C717+H717)/2)*I717/100*$M$707/12</f>
        <v>0</v>
      </c>
      <c r="K717" s="154">
        <f t="shared" ref="K717:K736" si="193">N667</f>
        <v>0</v>
      </c>
      <c r="L717" s="154"/>
      <c r="M717" s="224"/>
      <c r="N717" s="154">
        <f t="shared" si="185"/>
        <v>0</v>
      </c>
      <c r="O717" s="249" t="str">
        <f t="shared" si="186"/>
        <v>---</v>
      </c>
      <c r="P717" s="224"/>
      <c r="Q717" s="249">
        <f t="shared" si="187"/>
        <v>0</v>
      </c>
      <c r="R717" s="45">
        <f t="shared" si="188"/>
        <v>352.1</v>
      </c>
      <c r="S717" s="219"/>
      <c r="T717" s="203"/>
      <c r="U717" s="154"/>
      <c r="V717" s="440" t="s">
        <v>72</v>
      </c>
      <c r="W717" s="227"/>
      <c r="X717" s="154"/>
      <c r="Y717" s="281"/>
      <c r="Z717" s="407" t="s">
        <v>74</v>
      </c>
      <c r="AA717" s="154"/>
      <c r="AB717" s="229"/>
    </row>
    <row r="718" spans="1:28" x14ac:dyDescent="0.25">
      <c r="A718" s="63" t="str">
        <f t="shared" ref="A718:B718" si="194">A668</f>
        <v>Collection Sewers, Gravity</v>
      </c>
      <c r="B718" s="45">
        <f t="shared" si="194"/>
        <v>352.2</v>
      </c>
      <c r="C718" s="39">
        <f t="shared" si="190"/>
        <v>0</v>
      </c>
      <c r="D718" s="39"/>
      <c r="E718" s="40"/>
      <c r="F718" s="39"/>
      <c r="G718" s="40"/>
      <c r="H718" s="39">
        <f t="shared" si="184"/>
        <v>0</v>
      </c>
      <c r="I718" s="41">
        <f t="shared" si="191"/>
        <v>2</v>
      </c>
      <c r="J718" s="39">
        <f t="shared" si="192"/>
        <v>0</v>
      </c>
      <c r="K718" s="39">
        <f t="shared" si="193"/>
        <v>0</v>
      </c>
      <c r="L718" s="39"/>
      <c r="M718" s="40"/>
      <c r="N718" s="39">
        <f t="shared" si="185"/>
        <v>0</v>
      </c>
      <c r="O718" s="42" t="str">
        <f t="shared" si="186"/>
        <v>---</v>
      </c>
      <c r="P718" s="40"/>
      <c r="Q718" s="42">
        <f t="shared" si="187"/>
        <v>0</v>
      </c>
      <c r="R718" s="45">
        <f t="shared" si="188"/>
        <v>352.2</v>
      </c>
      <c r="U718" s="39"/>
      <c r="V718" s="440"/>
      <c r="W718" s="207"/>
      <c r="X718" s="39"/>
      <c r="Y718" s="210"/>
      <c r="Z718" s="407"/>
      <c r="AA718" s="39"/>
      <c r="AB718" s="211"/>
    </row>
    <row r="719" spans="1:28" x14ac:dyDescent="0.25">
      <c r="A719" s="100" t="str">
        <f t="shared" ref="A719" si="195">A669</f>
        <v>Structures and Improvements-sewage treatment</v>
      </c>
      <c r="B719" s="130">
        <f>B669</f>
        <v>371</v>
      </c>
      <c r="C719" s="154">
        <f t="shared" si="190"/>
        <v>0</v>
      </c>
      <c r="D719" s="154"/>
      <c r="E719" s="224"/>
      <c r="F719" s="154"/>
      <c r="G719" s="224"/>
      <c r="H719" s="154">
        <f t="shared" si="184"/>
        <v>0</v>
      </c>
      <c r="I719" s="225">
        <f t="shared" si="191"/>
        <v>3.7</v>
      </c>
      <c r="J719" s="154">
        <f t="shared" si="192"/>
        <v>0</v>
      </c>
      <c r="K719" s="154">
        <f t="shared" si="193"/>
        <v>0</v>
      </c>
      <c r="L719" s="154"/>
      <c r="M719" s="224"/>
      <c r="N719" s="154">
        <f t="shared" si="185"/>
        <v>0</v>
      </c>
      <c r="O719" s="249" t="str">
        <f t="shared" si="186"/>
        <v>---</v>
      </c>
      <c r="P719" s="224"/>
      <c r="Q719" s="249">
        <f t="shared" si="187"/>
        <v>0</v>
      </c>
      <c r="R719" s="45">
        <f t="shared" si="188"/>
        <v>371</v>
      </c>
      <c r="S719" s="219"/>
      <c r="T719" s="203"/>
      <c r="U719" s="154"/>
      <c r="V719" s="440"/>
      <c r="W719" s="227"/>
      <c r="X719" s="154"/>
      <c r="Y719" s="251"/>
      <c r="Z719" s="407"/>
      <c r="AA719" s="154"/>
      <c r="AB719" s="229"/>
    </row>
    <row r="720" spans="1:28" x14ac:dyDescent="0.25">
      <c r="A720" s="63" t="str">
        <f t="shared" ref="A720:B720" si="196">A670</f>
        <v>Services to Customers</v>
      </c>
      <c r="B720" s="45">
        <f t="shared" si="196"/>
        <v>353</v>
      </c>
      <c r="C720" s="39">
        <f t="shared" si="190"/>
        <v>170701</v>
      </c>
      <c r="D720" s="39">
        <v>41992</v>
      </c>
      <c r="E720" s="40"/>
      <c r="F720" s="39"/>
      <c r="G720" s="40"/>
      <c r="H720" s="39">
        <f t="shared" si="184"/>
        <v>212693</v>
      </c>
      <c r="I720" s="41">
        <f t="shared" si="191"/>
        <v>2</v>
      </c>
      <c r="J720" s="39">
        <f t="shared" si="192"/>
        <v>3833.94</v>
      </c>
      <c r="K720" s="39">
        <f t="shared" si="193"/>
        <v>12678.93</v>
      </c>
      <c r="L720" s="39"/>
      <c r="M720" s="40"/>
      <c r="N720" s="39">
        <f t="shared" si="185"/>
        <v>16512.87</v>
      </c>
      <c r="O720" s="42">
        <f t="shared" si="186"/>
        <v>7.7637110765281419</v>
      </c>
      <c r="P720" s="40"/>
      <c r="Q720" s="42">
        <f t="shared" si="187"/>
        <v>196180.13</v>
      </c>
      <c r="R720" s="45">
        <f t="shared" si="188"/>
        <v>353</v>
      </c>
      <c r="U720" s="39"/>
      <c r="V720" s="440"/>
      <c r="W720" s="207"/>
      <c r="X720" s="39"/>
      <c r="Y720" s="210"/>
      <c r="Z720" s="407"/>
      <c r="AA720" s="39"/>
      <c r="AB720" s="211"/>
    </row>
    <row r="721" spans="1:28" x14ac:dyDescent="0.25">
      <c r="A721" s="100" t="str">
        <f t="shared" ref="A721:B721" si="197">A671</f>
        <v>Flow Measuring Devices</v>
      </c>
      <c r="B721" s="130">
        <f t="shared" si="197"/>
        <v>354</v>
      </c>
      <c r="C721" s="154">
        <f t="shared" si="190"/>
        <v>4200</v>
      </c>
      <c r="D721" s="154"/>
      <c r="E721" s="224"/>
      <c r="F721" s="154"/>
      <c r="G721" s="224"/>
      <c r="H721" s="154">
        <f t="shared" si="184"/>
        <v>4200</v>
      </c>
      <c r="I721" s="225">
        <f t="shared" si="191"/>
        <v>3.3</v>
      </c>
      <c r="J721" s="154">
        <f t="shared" si="192"/>
        <v>138.6</v>
      </c>
      <c r="K721" s="154">
        <f t="shared" si="193"/>
        <v>485.1</v>
      </c>
      <c r="L721" s="154"/>
      <c r="M721" s="224"/>
      <c r="N721" s="154">
        <f t="shared" si="185"/>
        <v>623.70000000000005</v>
      </c>
      <c r="O721" s="249">
        <f t="shared" si="186"/>
        <v>14.850000000000001</v>
      </c>
      <c r="P721" s="224"/>
      <c r="Q721" s="249">
        <f t="shared" si="187"/>
        <v>3576.3</v>
      </c>
      <c r="R721" s="45">
        <f t="shared" si="188"/>
        <v>354</v>
      </c>
      <c r="S721" s="219"/>
      <c r="T721" s="203"/>
      <c r="U721" s="154"/>
      <c r="V721" s="440"/>
      <c r="W721" s="227"/>
      <c r="X721" s="154"/>
      <c r="Y721" s="251"/>
      <c r="Z721" s="407"/>
      <c r="AA721" s="154"/>
      <c r="AB721" s="229"/>
    </row>
    <row r="722" spans="1:28" ht="12.75" customHeight="1" x14ac:dyDescent="0.25">
      <c r="A722" s="63" t="str">
        <f t="shared" ref="A722:B722" si="198">A672</f>
        <v>Receiving Wells (Pump Pits)</v>
      </c>
      <c r="B722" s="45">
        <f t="shared" si="198"/>
        <v>362</v>
      </c>
      <c r="C722" s="39">
        <f t="shared" si="190"/>
        <v>0</v>
      </c>
      <c r="D722" s="39"/>
      <c r="E722" s="40"/>
      <c r="F722" s="39"/>
      <c r="G722" s="40"/>
      <c r="H722" s="39">
        <f t="shared" si="184"/>
        <v>0</v>
      </c>
      <c r="I722" s="41">
        <f t="shared" si="191"/>
        <v>4</v>
      </c>
      <c r="J722" s="39">
        <f t="shared" si="192"/>
        <v>0</v>
      </c>
      <c r="K722" s="39">
        <f t="shared" si="193"/>
        <v>0</v>
      </c>
      <c r="L722" s="39"/>
      <c r="M722" s="40"/>
      <c r="N722" s="39">
        <f t="shared" si="185"/>
        <v>0</v>
      </c>
      <c r="O722" s="42" t="str">
        <f t="shared" si="186"/>
        <v>---</v>
      </c>
      <c r="P722" s="40"/>
      <c r="Q722" s="42">
        <f t="shared" si="187"/>
        <v>0</v>
      </c>
      <c r="R722" s="45">
        <f t="shared" si="188"/>
        <v>362</v>
      </c>
      <c r="U722" s="39"/>
      <c r="V722" s="440"/>
      <c r="W722" s="207"/>
      <c r="X722" s="39"/>
      <c r="Y722" s="210"/>
      <c r="Z722" s="407"/>
      <c r="AA722" s="39"/>
      <c r="AB722" s="211"/>
    </row>
    <row r="723" spans="1:28" x14ac:dyDescent="0.25">
      <c r="A723" s="100" t="str">
        <f t="shared" ref="A723:B723" si="199">A673</f>
        <v>Pumping Equipment</v>
      </c>
      <c r="B723" s="130">
        <f t="shared" si="199"/>
        <v>363</v>
      </c>
      <c r="C723" s="154">
        <f t="shared" si="190"/>
        <v>0</v>
      </c>
      <c r="D723" s="154"/>
      <c r="E723" s="224"/>
      <c r="F723" s="154"/>
      <c r="G723" s="224"/>
      <c r="H723" s="154">
        <f t="shared" si="184"/>
        <v>0</v>
      </c>
      <c r="I723" s="225">
        <f t="shared" si="191"/>
        <v>10</v>
      </c>
      <c r="J723" s="154">
        <f t="shared" si="192"/>
        <v>0</v>
      </c>
      <c r="K723" s="154">
        <f t="shared" si="193"/>
        <v>0</v>
      </c>
      <c r="L723" s="154"/>
      <c r="M723" s="224"/>
      <c r="N723" s="154">
        <f t="shared" si="185"/>
        <v>0</v>
      </c>
      <c r="O723" s="249" t="str">
        <f t="shared" si="186"/>
        <v>---</v>
      </c>
      <c r="P723" s="224"/>
      <c r="Q723" s="249">
        <f t="shared" si="187"/>
        <v>0</v>
      </c>
      <c r="R723" s="45">
        <f t="shared" si="188"/>
        <v>363</v>
      </c>
      <c r="S723" s="219"/>
      <c r="T723" s="203"/>
      <c r="U723" s="154"/>
      <c r="V723" s="440"/>
      <c r="W723" s="227"/>
      <c r="X723" s="154"/>
      <c r="Y723" s="251"/>
      <c r="Z723" s="407"/>
      <c r="AA723" s="154"/>
      <c r="AB723" s="229"/>
    </row>
    <row r="724" spans="1:28" x14ac:dyDescent="0.25">
      <c r="A724" s="63" t="str">
        <f t="shared" ref="A724:B724" si="200">A674</f>
        <v>Communication Equipment</v>
      </c>
      <c r="B724" s="45">
        <f t="shared" si="200"/>
        <v>397</v>
      </c>
      <c r="C724" s="39">
        <f t="shared" si="190"/>
        <v>0</v>
      </c>
      <c r="D724" s="39"/>
      <c r="E724" s="40"/>
      <c r="F724" s="39"/>
      <c r="G724" s="40"/>
      <c r="H724" s="39">
        <f t="shared" si="184"/>
        <v>0</v>
      </c>
      <c r="I724" s="41">
        <f t="shared" si="191"/>
        <v>6.7</v>
      </c>
      <c r="J724" s="39">
        <f t="shared" si="192"/>
        <v>0</v>
      </c>
      <c r="K724" s="39">
        <f t="shared" si="193"/>
        <v>0</v>
      </c>
      <c r="L724" s="39"/>
      <c r="M724" s="40"/>
      <c r="N724" s="39">
        <f t="shared" si="185"/>
        <v>0</v>
      </c>
      <c r="O724" s="42" t="str">
        <f t="shared" si="186"/>
        <v>---</v>
      </c>
      <c r="P724" s="40"/>
      <c r="Q724" s="42">
        <f t="shared" si="187"/>
        <v>0</v>
      </c>
      <c r="R724" s="45">
        <f t="shared" si="188"/>
        <v>397</v>
      </c>
      <c r="U724" s="39"/>
      <c r="V724" s="440"/>
      <c r="W724" s="207"/>
      <c r="X724" s="39"/>
      <c r="Y724" s="210"/>
      <c r="Z724" s="407"/>
      <c r="AA724" s="39"/>
      <c r="AB724" s="211"/>
    </row>
    <row r="725" spans="1:28" x14ac:dyDescent="0.25">
      <c r="A725" s="100" t="str">
        <f t="shared" ref="A725:B725" si="201">A675</f>
        <v>Treatment &amp; Disposal Facilities</v>
      </c>
      <c r="B725" s="130">
        <f t="shared" si="201"/>
        <v>372</v>
      </c>
      <c r="C725" s="154">
        <f t="shared" si="190"/>
        <v>0</v>
      </c>
      <c r="D725" s="154">
        <v>0</v>
      </c>
      <c r="E725" s="224"/>
      <c r="F725" s="154"/>
      <c r="G725" s="224"/>
      <c r="H725" s="154">
        <f t="shared" si="184"/>
        <v>0</v>
      </c>
      <c r="I725" s="225">
        <f t="shared" si="191"/>
        <v>5</v>
      </c>
      <c r="J725" s="154">
        <f t="shared" si="192"/>
        <v>0</v>
      </c>
      <c r="K725" s="154">
        <f t="shared" si="193"/>
        <v>0</v>
      </c>
      <c r="L725" s="154"/>
      <c r="M725" s="224"/>
      <c r="N725" s="154">
        <f t="shared" si="185"/>
        <v>0</v>
      </c>
      <c r="O725" s="249" t="str">
        <f t="shared" si="186"/>
        <v>---</v>
      </c>
      <c r="P725" s="224"/>
      <c r="Q725" s="249">
        <f t="shared" si="187"/>
        <v>0</v>
      </c>
      <c r="R725" s="45">
        <f t="shared" si="188"/>
        <v>372</v>
      </c>
      <c r="S725" s="219"/>
      <c r="T725" s="203"/>
      <c r="U725" s="154"/>
      <c r="V725" s="440"/>
      <c r="W725" s="227"/>
      <c r="X725" s="154"/>
      <c r="Y725" s="251"/>
      <c r="Z725" s="407"/>
      <c r="AA725" s="154"/>
      <c r="AB725" s="229"/>
    </row>
    <row r="726" spans="1:28" x14ac:dyDescent="0.25">
      <c r="A726" s="63" t="str">
        <f t="shared" ref="A726:B726" si="202">A676</f>
        <v>Plant Sewers</v>
      </c>
      <c r="B726" s="45">
        <f t="shared" si="202"/>
        <v>373</v>
      </c>
      <c r="C726" s="39">
        <f t="shared" si="190"/>
        <v>0</v>
      </c>
      <c r="D726" s="39"/>
      <c r="E726" s="40"/>
      <c r="F726" s="39"/>
      <c r="G726" s="40"/>
      <c r="H726" s="39">
        <f t="shared" si="184"/>
        <v>0</v>
      </c>
      <c r="I726" s="41">
        <f t="shared" si="191"/>
        <v>2.5</v>
      </c>
      <c r="J726" s="39">
        <f t="shared" si="192"/>
        <v>0</v>
      </c>
      <c r="K726" s="39">
        <f t="shared" si="193"/>
        <v>0</v>
      </c>
      <c r="L726" s="39"/>
      <c r="M726" s="40"/>
      <c r="N726" s="39">
        <f t="shared" si="185"/>
        <v>0</v>
      </c>
      <c r="O726" s="42" t="str">
        <f t="shared" si="186"/>
        <v>---</v>
      </c>
      <c r="P726" s="40"/>
      <c r="Q726" s="42">
        <f t="shared" si="187"/>
        <v>0</v>
      </c>
      <c r="R726" s="45">
        <f t="shared" si="188"/>
        <v>373</v>
      </c>
      <c r="U726" s="39"/>
      <c r="V726" s="39"/>
      <c r="W726" s="207"/>
      <c r="X726" s="39"/>
      <c r="Y726" s="39"/>
      <c r="Z726" s="210"/>
      <c r="AA726" s="39"/>
      <c r="AB726" s="211"/>
    </row>
    <row r="727" spans="1:28" x14ac:dyDescent="0.25">
      <c r="A727" s="100" t="str">
        <f t="shared" ref="A727:B727" si="203">A677</f>
        <v>Outfall Sewer Line</v>
      </c>
      <c r="B727" s="130">
        <f t="shared" si="203"/>
        <v>374</v>
      </c>
      <c r="C727" s="154">
        <f t="shared" si="190"/>
        <v>0</v>
      </c>
      <c r="D727" s="154">
        <v>0</v>
      </c>
      <c r="E727" s="224"/>
      <c r="F727" s="154"/>
      <c r="G727" s="224"/>
      <c r="H727" s="154">
        <f t="shared" si="184"/>
        <v>0</v>
      </c>
      <c r="I727" s="225">
        <f t="shared" si="191"/>
        <v>2</v>
      </c>
      <c r="J727" s="154">
        <f t="shared" si="192"/>
        <v>0</v>
      </c>
      <c r="K727" s="154">
        <f t="shared" si="193"/>
        <v>0</v>
      </c>
      <c r="L727" s="154"/>
      <c r="M727" s="224"/>
      <c r="N727" s="154">
        <f t="shared" si="185"/>
        <v>0</v>
      </c>
      <c r="O727" s="249" t="str">
        <f t="shared" si="186"/>
        <v>---</v>
      </c>
      <c r="P727" s="224"/>
      <c r="Q727" s="249">
        <f t="shared" si="187"/>
        <v>0</v>
      </c>
      <c r="R727" s="45">
        <f t="shared" si="188"/>
        <v>374</v>
      </c>
      <c r="S727" s="219"/>
      <c r="T727" s="203"/>
      <c r="U727" s="154"/>
      <c r="V727" s="441" t="s">
        <v>73</v>
      </c>
      <c r="W727" s="227"/>
      <c r="X727" s="154"/>
      <c r="Y727" s="154"/>
      <c r="Z727" s="251"/>
      <c r="AA727" s="154"/>
      <c r="AB727" s="229"/>
    </row>
    <row r="728" spans="1:28" x14ac:dyDescent="0.25">
      <c r="A728" s="63" t="str">
        <f t="shared" ref="A728:B728" si="204">A678</f>
        <v>Structures and Improvements- other</v>
      </c>
      <c r="B728" s="45">
        <f t="shared" si="204"/>
        <v>390</v>
      </c>
      <c r="C728" s="39">
        <f t="shared" si="190"/>
        <v>231667</v>
      </c>
      <c r="D728" s="39"/>
      <c r="E728" s="40"/>
      <c r="F728" s="39"/>
      <c r="G728" s="40"/>
      <c r="H728" s="39">
        <f t="shared" si="184"/>
        <v>231667</v>
      </c>
      <c r="I728" s="41">
        <f t="shared" si="191"/>
        <v>2.5</v>
      </c>
      <c r="J728" s="39">
        <f t="shared" si="192"/>
        <v>5791.6750000000002</v>
      </c>
      <c r="K728" s="39">
        <f t="shared" si="193"/>
        <v>32215.662500000006</v>
      </c>
      <c r="L728" s="39"/>
      <c r="M728" s="40"/>
      <c r="N728" s="39">
        <f t="shared" si="185"/>
        <v>38007.337500000009</v>
      </c>
      <c r="O728" s="42">
        <f t="shared" si="186"/>
        <v>16.406021358242654</v>
      </c>
      <c r="P728" s="40"/>
      <c r="Q728" s="42">
        <f t="shared" si="187"/>
        <v>193659.66249999998</v>
      </c>
      <c r="R728" s="45">
        <f t="shared" si="188"/>
        <v>390</v>
      </c>
      <c r="U728" s="39"/>
      <c r="V728" s="441"/>
      <c r="W728" s="207"/>
      <c r="X728" s="39"/>
      <c r="Y728" s="39"/>
      <c r="Z728" s="210"/>
      <c r="AA728" s="39"/>
      <c r="AB728" s="211"/>
    </row>
    <row r="729" spans="1:28" x14ac:dyDescent="0.25">
      <c r="A729" s="100" t="str">
        <f t="shared" ref="A729:B729" si="205">A679</f>
        <v>Stores Equipment</v>
      </c>
      <c r="B729" s="130">
        <f t="shared" si="205"/>
        <v>393</v>
      </c>
      <c r="C729" s="154">
        <f t="shared" si="190"/>
        <v>0</v>
      </c>
      <c r="D729" s="154"/>
      <c r="E729" s="224"/>
      <c r="F729" s="154"/>
      <c r="G729" s="224"/>
      <c r="H729" s="154">
        <f t="shared" si="184"/>
        <v>0</v>
      </c>
      <c r="I729" s="225">
        <f t="shared" si="191"/>
        <v>4</v>
      </c>
      <c r="J729" s="154">
        <f t="shared" si="192"/>
        <v>0</v>
      </c>
      <c r="K729" s="154">
        <f t="shared" si="193"/>
        <v>0</v>
      </c>
      <c r="L729" s="154"/>
      <c r="M729" s="224"/>
      <c r="N729" s="154">
        <f t="shared" si="185"/>
        <v>0</v>
      </c>
      <c r="O729" s="249" t="str">
        <f t="shared" si="186"/>
        <v>---</v>
      </c>
      <c r="P729" s="224"/>
      <c r="Q729" s="249">
        <f t="shared" si="187"/>
        <v>0</v>
      </c>
      <c r="R729" s="45">
        <f t="shared" si="188"/>
        <v>393</v>
      </c>
      <c r="S729" s="219"/>
      <c r="T729" s="203"/>
      <c r="U729" s="154"/>
      <c r="V729" s="441"/>
      <c r="W729" s="227"/>
      <c r="X729" s="154"/>
      <c r="Y729" s="154"/>
      <c r="Z729" s="154"/>
      <c r="AA729" s="154"/>
      <c r="AB729" s="229"/>
    </row>
    <row r="730" spans="1:28" x14ac:dyDescent="0.25">
      <c r="A730" s="63" t="str">
        <f t="shared" ref="A730:B730" si="206">A680</f>
        <v>Transportation Equipment</v>
      </c>
      <c r="B730" s="45">
        <f t="shared" si="206"/>
        <v>392</v>
      </c>
      <c r="C730" s="39">
        <f t="shared" si="190"/>
        <v>0</v>
      </c>
      <c r="D730" s="39"/>
      <c r="E730" s="40"/>
      <c r="F730" s="39"/>
      <c r="G730" s="40"/>
      <c r="H730" s="39">
        <f t="shared" si="184"/>
        <v>0</v>
      </c>
      <c r="I730" s="41">
        <f t="shared" si="191"/>
        <v>13</v>
      </c>
      <c r="J730" s="39">
        <f t="shared" si="192"/>
        <v>0</v>
      </c>
      <c r="K730" s="39">
        <f t="shared" si="193"/>
        <v>0</v>
      </c>
      <c r="L730" s="39"/>
      <c r="M730" s="40"/>
      <c r="N730" s="39">
        <f t="shared" si="185"/>
        <v>0</v>
      </c>
      <c r="O730" s="42" t="str">
        <f t="shared" si="186"/>
        <v>---</v>
      </c>
      <c r="P730" s="40"/>
      <c r="Q730" s="42">
        <f t="shared" si="187"/>
        <v>0</v>
      </c>
      <c r="R730" s="45">
        <f t="shared" si="188"/>
        <v>392</v>
      </c>
      <c r="U730" s="39"/>
      <c r="V730" s="441"/>
      <c r="W730" s="207"/>
      <c r="X730" s="39"/>
      <c r="Y730" s="39"/>
      <c r="Z730" s="39"/>
      <c r="AA730" s="39"/>
      <c r="AB730" s="211"/>
    </row>
    <row r="731" spans="1:28" ht="12.75" customHeight="1" x14ac:dyDescent="0.25">
      <c r="A731" s="100" t="str">
        <f t="shared" ref="A731:B731" si="207">A681</f>
        <v>Power Operated Equipment</v>
      </c>
      <c r="B731" s="130">
        <f t="shared" si="207"/>
        <v>396</v>
      </c>
      <c r="C731" s="154">
        <f t="shared" si="190"/>
        <v>0</v>
      </c>
      <c r="D731" s="154">
        <v>0</v>
      </c>
      <c r="E731" s="224"/>
      <c r="F731" s="154"/>
      <c r="G731" s="224"/>
      <c r="H731" s="154">
        <f t="shared" si="184"/>
        <v>0</v>
      </c>
      <c r="I731" s="225">
        <f t="shared" si="191"/>
        <v>6.7</v>
      </c>
      <c r="J731" s="154">
        <f t="shared" si="192"/>
        <v>0</v>
      </c>
      <c r="K731" s="154">
        <f t="shared" si="193"/>
        <v>0</v>
      </c>
      <c r="L731" s="154"/>
      <c r="M731" s="224"/>
      <c r="N731" s="154">
        <f t="shared" si="185"/>
        <v>0</v>
      </c>
      <c r="O731" s="249" t="str">
        <f t="shared" si="186"/>
        <v>---</v>
      </c>
      <c r="P731" s="224"/>
      <c r="Q731" s="249">
        <f t="shared" si="187"/>
        <v>0</v>
      </c>
      <c r="R731" s="45">
        <f t="shared" si="188"/>
        <v>396</v>
      </c>
      <c r="S731" s="219"/>
      <c r="T731" s="203"/>
      <c r="U731" s="154"/>
      <c r="V731" s="441"/>
      <c r="W731" s="227"/>
      <c r="X731" s="154"/>
      <c r="Y731" s="154"/>
      <c r="Z731" s="154"/>
      <c r="AA731" s="154"/>
      <c r="AB731" s="229"/>
    </row>
    <row r="732" spans="1:28" x14ac:dyDescent="0.25">
      <c r="A732" s="63" t="str">
        <f t="shared" ref="A732:B732" si="208">A682</f>
        <v>Land and Land Rights</v>
      </c>
      <c r="B732" s="45">
        <f t="shared" si="208"/>
        <v>350</v>
      </c>
      <c r="C732" s="39">
        <f t="shared" si="190"/>
        <v>23316</v>
      </c>
      <c r="D732" s="39"/>
      <c r="E732" s="40"/>
      <c r="F732" s="39"/>
      <c r="G732" s="40"/>
      <c r="H732" s="39">
        <f t="shared" si="184"/>
        <v>23316</v>
      </c>
      <c r="I732" s="41">
        <f t="shared" si="191"/>
        <v>0</v>
      </c>
      <c r="J732" s="39">
        <f t="shared" si="192"/>
        <v>0</v>
      </c>
      <c r="K732" s="39">
        <f t="shared" si="193"/>
        <v>0</v>
      </c>
      <c r="L732" s="39"/>
      <c r="M732" s="40"/>
      <c r="N732" s="39">
        <f t="shared" si="185"/>
        <v>0</v>
      </c>
      <c r="O732" s="42" t="str">
        <f t="shared" si="186"/>
        <v>---</v>
      </c>
      <c r="P732" s="40"/>
      <c r="Q732" s="42">
        <f t="shared" si="187"/>
        <v>23316</v>
      </c>
      <c r="R732" s="45">
        <f t="shared" si="188"/>
        <v>350</v>
      </c>
      <c r="S732" s="219"/>
      <c r="T732" s="203"/>
      <c r="U732" s="39"/>
      <c r="V732" s="441"/>
      <c r="W732" s="207"/>
      <c r="X732" s="39"/>
      <c r="Y732" s="39"/>
      <c r="Z732" s="39"/>
      <c r="AA732" s="39"/>
      <c r="AB732" s="211"/>
    </row>
    <row r="733" spans="1:28" x14ac:dyDescent="0.25">
      <c r="A733" s="100">
        <f t="shared" ref="A733:B733" si="209">A683</f>
        <v>0</v>
      </c>
      <c r="B733" s="130">
        <f t="shared" si="209"/>
        <v>0</v>
      </c>
      <c r="C733" s="154">
        <f t="shared" si="190"/>
        <v>0</v>
      </c>
      <c r="D733" s="154"/>
      <c r="E733" s="224"/>
      <c r="F733" s="154"/>
      <c r="G733" s="224"/>
      <c r="H733" s="154">
        <f t="shared" si="184"/>
        <v>0</v>
      </c>
      <c r="I733" s="225">
        <f t="shared" si="191"/>
        <v>0</v>
      </c>
      <c r="J733" s="154">
        <f t="shared" si="192"/>
        <v>0</v>
      </c>
      <c r="K733" s="154">
        <f t="shared" si="193"/>
        <v>0</v>
      </c>
      <c r="L733" s="154"/>
      <c r="M733" s="224"/>
      <c r="N733" s="154">
        <f t="shared" si="185"/>
        <v>0</v>
      </c>
      <c r="O733" s="249" t="str">
        <f t="shared" si="186"/>
        <v>---</v>
      </c>
      <c r="P733" s="224"/>
      <c r="Q733" s="249">
        <f t="shared" si="187"/>
        <v>0</v>
      </c>
      <c r="R733" s="45">
        <f t="shared" si="188"/>
        <v>0</v>
      </c>
      <c r="S733" s="219"/>
      <c r="T733" s="203"/>
      <c r="U733" s="154"/>
      <c r="V733" s="441"/>
      <c r="W733" s="227"/>
      <c r="X733" s="154"/>
      <c r="Y733" s="154"/>
      <c r="Z733" s="154"/>
      <c r="AA733" s="154"/>
      <c r="AB733" s="229"/>
    </row>
    <row r="734" spans="1:28" x14ac:dyDescent="0.25">
      <c r="A734" s="63">
        <f t="shared" ref="A734:B734" si="210">A684</f>
        <v>0</v>
      </c>
      <c r="B734" s="45">
        <f t="shared" si="210"/>
        <v>0</v>
      </c>
      <c r="C734" s="39">
        <f t="shared" si="190"/>
        <v>0</v>
      </c>
      <c r="D734" s="39"/>
      <c r="E734" s="40"/>
      <c r="F734" s="39"/>
      <c r="G734" s="40"/>
      <c r="H734" s="39">
        <f t="shared" si="184"/>
        <v>0</v>
      </c>
      <c r="I734" s="41">
        <f t="shared" si="191"/>
        <v>0</v>
      </c>
      <c r="J734" s="39">
        <f t="shared" si="192"/>
        <v>0</v>
      </c>
      <c r="K734" s="39">
        <f t="shared" si="193"/>
        <v>0</v>
      </c>
      <c r="L734" s="39"/>
      <c r="M734" s="40"/>
      <c r="N734" s="39">
        <f t="shared" si="185"/>
        <v>0</v>
      </c>
      <c r="O734" s="42" t="str">
        <f t="shared" si="186"/>
        <v>---</v>
      </c>
      <c r="P734" s="40"/>
      <c r="Q734" s="42">
        <f t="shared" si="187"/>
        <v>0</v>
      </c>
      <c r="R734" s="45">
        <f t="shared" si="188"/>
        <v>0</v>
      </c>
      <c r="S734" s="219"/>
      <c r="T734" s="203"/>
      <c r="U734" s="39"/>
      <c r="V734" s="441"/>
      <c r="W734" s="207"/>
      <c r="X734" s="39"/>
      <c r="Y734" s="39"/>
      <c r="Z734" s="39"/>
      <c r="AA734" s="39"/>
      <c r="AB734" s="211"/>
    </row>
    <row r="735" spans="1:28" x14ac:dyDescent="0.25">
      <c r="A735" s="100">
        <f t="shared" ref="A735:B735" si="211">A685</f>
        <v>0</v>
      </c>
      <c r="B735" s="130">
        <f t="shared" si="211"/>
        <v>0</v>
      </c>
      <c r="C735" s="154">
        <f t="shared" si="190"/>
        <v>0</v>
      </c>
      <c r="D735" s="154"/>
      <c r="E735" s="224"/>
      <c r="F735" s="154"/>
      <c r="G735" s="224"/>
      <c r="H735" s="154">
        <f t="shared" si="184"/>
        <v>0</v>
      </c>
      <c r="I735" s="225">
        <f t="shared" si="191"/>
        <v>0</v>
      </c>
      <c r="J735" s="154">
        <f t="shared" si="192"/>
        <v>0</v>
      </c>
      <c r="K735" s="154">
        <f t="shared" si="193"/>
        <v>0</v>
      </c>
      <c r="L735" s="154"/>
      <c r="M735" s="224"/>
      <c r="N735" s="154">
        <f t="shared" si="185"/>
        <v>0</v>
      </c>
      <c r="O735" s="249" t="str">
        <f t="shared" si="186"/>
        <v>---</v>
      </c>
      <c r="P735" s="224"/>
      <c r="Q735" s="249">
        <f t="shared" si="187"/>
        <v>0</v>
      </c>
      <c r="R735" s="45">
        <f t="shared" si="188"/>
        <v>0</v>
      </c>
      <c r="S735" s="219"/>
      <c r="T735" s="203"/>
      <c r="U735" s="154"/>
      <c r="V735" s="154"/>
      <c r="W735" s="227"/>
      <c r="X735" s="154"/>
      <c r="Y735" s="154"/>
      <c r="Z735" s="154"/>
      <c r="AA735" s="154"/>
      <c r="AB735" s="229"/>
    </row>
    <row r="736" spans="1:28" x14ac:dyDescent="0.25">
      <c r="A736" s="63">
        <f t="shared" ref="A736:B736" si="212">A686</f>
        <v>0</v>
      </c>
      <c r="B736" s="45">
        <f t="shared" si="212"/>
        <v>0</v>
      </c>
      <c r="C736" s="39">
        <f t="shared" si="190"/>
        <v>0</v>
      </c>
      <c r="D736" s="39"/>
      <c r="E736" s="40"/>
      <c r="F736" s="39"/>
      <c r="G736" s="40"/>
      <c r="H736" s="39">
        <f t="shared" si="184"/>
        <v>0</v>
      </c>
      <c r="I736" s="41">
        <f t="shared" si="191"/>
        <v>0</v>
      </c>
      <c r="J736" s="39">
        <f t="shared" si="192"/>
        <v>0</v>
      </c>
      <c r="K736" s="39">
        <f t="shared" si="193"/>
        <v>0</v>
      </c>
      <c r="L736" s="39"/>
      <c r="M736" s="40"/>
      <c r="N736" s="39">
        <f t="shared" si="185"/>
        <v>0</v>
      </c>
      <c r="O736" s="42" t="str">
        <f t="shared" si="186"/>
        <v>---</v>
      </c>
      <c r="P736" s="40"/>
      <c r="Q736" s="42">
        <f t="shared" si="187"/>
        <v>0</v>
      </c>
      <c r="R736" s="45"/>
      <c r="S736" s="219"/>
      <c r="T736" s="203"/>
      <c r="U736" s="39"/>
      <c r="V736" s="39"/>
      <c r="W736" s="207"/>
      <c r="X736" s="207"/>
      <c r="Y736" s="39"/>
      <c r="Z736" s="39"/>
      <c r="AA736" s="39"/>
      <c r="AB736" s="211"/>
    </row>
    <row r="737" spans="1:28" x14ac:dyDescent="0.25">
      <c r="A737" s="10"/>
      <c r="B737" s="104"/>
      <c r="C737" s="14"/>
      <c r="D737" s="15"/>
      <c r="E737" s="16"/>
      <c r="F737" s="15"/>
      <c r="G737" s="16"/>
      <c r="H737" s="11">
        <f t="shared" si="184"/>
        <v>0</v>
      </c>
      <c r="I737" s="17"/>
      <c r="J737" s="11"/>
      <c r="K737" s="14"/>
      <c r="L737" s="15"/>
      <c r="M737" s="16"/>
      <c r="N737" s="15"/>
      <c r="O737" s="13"/>
      <c r="P737" s="16"/>
      <c r="Q737" s="124"/>
      <c r="R737" s="44"/>
      <c r="U737" s="11"/>
      <c r="V737" s="11"/>
      <c r="W737" s="64"/>
      <c r="X737" s="64"/>
      <c r="Y737" s="11"/>
      <c r="Z737" s="11"/>
      <c r="AA737" s="11"/>
      <c r="AB737" s="230"/>
    </row>
    <row r="738" spans="1:28" x14ac:dyDescent="0.25">
      <c r="A738" s="272" t="s">
        <v>54</v>
      </c>
      <c r="B738" s="9" t="str">
        <f>$M$1</f>
        <v>A</v>
      </c>
      <c r="C738" s="18"/>
      <c r="D738" s="18"/>
      <c r="E738" s="19"/>
      <c r="F738" s="18"/>
      <c r="G738" s="19"/>
      <c r="H738" s="18"/>
      <c r="I738" s="18"/>
      <c r="J738" s="18"/>
      <c r="K738" s="18"/>
      <c r="L738" s="18"/>
      <c r="M738" s="19"/>
      <c r="N738" s="18"/>
      <c r="O738" s="18"/>
      <c r="P738" s="19"/>
      <c r="Q738" s="20"/>
      <c r="R738" s="21"/>
      <c r="U738" s="56"/>
      <c r="V738" s="4"/>
      <c r="Y738" s="32"/>
      <c r="AA738" s="32"/>
      <c r="AB738" s="205"/>
    </row>
    <row r="739" spans="1:28" x14ac:dyDescent="0.25">
      <c r="A739" s="4" t="s">
        <v>4</v>
      </c>
      <c r="C739" s="198">
        <f>SUM(C716:C738)</f>
        <v>539918</v>
      </c>
      <c r="D739" s="198">
        <f>SUM(D716:D738)</f>
        <v>41992</v>
      </c>
      <c r="E739" s="22"/>
      <c r="F739" s="154">
        <f>SUM(F716:F738)</f>
        <v>0</v>
      </c>
      <c r="G739" s="22"/>
      <c r="H739" s="198">
        <f>SUM(H716:H738)</f>
        <v>581910</v>
      </c>
      <c r="I739" s="23"/>
      <c r="J739" s="198">
        <f>SUM(J716:J738)</f>
        <v>13065.235000000001</v>
      </c>
      <c r="K739" s="198">
        <f>SUM(K716:K738)</f>
        <v>70433.262500000012</v>
      </c>
      <c r="L739" s="154">
        <f>SUM(L716:L738)</f>
        <v>0</v>
      </c>
      <c r="M739" s="22"/>
      <c r="N739" s="198">
        <f>SUM(N716:N738)</f>
        <v>83498.497499999998</v>
      </c>
      <c r="O739" s="64"/>
      <c r="P739" s="24"/>
      <c r="Q739" s="198">
        <f>SUM(Q716:Q738)</f>
        <v>498411.5025</v>
      </c>
      <c r="U739" s="198">
        <f>SUM(U716:U738)</f>
        <v>0</v>
      </c>
      <c r="V739" s="23"/>
      <c r="X739" s="198">
        <f>U739+V716</f>
        <v>0</v>
      </c>
      <c r="Y739" s="198">
        <f>X739/H739*J739</f>
        <v>0</v>
      </c>
      <c r="AA739" s="198">
        <f>Z716+Y739+SUM(AA716:AA737)</f>
        <v>0</v>
      </c>
      <c r="AB739" s="198">
        <f>X739-AA739</f>
        <v>0</v>
      </c>
    </row>
    <row r="740" spans="1:28" x14ac:dyDescent="0.25">
      <c r="C740" s="32"/>
      <c r="H740" s="32"/>
      <c r="I740" s="32"/>
      <c r="J740" s="32"/>
      <c r="K740" s="32"/>
      <c r="L740" s="32"/>
      <c r="N740" s="32"/>
      <c r="O740" s="32"/>
      <c r="Q740" s="32"/>
    </row>
    <row r="741" spans="1:28" ht="12.75" customHeight="1" x14ac:dyDescent="0.25">
      <c r="A741" s="120" t="s">
        <v>85</v>
      </c>
      <c r="B741" s="4"/>
      <c r="E741" s="4"/>
      <c r="G741" s="4"/>
      <c r="M741" s="4"/>
      <c r="P741" s="4"/>
    </row>
    <row r="742" spans="1:28" ht="14.4" thickBot="1" x14ac:dyDescent="0.3">
      <c r="B742" s="4"/>
      <c r="E742" s="4"/>
      <c r="G742" s="4"/>
      <c r="J742" s="32"/>
      <c r="K742" s="32"/>
      <c r="L742" s="32"/>
      <c r="N742" s="32"/>
      <c r="O742" s="32"/>
      <c r="Q742" s="32"/>
    </row>
    <row r="743" spans="1:28" ht="14.4" thickTop="1" x14ac:dyDescent="0.25">
      <c r="B743" s="4"/>
      <c r="E743" s="4"/>
      <c r="G743" s="4"/>
      <c r="J743" s="32"/>
      <c r="K743" s="66"/>
      <c r="L743" s="67"/>
      <c r="M743" s="68"/>
      <c r="N743" s="67"/>
      <c r="O743" s="67"/>
      <c r="P743" s="68"/>
      <c r="Q743" s="69"/>
    </row>
    <row r="744" spans="1:28" x14ac:dyDescent="0.25">
      <c r="C744" s="32"/>
      <c r="H744" s="32"/>
      <c r="I744" s="32"/>
      <c r="J744" s="32"/>
      <c r="K744" s="70"/>
      <c r="L744" s="448">
        <f>I707</f>
        <v>1997</v>
      </c>
      <c r="M744" s="449"/>
      <c r="N744" s="449"/>
      <c r="O744" s="449"/>
      <c r="P744" s="450"/>
      <c r="Q744" s="71"/>
    </row>
    <row r="745" spans="1:28" x14ac:dyDescent="0.25">
      <c r="K745" s="72"/>
      <c r="L745" s="56"/>
      <c r="M745" s="73"/>
      <c r="N745" s="56"/>
      <c r="O745" s="56"/>
      <c r="P745" s="73"/>
      <c r="Q745" s="74"/>
    </row>
    <row r="746" spans="1:28" x14ac:dyDescent="0.25">
      <c r="A746" s="9"/>
      <c r="B746" s="267"/>
      <c r="K746" s="72"/>
      <c r="L746" s="56" t="s">
        <v>19</v>
      </c>
      <c r="M746" s="73"/>
      <c r="N746" s="56"/>
      <c r="O746" s="379">
        <f>H739</f>
        <v>581910</v>
      </c>
      <c r="P746" s="379"/>
      <c r="Q746" s="71"/>
    </row>
    <row r="747" spans="1:28" x14ac:dyDescent="0.25">
      <c r="A747" s="9"/>
      <c r="B747" s="267"/>
      <c r="K747" s="72"/>
      <c r="L747" s="43" t="s">
        <v>20</v>
      </c>
      <c r="M747" s="73"/>
      <c r="N747" s="56"/>
      <c r="O747" s="391">
        <f>X739</f>
        <v>0</v>
      </c>
      <c r="P747" s="391"/>
      <c r="Q747" s="71"/>
    </row>
    <row r="748" spans="1:28" ht="14.4" thickBot="1" x14ac:dyDescent="0.3">
      <c r="K748" s="72"/>
      <c r="L748" s="43" t="s">
        <v>21</v>
      </c>
      <c r="M748" s="73"/>
      <c r="N748" s="56"/>
      <c r="O748" s="392">
        <f>N739</f>
        <v>83498.497499999998</v>
      </c>
      <c r="P748" s="392"/>
      <c r="Q748" s="71"/>
    </row>
    <row r="749" spans="1:28" x14ac:dyDescent="0.25">
      <c r="A749" s="9"/>
      <c r="B749" s="267"/>
      <c r="K749" s="72"/>
      <c r="L749" s="75"/>
      <c r="M749" s="76"/>
      <c r="N749" s="77"/>
      <c r="O749" s="393">
        <f>O746-O747-O748</f>
        <v>498411.5025</v>
      </c>
      <c r="P749" s="393"/>
      <c r="Q749" s="71"/>
    </row>
    <row r="750" spans="1:28" x14ac:dyDescent="0.25">
      <c r="A750" s="9"/>
      <c r="B750" s="267"/>
      <c r="H750" s="9"/>
      <c r="K750" s="78"/>
      <c r="L750" s="43"/>
      <c r="M750" s="73"/>
      <c r="N750" s="56"/>
      <c r="O750" s="43"/>
      <c r="P750" s="56"/>
      <c r="Q750" s="74"/>
    </row>
    <row r="751" spans="1:28" x14ac:dyDescent="0.25">
      <c r="A751" s="9" t="s">
        <v>22</v>
      </c>
      <c r="B751" s="62">
        <v>0</v>
      </c>
      <c r="C751" s="62"/>
      <c r="D751" s="4" t="s">
        <v>23</v>
      </c>
      <c r="E751" s="4"/>
      <c r="F751" s="2"/>
      <c r="G751" s="4"/>
      <c r="H751" s="2"/>
      <c r="J751" s="2"/>
      <c r="K751" s="78"/>
      <c r="L751" s="80" t="s">
        <v>24</v>
      </c>
      <c r="M751" s="73"/>
      <c r="N751" s="56"/>
      <c r="O751" s="394">
        <f>AA739</f>
        <v>0</v>
      </c>
      <c r="P751" s="394"/>
      <c r="Q751" s="71"/>
    </row>
    <row r="752" spans="1:28" x14ac:dyDescent="0.25">
      <c r="A752" s="9" t="s">
        <v>25</v>
      </c>
      <c r="B752" s="62">
        <v>0</v>
      </c>
      <c r="C752" s="62"/>
      <c r="D752" s="4">
        <f>B751-B752</f>
        <v>0</v>
      </c>
      <c r="E752" s="4" t="s">
        <v>26</v>
      </c>
      <c r="F752" s="2"/>
      <c r="G752" s="4"/>
      <c r="H752" s="2"/>
      <c r="J752" s="2"/>
      <c r="K752" s="72"/>
      <c r="L752" s="81" t="s">
        <v>27</v>
      </c>
      <c r="M752" s="19"/>
      <c r="N752" s="20"/>
      <c r="O752" s="374">
        <f>O749+O751</f>
        <v>498411.5025</v>
      </c>
      <c r="P752" s="374"/>
      <c r="Q752" s="95"/>
    </row>
    <row r="753" spans="1:28" ht="14.4" thickBot="1" x14ac:dyDescent="0.3">
      <c r="A753" s="9"/>
      <c r="B753" s="62"/>
      <c r="C753" s="62"/>
      <c r="E753" s="4"/>
      <c r="F753" s="2"/>
      <c r="G753" s="4"/>
      <c r="H753" s="2"/>
      <c r="J753" s="2"/>
      <c r="K753" s="82"/>
      <c r="L753" s="103"/>
      <c r="M753" s="84"/>
      <c r="N753" s="83"/>
      <c r="O753" s="83"/>
      <c r="P753" s="84"/>
      <c r="Q753" s="85"/>
    </row>
    <row r="754" spans="1:28" ht="14.4" thickTop="1" x14ac:dyDescent="0.25"/>
    <row r="755" spans="1:28" x14ac:dyDescent="0.25">
      <c r="B755" s="4"/>
      <c r="E755" s="4"/>
      <c r="M755" s="4"/>
      <c r="N755" s="425" t="s">
        <v>93</v>
      </c>
      <c r="O755" s="425"/>
      <c r="P755" s="425"/>
      <c r="Q755" s="425"/>
      <c r="R755" s="425"/>
    </row>
    <row r="756" spans="1:28" x14ac:dyDescent="0.25">
      <c r="A756" s="271"/>
      <c r="B756" s="271"/>
      <c r="C756" s="271"/>
      <c r="D756" s="1"/>
      <c r="G756" s="422" t="s">
        <v>1</v>
      </c>
      <c r="H756" s="423"/>
      <c r="I756" s="3">
        <f>I707+1</f>
        <v>1998</v>
      </c>
      <c r="J756" s="427"/>
      <c r="K756" s="427"/>
      <c r="L756" s="428"/>
      <c r="M756" s="3">
        <v>12</v>
      </c>
      <c r="N756" s="425"/>
      <c r="O756" s="425"/>
      <c r="P756" s="425"/>
      <c r="Q756" s="425"/>
      <c r="R756" s="425"/>
    </row>
    <row r="757" spans="1:28" x14ac:dyDescent="0.25">
      <c r="A757" s="271"/>
      <c r="B757" s="271"/>
      <c r="C757" s="271"/>
      <c r="D757" s="1"/>
      <c r="N757" s="426"/>
      <c r="O757" s="426"/>
      <c r="P757" s="426"/>
      <c r="Q757" s="426"/>
      <c r="R757" s="426"/>
    </row>
    <row r="758" spans="1:28" x14ac:dyDescent="0.3">
      <c r="A758" s="5"/>
      <c r="B758" s="451" t="s">
        <v>49</v>
      </c>
      <c r="C758" s="366" t="s">
        <v>44</v>
      </c>
      <c r="D758" s="366" t="s">
        <v>45</v>
      </c>
      <c r="E758" s="101"/>
      <c r="F758" s="366" t="s">
        <v>46</v>
      </c>
      <c r="G758" s="101"/>
      <c r="H758" s="366" t="s">
        <v>47</v>
      </c>
      <c r="I758" s="366" t="s">
        <v>48</v>
      </c>
      <c r="J758" s="366" t="s">
        <v>50</v>
      </c>
      <c r="K758" s="366" t="s">
        <v>51</v>
      </c>
      <c r="L758" s="366" t="s">
        <v>52</v>
      </c>
      <c r="M758" s="101"/>
      <c r="N758" s="366" t="s">
        <v>53</v>
      </c>
      <c r="O758" s="366" t="s">
        <v>60</v>
      </c>
      <c r="P758" s="101"/>
      <c r="Q758" s="368" t="s">
        <v>55</v>
      </c>
      <c r="R758" s="447" t="s">
        <v>49</v>
      </c>
      <c r="U758" s="437" t="s">
        <v>64</v>
      </c>
      <c r="V758" s="437" t="s">
        <v>65</v>
      </c>
      <c r="W758" s="442" t="s">
        <v>67</v>
      </c>
      <c r="X758" s="437" t="s">
        <v>66</v>
      </c>
      <c r="Y758" s="437" t="s">
        <v>68</v>
      </c>
      <c r="Z758" s="445" t="s">
        <v>69</v>
      </c>
      <c r="AA758" s="437" t="s">
        <v>70</v>
      </c>
      <c r="AB758" s="437" t="s">
        <v>71</v>
      </c>
    </row>
    <row r="759" spans="1:28" x14ac:dyDescent="0.3">
      <c r="A759" s="6"/>
      <c r="B759" s="451"/>
      <c r="C759" s="367"/>
      <c r="D759" s="367"/>
      <c r="E759" s="102"/>
      <c r="F759" s="367"/>
      <c r="G759" s="102"/>
      <c r="H759" s="367"/>
      <c r="I759" s="367"/>
      <c r="J759" s="367"/>
      <c r="K759" s="367"/>
      <c r="L759" s="367"/>
      <c r="M759" s="102"/>
      <c r="N759" s="367"/>
      <c r="O759" s="367"/>
      <c r="P759" s="102"/>
      <c r="Q759" s="369"/>
      <c r="R759" s="447"/>
      <c r="U759" s="438"/>
      <c r="V759" s="438"/>
      <c r="W759" s="443"/>
      <c r="X759" s="438"/>
      <c r="Y759" s="438"/>
      <c r="Z759" s="446"/>
      <c r="AA759" s="438"/>
      <c r="AB759" s="438"/>
    </row>
    <row r="760" spans="1:28" x14ac:dyDescent="0.3">
      <c r="A760" s="6"/>
      <c r="B760" s="451"/>
      <c r="C760" s="367"/>
      <c r="D760" s="367"/>
      <c r="E760" s="102"/>
      <c r="F760" s="367"/>
      <c r="G760" s="102"/>
      <c r="H760" s="367"/>
      <c r="I760" s="367"/>
      <c r="J760" s="367"/>
      <c r="K760" s="367"/>
      <c r="L760" s="367"/>
      <c r="M760" s="102"/>
      <c r="N760" s="367"/>
      <c r="O760" s="367"/>
      <c r="P760" s="102"/>
      <c r="Q760" s="369"/>
      <c r="R760" s="447"/>
      <c r="U760" s="438"/>
      <c r="V760" s="438"/>
      <c r="W760" s="443"/>
      <c r="X760" s="438"/>
      <c r="Y760" s="438"/>
      <c r="Z760" s="446"/>
      <c r="AA760" s="438"/>
      <c r="AB760" s="438"/>
    </row>
    <row r="761" spans="1:28" x14ac:dyDescent="0.3">
      <c r="A761" s="359" t="s">
        <v>0</v>
      </c>
      <c r="B761" s="451"/>
      <c r="C761" s="367"/>
      <c r="D761" s="367"/>
      <c r="E761" s="102"/>
      <c r="F761" s="367"/>
      <c r="G761" s="102"/>
      <c r="H761" s="367"/>
      <c r="I761" s="367"/>
      <c r="J761" s="367"/>
      <c r="K761" s="367"/>
      <c r="L761" s="367"/>
      <c r="M761" s="102"/>
      <c r="N761" s="367"/>
      <c r="O761" s="367"/>
      <c r="P761" s="102"/>
      <c r="Q761" s="369"/>
      <c r="R761" s="447"/>
      <c r="U761" s="438"/>
      <c r="V761" s="438"/>
      <c r="W761" s="443"/>
      <c r="X761" s="438"/>
      <c r="Y761" s="438"/>
      <c r="Z761" s="446"/>
      <c r="AA761" s="438"/>
      <c r="AB761" s="438"/>
    </row>
    <row r="762" spans="1:28" x14ac:dyDescent="0.3">
      <c r="A762" s="359"/>
      <c r="B762" s="451"/>
      <c r="C762" s="46">
        <f>I756</f>
        <v>1998</v>
      </c>
      <c r="D762" s="46">
        <f>C762</f>
        <v>1998</v>
      </c>
      <c r="E762" s="7" t="s">
        <v>5</v>
      </c>
      <c r="F762" s="46">
        <f>D762</f>
        <v>1998</v>
      </c>
      <c r="G762" s="7" t="s">
        <v>5</v>
      </c>
      <c r="H762" s="46">
        <f>F762</f>
        <v>1998</v>
      </c>
      <c r="I762" s="373"/>
      <c r="J762" s="373"/>
      <c r="K762" s="46">
        <f>H762</f>
        <v>1998</v>
      </c>
      <c r="L762" s="46">
        <f>K762</f>
        <v>1998</v>
      </c>
      <c r="M762" s="7" t="s">
        <v>5</v>
      </c>
      <c r="N762" s="46">
        <f>L762</f>
        <v>1998</v>
      </c>
      <c r="O762" s="373"/>
      <c r="P762" s="7" t="s">
        <v>5</v>
      </c>
      <c r="Q762" s="47">
        <f>N762</f>
        <v>1998</v>
      </c>
      <c r="R762" s="447"/>
      <c r="U762" s="46">
        <f>Q762</f>
        <v>1998</v>
      </c>
      <c r="V762" s="46">
        <f>U762</f>
        <v>1998</v>
      </c>
      <c r="W762" s="444"/>
      <c r="X762" s="46">
        <f>U762</f>
        <v>1998</v>
      </c>
      <c r="Y762" s="46">
        <f>U762</f>
        <v>1998</v>
      </c>
      <c r="Z762" s="47">
        <f>U762</f>
        <v>1998</v>
      </c>
      <c r="AA762" s="439"/>
      <c r="AB762" s="439"/>
    </row>
    <row r="763" spans="1:28" ht="12.6" customHeight="1" x14ac:dyDescent="0.25">
      <c r="A763" s="9"/>
      <c r="B763" s="112"/>
      <c r="C763" s="100"/>
      <c r="D763" s="233"/>
      <c r="E763" s="234"/>
      <c r="F763" s="233"/>
      <c r="G763" s="234"/>
      <c r="H763" s="233"/>
      <c r="I763" s="235"/>
      <c r="J763" s="233"/>
      <c r="K763" s="233"/>
      <c r="L763" s="233"/>
      <c r="M763" s="234"/>
      <c r="N763" s="233"/>
      <c r="O763" s="233"/>
      <c r="P763" s="234"/>
      <c r="Q763" s="235"/>
      <c r="R763" s="233"/>
      <c r="U763" s="59"/>
      <c r="V763" s="59"/>
      <c r="W763" s="60"/>
      <c r="X763" s="59"/>
      <c r="Y763" s="59"/>
      <c r="Z763" s="59"/>
      <c r="AA763" s="60"/>
      <c r="AB763" s="60"/>
    </row>
    <row r="764" spans="1:28" x14ac:dyDescent="0.25">
      <c r="A764" s="63" t="s">
        <v>214</v>
      </c>
      <c r="B764" s="292" t="str">
        <f>$M$1</f>
        <v>A</v>
      </c>
      <c r="C764" s="39"/>
      <c r="D764" s="39"/>
      <c r="E764" s="40"/>
      <c r="F764" s="39"/>
      <c r="G764" s="40"/>
      <c r="H764" s="39"/>
      <c r="I764" s="41"/>
      <c r="J764" s="39"/>
      <c r="K764" s="39"/>
      <c r="L764" s="39"/>
      <c r="M764" s="40"/>
      <c r="N764" s="39"/>
      <c r="O764" s="42"/>
      <c r="P764" s="40"/>
      <c r="Q764" s="42"/>
      <c r="R764" s="45"/>
      <c r="U764" s="39"/>
      <c r="V764" s="39">
        <f>X739</f>
        <v>0</v>
      </c>
      <c r="W764" s="207"/>
      <c r="X764" s="207"/>
      <c r="Y764" s="207"/>
      <c r="Z764" s="207"/>
      <c r="AA764" s="39"/>
      <c r="AB764" s="211"/>
    </row>
    <row r="765" spans="1:28" x14ac:dyDescent="0.25">
      <c r="A765" s="100" t="str">
        <f>A716</f>
        <v>Structures and Improvements-sewage collection</v>
      </c>
      <c r="B765" s="130">
        <f>B716</f>
        <v>351</v>
      </c>
      <c r="C765" s="154">
        <f t="shared" ref="C765:C784" si="213">H716</f>
        <v>110034</v>
      </c>
      <c r="D765" s="154">
        <v>1345</v>
      </c>
      <c r="E765" s="224"/>
      <c r="F765" s="154"/>
      <c r="G765" s="224"/>
      <c r="H765" s="154">
        <f t="shared" ref="H765:H785" si="214">C765+D765-F765</f>
        <v>111379</v>
      </c>
      <c r="I765" s="225">
        <f t="shared" ref="I765:I784" si="215">I716</f>
        <v>3</v>
      </c>
      <c r="J765" s="154">
        <f>((C765+H765)/2)*I765/100*$M$756/12</f>
        <v>3321.1950000000002</v>
      </c>
      <c r="K765" s="154">
        <f t="shared" ref="K765:K784" si="216">N716</f>
        <v>28354.59</v>
      </c>
      <c r="L765" s="154"/>
      <c r="M765" s="224"/>
      <c r="N765" s="154">
        <f t="shared" ref="N765:N784" si="217">K765+J765+L765-F765</f>
        <v>31675.785</v>
      </c>
      <c r="O765" s="249">
        <f t="shared" ref="O765:O784" si="218">IF(N765&gt;0, N765/H765*100, "---")</f>
        <v>28.439638531500549</v>
      </c>
      <c r="P765" s="224"/>
      <c r="Q765" s="249">
        <f t="shared" ref="Q765:Q784" si="219">H765-N765</f>
        <v>79703.214999999997</v>
      </c>
      <c r="R765" s="130">
        <f t="shared" ref="R765:R783" si="220">B765</f>
        <v>351</v>
      </c>
      <c r="S765" s="219"/>
      <c r="T765" s="203"/>
      <c r="U765" s="154"/>
      <c r="V765" s="440" t="s">
        <v>72</v>
      </c>
      <c r="W765" s="227"/>
      <c r="X765" s="154"/>
      <c r="Y765" s="281"/>
      <c r="Z765" s="407" t="s">
        <v>74</v>
      </c>
      <c r="AA765" s="154"/>
      <c r="AB765" s="229"/>
    </row>
    <row r="766" spans="1:28" x14ac:dyDescent="0.25">
      <c r="A766" s="63" t="str">
        <f t="shared" ref="A766:B766" si="221">A717</f>
        <v>Collection Sewers, Force</v>
      </c>
      <c r="B766" s="45">
        <f t="shared" si="221"/>
        <v>352.1</v>
      </c>
      <c r="C766" s="39">
        <f t="shared" si="213"/>
        <v>0</v>
      </c>
      <c r="D766" s="39"/>
      <c r="E766" s="40"/>
      <c r="F766" s="39"/>
      <c r="G766" s="40"/>
      <c r="H766" s="39">
        <f t="shared" si="214"/>
        <v>0</v>
      </c>
      <c r="I766" s="41">
        <f t="shared" si="215"/>
        <v>2</v>
      </c>
      <c r="J766" s="39">
        <f t="shared" ref="J766:J784" si="222">((C766+H766)/2)*I766/100*$M$756/12</f>
        <v>0</v>
      </c>
      <c r="K766" s="39">
        <f t="shared" si="216"/>
        <v>0</v>
      </c>
      <c r="L766" s="39"/>
      <c r="M766" s="40"/>
      <c r="N766" s="39">
        <f t="shared" si="217"/>
        <v>0</v>
      </c>
      <c r="O766" s="42" t="str">
        <f t="shared" si="218"/>
        <v>---</v>
      </c>
      <c r="P766" s="40"/>
      <c r="Q766" s="42">
        <f t="shared" si="219"/>
        <v>0</v>
      </c>
      <c r="R766" s="130">
        <f t="shared" si="220"/>
        <v>352.1</v>
      </c>
      <c r="U766" s="39"/>
      <c r="V766" s="440"/>
      <c r="W766" s="207"/>
      <c r="X766" s="39"/>
      <c r="Y766" s="210"/>
      <c r="Z766" s="407"/>
      <c r="AA766" s="39"/>
      <c r="AB766" s="211"/>
    </row>
    <row r="767" spans="1:28" x14ac:dyDescent="0.25">
      <c r="A767" s="100" t="str">
        <f t="shared" ref="A767" si="223">A718</f>
        <v>Collection Sewers, Gravity</v>
      </c>
      <c r="B767" s="130">
        <f>B718</f>
        <v>352.2</v>
      </c>
      <c r="C767" s="154">
        <f t="shared" si="213"/>
        <v>0</v>
      </c>
      <c r="D767" s="154"/>
      <c r="E767" s="224"/>
      <c r="F767" s="154"/>
      <c r="G767" s="224"/>
      <c r="H767" s="154">
        <f t="shared" si="214"/>
        <v>0</v>
      </c>
      <c r="I767" s="225">
        <f t="shared" si="215"/>
        <v>2</v>
      </c>
      <c r="J767" s="154">
        <f t="shared" si="222"/>
        <v>0</v>
      </c>
      <c r="K767" s="154">
        <f t="shared" si="216"/>
        <v>0</v>
      </c>
      <c r="L767" s="154"/>
      <c r="M767" s="224"/>
      <c r="N767" s="154">
        <f t="shared" si="217"/>
        <v>0</v>
      </c>
      <c r="O767" s="249" t="str">
        <f t="shared" si="218"/>
        <v>---</v>
      </c>
      <c r="P767" s="224"/>
      <c r="Q767" s="249">
        <f t="shared" si="219"/>
        <v>0</v>
      </c>
      <c r="R767" s="130">
        <f t="shared" si="220"/>
        <v>352.2</v>
      </c>
      <c r="S767" s="219"/>
      <c r="T767" s="203"/>
      <c r="U767" s="154"/>
      <c r="V767" s="440"/>
      <c r="W767" s="227"/>
      <c r="X767" s="154"/>
      <c r="Y767" s="251"/>
      <c r="Z767" s="407"/>
      <c r="AA767" s="154"/>
      <c r="AB767" s="229"/>
    </row>
    <row r="768" spans="1:28" x14ac:dyDescent="0.25">
      <c r="A768" s="63" t="str">
        <f t="shared" ref="A768:B768" si="224">A719</f>
        <v>Structures and Improvements-sewage treatment</v>
      </c>
      <c r="B768" s="45">
        <f t="shared" si="224"/>
        <v>371</v>
      </c>
      <c r="C768" s="39">
        <f t="shared" si="213"/>
        <v>0</v>
      </c>
      <c r="D768" s="39"/>
      <c r="E768" s="40"/>
      <c r="F768" s="39"/>
      <c r="G768" s="40"/>
      <c r="H768" s="39">
        <f t="shared" si="214"/>
        <v>0</v>
      </c>
      <c r="I768" s="41">
        <f t="shared" si="215"/>
        <v>3.7</v>
      </c>
      <c r="J768" s="39">
        <f t="shared" si="222"/>
        <v>0</v>
      </c>
      <c r="K768" s="39">
        <f t="shared" si="216"/>
        <v>0</v>
      </c>
      <c r="L768" s="39"/>
      <c r="M768" s="40"/>
      <c r="N768" s="39">
        <f t="shared" si="217"/>
        <v>0</v>
      </c>
      <c r="O768" s="42" t="str">
        <f t="shared" si="218"/>
        <v>---</v>
      </c>
      <c r="P768" s="40"/>
      <c r="Q768" s="42">
        <f t="shared" si="219"/>
        <v>0</v>
      </c>
      <c r="R768" s="130">
        <f t="shared" si="220"/>
        <v>371</v>
      </c>
      <c r="U768" s="39"/>
      <c r="V768" s="440"/>
      <c r="W768" s="207"/>
      <c r="X768" s="39"/>
      <c r="Y768" s="210"/>
      <c r="Z768" s="407"/>
      <c r="AA768" s="39"/>
      <c r="AB768" s="211"/>
    </row>
    <row r="769" spans="1:28" x14ac:dyDescent="0.25">
      <c r="A769" s="100" t="str">
        <f t="shared" ref="A769:B769" si="225">A720</f>
        <v>Services to Customers</v>
      </c>
      <c r="B769" s="130">
        <f t="shared" si="225"/>
        <v>353</v>
      </c>
      <c r="C769" s="154">
        <f t="shared" si="213"/>
        <v>212693</v>
      </c>
      <c r="D769" s="154">
        <v>18275</v>
      </c>
      <c r="E769" s="224"/>
      <c r="F769" s="154"/>
      <c r="G769" s="224"/>
      <c r="H769" s="154">
        <f t="shared" si="214"/>
        <v>230968</v>
      </c>
      <c r="I769" s="225">
        <f t="shared" si="215"/>
        <v>2</v>
      </c>
      <c r="J769" s="154">
        <f t="shared" si="222"/>
        <v>4436.6099999999997</v>
      </c>
      <c r="K769" s="154">
        <f t="shared" si="216"/>
        <v>16512.87</v>
      </c>
      <c r="L769" s="154"/>
      <c r="M769" s="224"/>
      <c r="N769" s="154">
        <f t="shared" si="217"/>
        <v>20949.48</v>
      </c>
      <c r="O769" s="249">
        <f t="shared" si="218"/>
        <v>9.0702954521838528</v>
      </c>
      <c r="P769" s="224"/>
      <c r="Q769" s="249">
        <f t="shared" si="219"/>
        <v>210018.52</v>
      </c>
      <c r="R769" s="130">
        <f t="shared" si="220"/>
        <v>353</v>
      </c>
      <c r="S769" s="219"/>
      <c r="T769" s="203"/>
      <c r="U769" s="154"/>
      <c r="V769" s="440"/>
      <c r="W769" s="227"/>
      <c r="X769" s="154"/>
      <c r="Y769" s="251"/>
      <c r="Z769" s="407"/>
      <c r="AA769" s="154"/>
      <c r="AB769" s="229"/>
    </row>
    <row r="770" spans="1:28" x14ac:dyDescent="0.25">
      <c r="A770" s="63" t="str">
        <f t="shared" ref="A770:B770" si="226">A721</f>
        <v>Flow Measuring Devices</v>
      </c>
      <c r="B770" s="45">
        <f t="shared" si="226"/>
        <v>354</v>
      </c>
      <c r="C770" s="39">
        <f t="shared" si="213"/>
        <v>4200</v>
      </c>
      <c r="D770" s="39"/>
      <c r="E770" s="40"/>
      <c r="F770" s="39"/>
      <c r="G770" s="40"/>
      <c r="H770" s="39">
        <f t="shared" si="214"/>
        <v>4200</v>
      </c>
      <c r="I770" s="41">
        <f t="shared" si="215"/>
        <v>3.3</v>
      </c>
      <c r="J770" s="39">
        <f t="shared" si="222"/>
        <v>138.6</v>
      </c>
      <c r="K770" s="39">
        <f t="shared" si="216"/>
        <v>623.70000000000005</v>
      </c>
      <c r="L770" s="39"/>
      <c r="M770" s="40"/>
      <c r="N770" s="39">
        <f t="shared" si="217"/>
        <v>762.30000000000007</v>
      </c>
      <c r="O770" s="42">
        <f t="shared" si="218"/>
        <v>18.150000000000002</v>
      </c>
      <c r="P770" s="40"/>
      <c r="Q770" s="42">
        <f t="shared" si="219"/>
        <v>3437.7</v>
      </c>
      <c r="R770" s="130">
        <f t="shared" si="220"/>
        <v>354</v>
      </c>
      <c r="U770" s="39"/>
      <c r="V770" s="440"/>
      <c r="W770" s="207"/>
      <c r="X770" s="39"/>
      <c r="Y770" s="210"/>
      <c r="Z770" s="407"/>
      <c r="AA770" s="39"/>
      <c r="AB770" s="211"/>
    </row>
    <row r="771" spans="1:28" x14ac:dyDescent="0.25">
      <c r="A771" s="100" t="str">
        <f t="shared" ref="A771:B771" si="227">A722</f>
        <v>Receiving Wells (Pump Pits)</v>
      </c>
      <c r="B771" s="130">
        <f t="shared" si="227"/>
        <v>362</v>
      </c>
      <c r="C771" s="154">
        <f t="shared" si="213"/>
        <v>0</v>
      </c>
      <c r="D771" s="154"/>
      <c r="E771" s="224"/>
      <c r="F771" s="154"/>
      <c r="G771" s="224"/>
      <c r="H771" s="154">
        <f t="shared" si="214"/>
        <v>0</v>
      </c>
      <c r="I771" s="225">
        <f t="shared" si="215"/>
        <v>4</v>
      </c>
      <c r="J771" s="154">
        <f t="shared" si="222"/>
        <v>0</v>
      </c>
      <c r="K771" s="154">
        <f t="shared" si="216"/>
        <v>0</v>
      </c>
      <c r="L771" s="154"/>
      <c r="M771" s="224"/>
      <c r="N771" s="154">
        <f t="shared" si="217"/>
        <v>0</v>
      </c>
      <c r="O771" s="249" t="str">
        <f t="shared" si="218"/>
        <v>---</v>
      </c>
      <c r="P771" s="224"/>
      <c r="Q771" s="249">
        <f t="shared" si="219"/>
        <v>0</v>
      </c>
      <c r="R771" s="130">
        <f t="shared" si="220"/>
        <v>362</v>
      </c>
      <c r="S771" s="219"/>
      <c r="T771" s="203"/>
      <c r="U771" s="154"/>
      <c r="V771" s="440"/>
      <c r="W771" s="227"/>
      <c r="X771" s="154"/>
      <c r="Y771" s="251"/>
      <c r="Z771" s="407"/>
      <c r="AA771" s="154"/>
      <c r="AB771" s="229"/>
    </row>
    <row r="772" spans="1:28" x14ac:dyDescent="0.25">
      <c r="A772" s="63" t="str">
        <f t="shared" ref="A772:B772" si="228">A723</f>
        <v>Pumping Equipment</v>
      </c>
      <c r="B772" s="45">
        <f t="shared" si="228"/>
        <v>363</v>
      </c>
      <c r="C772" s="39">
        <f t="shared" si="213"/>
        <v>0</v>
      </c>
      <c r="D772" s="39"/>
      <c r="E772" s="40"/>
      <c r="F772" s="39"/>
      <c r="G772" s="40"/>
      <c r="H772" s="39">
        <f t="shared" si="214"/>
        <v>0</v>
      </c>
      <c r="I772" s="41">
        <f t="shared" si="215"/>
        <v>10</v>
      </c>
      <c r="J772" s="39">
        <f t="shared" si="222"/>
        <v>0</v>
      </c>
      <c r="K772" s="39">
        <f t="shared" si="216"/>
        <v>0</v>
      </c>
      <c r="L772" s="39"/>
      <c r="M772" s="40"/>
      <c r="N772" s="39">
        <f t="shared" si="217"/>
        <v>0</v>
      </c>
      <c r="O772" s="42" t="str">
        <f t="shared" si="218"/>
        <v>---</v>
      </c>
      <c r="P772" s="40"/>
      <c r="Q772" s="42">
        <f t="shared" si="219"/>
        <v>0</v>
      </c>
      <c r="R772" s="130">
        <f t="shared" si="220"/>
        <v>363</v>
      </c>
      <c r="U772" s="39"/>
      <c r="V772" s="440"/>
      <c r="W772" s="207"/>
      <c r="X772" s="39"/>
      <c r="Y772" s="210"/>
      <c r="Z772" s="407"/>
      <c r="AA772" s="39"/>
      <c r="AB772" s="211"/>
    </row>
    <row r="773" spans="1:28" x14ac:dyDescent="0.25">
      <c r="A773" s="100" t="str">
        <f t="shared" ref="A773:B773" si="229">A724</f>
        <v>Communication Equipment</v>
      </c>
      <c r="B773" s="130">
        <f t="shared" si="229"/>
        <v>397</v>
      </c>
      <c r="C773" s="154">
        <f t="shared" si="213"/>
        <v>0</v>
      </c>
      <c r="D773" s="154"/>
      <c r="E773" s="224"/>
      <c r="F773" s="154"/>
      <c r="G773" s="224"/>
      <c r="H773" s="154">
        <f t="shared" si="214"/>
        <v>0</v>
      </c>
      <c r="I773" s="225">
        <f t="shared" si="215"/>
        <v>6.7</v>
      </c>
      <c r="J773" s="154">
        <f t="shared" si="222"/>
        <v>0</v>
      </c>
      <c r="K773" s="154">
        <f t="shared" si="216"/>
        <v>0</v>
      </c>
      <c r="L773" s="154"/>
      <c r="M773" s="224"/>
      <c r="N773" s="154">
        <f t="shared" si="217"/>
        <v>0</v>
      </c>
      <c r="O773" s="249" t="str">
        <f t="shared" si="218"/>
        <v>---</v>
      </c>
      <c r="P773" s="224"/>
      <c r="Q773" s="249">
        <f t="shared" si="219"/>
        <v>0</v>
      </c>
      <c r="R773" s="130">
        <f t="shared" si="220"/>
        <v>397</v>
      </c>
      <c r="S773" s="219"/>
      <c r="T773" s="203"/>
      <c r="U773" s="154"/>
      <c r="V773" s="440"/>
      <c r="W773" s="227"/>
      <c r="X773" s="154"/>
      <c r="Y773" s="251"/>
      <c r="Z773" s="407"/>
      <c r="AA773" s="154"/>
      <c r="AB773" s="229"/>
    </row>
    <row r="774" spans="1:28" x14ac:dyDescent="0.25">
      <c r="A774" s="63" t="str">
        <f t="shared" ref="A774:B774" si="230">A725</f>
        <v>Treatment &amp; Disposal Facilities</v>
      </c>
      <c r="B774" s="45">
        <f t="shared" si="230"/>
        <v>372</v>
      </c>
      <c r="C774" s="39">
        <f t="shared" si="213"/>
        <v>0</v>
      </c>
      <c r="D774" s="39">
        <v>0</v>
      </c>
      <c r="E774" s="40"/>
      <c r="F774" s="39"/>
      <c r="G774" s="40"/>
      <c r="H774" s="39">
        <f t="shared" si="214"/>
        <v>0</v>
      </c>
      <c r="I774" s="41">
        <f t="shared" si="215"/>
        <v>5</v>
      </c>
      <c r="J774" s="39">
        <f t="shared" si="222"/>
        <v>0</v>
      </c>
      <c r="K774" s="39">
        <f t="shared" si="216"/>
        <v>0</v>
      </c>
      <c r="L774" s="39"/>
      <c r="M774" s="40"/>
      <c r="N774" s="39">
        <f t="shared" si="217"/>
        <v>0</v>
      </c>
      <c r="O774" s="42" t="str">
        <f t="shared" si="218"/>
        <v>---</v>
      </c>
      <c r="P774" s="40"/>
      <c r="Q774" s="42">
        <f t="shared" si="219"/>
        <v>0</v>
      </c>
      <c r="R774" s="130">
        <f t="shared" si="220"/>
        <v>372</v>
      </c>
      <c r="U774" s="39"/>
      <c r="V774" s="39"/>
      <c r="W774" s="207"/>
      <c r="X774" s="39"/>
      <c r="Y774" s="39"/>
      <c r="Z774" s="210"/>
      <c r="AA774" s="39"/>
      <c r="AB774" s="211"/>
    </row>
    <row r="775" spans="1:28" x14ac:dyDescent="0.25">
      <c r="A775" s="100" t="str">
        <f t="shared" ref="A775:B775" si="231">A726</f>
        <v>Plant Sewers</v>
      </c>
      <c r="B775" s="130">
        <f t="shared" si="231"/>
        <v>373</v>
      </c>
      <c r="C775" s="154">
        <f t="shared" si="213"/>
        <v>0</v>
      </c>
      <c r="D775" s="154"/>
      <c r="E775" s="224"/>
      <c r="F775" s="154"/>
      <c r="G775" s="224"/>
      <c r="H775" s="154">
        <f t="shared" si="214"/>
        <v>0</v>
      </c>
      <c r="I775" s="225">
        <f t="shared" si="215"/>
        <v>2.5</v>
      </c>
      <c r="J775" s="154">
        <f t="shared" si="222"/>
        <v>0</v>
      </c>
      <c r="K775" s="154">
        <f t="shared" si="216"/>
        <v>0</v>
      </c>
      <c r="L775" s="154"/>
      <c r="M775" s="224"/>
      <c r="N775" s="154">
        <f t="shared" si="217"/>
        <v>0</v>
      </c>
      <c r="O775" s="249" t="str">
        <f t="shared" si="218"/>
        <v>---</v>
      </c>
      <c r="P775" s="224"/>
      <c r="Q775" s="249">
        <f t="shared" si="219"/>
        <v>0</v>
      </c>
      <c r="R775" s="130">
        <f t="shared" si="220"/>
        <v>373</v>
      </c>
      <c r="S775" s="219"/>
      <c r="T775" s="203"/>
      <c r="U775" s="154"/>
      <c r="V775" s="441" t="s">
        <v>73</v>
      </c>
      <c r="W775" s="227"/>
      <c r="X775" s="154"/>
      <c r="Y775" s="154"/>
      <c r="Z775" s="251"/>
      <c r="AA775" s="154"/>
      <c r="AB775" s="229"/>
    </row>
    <row r="776" spans="1:28" x14ac:dyDescent="0.25">
      <c r="A776" s="63" t="str">
        <f t="shared" ref="A776:B776" si="232">A727</f>
        <v>Outfall Sewer Line</v>
      </c>
      <c r="B776" s="45">
        <f t="shared" si="232"/>
        <v>374</v>
      </c>
      <c r="C776" s="39">
        <f t="shared" si="213"/>
        <v>0</v>
      </c>
      <c r="D776" s="39">
        <v>0</v>
      </c>
      <c r="E776" s="40"/>
      <c r="F776" s="39"/>
      <c r="G776" s="40"/>
      <c r="H776" s="39">
        <f t="shared" si="214"/>
        <v>0</v>
      </c>
      <c r="I776" s="41">
        <f t="shared" si="215"/>
        <v>2</v>
      </c>
      <c r="J776" s="39">
        <f t="shared" si="222"/>
        <v>0</v>
      </c>
      <c r="K776" s="39">
        <f t="shared" si="216"/>
        <v>0</v>
      </c>
      <c r="L776" s="39"/>
      <c r="M776" s="40"/>
      <c r="N776" s="39">
        <f t="shared" si="217"/>
        <v>0</v>
      </c>
      <c r="O776" s="42" t="str">
        <f t="shared" si="218"/>
        <v>---</v>
      </c>
      <c r="P776" s="40"/>
      <c r="Q776" s="42">
        <f t="shared" si="219"/>
        <v>0</v>
      </c>
      <c r="R776" s="130">
        <f t="shared" si="220"/>
        <v>374</v>
      </c>
      <c r="U776" s="39"/>
      <c r="V776" s="441"/>
      <c r="W776" s="207"/>
      <c r="X776" s="39"/>
      <c r="Y776" s="39"/>
      <c r="Z776" s="210"/>
      <c r="AA776" s="39"/>
      <c r="AB776" s="211"/>
    </row>
    <row r="777" spans="1:28" x14ac:dyDescent="0.25">
      <c r="A777" s="100" t="str">
        <f t="shared" ref="A777:B777" si="233">A728</f>
        <v>Structures and Improvements- other</v>
      </c>
      <c r="B777" s="130">
        <f t="shared" si="233"/>
        <v>390</v>
      </c>
      <c r="C777" s="154">
        <f t="shared" si="213"/>
        <v>231667</v>
      </c>
      <c r="D777" s="154">
        <v>2600</v>
      </c>
      <c r="E777" s="224"/>
      <c r="F777" s="154"/>
      <c r="G777" s="224"/>
      <c r="H777" s="154">
        <f t="shared" si="214"/>
        <v>234267</v>
      </c>
      <c r="I777" s="225">
        <f t="shared" si="215"/>
        <v>2.5</v>
      </c>
      <c r="J777" s="154">
        <f t="shared" si="222"/>
        <v>5824.1750000000002</v>
      </c>
      <c r="K777" s="154">
        <f t="shared" si="216"/>
        <v>38007.337500000009</v>
      </c>
      <c r="L777" s="154"/>
      <c r="M777" s="224"/>
      <c r="N777" s="154">
        <f t="shared" si="217"/>
        <v>43831.512500000012</v>
      </c>
      <c r="O777" s="249">
        <f t="shared" si="218"/>
        <v>18.710066932175685</v>
      </c>
      <c r="P777" s="224"/>
      <c r="Q777" s="249">
        <f t="shared" si="219"/>
        <v>190435.48749999999</v>
      </c>
      <c r="R777" s="130">
        <f t="shared" si="220"/>
        <v>390</v>
      </c>
      <c r="S777" s="219"/>
      <c r="T777" s="203"/>
      <c r="U777" s="154"/>
      <c r="V777" s="441"/>
      <c r="W777" s="227"/>
      <c r="X777" s="154"/>
      <c r="Y777" s="154"/>
      <c r="Z777" s="154"/>
      <c r="AA777" s="154"/>
      <c r="AB777" s="229"/>
    </row>
    <row r="778" spans="1:28" x14ac:dyDescent="0.25">
      <c r="A778" s="63" t="str">
        <f t="shared" ref="A778:B778" si="234">A729</f>
        <v>Stores Equipment</v>
      </c>
      <c r="B778" s="45">
        <f t="shared" si="234"/>
        <v>393</v>
      </c>
      <c r="C778" s="39">
        <f t="shared" si="213"/>
        <v>0</v>
      </c>
      <c r="D778" s="39"/>
      <c r="E778" s="40"/>
      <c r="F778" s="39"/>
      <c r="G778" s="40"/>
      <c r="H778" s="39">
        <f t="shared" si="214"/>
        <v>0</v>
      </c>
      <c r="I778" s="41">
        <f t="shared" si="215"/>
        <v>4</v>
      </c>
      <c r="J778" s="39">
        <f t="shared" si="222"/>
        <v>0</v>
      </c>
      <c r="K778" s="39">
        <f t="shared" si="216"/>
        <v>0</v>
      </c>
      <c r="L778" s="39"/>
      <c r="M778" s="40"/>
      <c r="N778" s="39">
        <f t="shared" si="217"/>
        <v>0</v>
      </c>
      <c r="O778" s="42" t="str">
        <f t="shared" si="218"/>
        <v>---</v>
      </c>
      <c r="P778" s="40"/>
      <c r="Q778" s="42">
        <f t="shared" si="219"/>
        <v>0</v>
      </c>
      <c r="R778" s="130">
        <f t="shared" si="220"/>
        <v>393</v>
      </c>
      <c r="U778" s="39"/>
      <c r="V778" s="441"/>
      <c r="W778" s="207"/>
      <c r="X778" s="39"/>
      <c r="Y778" s="39"/>
      <c r="Z778" s="39"/>
      <c r="AA778" s="39"/>
      <c r="AB778" s="211"/>
    </row>
    <row r="779" spans="1:28" x14ac:dyDescent="0.25">
      <c r="A779" s="100" t="str">
        <f t="shared" ref="A779:B779" si="235">A730</f>
        <v>Transportation Equipment</v>
      </c>
      <c r="B779" s="130">
        <f t="shared" si="235"/>
        <v>392</v>
      </c>
      <c r="C779" s="154">
        <f t="shared" si="213"/>
        <v>0</v>
      </c>
      <c r="D779" s="154"/>
      <c r="E779" s="224"/>
      <c r="F779" s="154"/>
      <c r="G779" s="224"/>
      <c r="H779" s="154">
        <f t="shared" si="214"/>
        <v>0</v>
      </c>
      <c r="I779" s="225">
        <f t="shared" si="215"/>
        <v>13</v>
      </c>
      <c r="J779" s="154">
        <f t="shared" si="222"/>
        <v>0</v>
      </c>
      <c r="K779" s="154">
        <f t="shared" si="216"/>
        <v>0</v>
      </c>
      <c r="L779" s="154"/>
      <c r="M779" s="224"/>
      <c r="N779" s="154">
        <f t="shared" si="217"/>
        <v>0</v>
      </c>
      <c r="O779" s="249" t="str">
        <f t="shared" si="218"/>
        <v>---</v>
      </c>
      <c r="P779" s="224"/>
      <c r="Q779" s="249">
        <f t="shared" si="219"/>
        <v>0</v>
      </c>
      <c r="R779" s="130">
        <f t="shared" si="220"/>
        <v>392</v>
      </c>
      <c r="S779" s="219"/>
      <c r="T779" s="203"/>
      <c r="U779" s="154"/>
      <c r="V779" s="441"/>
      <c r="W779" s="227"/>
      <c r="X779" s="154"/>
      <c r="Y779" s="154"/>
      <c r="Z779" s="154"/>
      <c r="AA779" s="154"/>
      <c r="AB779" s="229"/>
    </row>
    <row r="780" spans="1:28" x14ac:dyDescent="0.25">
      <c r="A780" s="63" t="str">
        <f t="shared" ref="A780:B780" si="236">A731</f>
        <v>Power Operated Equipment</v>
      </c>
      <c r="B780" s="45">
        <f t="shared" si="236"/>
        <v>396</v>
      </c>
      <c r="C780" s="39">
        <f t="shared" si="213"/>
        <v>0</v>
      </c>
      <c r="D780" s="39"/>
      <c r="E780" s="40"/>
      <c r="F780" s="39"/>
      <c r="G780" s="40"/>
      <c r="H780" s="39">
        <f t="shared" si="214"/>
        <v>0</v>
      </c>
      <c r="I780" s="41">
        <f t="shared" si="215"/>
        <v>6.7</v>
      </c>
      <c r="J780" s="39">
        <f t="shared" si="222"/>
        <v>0</v>
      </c>
      <c r="K780" s="39">
        <f t="shared" si="216"/>
        <v>0</v>
      </c>
      <c r="L780" s="39"/>
      <c r="M780" s="40"/>
      <c r="N780" s="39">
        <f t="shared" si="217"/>
        <v>0</v>
      </c>
      <c r="O780" s="42" t="str">
        <f t="shared" si="218"/>
        <v>---</v>
      </c>
      <c r="P780" s="40"/>
      <c r="Q780" s="42">
        <f t="shared" si="219"/>
        <v>0</v>
      </c>
      <c r="R780" s="130">
        <f t="shared" si="220"/>
        <v>396</v>
      </c>
      <c r="S780" s="219"/>
      <c r="T780" s="203"/>
      <c r="U780" s="39"/>
      <c r="V780" s="441"/>
      <c r="W780" s="207"/>
      <c r="X780" s="39"/>
      <c r="Y780" s="39"/>
      <c r="Z780" s="39"/>
      <c r="AA780" s="39"/>
      <c r="AB780" s="211"/>
    </row>
    <row r="781" spans="1:28" x14ac:dyDescent="0.25">
      <c r="A781" s="100" t="str">
        <f t="shared" ref="A781:B781" si="237">A732</f>
        <v>Land and Land Rights</v>
      </c>
      <c r="B781" s="130">
        <f t="shared" si="237"/>
        <v>350</v>
      </c>
      <c r="C781" s="154">
        <f t="shared" si="213"/>
        <v>23316</v>
      </c>
      <c r="D781" s="154"/>
      <c r="E781" s="224"/>
      <c r="F781" s="154"/>
      <c r="G781" s="224"/>
      <c r="H781" s="154">
        <f t="shared" si="214"/>
        <v>23316</v>
      </c>
      <c r="I781" s="225">
        <f t="shared" si="215"/>
        <v>0</v>
      </c>
      <c r="J781" s="154">
        <f t="shared" si="222"/>
        <v>0</v>
      </c>
      <c r="K781" s="154">
        <f t="shared" si="216"/>
        <v>0</v>
      </c>
      <c r="L781" s="154"/>
      <c r="M781" s="224"/>
      <c r="N781" s="154">
        <f t="shared" si="217"/>
        <v>0</v>
      </c>
      <c r="O781" s="249" t="str">
        <f t="shared" si="218"/>
        <v>---</v>
      </c>
      <c r="P781" s="224"/>
      <c r="Q781" s="249">
        <f t="shared" si="219"/>
        <v>23316</v>
      </c>
      <c r="R781" s="130">
        <f t="shared" si="220"/>
        <v>350</v>
      </c>
      <c r="S781" s="219"/>
      <c r="T781" s="203"/>
      <c r="U781" s="154"/>
      <c r="V781" s="441"/>
      <c r="W781" s="227"/>
      <c r="X781" s="154"/>
      <c r="Y781" s="154"/>
      <c r="Z781" s="154"/>
      <c r="AA781" s="154"/>
      <c r="AB781" s="229"/>
    </row>
    <row r="782" spans="1:28" x14ac:dyDescent="0.25">
      <c r="A782" s="63">
        <f t="shared" ref="A782:B782" si="238">A733</f>
        <v>0</v>
      </c>
      <c r="B782" s="45">
        <f t="shared" si="238"/>
        <v>0</v>
      </c>
      <c r="C782" s="39">
        <f t="shared" si="213"/>
        <v>0</v>
      </c>
      <c r="D782" s="39"/>
      <c r="E782" s="40"/>
      <c r="F782" s="39"/>
      <c r="G782" s="40"/>
      <c r="H782" s="39">
        <f t="shared" si="214"/>
        <v>0</v>
      </c>
      <c r="I782" s="41">
        <f t="shared" si="215"/>
        <v>0</v>
      </c>
      <c r="J782" s="39">
        <f t="shared" si="222"/>
        <v>0</v>
      </c>
      <c r="K782" s="39">
        <f t="shared" si="216"/>
        <v>0</v>
      </c>
      <c r="L782" s="39"/>
      <c r="M782" s="40"/>
      <c r="N782" s="39">
        <f t="shared" si="217"/>
        <v>0</v>
      </c>
      <c r="O782" s="42" t="str">
        <f t="shared" si="218"/>
        <v>---</v>
      </c>
      <c r="P782" s="40"/>
      <c r="Q782" s="42">
        <f t="shared" si="219"/>
        <v>0</v>
      </c>
      <c r="R782" s="130">
        <f t="shared" si="220"/>
        <v>0</v>
      </c>
      <c r="S782" s="219"/>
      <c r="T782" s="203"/>
      <c r="U782" s="39"/>
      <c r="V782" s="441"/>
      <c r="W782" s="207"/>
      <c r="X782" s="39"/>
      <c r="Y782" s="39"/>
      <c r="Z782" s="39"/>
      <c r="AA782" s="39"/>
      <c r="AB782" s="211"/>
    </row>
    <row r="783" spans="1:28" x14ac:dyDescent="0.25">
      <c r="A783" s="100">
        <f t="shared" ref="A783:B783" si="239">A734</f>
        <v>0</v>
      </c>
      <c r="B783" s="130">
        <f t="shared" si="239"/>
        <v>0</v>
      </c>
      <c r="C783" s="154">
        <f t="shared" si="213"/>
        <v>0</v>
      </c>
      <c r="D783" s="154"/>
      <c r="E783" s="224"/>
      <c r="F783" s="154"/>
      <c r="G783" s="224"/>
      <c r="H783" s="154">
        <f t="shared" si="214"/>
        <v>0</v>
      </c>
      <c r="I783" s="225">
        <f t="shared" si="215"/>
        <v>0</v>
      </c>
      <c r="J783" s="154">
        <f t="shared" si="222"/>
        <v>0</v>
      </c>
      <c r="K783" s="154">
        <f t="shared" si="216"/>
        <v>0</v>
      </c>
      <c r="L783" s="154"/>
      <c r="M783" s="224"/>
      <c r="N783" s="154">
        <f t="shared" si="217"/>
        <v>0</v>
      </c>
      <c r="O783" s="249" t="str">
        <f t="shared" si="218"/>
        <v>---</v>
      </c>
      <c r="P783" s="224"/>
      <c r="Q783" s="249">
        <f t="shared" si="219"/>
        <v>0</v>
      </c>
      <c r="R783" s="130">
        <f t="shared" si="220"/>
        <v>0</v>
      </c>
      <c r="S783" s="219"/>
      <c r="T783" s="203"/>
      <c r="U783" s="154"/>
      <c r="V783" s="154"/>
      <c r="W783" s="227"/>
      <c r="X783" s="154"/>
      <c r="Y783" s="154"/>
      <c r="Z783" s="154"/>
      <c r="AA783" s="154"/>
      <c r="AB783" s="229"/>
    </row>
    <row r="784" spans="1:28" x14ac:dyDescent="0.25">
      <c r="A784" s="63">
        <f t="shared" ref="A784:B784" si="240">A735</f>
        <v>0</v>
      </c>
      <c r="B784" s="45">
        <f t="shared" si="240"/>
        <v>0</v>
      </c>
      <c r="C784" s="39">
        <f t="shared" si="213"/>
        <v>0</v>
      </c>
      <c r="D784" s="39"/>
      <c r="E784" s="40"/>
      <c r="F784" s="39"/>
      <c r="G784" s="40"/>
      <c r="H784" s="39">
        <f t="shared" si="214"/>
        <v>0</v>
      </c>
      <c r="I784" s="41">
        <f t="shared" si="215"/>
        <v>0</v>
      </c>
      <c r="J784" s="39">
        <f t="shared" si="222"/>
        <v>0</v>
      </c>
      <c r="K784" s="39">
        <f t="shared" si="216"/>
        <v>0</v>
      </c>
      <c r="L784" s="39"/>
      <c r="M784" s="40"/>
      <c r="N784" s="39">
        <f t="shared" si="217"/>
        <v>0</v>
      </c>
      <c r="O784" s="42" t="str">
        <f t="shared" si="218"/>
        <v>---</v>
      </c>
      <c r="P784" s="40"/>
      <c r="Q784" s="42">
        <f t="shared" si="219"/>
        <v>0</v>
      </c>
      <c r="R784" s="45"/>
      <c r="S784" s="219"/>
      <c r="T784" s="203"/>
      <c r="U784" s="39"/>
      <c r="V784" s="39"/>
      <c r="W784" s="207"/>
      <c r="X784" s="207"/>
      <c r="Y784" s="39"/>
      <c r="Z784" s="39"/>
      <c r="AA784" s="39"/>
      <c r="AB784" s="211"/>
    </row>
    <row r="785" spans="1:28" x14ac:dyDescent="0.25">
      <c r="A785" s="10"/>
      <c r="B785" s="104"/>
      <c r="C785" s="14"/>
      <c r="D785" s="15"/>
      <c r="E785" s="16"/>
      <c r="F785" s="15"/>
      <c r="G785" s="16"/>
      <c r="H785" s="11">
        <f t="shared" si="214"/>
        <v>0</v>
      </c>
      <c r="I785" s="17"/>
      <c r="J785" s="11"/>
      <c r="K785" s="14"/>
      <c r="L785" s="15"/>
      <c r="M785" s="16"/>
      <c r="N785" s="15"/>
      <c r="O785" s="13"/>
      <c r="P785" s="16"/>
      <c r="Q785" s="124"/>
      <c r="R785" s="44"/>
      <c r="U785" s="11"/>
      <c r="V785" s="11"/>
      <c r="W785" s="64"/>
      <c r="X785" s="64"/>
      <c r="Y785" s="11"/>
      <c r="Z785" s="11"/>
      <c r="AA785" s="11"/>
      <c r="AB785" s="230"/>
    </row>
    <row r="786" spans="1:28" x14ac:dyDescent="0.25">
      <c r="A786" s="272" t="s">
        <v>54</v>
      </c>
      <c r="B786" s="9" t="str">
        <f>$M$1</f>
        <v>A</v>
      </c>
      <c r="C786" s="18"/>
      <c r="D786" s="18"/>
      <c r="E786" s="19"/>
      <c r="F786" s="18"/>
      <c r="G786" s="19"/>
      <c r="H786" s="18"/>
      <c r="I786" s="18"/>
      <c r="J786" s="18"/>
      <c r="K786" s="18"/>
      <c r="L786" s="18"/>
      <c r="M786" s="19"/>
      <c r="N786" s="18"/>
      <c r="O786" s="18"/>
      <c r="P786" s="19"/>
      <c r="Q786" s="20"/>
      <c r="R786" s="21"/>
      <c r="U786" s="56"/>
      <c r="V786" s="4"/>
      <c r="Y786" s="32"/>
      <c r="AA786" s="32"/>
      <c r="AB786" s="205"/>
    </row>
    <row r="787" spans="1:28" x14ac:dyDescent="0.25">
      <c r="A787" s="4" t="s">
        <v>4</v>
      </c>
      <c r="C787" s="198">
        <f>SUM(C764:C786)</f>
        <v>581910</v>
      </c>
      <c r="D787" s="198">
        <f>SUM(D764:D786)</f>
        <v>22220</v>
      </c>
      <c r="E787" s="22"/>
      <c r="F787" s="154">
        <f>SUM(F764:F786)</f>
        <v>0</v>
      </c>
      <c r="G787" s="22"/>
      <c r="H787" s="198">
        <f>SUM(H764:H786)</f>
        <v>604130</v>
      </c>
      <c r="I787" s="23"/>
      <c r="J787" s="198">
        <f>SUM(J764:J786)</f>
        <v>13720.580000000002</v>
      </c>
      <c r="K787" s="198">
        <f>SUM(K764:K786)</f>
        <v>83498.497499999998</v>
      </c>
      <c r="L787" s="154">
        <f>SUM(L764:L786)</f>
        <v>0</v>
      </c>
      <c r="M787" s="22"/>
      <c r="N787" s="198">
        <f>SUM(N764:N786)</f>
        <v>97219.077500000014</v>
      </c>
      <c r="O787" s="64"/>
      <c r="P787" s="24"/>
      <c r="Q787" s="198">
        <f>SUM(Q764:Q786)</f>
        <v>506910.92249999999</v>
      </c>
      <c r="U787" s="198">
        <f>SUM(U764:U786)</f>
        <v>0</v>
      </c>
      <c r="V787" s="23"/>
      <c r="X787" s="198">
        <f>U787+V764</f>
        <v>0</v>
      </c>
      <c r="Y787" s="198">
        <f>X787/H787*J787</f>
        <v>0</v>
      </c>
      <c r="AA787" s="198">
        <f>Z764+Y787+SUM(AA764:AA785)</f>
        <v>0</v>
      </c>
      <c r="AB787" s="198">
        <f>X787-AA787</f>
        <v>0</v>
      </c>
    </row>
    <row r="788" spans="1:28" x14ac:dyDescent="0.25">
      <c r="C788" s="32"/>
      <c r="H788" s="32"/>
      <c r="I788" s="32"/>
      <c r="J788" s="32"/>
      <c r="K788" s="32"/>
      <c r="L788" s="32"/>
      <c r="N788" s="32"/>
      <c r="O788" s="32"/>
      <c r="Q788" s="32"/>
    </row>
    <row r="789" spans="1:28" x14ac:dyDescent="0.25">
      <c r="A789" s="120" t="s">
        <v>85</v>
      </c>
      <c r="B789" s="4"/>
      <c r="E789" s="4"/>
      <c r="G789" s="4"/>
      <c r="M789" s="4"/>
      <c r="P789" s="4"/>
    </row>
    <row r="790" spans="1:28" ht="14.4" thickBot="1" x14ac:dyDescent="0.3">
      <c r="B790" s="4"/>
      <c r="E790" s="4"/>
      <c r="G790" s="4"/>
      <c r="J790" s="32"/>
      <c r="K790" s="32"/>
      <c r="L790" s="32"/>
      <c r="N790" s="32"/>
      <c r="O790" s="32"/>
      <c r="Q790" s="32"/>
    </row>
    <row r="791" spans="1:28" ht="14.4" thickTop="1" x14ac:dyDescent="0.25">
      <c r="B791" s="4"/>
      <c r="E791" s="4"/>
      <c r="G791" s="4"/>
      <c r="J791" s="32"/>
      <c r="K791" s="66"/>
      <c r="L791" s="67"/>
      <c r="M791" s="68"/>
      <c r="N791" s="67"/>
      <c r="O791" s="67"/>
      <c r="P791" s="68"/>
      <c r="Q791" s="69"/>
    </row>
    <row r="792" spans="1:28" x14ac:dyDescent="0.25">
      <c r="C792" s="32"/>
      <c r="H792" s="32"/>
      <c r="I792" s="32"/>
      <c r="J792" s="32"/>
      <c r="K792" s="70"/>
      <c r="L792" s="448">
        <f>I756</f>
        <v>1998</v>
      </c>
      <c r="M792" s="449"/>
      <c r="N792" s="449"/>
      <c r="O792" s="449"/>
      <c r="P792" s="450"/>
      <c r="Q792" s="71"/>
    </row>
    <row r="793" spans="1:28" x14ac:dyDescent="0.25">
      <c r="K793" s="72"/>
      <c r="L793" s="56"/>
      <c r="M793" s="73"/>
      <c r="N793" s="56"/>
      <c r="O793" s="56"/>
      <c r="P793" s="73"/>
      <c r="Q793" s="74"/>
    </row>
    <row r="794" spans="1:28" x14ac:dyDescent="0.25">
      <c r="A794" s="9"/>
      <c r="B794" s="267"/>
      <c r="K794" s="72"/>
      <c r="L794" s="56" t="s">
        <v>19</v>
      </c>
      <c r="M794" s="73"/>
      <c r="N794" s="56"/>
      <c r="O794" s="379">
        <f>H787</f>
        <v>604130</v>
      </c>
      <c r="P794" s="379"/>
      <c r="Q794" s="71"/>
    </row>
    <row r="795" spans="1:28" x14ac:dyDescent="0.25">
      <c r="A795" s="9"/>
      <c r="B795" s="267"/>
      <c r="K795" s="72"/>
      <c r="L795" s="43" t="s">
        <v>20</v>
      </c>
      <c r="M795" s="73"/>
      <c r="N795" s="56"/>
      <c r="O795" s="391">
        <f>X787</f>
        <v>0</v>
      </c>
      <c r="P795" s="391"/>
      <c r="Q795" s="71"/>
    </row>
    <row r="796" spans="1:28" ht="14.4" thickBot="1" x14ac:dyDescent="0.3">
      <c r="K796" s="72"/>
      <c r="L796" s="43" t="s">
        <v>21</v>
      </c>
      <c r="M796" s="73"/>
      <c r="N796" s="56"/>
      <c r="O796" s="392">
        <f>N787</f>
        <v>97219.077500000014</v>
      </c>
      <c r="P796" s="392"/>
      <c r="Q796" s="71"/>
    </row>
    <row r="797" spans="1:28" x14ac:dyDescent="0.25">
      <c r="A797" s="9"/>
      <c r="B797" s="267"/>
      <c r="K797" s="72"/>
      <c r="L797" s="75"/>
      <c r="M797" s="76"/>
      <c r="N797" s="77"/>
      <c r="O797" s="393">
        <f>O794-O795-O796</f>
        <v>506910.92249999999</v>
      </c>
      <c r="P797" s="393"/>
      <c r="Q797" s="71"/>
    </row>
    <row r="798" spans="1:28" x14ac:dyDescent="0.25">
      <c r="A798" s="9"/>
      <c r="B798" s="267"/>
      <c r="H798" s="9"/>
      <c r="K798" s="78"/>
      <c r="L798" s="43"/>
      <c r="M798" s="73"/>
      <c r="N798" s="56"/>
      <c r="O798" s="43"/>
      <c r="P798" s="56"/>
      <c r="Q798" s="74"/>
    </row>
    <row r="799" spans="1:28" x14ac:dyDescent="0.25">
      <c r="A799" s="9" t="s">
        <v>22</v>
      </c>
      <c r="B799" s="62">
        <v>0</v>
      </c>
      <c r="C799" s="62"/>
      <c r="D799" s="4" t="s">
        <v>23</v>
      </c>
      <c r="E799" s="4"/>
      <c r="F799" s="2"/>
      <c r="G799" s="4"/>
      <c r="H799" s="2"/>
      <c r="J799" s="2"/>
      <c r="K799" s="78"/>
      <c r="L799" s="80" t="s">
        <v>24</v>
      </c>
      <c r="M799" s="73"/>
      <c r="N799" s="56"/>
      <c r="O799" s="394">
        <f>AA787</f>
        <v>0</v>
      </c>
      <c r="P799" s="394"/>
      <c r="Q799" s="71"/>
    </row>
    <row r="800" spans="1:28" x14ac:dyDescent="0.25">
      <c r="A800" s="9" t="s">
        <v>25</v>
      </c>
      <c r="B800" s="62">
        <v>0</v>
      </c>
      <c r="C800" s="62"/>
      <c r="D800" s="4">
        <f>B799-B800</f>
        <v>0</v>
      </c>
      <c r="E800" s="4" t="s">
        <v>26</v>
      </c>
      <c r="F800" s="2"/>
      <c r="G800" s="4"/>
      <c r="H800" s="2"/>
      <c r="J800" s="2"/>
      <c r="K800" s="72"/>
      <c r="L800" s="81" t="s">
        <v>27</v>
      </c>
      <c r="M800" s="19"/>
      <c r="N800" s="20"/>
      <c r="O800" s="374">
        <f>O797+O799</f>
        <v>506910.92249999999</v>
      </c>
      <c r="P800" s="374"/>
      <c r="Q800" s="95"/>
    </row>
    <row r="801" spans="1:33" ht="14.4" thickBot="1" x14ac:dyDescent="0.3">
      <c r="A801" s="9"/>
      <c r="B801" s="62"/>
      <c r="C801" s="62"/>
      <c r="E801" s="4"/>
      <c r="F801" s="2"/>
      <c r="G801" s="4"/>
      <c r="H801" s="2"/>
      <c r="J801" s="2"/>
      <c r="K801" s="82"/>
      <c r="L801" s="103"/>
      <c r="M801" s="84"/>
      <c r="N801" s="83"/>
      <c r="O801" s="83"/>
      <c r="P801" s="84"/>
      <c r="Q801" s="85"/>
    </row>
    <row r="802" spans="1:33" ht="14.4" thickTop="1" x14ac:dyDescent="0.25"/>
    <row r="803" spans="1:33" x14ac:dyDescent="0.25">
      <c r="B803" s="4"/>
      <c r="E803" s="4"/>
      <c r="M803" s="4"/>
      <c r="N803" s="425" t="s">
        <v>93</v>
      </c>
      <c r="O803" s="425"/>
      <c r="P803" s="425"/>
      <c r="Q803" s="425"/>
      <c r="R803" s="425"/>
    </row>
    <row r="804" spans="1:33" x14ac:dyDescent="0.25">
      <c r="A804" s="271"/>
      <c r="B804" s="271"/>
      <c r="C804" s="271"/>
      <c r="D804" s="1"/>
      <c r="G804" s="422" t="s">
        <v>1</v>
      </c>
      <c r="H804" s="423"/>
      <c r="I804" s="3">
        <f>I756+1</f>
        <v>1999</v>
      </c>
      <c r="J804" s="427"/>
      <c r="K804" s="427"/>
      <c r="L804" s="428"/>
      <c r="M804" s="3">
        <v>12</v>
      </c>
      <c r="N804" s="425"/>
      <c r="O804" s="425"/>
      <c r="P804" s="425"/>
      <c r="Q804" s="425"/>
      <c r="R804" s="425"/>
    </row>
    <row r="805" spans="1:33" x14ac:dyDescent="0.25">
      <c r="A805" s="271"/>
      <c r="B805" s="271"/>
      <c r="C805" s="271"/>
      <c r="D805" s="1"/>
      <c r="N805" s="426"/>
      <c r="O805" s="426"/>
      <c r="P805" s="426"/>
      <c r="Q805" s="426"/>
      <c r="R805" s="426"/>
    </row>
    <row r="806" spans="1:33" x14ac:dyDescent="0.3">
      <c r="A806" s="5"/>
      <c r="B806" s="451" t="s">
        <v>49</v>
      </c>
      <c r="C806" s="366" t="s">
        <v>44</v>
      </c>
      <c r="D806" s="366" t="s">
        <v>45</v>
      </c>
      <c r="E806" s="101"/>
      <c r="F806" s="366" t="s">
        <v>46</v>
      </c>
      <c r="G806" s="101"/>
      <c r="H806" s="366" t="s">
        <v>47</v>
      </c>
      <c r="I806" s="366" t="s">
        <v>48</v>
      </c>
      <c r="J806" s="366" t="s">
        <v>50</v>
      </c>
      <c r="K806" s="366" t="s">
        <v>51</v>
      </c>
      <c r="L806" s="366" t="s">
        <v>52</v>
      </c>
      <c r="M806" s="101"/>
      <c r="N806" s="366" t="s">
        <v>53</v>
      </c>
      <c r="O806" s="366" t="s">
        <v>60</v>
      </c>
      <c r="P806" s="101"/>
      <c r="Q806" s="368" t="s">
        <v>55</v>
      </c>
      <c r="R806" s="447" t="s">
        <v>49</v>
      </c>
      <c r="U806" s="437" t="s">
        <v>64</v>
      </c>
      <c r="V806" s="437" t="s">
        <v>65</v>
      </c>
      <c r="W806" s="442" t="s">
        <v>67</v>
      </c>
      <c r="X806" s="437" t="s">
        <v>66</v>
      </c>
      <c r="Y806" s="437" t="s">
        <v>68</v>
      </c>
      <c r="Z806" s="445" t="s">
        <v>69</v>
      </c>
      <c r="AA806" s="437" t="s">
        <v>70</v>
      </c>
      <c r="AB806" s="437" t="s">
        <v>71</v>
      </c>
    </row>
    <row r="807" spans="1:33" x14ac:dyDescent="0.3">
      <c r="A807" s="6"/>
      <c r="B807" s="451"/>
      <c r="C807" s="367"/>
      <c r="D807" s="367"/>
      <c r="E807" s="102"/>
      <c r="F807" s="367"/>
      <c r="G807" s="102"/>
      <c r="H807" s="367"/>
      <c r="I807" s="367"/>
      <c r="J807" s="367"/>
      <c r="K807" s="367"/>
      <c r="L807" s="367"/>
      <c r="M807" s="102"/>
      <c r="N807" s="367"/>
      <c r="O807" s="367"/>
      <c r="P807" s="102"/>
      <c r="Q807" s="369"/>
      <c r="R807" s="447"/>
      <c r="U807" s="438"/>
      <c r="V807" s="438"/>
      <c r="W807" s="443"/>
      <c r="X807" s="438"/>
      <c r="Y807" s="438"/>
      <c r="Z807" s="446"/>
      <c r="AA807" s="438"/>
      <c r="AB807" s="438"/>
    </row>
    <row r="808" spans="1:33" x14ac:dyDescent="0.3">
      <c r="A808" s="6"/>
      <c r="B808" s="451"/>
      <c r="C808" s="367"/>
      <c r="D808" s="367"/>
      <c r="E808" s="102"/>
      <c r="F808" s="367"/>
      <c r="G808" s="102"/>
      <c r="H808" s="367"/>
      <c r="I808" s="367"/>
      <c r="J808" s="367"/>
      <c r="K808" s="367"/>
      <c r="L808" s="367"/>
      <c r="M808" s="102"/>
      <c r="N808" s="367"/>
      <c r="O808" s="367"/>
      <c r="P808" s="102"/>
      <c r="Q808" s="369"/>
      <c r="R808" s="447"/>
      <c r="U808" s="438"/>
      <c r="V808" s="438"/>
      <c r="W808" s="443"/>
      <c r="X808" s="438"/>
      <c r="Y808" s="438"/>
      <c r="Z808" s="446"/>
      <c r="AA808" s="438"/>
      <c r="AB808" s="438"/>
    </row>
    <row r="809" spans="1:33" x14ac:dyDescent="0.3">
      <c r="A809" s="359" t="s">
        <v>0</v>
      </c>
      <c r="B809" s="451"/>
      <c r="C809" s="367"/>
      <c r="D809" s="367"/>
      <c r="E809" s="102"/>
      <c r="F809" s="367"/>
      <c r="G809" s="102"/>
      <c r="H809" s="367"/>
      <c r="I809" s="367"/>
      <c r="J809" s="367"/>
      <c r="K809" s="367"/>
      <c r="L809" s="367"/>
      <c r="M809" s="102"/>
      <c r="N809" s="367"/>
      <c r="O809" s="367"/>
      <c r="P809" s="102"/>
      <c r="Q809" s="369"/>
      <c r="R809" s="447"/>
      <c r="U809" s="438"/>
      <c r="V809" s="438"/>
      <c r="W809" s="443"/>
      <c r="X809" s="438"/>
      <c r="Y809" s="438"/>
      <c r="Z809" s="446"/>
      <c r="AA809" s="438"/>
      <c r="AB809" s="438"/>
    </row>
    <row r="810" spans="1:33" x14ac:dyDescent="0.3">
      <c r="A810" s="359"/>
      <c r="B810" s="451"/>
      <c r="C810" s="46">
        <f>I804</f>
        <v>1999</v>
      </c>
      <c r="D810" s="46">
        <f>C810</f>
        <v>1999</v>
      </c>
      <c r="E810" s="7" t="s">
        <v>5</v>
      </c>
      <c r="F810" s="46">
        <f>D810</f>
        <v>1999</v>
      </c>
      <c r="G810" s="7" t="s">
        <v>5</v>
      </c>
      <c r="H810" s="46">
        <f>F810</f>
        <v>1999</v>
      </c>
      <c r="I810" s="373"/>
      <c r="J810" s="373"/>
      <c r="K810" s="46">
        <f>H810</f>
        <v>1999</v>
      </c>
      <c r="L810" s="46">
        <f>K810</f>
        <v>1999</v>
      </c>
      <c r="M810" s="7" t="s">
        <v>5</v>
      </c>
      <c r="N810" s="46">
        <f>L810</f>
        <v>1999</v>
      </c>
      <c r="O810" s="373"/>
      <c r="P810" s="7" t="s">
        <v>5</v>
      </c>
      <c r="Q810" s="47">
        <f>N810</f>
        <v>1999</v>
      </c>
      <c r="R810" s="447"/>
      <c r="U810" s="46">
        <f>Q810</f>
        <v>1999</v>
      </c>
      <c r="V810" s="46">
        <f>U810</f>
        <v>1999</v>
      </c>
      <c r="W810" s="444"/>
      <c r="X810" s="46">
        <f>U810</f>
        <v>1999</v>
      </c>
      <c r="Y810" s="46">
        <f>U810</f>
        <v>1999</v>
      </c>
      <c r="Z810" s="47">
        <f>U810</f>
        <v>1999</v>
      </c>
      <c r="AA810" s="439"/>
      <c r="AB810" s="439"/>
    </row>
    <row r="811" spans="1:33" x14ac:dyDescent="0.25">
      <c r="A811" s="9"/>
      <c r="B811" s="112"/>
      <c r="C811" s="100"/>
      <c r="D811" s="233"/>
      <c r="E811" s="234"/>
      <c r="F811" s="233"/>
      <c r="G811" s="234"/>
      <c r="H811" s="233"/>
      <c r="I811" s="235"/>
      <c r="J811" s="233"/>
      <c r="K811" s="233"/>
      <c r="L811" s="233"/>
      <c r="M811" s="234"/>
      <c r="N811" s="233"/>
      <c r="O811" s="233"/>
      <c r="P811" s="234"/>
      <c r="Q811" s="235"/>
      <c r="R811" s="233"/>
      <c r="U811" s="59"/>
      <c r="V811" s="59"/>
      <c r="W811" s="60"/>
      <c r="X811" s="59"/>
      <c r="Y811" s="59"/>
      <c r="Z811" s="59"/>
      <c r="AA811" s="60"/>
      <c r="AB811" s="60"/>
    </row>
    <row r="812" spans="1:33" s="100" customFormat="1" x14ac:dyDescent="0.25">
      <c r="A812" s="100" t="s">
        <v>214</v>
      </c>
      <c r="B812" s="112" t="str">
        <f>$M$1</f>
        <v>A</v>
      </c>
      <c r="C812" s="154"/>
      <c r="D812" s="154"/>
      <c r="E812" s="224"/>
      <c r="F812" s="154"/>
      <c r="G812" s="224"/>
      <c r="H812" s="154"/>
      <c r="I812" s="225"/>
      <c r="J812" s="154"/>
      <c r="K812" s="154"/>
      <c r="L812" s="154"/>
      <c r="M812" s="224"/>
      <c r="N812" s="154"/>
      <c r="O812" s="249"/>
      <c r="P812" s="224"/>
      <c r="Q812" s="249"/>
      <c r="R812" s="130"/>
      <c r="S812" s="219"/>
      <c r="T812" s="203"/>
      <c r="U812" s="154"/>
      <c r="V812" s="154">
        <f>X787</f>
        <v>0</v>
      </c>
      <c r="W812" s="227"/>
      <c r="X812" s="227"/>
      <c r="Y812" s="227"/>
      <c r="Z812" s="227"/>
      <c r="AA812" s="154"/>
      <c r="AB812" s="229"/>
      <c r="AC812" s="219"/>
      <c r="AD812" s="203"/>
      <c r="AG812" s="112"/>
    </row>
    <row r="813" spans="1:33" x14ac:dyDescent="0.25">
      <c r="A813" s="63" t="str">
        <f t="shared" ref="A813:B813" si="241">A765</f>
        <v>Structures and Improvements-sewage collection</v>
      </c>
      <c r="B813" s="45">
        <f t="shared" si="241"/>
        <v>351</v>
      </c>
      <c r="C813" s="39">
        <f t="shared" ref="C813:C831" si="242">H765</f>
        <v>111379</v>
      </c>
      <c r="D813" s="39"/>
      <c r="E813" s="40"/>
      <c r="F813" s="39"/>
      <c r="G813" s="40"/>
      <c r="H813" s="39">
        <f t="shared" ref="H813:H832" si="243">C813+D813-F813</f>
        <v>111379</v>
      </c>
      <c r="I813" s="41">
        <f t="shared" ref="I813:I831" si="244">I765</f>
        <v>3</v>
      </c>
      <c r="J813" s="39">
        <f>((C813+H813)/2)*I813/100*$M$804/12</f>
        <v>3341.3700000000003</v>
      </c>
      <c r="K813" s="39">
        <f t="shared" ref="K813:K831" si="245">N765</f>
        <v>31675.785</v>
      </c>
      <c r="L813" s="39"/>
      <c r="M813" s="40"/>
      <c r="N813" s="39">
        <f t="shared" ref="N813:N831" si="246">K813+J813+L813-F813</f>
        <v>35017.154999999999</v>
      </c>
      <c r="O813" s="42">
        <f t="shared" ref="O813:O831" si="247">IF(N813&gt;0, N813/H813*100, "---")</f>
        <v>31.439638531500552</v>
      </c>
      <c r="P813" s="40"/>
      <c r="Q813" s="42">
        <f t="shared" ref="Q813:Q831" si="248">H813-N813</f>
        <v>76361.845000000001</v>
      </c>
      <c r="R813" s="45">
        <f t="shared" ref="R813:R831" si="249">B813</f>
        <v>351</v>
      </c>
      <c r="U813" s="39"/>
      <c r="V813" s="440" t="s">
        <v>72</v>
      </c>
      <c r="W813" s="207"/>
      <c r="X813" s="39"/>
      <c r="Y813" s="210"/>
      <c r="Z813" s="407" t="s">
        <v>74</v>
      </c>
      <c r="AA813" s="39"/>
      <c r="AB813" s="211"/>
    </row>
    <row r="814" spans="1:33" x14ac:dyDescent="0.25">
      <c r="A814" s="100" t="str">
        <f t="shared" ref="A814" si="250">A766</f>
        <v>Collection Sewers, Force</v>
      </c>
      <c r="B814" s="130">
        <f>B766</f>
        <v>352.1</v>
      </c>
      <c r="C814" s="154">
        <f t="shared" si="242"/>
        <v>0</v>
      </c>
      <c r="D814" s="154"/>
      <c r="E814" s="224"/>
      <c r="F814" s="154"/>
      <c r="G814" s="224"/>
      <c r="H814" s="154">
        <f t="shared" si="243"/>
        <v>0</v>
      </c>
      <c r="I814" s="225">
        <f t="shared" si="244"/>
        <v>2</v>
      </c>
      <c r="J814" s="154">
        <f t="shared" ref="J814:J831" si="251">((C814+H814)/2)*I814/100*$M$804/12</f>
        <v>0</v>
      </c>
      <c r="K814" s="154">
        <f t="shared" si="245"/>
        <v>0</v>
      </c>
      <c r="L814" s="154"/>
      <c r="M814" s="224"/>
      <c r="N814" s="154">
        <f t="shared" si="246"/>
        <v>0</v>
      </c>
      <c r="O814" s="249" t="str">
        <f t="shared" si="247"/>
        <v>---</v>
      </c>
      <c r="P814" s="224"/>
      <c r="Q814" s="249">
        <f t="shared" si="248"/>
        <v>0</v>
      </c>
      <c r="R814" s="45">
        <f t="shared" si="249"/>
        <v>352.1</v>
      </c>
      <c r="S814" s="219"/>
      <c r="T814" s="203"/>
      <c r="U814" s="154"/>
      <c r="V814" s="440"/>
      <c r="W814" s="227"/>
      <c r="X814" s="154"/>
      <c r="Y814" s="251"/>
      <c r="Z814" s="407"/>
      <c r="AA814" s="154"/>
      <c r="AB814" s="229"/>
    </row>
    <row r="815" spans="1:33" x14ac:dyDescent="0.25">
      <c r="A815" s="63" t="str">
        <f t="shared" ref="A815:B815" si="252">A767</f>
        <v>Collection Sewers, Gravity</v>
      </c>
      <c r="B815" s="45">
        <f t="shared" si="252"/>
        <v>352.2</v>
      </c>
      <c r="C815" s="39">
        <f t="shared" si="242"/>
        <v>0</v>
      </c>
      <c r="D815" s="39"/>
      <c r="E815" s="40"/>
      <c r="F815" s="39"/>
      <c r="G815" s="40"/>
      <c r="H815" s="39">
        <f t="shared" si="243"/>
        <v>0</v>
      </c>
      <c r="I815" s="41">
        <f t="shared" si="244"/>
        <v>2</v>
      </c>
      <c r="J815" s="39">
        <f t="shared" si="251"/>
        <v>0</v>
      </c>
      <c r="K815" s="39">
        <f t="shared" si="245"/>
        <v>0</v>
      </c>
      <c r="L815" s="39"/>
      <c r="M815" s="40"/>
      <c r="N815" s="39">
        <f t="shared" si="246"/>
        <v>0</v>
      </c>
      <c r="O815" s="42" t="str">
        <f t="shared" si="247"/>
        <v>---</v>
      </c>
      <c r="P815" s="40"/>
      <c r="Q815" s="42">
        <f t="shared" si="248"/>
        <v>0</v>
      </c>
      <c r="R815" s="45">
        <f t="shared" si="249"/>
        <v>352.2</v>
      </c>
      <c r="U815" s="39"/>
      <c r="V815" s="440"/>
      <c r="W815" s="207"/>
      <c r="X815" s="39"/>
      <c r="Y815" s="210"/>
      <c r="Z815" s="407"/>
      <c r="AA815" s="39"/>
      <c r="AB815" s="211"/>
    </row>
    <row r="816" spans="1:33" x14ac:dyDescent="0.25">
      <c r="A816" s="100" t="str">
        <f t="shared" ref="A816:B816" si="253">A768</f>
        <v>Structures and Improvements-sewage treatment</v>
      </c>
      <c r="B816" s="130">
        <f t="shared" si="253"/>
        <v>371</v>
      </c>
      <c r="C816" s="154">
        <f t="shared" si="242"/>
        <v>0</v>
      </c>
      <c r="D816" s="154"/>
      <c r="E816" s="224"/>
      <c r="F816" s="154"/>
      <c r="G816" s="224"/>
      <c r="H816" s="154">
        <f t="shared" si="243"/>
        <v>0</v>
      </c>
      <c r="I816" s="225">
        <f t="shared" si="244"/>
        <v>3.7</v>
      </c>
      <c r="J816" s="154">
        <f t="shared" si="251"/>
        <v>0</v>
      </c>
      <c r="K816" s="154">
        <f t="shared" si="245"/>
        <v>0</v>
      </c>
      <c r="L816" s="154"/>
      <c r="M816" s="224"/>
      <c r="N816" s="154">
        <f t="shared" si="246"/>
        <v>0</v>
      </c>
      <c r="O816" s="249" t="str">
        <f t="shared" si="247"/>
        <v>---</v>
      </c>
      <c r="P816" s="224"/>
      <c r="Q816" s="249">
        <f t="shared" si="248"/>
        <v>0</v>
      </c>
      <c r="R816" s="45">
        <f t="shared" si="249"/>
        <v>371</v>
      </c>
      <c r="S816" s="219"/>
      <c r="T816" s="203"/>
      <c r="U816" s="154"/>
      <c r="V816" s="440"/>
      <c r="W816" s="227"/>
      <c r="X816" s="154"/>
      <c r="Y816" s="251"/>
      <c r="Z816" s="407"/>
      <c r="AA816" s="154"/>
      <c r="AB816" s="229"/>
    </row>
    <row r="817" spans="1:28" x14ac:dyDescent="0.25">
      <c r="A817" s="63" t="str">
        <f t="shared" ref="A817:B817" si="254">A769</f>
        <v>Services to Customers</v>
      </c>
      <c r="B817" s="45">
        <f t="shared" si="254"/>
        <v>353</v>
      </c>
      <c r="C817" s="39">
        <f t="shared" si="242"/>
        <v>230968</v>
      </c>
      <c r="D817" s="39"/>
      <c r="E817" s="40"/>
      <c r="F817" s="39"/>
      <c r="G817" s="40"/>
      <c r="H817" s="39">
        <f t="shared" si="243"/>
        <v>230968</v>
      </c>
      <c r="I817" s="41">
        <f t="shared" si="244"/>
        <v>2</v>
      </c>
      <c r="J817" s="39">
        <f t="shared" si="251"/>
        <v>4619.3599999999997</v>
      </c>
      <c r="K817" s="39">
        <f t="shared" si="245"/>
        <v>20949.48</v>
      </c>
      <c r="L817" s="39"/>
      <c r="M817" s="40"/>
      <c r="N817" s="39">
        <f t="shared" si="246"/>
        <v>25568.84</v>
      </c>
      <c r="O817" s="42">
        <f t="shared" si="247"/>
        <v>11.070295452183853</v>
      </c>
      <c r="P817" s="40"/>
      <c r="Q817" s="42">
        <f t="shared" si="248"/>
        <v>205399.16</v>
      </c>
      <c r="R817" s="45">
        <f t="shared" si="249"/>
        <v>353</v>
      </c>
      <c r="U817" s="39"/>
      <c r="V817" s="440"/>
      <c r="W817" s="207"/>
      <c r="X817" s="39"/>
      <c r="Y817" s="210"/>
      <c r="Z817" s="407"/>
      <c r="AA817" s="39"/>
      <c r="AB817" s="211"/>
    </row>
    <row r="818" spans="1:28" x14ac:dyDescent="0.25">
      <c r="A818" s="100" t="str">
        <f t="shared" ref="A818:B818" si="255">A770</f>
        <v>Flow Measuring Devices</v>
      </c>
      <c r="B818" s="130">
        <f t="shared" si="255"/>
        <v>354</v>
      </c>
      <c r="C818" s="154">
        <f t="shared" si="242"/>
        <v>4200</v>
      </c>
      <c r="D818" s="154"/>
      <c r="E818" s="224"/>
      <c r="F818" s="154"/>
      <c r="G818" s="224"/>
      <c r="H818" s="154">
        <f t="shared" si="243"/>
        <v>4200</v>
      </c>
      <c r="I818" s="225">
        <f t="shared" si="244"/>
        <v>3.3</v>
      </c>
      <c r="J818" s="154">
        <f t="shared" si="251"/>
        <v>138.6</v>
      </c>
      <c r="K818" s="154">
        <f t="shared" si="245"/>
        <v>762.30000000000007</v>
      </c>
      <c r="L818" s="154"/>
      <c r="M818" s="224"/>
      <c r="N818" s="154">
        <f t="shared" si="246"/>
        <v>900.90000000000009</v>
      </c>
      <c r="O818" s="249">
        <f t="shared" si="247"/>
        <v>21.450000000000003</v>
      </c>
      <c r="P818" s="224"/>
      <c r="Q818" s="249">
        <f t="shared" si="248"/>
        <v>3299.1</v>
      </c>
      <c r="R818" s="45">
        <f t="shared" si="249"/>
        <v>354</v>
      </c>
      <c r="S818" s="219"/>
      <c r="T818" s="203"/>
      <c r="U818" s="154"/>
      <c r="V818" s="440"/>
      <c r="W818" s="227"/>
      <c r="X818" s="154"/>
      <c r="Y818" s="251"/>
      <c r="Z818" s="407"/>
      <c r="AA818" s="154"/>
      <c r="AB818" s="229"/>
    </row>
    <row r="819" spans="1:28" x14ac:dyDescent="0.25">
      <c r="A819" s="63" t="str">
        <f t="shared" ref="A819:B819" si="256">A771</f>
        <v>Receiving Wells (Pump Pits)</v>
      </c>
      <c r="B819" s="45">
        <f t="shared" si="256"/>
        <v>362</v>
      </c>
      <c r="C819" s="39">
        <f t="shared" si="242"/>
        <v>0</v>
      </c>
      <c r="D819" s="39"/>
      <c r="E819" s="40"/>
      <c r="F819" s="39"/>
      <c r="G819" s="40"/>
      <c r="H819" s="39">
        <f t="shared" si="243"/>
        <v>0</v>
      </c>
      <c r="I819" s="41">
        <f t="shared" si="244"/>
        <v>4</v>
      </c>
      <c r="J819" s="39">
        <f t="shared" si="251"/>
        <v>0</v>
      </c>
      <c r="K819" s="39">
        <f t="shared" si="245"/>
        <v>0</v>
      </c>
      <c r="L819" s="39"/>
      <c r="M819" s="40"/>
      <c r="N819" s="39">
        <f t="shared" si="246"/>
        <v>0</v>
      </c>
      <c r="O819" s="42" t="str">
        <f t="shared" si="247"/>
        <v>---</v>
      </c>
      <c r="P819" s="40"/>
      <c r="Q819" s="42">
        <f t="shared" si="248"/>
        <v>0</v>
      </c>
      <c r="R819" s="45">
        <f t="shared" si="249"/>
        <v>362</v>
      </c>
      <c r="U819" s="39"/>
      <c r="V819" s="440"/>
      <c r="W819" s="207"/>
      <c r="X819" s="39"/>
      <c r="Y819" s="210"/>
      <c r="Z819" s="407"/>
      <c r="AA819" s="39"/>
      <c r="AB819" s="211"/>
    </row>
    <row r="820" spans="1:28" x14ac:dyDescent="0.25">
      <c r="A820" s="100" t="str">
        <f t="shared" ref="A820:B820" si="257">A772</f>
        <v>Pumping Equipment</v>
      </c>
      <c r="B820" s="130">
        <f t="shared" si="257"/>
        <v>363</v>
      </c>
      <c r="C820" s="154">
        <f t="shared" si="242"/>
        <v>0</v>
      </c>
      <c r="D820" s="154"/>
      <c r="E820" s="224"/>
      <c r="F820" s="154"/>
      <c r="G820" s="224"/>
      <c r="H820" s="154">
        <f t="shared" si="243"/>
        <v>0</v>
      </c>
      <c r="I820" s="225">
        <f t="shared" si="244"/>
        <v>10</v>
      </c>
      <c r="J820" s="154">
        <f t="shared" si="251"/>
        <v>0</v>
      </c>
      <c r="K820" s="154">
        <f t="shared" si="245"/>
        <v>0</v>
      </c>
      <c r="L820" s="154"/>
      <c r="M820" s="224"/>
      <c r="N820" s="154">
        <f t="shared" si="246"/>
        <v>0</v>
      </c>
      <c r="O820" s="249" t="str">
        <f t="shared" si="247"/>
        <v>---</v>
      </c>
      <c r="P820" s="224"/>
      <c r="Q820" s="249">
        <f t="shared" si="248"/>
        <v>0</v>
      </c>
      <c r="R820" s="45">
        <f t="shared" si="249"/>
        <v>363</v>
      </c>
      <c r="S820" s="219"/>
      <c r="T820" s="203"/>
      <c r="U820" s="154"/>
      <c r="V820" s="440"/>
      <c r="W820" s="227"/>
      <c r="X820" s="154"/>
      <c r="Y820" s="251"/>
      <c r="Z820" s="407"/>
      <c r="AA820" s="154"/>
      <c r="AB820" s="229"/>
    </row>
    <row r="821" spans="1:28" x14ac:dyDescent="0.25">
      <c r="A821" s="63" t="str">
        <f t="shared" ref="A821:B821" si="258">A773</f>
        <v>Communication Equipment</v>
      </c>
      <c r="B821" s="45">
        <f t="shared" si="258"/>
        <v>397</v>
      </c>
      <c r="C821" s="39">
        <f t="shared" si="242"/>
        <v>0</v>
      </c>
      <c r="D821" s="39">
        <v>0</v>
      </c>
      <c r="E821" s="40"/>
      <c r="F821" s="39"/>
      <c r="G821" s="40"/>
      <c r="H821" s="39">
        <f t="shared" si="243"/>
        <v>0</v>
      </c>
      <c r="I821" s="41">
        <f t="shared" si="244"/>
        <v>6.7</v>
      </c>
      <c r="J821" s="39">
        <f t="shared" si="251"/>
        <v>0</v>
      </c>
      <c r="K821" s="39">
        <f t="shared" si="245"/>
        <v>0</v>
      </c>
      <c r="L821" s="39"/>
      <c r="M821" s="40"/>
      <c r="N821" s="39">
        <f t="shared" si="246"/>
        <v>0</v>
      </c>
      <c r="O821" s="42" t="str">
        <f t="shared" si="247"/>
        <v>---</v>
      </c>
      <c r="P821" s="40"/>
      <c r="Q821" s="42">
        <f t="shared" si="248"/>
        <v>0</v>
      </c>
      <c r="R821" s="45">
        <f t="shared" si="249"/>
        <v>397</v>
      </c>
      <c r="U821" s="39"/>
      <c r="V821" s="39"/>
      <c r="W821" s="207"/>
      <c r="X821" s="39"/>
      <c r="Y821" s="39"/>
      <c r="Z821" s="210"/>
      <c r="AA821" s="39"/>
      <c r="AB821" s="211"/>
    </row>
    <row r="822" spans="1:28" x14ac:dyDescent="0.25">
      <c r="A822" s="100" t="str">
        <f t="shared" ref="A822:B822" si="259">A774</f>
        <v>Treatment &amp; Disposal Facilities</v>
      </c>
      <c r="B822" s="130">
        <f t="shared" si="259"/>
        <v>372</v>
      </c>
      <c r="C822" s="154">
        <f t="shared" si="242"/>
        <v>0</v>
      </c>
      <c r="D822" s="154">
        <v>0</v>
      </c>
      <c r="E822" s="224"/>
      <c r="F822" s="154"/>
      <c r="G822" s="224"/>
      <c r="H822" s="154">
        <f t="shared" si="243"/>
        <v>0</v>
      </c>
      <c r="I822" s="225">
        <f t="shared" si="244"/>
        <v>5</v>
      </c>
      <c r="J822" s="154">
        <f t="shared" si="251"/>
        <v>0</v>
      </c>
      <c r="K822" s="154">
        <f t="shared" si="245"/>
        <v>0</v>
      </c>
      <c r="L822" s="154"/>
      <c r="M822" s="224"/>
      <c r="N822" s="154">
        <f t="shared" si="246"/>
        <v>0</v>
      </c>
      <c r="O822" s="249" t="str">
        <f t="shared" si="247"/>
        <v>---</v>
      </c>
      <c r="P822" s="224"/>
      <c r="Q822" s="249">
        <f t="shared" si="248"/>
        <v>0</v>
      </c>
      <c r="R822" s="45">
        <f t="shared" si="249"/>
        <v>372</v>
      </c>
      <c r="S822" s="219"/>
      <c r="T822" s="203"/>
      <c r="U822" s="154"/>
      <c r="V822" s="441" t="s">
        <v>73</v>
      </c>
      <c r="W822" s="227"/>
      <c r="X822" s="154"/>
      <c r="Y822" s="154"/>
      <c r="Z822" s="251"/>
      <c r="AA822" s="154"/>
      <c r="AB822" s="229"/>
    </row>
    <row r="823" spans="1:28" x14ac:dyDescent="0.25">
      <c r="A823" s="63" t="str">
        <f t="shared" ref="A823:B823" si="260">A775</f>
        <v>Plant Sewers</v>
      </c>
      <c r="B823" s="45">
        <f t="shared" si="260"/>
        <v>373</v>
      </c>
      <c r="C823" s="39">
        <f t="shared" si="242"/>
        <v>0</v>
      </c>
      <c r="D823" s="39"/>
      <c r="E823" s="40"/>
      <c r="F823" s="39"/>
      <c r="G823" s="40"/>
      <c r="H823" s="39">
        <f t="shared" si="243"/>
        <v>0</v>
      </c>
      <c r="I823" s="41">
        <f t="shared" si="244"/>
        <v>2.5</v>
      </c>
      <c r="J823" s="39">
        <f t="shared" si="251"/>
        <v>0</v>
      </c>
      <c r="K823" s="39">
        <f t="shared" si="245"/>
        <v>0</v>
      </c>
      <c r="L823" s="39"/>
      <c r="M823" s="40"/>
      <c r="N823" s="39">
        <f t="shared" si="246"/>
        <v>0</v>
      </c>
      <c r="O823" s="42" t="str">
        <f t="shared" si="247"/>
        <v>---</v>
      </c>
      <c r="P823" s="40"/>
      <c r="Q823" s="42">
        <f t="shared" si="248"/>
        <v>0</v>
      </c>
      <c r="R823" s="45">
        <f t="shared" si="249"/>
        <v>373</v>
      </c>
      <c r="U823" s="39"/>
      <c r="V823" s="441"/>
      <c r="W823" s="207"/>
      <c r="X823" s="39"/>
      <c r="Y823" s="39"/>
      <c r="Z823" s="210"/>
      <c r="AA823" s="39"/>
      <c r="AB823" s="211"/>
    </row>
    <row r="824" spans="1:28" x14ac:dyDescent="0.25">
      <c r="A824" s="100" t="str">
        <f t="shared" ref="A824:B824" si="261">A776</f>
        <v>Outfall Sewer Line</v>
      </c>
      <c r="B824" s="130">
        <f t="shared" si="261"/>
        <v>374</v>
      </c>
      <c r="C824" s="154">
        <f t="shared" si="242"/>
        <v>0</v>
      </c>
      <c r="D824" s="154"/>
      <c r="E824" s="224"/>
      <c r="F824" s="154"/>
      <c r="G824" s="224"/>
      <c r="H824" s="154">
        <f t="shared" si="243"/>
        <v>0</v>
      </c>
      <c r="I824" s="225">
        <f t="shared" si="244"/>
        <v>2</v>
      </c>
      <c r="J824" s="154">
        <f t="shared" si="251"/>
        <v>0</v>
      </c>
      <c r="K824" s="154">
        <f t="shared" si="245"/>
        <v>0</v>
      </c>
      <c r="L824" s="154"/>
      <c r="M824" s="224"/>
      <c r="N824" s="154">
        <f t="shared" si="246"/>
        <v>0</v>
      </c>
      <c r="O824" s="249" t="str">
        <f t="shared" si="247"/>
        <v>---</v>
      </c>
      <c r="P824" s="224"/>
      <c r="Q824" s="249">
        <f t="shared" si="248"/>
        <v>0</v>
      </c>
      <c r="R824" s="45">
        <f t="shared" si="249"/>
        <v>374</v>
      </c>
      <c r="S824" s="219"/>
      <c r="T824" s="203"/>
      <c r="U824" s="154"/>
      <c r="V824" s="441"/>
      <c r="W824" s="227"/>
      <c r="X824" s="154"/>
      <c r="Y824" s="154"/>
      <c r="Z824" s="154"/>
      <c r="AA824" s="154"/>
      <c r="AB824" s="229"/>
    </row>
    <row r="825" spans="1:28" x14ac:dyDescent="0.25">
      <c r="A825" s="63" t="str">
        <f t="shared" ref="A825:B825" si="262">A777</f>
        <v>Structures and Improvements- other</v>
      </c>
      <c r="B825" s="45">
        <f t="shared" si="262"/>
        <v>390</v>
      </c>
      <c r="C825" s="39">
        <f t="shared" si="242"/>
        <v>234267</v>
      </c>
      <c r="D825" s="39"/>
      <c r="E825" s="40"/>
      <c r="F825" s="39"/>
      <c r="G825" s="40"/>
      <c r="H825" s="39">
        <f t="shared" si="243"/>
        <v>234267</v>
      </c>
      <c r="I825" s="41">
        <f t="shared" si="244"/>
        <v>2.5</v>
      </c>
      <c r="J825" s="39">
        <f t="shared" si="251"/>
        <v>5856.6750000000002</v>
      </c>
      <c r="K825" s="39">
        <f t="shared" si="245"/>
        <v>43831.512500000012</v>
      </c>
      <c r="L825" s="39"/>
      <c r="M825" s="40"/>
      <c r="N825" s="39">
        <f t="shared" si="246"/>
        <v>49688.187500000015</v>
      </c>
      <c r="O825" s="42">
        <f t="shared" si="247"/>
        <v>21.210066932175685</v>
      </c>
      <c r="P825" s="40"/>
      <c r="Q825" s="42">
        <f t="shared" si="248"/>
        <v>184578.8125</v>
      </c>
      <c r="R825" s="45">
        <f t="shared" si="249"/>
        <v>390</v>
      </c>
      <c r="U825" s="39"/>
      <c r="V825" s="441"/>
      <c r="W825" s="207"/>
      <c r="X825" s="39"/>
      <c r="Y825" s="39"/>
      <c r="Z825" s="39"/>
      <c r="AA825" s="39"/>
      <c r="AB825" s="211"/>
    </row>
    <row r="826" spans="1:28" x14ac:dyDescent="0.25">
      <c r="A826" s="100" t="str">
        <f t="shared" ref="A826:B826" si="263">A778</f>
        <v>Stores Equipment</v>
      </c>
      <c r="B826" s="130">
        <f t="shared" si="263"/>
        <v>393</v>
      </c>
      <c r="C826" s="154">
        <f t="shared" si="242"/>
        <v>0</v>
      </c>
      <c r="D826" s="154"/>
      <c r="E826" s="224"/>
      <c r="F826" s="154"/>
      <c r="G826" s="224"/>
      <c r="H826" s="154">
        <f t="shared" si="243"/>
        <v>0</v>
      </c>
      <c r="I826" s="225">
        <f t="shared" si="244"/>
        <v>4</v>
      </c>
      <c r="J826" s="154">
        <f t="shared" si="251"/>
        <v>0</v>
      </c>
      <c r="K826" s="154">
        <f t="shared" si="245"/>
        <v>0</v>
      </c>
      <c r="L826" s="154"/>
      <c r="M826" s="224"/>
      <c r="N826" s="154">
        <f t="shared" si="246"/>
        <v>0</v>
      </c>
      <c r="O826" s="249" t="str">
        <f t="shared" si="247"/>
        <v>---</v>
      </c>
      <c r="P826" s="224"/>
      <c r="Q826" s="249">
        <f t="shared" si="248"/>
        <v>0</v>
      </c>
      <c r="R826" s="45">
        <f t="shared" si="249"/>
        <v>393</v>
      </c>
      <c r="S826" s="219"/>
      <c r="T826" s="203"/>
      <c r="U826" s="154"/>
      <c r="V826" s="441"/>
      <c r="W826" s="227"/>
      <c r="X826" s="154"/>
      <c r="Y826" s="154"/>
      <c r="Z826" s="154"/>
      <c r="AA826" s="154"/>
      <c r="AB826" s="229"/>
    </row>
    <row r="827" spans="1:28" x14ac:dyDescent="0.25">
      <c r="A827" s="63" t="str">
        <f t="shared" ref="A827:B827" si="264">A779</f>
        <v>Transportation Equipment</v>
      </c>
      <c r="B827" s="45">
        <f t="shared" si="264"/>
        <v>392</v>
      </c>
      <c r="C827" s="39">
        <f t="shared" si="242"/>
        <v>0</v>
      </c>
      <c r="D827" s="39"/>
      <c r="E827" s="40"/>
      <c r="F827" s="39"/>
      <c r="G827" s="40"/>
      <c r="H827" s="39">
        <f t="shared" si="243"/>
        <v>0</v>
      </c>
      <c r="I827" s="41">
        <f t="shared" si="244"/>
        <v>13</v>
      </c>
      <c r="J827" s="39">
        <f t="shared" si="251"/>
        <v>0</v>
      </c>
      <c r="K827" s="39">
        <f t="shared" si="245"/>
        <v>0</v>
      </c>
      <c r="L827" s="39"/>
      <c r="M827" s="40"/>
      <c r="N827" s="39">
        <f t="shared" si="246"/>
        <v>0</v>
      </c>
      <c r="O827" s="42" t="str">
        <f t="shared" si="247"/>
        <v>---</v>
      </c>
      <c r="P827" s="40"/>
      <c r="Q827" s="42">
        <f t="shared" si="248"/>
        <v>0</v>
      </c>
      <c r="R827" s="45">
        <f t="shared" si="249"/>
        <v>392</v>
      </c>
      <c r="S827" s="219"/>
      <c r="T827" s="203"/>
      <c r="U827" s="39"/>
      <c r="V827" s="441"/>
      <c r="W827" s="207"/>
      <c r="X827" s="39"/>
      <c r="Y827" s="39"/>
      <c r="Z827" s="39"/>
      <c r="AA827" s="39"/>
      <c r="AB827" s="211"/>
    </row>
    <row r="828" spans="1:28" x14ac:dyDescent="0.25">
      <c r="A828" s="100" t="str">
        <f t="shared" ref="A828:B828" si="265">A780</f>
        <v>Power Operated Equipment</v>
      </c>
      <c r="B828" s="130">
        <f t="shared" si="265"/>
        <v>396</v>
      </c>
      <c r="C828" s="154">
        <f t="shared" si="242"/>
        <v>0</v>
      </c>
      <c r="D828" s="154">
        <v>0</v>
      </c>
      <c r="E828" s="224"/>
      <c r="F828" s="154"/>
      <c r="G828" s="224"/>
      <c r="H828" s="154">
        <f t="shared" si="243"/>
        <v>0</v>
      </c>
      <c r="I828" s="225">
        <f t="shared" si="244"/>
        <v>6.7</v>
      </c>
      <c r="J828" s="154">
        <f t="shared" si="251"/>
        <v>0</v>
      </c>
      <c r="K828" s="154">
        <f t="shared" si="245"/>
        <v>0</v>
      </c>
      <c r="L828" s="154"/>
      <c r="M828" s="224"/>
      <c r="N828" s="154">
        <f t="shared" si="246"/>
        <v>0</v>
      </c>
      <c r="O828" s="249" t="str">
        <f t="shared" si="247"/>
        <v>---</v>
      </c>
      <c r="P828" s="224"/>
      <c r="Q828" s="249">
        <f t="shared" si="248"/>
        <v>0</v>
      </c>
      <c r="R828" s="45">
        <f t="shared" si="249"/>
        <v>396</v>
      </c>
      <c r="S828" s="219"/>
      <c r="T828" s="203"/>
      <c r="U828" s="154"/>
      <c r="V828" s="441"/>
      <c r="W828" s="227"/>
      <c r="X828" s="154"/>
      <c r="Y828" s="154"/>
      <c r="Z828" s="154"/>
      <c r="AA828" s="154"/>
      <c r="AB828" s="229"/>
    </row>
    <row r="829" spans="1:28" x14ac:dyDescent="0.25">
      <c r="A829" s="63" t="str">
        <f t="shared" ref="A829:B829" si="266">A781</f>
        <v>Land and Land Rights</v>
      </c>
      <c r="B829" s="45">
        <f t="shared" si="266"/>
        <v>350</v>
      </c>
      <c r="C829" s="39">
        <f t="shared" si="242"/>
        <v>23316</v>
      </c>
      <c r="D829" s="39"/>
      <c r="E829" s="40"/>
      <c r="F829" s="39"/>
      <c r="G829" s="40"/>
      <c r="H829" s="39">
        <f t="shared" si="243"/>
        <v>23316</v>
      </c>
      <c r="I829" s="41">
        <f t="shared" si="244"/>
        <v>0</v>
      </c>
      <c r="J829" s="39">
        <f t="shared" si="251"/>
        <v>0</v>
      </c>
      <c r="K829" s="39">
        <f t="shared" si="245"/>
        <v>0</v>
      </c>
      <c r="L829" s="39"/>
      <c r="M829" s="40"/>
      <c r="N829" s="39">
        <f t="shared" si="246"/>
        <v>0</v>
      </c>
      <c r="O829" s="42" t="str">
        <f t="shared" si="247"/>
        <v>---</v>
      </c>
      <c r="P829" s="40"/>
      <c r="Q829" s="42">
        <f t="shared" si="248"/>
        <v>23316</v>
      </c>
      <c r="R829" s="45">
        <f t="shared" si="249"/>
        <v>350</v>
      </c>
      <c r="S829" s="219"/>
      <c r="T829" s="203"/>
      <c r="U829" s="39"/>
      <c r="V829" s="441"/>
      <c r="W829" s="207"/>
      <c r="X829" s="39"/>
      <c r="Y829" s="39"/>
      <c r="Z829" s="39"/>
      <c r="AA829" s="39"/>
      <c r="AB829" s="211"/>
    </row>
    <row r="830" spans="1:28" x14ac:dyDescent="0.25">
      <c r="A830" s="100">
        <f t="shared" ref="A830:B830" si="267">A782</f>
        <v>0</v>
      </c>
      <c r="B830" s="130">
        <f t="shared" si="267"/>
        <v>0</v>
      </c>
      <c r="C830" s="154">
        <f t="shared" si="242"/>
        <v>0</v>
      </c>
      <c r="D830" s="154"/>
      <c r="E830" s="224"/>
      <c r="F830" s="154"/>
      <c r="G830" s="224"/>
      <c r="H830" s="154">
        <f t="shared" si="243"/>
        <v>0</v>
      </c>
      <c r="I830" s="225">
        <f t="shared" si="244"/>
        <v>0</v>
      </c>
      <c r="J830" s="154">
        <f t="shared" si="251"/>
        <v>0</v>
      </c>
      <c r="K830" s="154">
        <f t="shared" si="245"/>
        <v>0</v>
      </c>
      <c r="L830" s="154"/>
      <c r="M830" s="224"/>
      <c r="N830" s="154">
        <f t="shared" si="246"/>
        <v>0</v>
      </c>
      <c r="O830" s="249" t="str">
        <f t="shared" si="247"/>
        <v>---</v>
      </c>
      <c r="P830" s="224"/>
      <c r="Q830" s="249">
        <f t="shared" si="248"/>
        <v>0</v>
      </c>
      <c r="R830" s="45">
        <f t="shared" si="249"/>
        <v>0</v>
      </c>
      <c r="S830" s="219"/>
      <c r="T830" s="203"/>
      <c r="U830" s="154"/>
      <c r="V830" s="154"/>
      <c r="W830" s="227"/>
      <c r="X830" s="154"/>
      <c r="Y830" s="154"/>
      <c r="Z830" s="154"/>
      <c r="AA830" s="154"/>
      <c r="AB830" s="229"/>
    </row>
    <row r="831" spans="1:28" x14ac:dyDescent="0.25">
      <c r="A831" s="63">
        <f t="shared" ref="A831:B831" si="268">A783</f>
        <v>0</v>
      </c>
      <c r="B831" s="45">
        <f t="shared" si="268"/>
        <v>0</v>
      </c>
      <c r="C831" s="39">
        <f t="shared" si="242"/>
        <v>0</v>
      </c>
      <c r="D831" s="39"/>
      <c r="E831" s="40"/>
      <c r="F831" s="39"/>
      <c r="G831" s="40"/>
      <c r="H831" s="39">
        <f t="shared" si="243"/>
        <v>0</v>
      </c>
      <c r="I831" s="41">
        <f t="shared" si="244"/>
        <v>0</v>
      </c>
      <c r="J831" s="39">
        <f t="shared" si="251"/>
        <v>0</v>
      </c>
      <c r="K831" s="39">
        <f t="shared" si="245"/>
        <v>0</v>
      </c>
      <c r="L831" s="39"/>
      <c r="M831" s="40"/>
      <c r="N831" s="39">
        <f t="shared" si="246"/>
        <v>0</v>
      </c>
      <c r="O831" s="42" t="str">
        <f t="shared" si="247"/>
        <v>---</v>
      </c>
      <c r="P831" s="40"/>
      <c r="Q831" s="42">
        <f t="shared" si="248"/>
        <v>0</v>
      </c>
      <c r="R831" s="45">
        <f t="shared" si="249"/>
        <v>0</v>
      </c>
      <c r="S831" s="219"/>
      <c r="T831" s="203"/>
      <c r="U831" s="39"/>
      <c r="V831" s="39"/>
      <c r="W831" s="207"/>
      <c r="X831" s="207"/>
      <c r="Y831" s="39"/>
      <c r="Z831" s="39"/>
      <c r="AA831" s="39"/>
      <c r="AB831" s="211"/>
    </row>
    <row r="832" spans="1:28" x14ac:dyDescent="0.25">
      <c r="A832" s="10"/>
      <c r="B832" s="104"/>
      <c r="C832" s="14"/>
      <c r="D832" s="15"/>
      <c r="E832" s="16"/>
      <c r="F832" s="15"/>
      <c r="G832" s="16"/>
      <c r="H832" s="11">
        <f t="shared" si="243"/>
        <v>0</v>
      </c>
      <c r="I832" s="17"/>
      <c r="J832" s="11"/>
      <c r="K832" s="14"/>
      <c r="L832" s="15"/>
      <c r="M832" s="16"/>
      <c r="N832" s="15"/>
      <c r="O832" s="13"/>
      <c r="P832" s="16"/>
      <c r="Q832" s="124"/>
      <c r="R832" s="44"/>
      <c r="U832" s="11"/>
      <c r="V832" s="11"/>
      <c r="W832" s="64"/>
      <c r="X832" s="64"/>
      <c r="Y832" s="11"/>
      <c r="Z832" s="11"/>
      <c r="AA832" s="11"/>
      <c r="AB832" s="230"/>
    </row>
    <row r="833" spans="1:28" x14ac:dyDescent="0.25">
      <c r="A833" s="272" t="s">
        <v>54</v>
      </c>
      <c r="B833" s="9" t="str">
        <f>$M$1</f>
        <v>A</v>
      </c>
      <c r="C833" s="18"/>
      <c r="D833" s="18"/>
      <c r="E833" s="19"/>
      <c r="F833" s="18"/>
      <c r="G833" s="19"/>
      <c r="H833" s="18"/>
      <c r="I833" s="18"/>
      <c r="J833" s="18"/>
      <c r="K833" s="18"/>
      <c r="L833" s="18"/>
      <c r="M833" s="19"/>
      <c r="N833" s="18"/>
      <c r="O833" s="18"/>
      <c r="P833" s="19"/>
      <c r="Q833" s="20"/>
      <c r="R833" s="21"/>
      <c r="U833" s="56"/>
      <c r="V833" s="4"/>
      <c r="Y833" s="32"/>
      <c r="AA833" s="32"/>
      <c r="AB833" s="205"/>
    </row>
    <row r="834" spans="1:28" x14ac:dyDescent="0.25">
      <c r="A834" s="4" t="s">
        <v>4</v>
      </c>
      <c r="C834" s="198">
        <f>SUM(C812:C833)</f>
        <v>604130</v>
      </c>
      <c r="D834" s="198">
        <f>SUM(D812:D833)</f>
        <v>0</v>
      </c>
      <c r="E834" s="22"/>
      <c r="F834" s="154">
        <f>SUM(F812:F833)</f>
        <v>0</v>
      </c>
      <c r="G834" s="22"/>
      <c r="H834" s="198">
        <f>SUM(H812:H833)</f>
        <v>604130</v>
      </c>
      <c r="I834" s="23"/>
      <c r="J834" s="198">
        <f>SUM(J812:J833)</f>
        <v>13956.005000000001</v>
      </c>
      <c r="K834" s="198">
        <f>SUM(K812:K833)</f>
        <v>97219.077500000014</v>
      </c>
      <c r="L834" s="154">
        <f>SUM(L812:L833)</f>
        <v>0</v>
      </c>
      <c r="M834" s="22"/>
      <c r="N834" s="198">
        <f>SUM(N812:N833)</f>
        <v>111175.08250000002</v>
      </c>
      <c r="O834" s="64"/>
      <c r="P834" s="24"/>
      <c r="Q834" s="198">
        <f>SUM(Q812:Q833)</f>
        <v>492954.91749999998</v>
      </c>
      <c r="U834" s="198">
        <f>SUM(U812:U833)</f>
        <v>0</v>
      </c>
      <c r="V834" s="23"/>
      <c r="X834" s="198">
        <f>U834+V812</f>
        <v>0</v>
      </c>
      <c r="Y834" s="198">
        <f>X834/H834*J834</f>
        <v>0</v>
      </c>
      <c r="AA834" s="198">
        <f>Z812+Y834+SUM(AA812:AA832)</f>
        <v>0</v>
      </c>
      <c r="AB834" s="198">
        <f>X834-AA834</f>
        <v>0</v>
      </c>
    </row>
    <row r="835" spans="1:28" x14ac:dyDescent="0.25">
      <c r="C835" s="32"/>
      <c r="H835" s="32"/>
      <c r="I835" s="32"/>
      <c r="J835" s="32"/>
      <c r="K835" s="32"/>
      <c r="L835" s="32"/>
      <c r="N835" s="32"/>
      <c r="O835" s="32"/>
      <c r="Q835" s="32"/>
    </row>
    <row r="836" spans="1:28" x14ac:dyDescent="0.25">
      <c r="A836" s="120" t="s">
        <v>85</v>
      </c>
      <c r="B836" s="4"/>
      <c r="E836" s="4"/>
      <c r="G836" s="4"/>
      <c r="M836" s="4"/>
      <c r="P836" s="4"/>
    </row>
    <row r="837" spans="1:28" ht="14.4" thickBot="1" x14ac:dyDescent="0.3">
      <c r="B837" s="4"/>
      <c r="E837" s="4"/>
      <c r="G837" s="4"/>
      <c r="J837" s="32"/>
      <c r="K837" s="32"/>
      <c r="L837" s="32"/>
      <c r="N837" s="32"/>
      <c r="O837" s="32"/>
      <c r="Q837" s="32"/>
    </row>
    <row r="838" spans="1:28" ht="14.4" thickTop="1" x14ac:dyDescent="0.25">
      <c r="B838" s="4"/>
      <c r="E838" s="4"/>
      <c r="G838" s="4"/>
      <c r="J838" s="32"/>
      <c r="K838" s="66"/>
      <c r="L838" s="67"/>
      <c r="M838" s="68"/>
      <c r="N838" s="67"/>
      <c r="O838" s="67"/>
      <c r="P838" s="68"/>
      <c r="Q838" s="69"/>
    </row>
    <row r="839" spans="1:28" x14ac:dyDescent="0.25">
      <c r="C839" s="32"/>
      <c r="H839" s="32"/>
      <c r="I839" s="32"/>
      <c r="J839" s="32"/>
      <c r="K839" s="70"/>
      <c r="L839" s="448">
        <f>I804</f>
        <v>1999</v>
      </c>
      <c r="M839" s="449"/>
      <c r="N839" s="449"/>
      <c r="O839" s="449"/>
      <c r="P839" s="450"/>
      <c r="Q839" s="71"/>
    </row>
    <row r="840" spans="1:28" x14ac:dyDescent="0.25">
      <c r="K840" s="72"/>
      <c r="L840" s="56"/>
      <c r="M840" s="73"/>
      <c r="N840" s="56"/>
      <c r="O840" s="56"/>
      <c r="P840" s="73"/>
      <c r="Q840" s="74"/>
    </row>
    <row r="841" spans="1:28" x14ac:dyDescent="0.25">
      <c r="A841" s="9"/>
      <c r="B841" s="267"/>
      <c r="K841" s="72"/>
      <c r="L841" s="56" t="s">
        <v>19</v>
      </c>
      <c r="M841" s="73"/>
      <c r="N841" s="56"/>
      <c r="O841" s="379">
        <f>H834</f>
        <v>604130</v>
      </c>
      <c r="P841" s="379"/>
      <c r="Q841" s="71"/>
    </row>
    <row r="842" spans="1:28" x14ac:dyDescent="0.25">
      <c r="A842" s="9"/>
      <c r="B842" s="267"/>
      <c r="K842" s="72"/>
      <c r="L842" s="43" t="s">
        <v>20</v>
      </c>
      <c r="M842" s="73"/>
      <c r="N842" s="56"/>
      <c r="O842" s="391">
        <f>X834</f>
        <v>0</v>
      </c>
      <c r="P842" s="391"/>
      <c r="Q842" s="71"/>
    </row>
    <row r="843" spans="1:28" ht="14.4" thickBot="1" x14ac:dyDescent="0.3">
      <c r="K843" s="72"/>
      <c r="L843" s="43" t="s">
        <v>21</v>
      </c>
      <c r="M843" s="73"/>
      <c r="N843" s="56"/>
      <c r="O843" s="392">
        <f>N834</f>
        <v>111175.08250000002</v>
      </c>
      <c r="P843" s="392"/>
      <c r="Q843" s="71"/>
    </row>
    <row r="844" spans="1:28" x14ac:dyDescent="0.25">
      <c r="A844" s="9"/>
      <c r="B844" s="267"/>
      <c r="K844" s="72"/>
      <c r="L844" s="75"/>
      <c r="M844" s="76"/>
      <c r="N844" s="77"/>
      <c r="O844" s="393">
        <f>O841-O842-O843</f>
        <v>492954.91749999998</v>
      </c>
      <c r="P844" s="393"/>
      <c r="Q844" s="71"/>
    </row>
    <row r="845" spans="1:28" x14ac:dyDescent="0.25">
      <c r="A845" s="9"/>
      <c r="B845" s="267"/>
      <c r="H845" s="9"/>
      <c r="K845" s="78"/>
      <c r="L845" s="43"/>
      <c r="M845" s="73"/>
      <c r="N845" s="56"/>
      <c r="O845" s="43"/>
      <c r="P845" s="56"/>
      <c r="Q845" s="74"/>
    </row>
    <row r="846" spans="1:28" x14ac:dyDescent="0.25">
      <c r="A846" s="9" t="s">
        <v>22</v>
      </c>
      <c r="B846" s="62">
        <v>0</v>
      </c>
      <c r="C846" s="62"/>
      <c r="D846" s="4" t="s">
        <v>23</v>
      </c>
      <c r="E846" s="4"/>
      <c r="F846" s="2"/>
      <c r="G846" s="4"/>
      <c r="H846" s="2"/>
      <c r="J846" s="2"/>
      <c r="K846" s="78"/>
      <c r="L846" s="80" t="s">
        <v>24</v>
      </c>
      <c r="M846" s="73"/>
      <c r="N846" s="56"/>
      <c r="O846" s="394">
        <f>AA834</f>
        <v>0</v>
      </c>
      <c r="P846" s="394"/>
      <c r="Q846" s="71"/>
    </row>
    <row r="847" spans="1:28" x14ac:dyDescent="0.25">
      <c r="A847" s="9" t="s">
        <v>25</v>
      </c>
      <c r="B847" s="62">
        <v>0</v>
      </c>
      <c r="C847" s="62"/>
      <c r="D847" s="4">
        <f>B846-B847</f>
        <v>0</v>
      </c>
      <c r="E847" s="4" t="s">
        <v>26</v>
      </c>
      <c r="F847" s="2"/>
      <c r="G847" s="4"/>
      <c r="H847" s="2"/>
      <c r="J847" s="2"/>
      <c r="K847" s="72"/>
      <c r="L847" s="81" t="s">
        <v>27</v>
      </c>
      <c r="M847" s="19"/>
      <c r="N847" s="20"/>
      <c r="O847" s="374">
        <f>O844+O846</f>
        <v>492954.91749999998</v>
      </c>
      <c r="P847" s="374"/>
      <c r="Q847" s="95"/>
    </row>
    <row r="848" spans="1:28" ht="14.4" thickBot="1" x14ac:dyDescent="0.3">
      <c r="A848" s="9"/>
      <c r="B848" s="62"/>
      <c r="C848" s="62"/>
      <c r="E848" s="4"/>
      <c r="F848" s="2"/>
      <c r="G848" s="4"/>
      <c r="H848" s="2"/>
      <c r="J848" s="2"/>
      <c r="K848" s="82"/>
      <c r="L848" s="103"/>
      <c r="M848" s="84"/>
      <c r="N848" s="83"/>
      <c r="O848" s="83"/>
      <c r="P848" s="84"/>
      <c r="Q848" s="85"/>
    </row>
    <row r="849" spans="1:28" ht="14.4" thickTop="1" x14ac:dyDescent="0.25"/>
    <row r="850" spans="1:28" x14ac:dyDescent="0.25">
      <c r="B850" s="4"/>
      <c r="E850" s="4"/>
      <c r="M850" s="4"/>
      <c r="N850" s="425" t="s">
        <v>93</v>
      </c>
      <c r="O850" s="425"/>
      <c r="P850" s="425"/>
      <c r="Q850" s="425"/>
      <c r="R850" s="425"/>
    </row>
    <row r="851" spans="1:28" x14ac:dyDescent="0.25">
      <c r="A851" s="271"/>
      <c r="B851" s="271"/>
      <c r="C851" s="271"/>
      <c r="D851" s="1"/>
      <c r="G851" s="422" t="s">
        <v>1</v>
      </c>
      <c r="H851" s="423"/>
      <c r="I851" s="3">
        <f>I804+1</f>
        <v>2000</v>
      </c>
      <c r="J851" s="427"/>
      <c r="K851" s="427"/>
      <c r="L851" s="428"/>
      <c r="M851" s="3">
        <v>12</v>
      </c>
      <c r="N851" s="425"/>
      <c r="O851" s="425"/>
      <c r="P851" s="425"/>
      <c r="Q851" s="425"/>
      <c r="R851" s="425"/>
    </row>
    <row r="852" spans="1:28" x14ac:dyDescent="0.25">
      <c r="A852" s="271"/>
      <c r="B852" s="271"/>
      <c r="C852" s="271"/>
      <c r="D852" s="1"/>
      <c r="N852" s="426"/>
      <c r="O852" s="426"/>
      <c r="P852" s="426"/>
      <c r="Q852" s="426"/>
      <c r="R852" s="426"/>
    </row>
    <row r="853" spans="1:28" x14ac:dyDescent="0.3">
      <c r="A853" s="5"/>
      <c r="B853" s="451" t="s">
        <v>49</v>
      </c>
      <c r="C853" s="366" t="s">
        <v>44</v>
      </c>
      <c r="D853" s="366" t="s">
        <v>45</v>
      </c>
      <c r="E853" s="101"/>
      <c r="F853" s="366" t="s">
        <v>46</v>
      </c>
      <c r="G853" s="101"/>
      <c r="H853" s="366" t="s">
        <v>47</v>
      </c>
      <c r="I853" s="366" t="s">
        <v>48</v>
      </c>
      <c r="J853" s="366" t="s">
        <v>50</v>
      </c>
      <c r="K853" s="366" t="s">
        <v>51</v>
      </c>
      <c r="L853" s="366" t="s">
        <v>52</v>
      </c>
      <c r="M853" s="101"/>
      <c r="N853" s="366" t="s">
        <v>53</v>
      </c>
      <c r="O853" s="366" t="s">
        <v>60</v>
      </c>
      <c r="P853" s="101"/>
      <c r="Q853" s="368" t="s">
        <v>55</v>
      </c>
      <c r="R853" s="447" t="s">
        <v>49</v>
      </c>
      <c r="U853" s="437" t="s">
        <v>64</v>
      </c>
      <c r="V853" s="437" t="s">
        <v>65</v>
      </c>
      <c r="W853" s="442" t="s">
        <v>67</v>
      </c>
      <c r="X853" s="437" t="s">
        <v>66</v>
      </c>
      <c r="Y853" s="437" t="s">
        <v>68</v>
      </c>
      <c r="Z853" s="445" t="s">
        <v>69</v>
      </c>
      <c r="AA853" s="437" t="s">
        <v>70</v>
      </c>
      <c r="AB853" s="437" t="s">
        <v>71</v>
      </c>
    </row>
    <row r="854" spans="1:28" x14ac:dyDescent="0.3">
      <c r="A854" s="6"/>
      <c r="B854" s="451"/>
      <c r="C854" s="367"/>
      <c r="D854" s="367"/>
      <c r="E854" s="102"/>
      <c r="F854" s="367"/>
      <c r="G854" s="102"/>
      <c r="H854" s="367"/>
      <c r="I854" s="367"/>
      <c r="J854" s="367"/>
      <c r="K854" s="367"/>
      <c r="L854" s="367"/>
      <c r="M854" s="102"/>
      <c r="N854" s="367"/>
      <c r="O854" s="367"/>
      <c r="P854" s="102"/>
      <c r="Q854" s="369"/>
      <c r="R854" s="447"/>
      <c r="U854" s="438"/>
      <c r="V854" s="438"/>
      <c r="W854" s="443"/>
      <c r="X854" s="438"/>
      <c r="Y854" s="438"/>
      <c r="Z854" s="446"/>
      <c r="AA854" s="438"/>
      <c r="AB854" s="438"/>
    </row>
    <row r="855" spans="1:28" x14ac:dyDescent="0.3">
      <c r="A855" s="6"/>
      <c r="B855" s="451"/>
      <c r="C855" s="367"/>
      <c r="D855" s="367"/>
      <c r="E855" s="102"/>
      <c r="F855" s="367"/>
      <c r="G855" s="102"/>
      <c r="H855" s="367"/>
      <c r="I855" s="367"/>
      <c r="J855" s="367"/>
      <c r="K855" s="367"/>
      <c r="L855" s="367"/>
      <c r="M855" s="102"/>
      <c r="N855" s="367"/>
      <c r="O855" s="367"/>
      <c r="P855" s="102"/>
      <c r="Q855" s="369"/>
      <c r="R855" s="447"/>
      <c r="U855" s="438"/>
      <c r="V855" s="438"/>
      <c r="W855" s="443"/>
      <c r="X855" s="438"/>
      <c r="Y855" s="438"/>
      <c r="Z855" s="446"/>
      <c r="AA855" s="438"/>
      <c r="AB855" s="438"/>
    </row>
    <row r="856" spans="1:28" x14ac:dyDescent="0.3">
      <c r="A856" s="359" t="s">
        <v>0</v>
      </c>
      <c r="B856" s="451"/>
      <c r="C856" s="367"/>
      <c r="D856" s="367"/>
      <c r="E856" s="102"/>
      <c r="F856" s="367"/>
      <c r="G856" s="102"/>
      <c r="H856" s="367"/>
      <c r="I856" s="367"/>
      <c r="J856" s="367"/>
      <c r="K856" s="367"/>
      <c r="L856" s="367"/>
      <c r="M856" s="102"/>
      <c r="N856" s="367"/>
      <c r="O856" s="367"/>
      <c r="P856" s="102"/>
      <c r="Q856" s="369"/>
      <c r="R856" s="447"/>
      <c r="U856" s="438"/>
      <c r="V856" s="438"/>
      <c r="W856" s="443"/>
      <c r="X856" s="438"/>
      <c r="Y856" s="438"/>
      <c r="Z856" s="446"/>
      <c r="AA856" s="438"/>
      <c r="AB856" s="438"/>
    </row>
    <row r="857" spans="1:28" x14ac:dyDescent="0.3">
      <c r="A857" s="359"/>
      <c r="B857" s="451"/>
      <c r="C857" s="46">
        <f>I851</f>
        <v>2000</v>
      </c>
      <c r="D857" s="46">
        <f>C857</f>
        <v>2000</v>
      </c>
      <c r="E857" s="7" t="s">
        <v>5</v>
      </c>
      <c r="F857" s="46">
        <f>D857</f>
        <v>2000</v>
      </c>
      <c r="G857" s="7" t="s">
        <v>5</v>
      </c>
      <c r="H857" s="46">
        <f>F857</f>
        <v>2000</v>
      </c>
      <c r="I857" s="373"/>
      <c r="J857" s="373"/>
      <c r="K857" s="46">
        <f>H857</f>
        <v>2000</v>
      </c>
      <c r="L857" s="46">
        <f>K857</f>
        <v>2000</v>
      </c>
      <c r="M857" s="7" t="s">
        <v>5</v>
      </c>
      <c r="N857" s="46">
        <f>L857</f>
        <v>2000</v>
      </c>
      <c r="O857" s="373"/>
      <c r="P857" s="7" t="s">
        <v>5</v>
      </c>
      <c r="Q857" s="47">
        <f>N857</f>
        <v>2000</v>
      </c>
      <c r="R857" s="447"/>
      <c r="U857" s="46">
        <f>Q857</f>
        <v>2000</v>
      </c>
      <c r="V857" s="46">
        <f>U857</f>
        <v>2000</v>
      </c>
      <c r="W857" s="444"/>
      <c r="X857" s="46">
        <f>U857</f>
        <v>2000</v>
      </c>
      <c r="Y857" s="46">
        <f>U857</f>
        <v>2000</v>
      </c>
      <c r="Z857" s="47">
        <f>U857</f>
        <v>2000</v>
      </c>
      <c r="AA857" s="439"/>
      <c r="AB857" s="439"/>
    </row>
    <row r="858" spans="1:28" x14ac:dyDescent="0.25">
      <c r="A858" s="9"/>
      <c r="B858" s="112"/>
      <c r="C858" s="100"/>
      <c r="D858" s="233"/>
      <c r="E858" s="234"/>
      <c r="F858" s="233"/>
      <c r="G858" s="234"/>
      <c r="H858" s="233"/>
      <c r="I858" s="235"/>
      <c r="J858" s="233"/>
      <c r="K858" s="233"/>
      <c r="L858" s="233"/>
      <c r="M858" s="234"/>
      <c r="N858" s="233"/>
      <c r="O858" s="233"/>
      <c r="P858" s="234"/>
      <c r="Q858" s="235"/>
      <c r="R858" s="233"/>
      <c r="U858" s="59"/>
      <c r="V858" s="59"/>
      <c r="W858" s="60"/>
      <c r="X858" s="59"/>
      <c r="Y858" s="59"/>
      <c r="Z858" s="59"/>
      <c r="AA858" s="60"/>
      <c r="AB858" s="60"/>
    </row>
    <row r="859" spans="1:28" x14ac:dyDescent="0.25">
      <c r="A859" s="100" t="s">
        <v>214</v>
      </c>
      <c r="B859" s="112" t="str">
        <f>$M$1</f>
        <v>A</v>
      </c>
      <c r="C859" s="154"/>
      <c r="D859" s="154"/>
      <c r="E859" s="224"/>
      <c r="F859" s="154"/>
      <c r="G859" s="224"/>
      <c r="H859" s="154"/>
      <c r="I859" s="225"/>
      <c r="J859" s="154"/>
      <c r="K859" s="154"/>
      <c r="L859" s="154"/>
      <c r="M859" s="224"/>
      <c r="N859" s="154"/>
      <c r="O859" s="249"/>
      <c r="P859" s="224"/>
      <c r="Q859" s="249"/>
      <c r="R859" s="130"/>
      <c r="S859" s="219"/>
      <c r="T859" s="203"/>
      <c r="U859" s="154"/>
      <c r="V859" s="154">
        <f>X834</f>
        <v>0</v>
      </c>
      <c r="W859" s="227"/>
      <c r="X859" s="227"/>
      <c r="Y859" s="227"/>
      <c r="Z859" s="227"/>
      <c r="AA859" s="154"/>
      <c r="AB859" s="229"/>
    </row>
    <row r="860" spans="1:28" x14ac:dyDescent="0.25">
      <c r="A860" s="100" t="str">
        <f t="shared" ref="A860" si="269">A813</f>
        <v>Structures and Improvements-sewage collection</v>
      </c>
      <c r="B860" s="130">
        <f>B813</f>
        <v>351</v>
      </c>
      <c r="C860" s="154">
        <f t="shared" ref="C860:C877" si="270">H813</f>
        <v>111379</v>
      </c>
      <c r="D860" s="154"/>
      <c r="E860" s="224"/>
      <c r="F860" s="154"/>
      <c r="G860" s="224"/>
      <c r="H860" s="154">
        <f t="shared" ref="H860:H879" si="271">C860+D860-F860</f>
        <v>111379</v>
      </c>
      <c r="I860" s="225">
        <f t="shared" ref="I860:I877" si="272">I813</f>
        <v>3</v>
      </c>
      <c r="J860" s="154">
        <f>((C860+H860)/2)*I860/100*$M$851/12</f>
        <v>3341.3700000000003</v>
      </c>
      <c r="K860" s="154">
        <f t="shared" ref="K860:K877" si="273">N813</f>
        <v>35017.154999999999</v>
      </c>
      <c r="L860" s="154"/>
      <c r="M860" s="224"/>
      <c r="N860" s="154">
        <f t="shared" ref="N860:N877" si="274">K860+J860+L860-F860</f>
        <v>38358.525000000001</v>
      </c>
      <c r="O860" s="249">
        <f t="shared" ref="O860:O877" si="275">IF(N860&gt;0, N860/H860*100, "---")</f>
        <v>34.439638531500556</v>
      </c>
      <c r="P860" s="224"/>
      <c r="Q860" s="249">
        <f t="shared" ref="Q860:Q877" si="276">H860-N860</f>
        <v>73020.475000000006</v>
      </c>
      <c r="R860" s="130">
        <f t="shared" ref="R860:R876" si="277">B860</f>
        <v>351</v>
      </c>
      <c r="S860" s="219"/>
      <c r="T860" s="203"/>
      <c r="U860" s="154"/>
      <c r="V860" s="440" t="s">
        <v>72</v>
      </c>
      <c r="W860" s="227"/>
      <c r="X860" s="154"/>
      <c r="Y860" s="251"/>
      <c r="Z860" s="407" t="s">
        <v>74</v>
      </c>
      <c r="AA860" s="154"/>
      <c r="AB860" s="229"/>
    </row>
    <row r="861" spans="1:28" x14ac:dyDescent="0.25">
      <c r="A861" s="63" t="str">
        <f t="shared" ref="A861:B861" si="278">A814</f>
        <v>Collection Sewers, Force</v>
      </c>
      <c r="B861" s="45">
        <f t="shared" si="278"/>
        <v>352.1</v>
      </c>
      <c r="C861" s="39">
        <f t="shared" si="270"/>
        <v>0</v>
      </c>
      <c r="D861" s="39"/>
      <c r="E861" s="40"/>
      <c r="F861" s="39"/>
      <c r="G861" s="40"/>
      <c r="H861" s="39">
        <f t="shared" si="271"/>
        <v>0</v>
      </c>
      <c r="I861" s="41">
        <f t="shared" si="272"/>
        <v>2</v>
      </c>
      <c r="J861" s="39">
        <f t="shared" ref="J861:J877" si="279">((C861+H861)/2)*I861/100*$M$851/12</f>
        <v>0</v>
      </c>
      <c r="K861" s="39">
        <f t="shared" si="273"/>
        <v>0</v>
      </c>
      <c r="L861" s="39"/>
      <c r="M861" s="40"/>
      <c r="N861" s="39">
        <f t="shared" si="274"/>
        <v>0</v>
      </c>
      <c r="O861" s="42" t="str">
        <f t="shared" si="275"/>
        <v>---</v>
      </c>
      <c r="P861" s="40"/>
      <c r="Q861" s="42">
        <f t="shared" si="276"/>
        <v>0</v>
      </c>
      <c r="R861" s="130">
        <f t="shared" si="277"/>
        <v>352.1</v>
      </c>
      <c r="U861" s="39"/>
      <c r="V861" s="440"/>
      <c r="W861" s="207"/>
      <c r="X861" s="39"/>
      <c r="Y861" s="210"/>
      <c r="Z861" s="407"/>
      <c r="AA861" s="39"/>
      <c r="AB861" s="211"/>
    </row>
    <row r="862" spans="1:28" x14ac:dyDescent="0.25">
      <c r="A862" s="100" t="str">
        <f t="shared" ref="A862:B862" si="280">A815</f>
        <v>Collection Sewers, Gravity</v>
      </c>
      <c r="B862" s="130">
        <f t="shared" si="280"/>
        <v>352.2</v>
      </c>
      <c r="C862" s="154">
        <f t="shared" si="270"/>
        <v>0</v>
      </c>
      <c r="D862" s="154"/>
      <c r="E862" s="224"/>
      <c r="F862" s="154"/>
      <c r="G862" s="224"/>
      <c r="H862" s="154">
        <f t="shared" si="271"/>
        <v>0</v>
      </c>
      <c r="I862" s="225">
        <f t="shared" si="272"/>
        <v>2</v>
      </c>
      <c r="J862" s="154">
        <f t="shared" si="279"/>
        <v>0</v>
      </c>
      <c r="K862" s="154">
        <f t="shared" si="273"/>
        <v>0</v>
      </c>
      <c r="L862" s="154"/>
      <c r="M862" s="224"/>
      <c r="N862" s="154">
        <f t="shared" si="274"/>
        <v>0</v>
      </c>
      <c r="O862" s="249" t="str">
        <f t="shared" si="275"/>
        <v>---</v>
      </c>
      <c r="P862" s="224"/>
      <c r="Q862" s="249">
        <f t="shared" si="276"/>
        <v>0</v>
      </c>
      <c r="R862" s="130">
        <f t="shared" si="277"/>
        <v>352.2</v>
      </c>
      <c r="S862" s="219"/>
      <c r="T862" s="203"/>
      <c r="U862" s="154"/>
      <c r="V862" s="440"/>
      <c r="W862" s="227"/>
      <c r="X862" s="154"/>
      <c r="Y862" s="251"/>
      <c r="Z862" s="407"/>
      <c r="AA862" s="154"/>
      <c r="AB862" s="229"/>
    </row>
    <row r="863" spans="1:28" x14ac:dyDescent="0.25">
      <c r="A863" s="63" t="str">
        <f t="shared" ref="A863:B863" si="281">A816</f>
        <v>Structures and Improvements-sewage treatment</v>
      </c>
      <c r="B863" s="45">
        <f t="shared" si="281"/>
        <v>371</v>
      </c>
      <c r="C863" s="39">
        <f t="shared" si="270"/>
        <v>0</v>
      </c>
      <c r="D863" s="39">
        <v>41829</v>
      </c>
      <c r="E863" s="40"/>
      <c r="F863" s="39"/>
      <c r="G863" s="40"/>
      <c r="H863" s="39">
        <f t="shared" si="271"/>
        <v>41829</v>
      </c>
      <c r="I863" s="41">
        <f t="shared" si="272"/>
        <v>3.7</v>
      </c>
      <c r="J863" s="39">
        <f t="shared" si="279"/>
        <v>773.8365</v>
      </c>
      <c r="K863" s="39">
        <f t="shared" si="273"/>
        <v>0</v>
      </c>
      <c r="L863" s="39"/>
      <c r="M863" s="40"/>
      <c r="N863" s="39">
        <f t="shared" si="274"/>
        <v>773.8365</v>
      </c>
      <c r="O863" s="42">
        <f t="shared" si="275"/>
        <v>1.8499999999999999</v>
      </c>
      <c r="P863" s="40"/>
      <c r="Q863" s="42">
        <f t="shared" si="276"/>
        <v>41055.163500000002</v>
      </c>
      <c r="R863" s="130">
        <f t="shared" si="277"/>
        <v>371</v>
      </c>
      <c r="U863" s="39"/>
      <c r="V863" s="440"/>
      <c r="W863" s="207"/>
      <c r="X863" s="39"/>
      <c r="Y863" s="210"/>
      <c r="Z863" s="407"/>
      <c r="AA863" s="39"/>
      <c r="AB863" s="211"/>
    </row>
    <row r="864" spans="1:28" x14ac:dyDescent="0.25">
      <c r="A864" s="100" t="str">
        <f t="shared" ref="A864:B864" si="282">A817</f>
        <v>Services to Customers</v>
      </c>
      <c r="B864" s="130">
        <f t="shared" si="282"/>
        <v>353</v>
      </c>
      <c r="C864" s="154">
        <f t="shared" si="270"/>
        <v>230968</v>
      </c>
      <c r="D864" s="154">
        <v>1338128</v>
      </c>
      <c r="E864" s="224"/>
      <c r="F864" s="154"/>
      <c r="G864" s="224"/>
      <c r="H864" s="154">
        <f t="shared" si="271"/>
        <v>1569096</v>
      </c>
      <c r="I864" s="225">
        <f t="shared" si="272"/>
        <v>2</v>
      </c>
      <c r="J864" s="154">
        <f t="shared" si="279"/>
        <v>18000.64</v>
      </c>
      <c r="K864" s="154">
        <f t="shared" si="273"/>
        <v>25568.84</v>
      </c>
      <c r="L864" s="154"/>
      <c r="M864" s="224"/>
      <c r="N864" s="154">
        <f t="shared" si="274"/>
        <v>43569.479999999996</v>
      </c>
      <c r="O864" s="249">
        <f t="shared" si="275"/>
        <v>2.7767249422597469</v>
      </c>
      <c r="P864" s="224"/>
      <c r="Q864" s="249">
        <f t="shared" si="276"/>
        <v>1525526.52</v>
      </c>
      <c r="R864" s="130">
        <f t="shared" si="277"/>
        <v>353</v>
      </c>
      <c r="S864" s="219"/>
      <c r="T864" s="203"/>
      <c r="U864" s="154"/>
      <c r="V864" s="440"/>
      <c r="W864" s="227"/>
      <c r="X864" s="154"/>
      <c r="Y864" s="251"/>
      <c r="Z864" s="407"/>
      <c r="AA864" s="154"/>
      <c r="AB864" s="229"/>
    </row>
    <row r="865" spans="1:33" x14ac:dyDescent="0.25">
      <c r="A865" s="63" t="str">
        <f t="shared" ref="A865:B865" si="283">A818</f>
        <v>Flow Measuring Devices</v>
      </c>
      <c r="B865" s="45">
        <f t="shared" si="283"/>
        <v>354</v>
      </c>
      <c r="C865" s="39">
        <f t="shared" si="270"/>
        <v>4200</v>
      </c>
      <c r="D865" s="39"/>
      <c r="E865" s="40"/>
      <c r="F865" s="39"/>
      <c r="G865" s="40"/>
      <c r="H865" s="39">
        <f t="shared" si="271"/>
        <v>4200</v>
      </c>
      <c r="I865" s="41">
        <f t="shared" si="272"/>
        <v>3.3</v>
      </c>
      <c r="J865" s="39">
        <f t="shared" si="279"/>
        <v>138.6</v>
      </c>
      <c r="K865" s="39">
        <f t="shared" si="273"/>
        <v>900.90000000000009</v>
      </c>
      <c r="L865" s="39"/>
      <c r="M865" s="40"/>
      <c r="N865" s="39">
        <f t="shared" si="274"/>
        <v>1039.5</v>
      </c>
      <c r="O865" s="42">
        <f t="shared" si="275"/>
        <v>24.75</v>
      </c>
      <c r="P865" s="40"/>
      <c r="Q865" s="42">
        <f t="shared" si="276"/>
        <v>3160.5</v>
      </c>
      <c r="R865" s="130">
        <f t="shared" si="277"/>
        <v>354</v>
      </c>
      <c r="U865" s="39"/>
      <c r="V865" s="440"/>
      <c r="W865" s="207"/>
      <c r="X865" s="39"/>
      <c r="Y865" s="210"/>
      <c r="Z865" s="407"/>
      <c r="AA865" s="39"/>
      <c r="AB865" s="211"/>
    </row>
    <row r="866" spans="1:33" x14ac:dyDescent="0.25">
      <c r="A866" s="100" t="str">
        <f t="shared" ref="A866:B866" si="284">A819</f>
        <v>Receiving Wells (Pump Pits)</v>
      </c>
      <c r="B866" s="130">
        <f t="shared" si="284"/>
        <v>362</v>
      </c>
      <c r="C866" s="154">
        <f t="shared" si="270"/>
        <v>0</v>
      </c>
      <c r="D866" s="154">
        <v>2387</v>
      </c>
      <c r="E866" s="224"/>
      <c r="F866" s="154"/>
      <c r="G866" s="224"/>
      <c r="H866" s="154">
        <f t="shared" si="271"/>
        <v>2387</v>
      </c>
      <c r="I866" s="225">
        <f t="shared" si="272"/>
        <v>4</v>
      </c>
      <c r="J866" s="154">
        <f t="shared" si="279"/>
        <v>47.74</v>
      </c>
      <c r="K866" s="154">
        <f t="shared" si="273"/>
        <v>0</v>
      </c>
      <c r="L866" s="154"/>
      <c r="M866" s="224"/>
      <c r="N866" s="154">
        <f t="shared" si="274"/>
        <v>47.74</v>
      </c>
      <c r="O866" s="249">
        <f t="shared" si="275"/>
        <v>2</v>
      </c>
      <c r="P866" s="224"/>
      <c r="Q866" s="249">
        <f t="shared" si="276"/>
        <v>2339.2600000000002</v>
      </c>
      <c r="R866" s="130">
        <f t="shared" si="277"/>
        <v>362</v>
      </c>
      <c r="S866" s="219"/>
      <c r="T866" s="203"/>
      <c r="U866" s="154"/>
      <c r="V866" s="440"/>
      <c r="W866" s="227"/>
      <c r="X866" s="154"/>
      <c r="Y866" s="251"/>
      <c r="Z866" s="407"/>
      <c r="AA866" s="154"/>
      <c r="AB866" s="229"/>
    </row>
    <row r="867" spans="1:33" x14ac:dyDescent="0.25">
      <c r="A867" s="63" t="str">
        <f t="shared" ref="A867:B867" si="285">A820</f>
        <v>Pumping Equipment</v>
      </c>
      <c r="B867" s="45">
        <f t="shared" si="285"/>
        <v>363</v>
      </c>
      <c r="C867" s="39">
        <f t="shared" si="270"/>
        <v>0</v>
      </c>
      <c r="D867" s="39"/>
      <c r="E867" s="40"/>
      <c r="F867" s="39"/>
      <c r="G867" s="40"/>
      <c r="H867" s="39">
        <f t="shared" si="271"/>
        <v>0</v>
      </c>
      <c r="I867" s="41">
        <f t="shared" si="272"/>
        <v>10</v>
      </c>
      <c r="J867" s="39">
        <f t="shared" si="279"/>
        <v>0</v>
      </c>
      <c r="K867" s="39">
        <f t="shared" si="273"/>
        <v>0</v>
      </c>
      <c r="L867" s="39"/>
      <c r="M867" s="40"/>
      <c r="N867" s="39">
        <f t="shared" si="274"/>
        <v>0</v>
      </c>
      <c r="O867" s="42" t="str">
        <f t="shared" si="275"/>
        <v>---</v>
      </c>
      <c r="P867" s="40"/>
      <c r="Q867" s="42">
        <f t="shared" si="276"/>
        <v>0</v>
      </c>
      <c r="R867" s="130">
        <f t="shared" si="277"/>
        <v>363</v>
      </c>
      <c r="U867" s="39"/>
      <c r="V867" s="39"/>
      <c r="W867" s="207"/>
      <c r="X867" s="39"/>
      <c r="Y867" s="39"/>
      <c r="Z867" s="210"/>
      <c r="AA867" s="39"/>
      <c r="AB867" s="211"/>
    </row>
    <row r="868" spans="1:33" x14ac:dyDescent="0.25">
      <c r="A868" s="100" t="str">
        <f t="shared" ref="A868:B868" si="286">A821</f>
        <v>Communication Equipment</v>
      </c>
      <c r="B868" s="130">
        <f t="shared" si="286"/>
        <v>397</v>
      </c>
      <c r="C868" s="154">
        <f t="shared" si="270"/>
        <v>0</v>
      </c>
      <c r="D868" s="154"/>
      <c r="E868" s="224"/>
      <c r="F868" s="154"/>
      <c r="G868" s="224"/>
      <c r="H868" s="154">
        <f t="shared" si="271"/>
        <v>0</v>
      </c>
      <c r="I868" s="225">
        <f t="shared" si="272"/>
        <v>6.7</v>
      </c>
      <c r="J868" s="154">
        <f t="shared" si="279"/>
        <v>0</v>
      </c>
      <c r="K868" s="154">
        <f t="shared" si="273"/>
        <v>0</v>
      </c>
      <c r="L868" s="154"/>
      <c r="M868" s="224"/>
      <c r="N868" s="154">
        <f t="shared" si="274"/>
        <v>0</v>
      </c>
      <c r="O868" s="249" t="str">
        <f t="shared" si="275"/>
        <v>---</v>
      </c>
      <c r="P868" s="224"/>
      <c r="Q868" s="249">
        <f t="shared" si="276"/>
        <v>0</v>
      </c>
      <c r="R868" s="130">
        <f t="shared" si="277"/>
        <v>397</v>
      </c>
      <c r="S868" s="219"/>
      <c r="T868" s="203"/>
      <c r="U868" s="154"/>
      <c r="V868" s="441" t="s">
        <v>73</v>
      </c>
      <c r="W868" s="227"/>
      <c r="X868" s="154"/>
      <c r="Y868" s="154"/>
      <c r="Z868" s="251"/>
      <c r="AA868" s="154"/>
      <c r="AB868" s="229"/>
    </row>
    <row r="869" spans="1:33" x14ac:dyDescent="0.25">
      <c r="A869" s="63" t="str">
        <f t="shared" ref="A869:B869" si="287">A822</f>
        <v>Treatment &amp; Disposal Facilities</v>
      </c>
      <c r="B869" s="45">
        <f t="shared" si="287"/>
        <v>372</v>
      </c>
      <c r="C869" s="39">
        <f t="shared" si="270"/>
        <v>0</v>
      </c>
      <c r="D869" s="39"/>
      <c r="E869" s="40"/>
      <c r="F869" s="39"/>
      <c r="G869" s="40"/>
      <c r="H869" s="39">
        <f t="shared" si="271"/>
        <v>0</v>
      </c>
      <c r="I869" s="41">
        <f t="shared" si="272"/>
        <v>5</v>
      </c>
      <c r="J869" s="39">
        <f t="shared" si="279"/>
        <v>0</v>
      </c>
      <c r="K869" s="39">
        <f t="shared" si="273"/>
        <v>0</v>
      </c>
      <c r="L869" s="39"/>
      <c r="M869" s="40"/>
      <c r="N869" s="39">
        <f t="shared" si="274"/>
        <v>0</v>
      </c>
      <c r="O869" s="42" t="str">
        <f t="shared" si="275"/>
        <v>---</v>
      </c>
      <c r="P869" s="40"/>
      <c r="Q869" s="42">
        <f t="shared" si="276"/>
        <v>0</v>
      </c>
      <c r="R869" s="130">
        <f t="shared" si="277"/>
        <v>372</v>
      </c>
      <c r="U869" s="39"/>
      <c r="V869" s="441"/>
      <c r="W869" s="207"/>
      <c r="X869" s="39"/>
      <c r="Y869" s="39"/>
      <c r="Z869" s="210"/>
      <c r="AA869" s="39"/>
      <c r="AB869" s="211"/>
    </row>
    <row r="870" spans="1:33" x14ac:dyDescent="0.25">
      <c r="A870" s="100" t="str">
        <f t="shared" ref="A870:B870" si="288">A823</f>
        <v>Plant Sewers</v>
      </c>
      <c r="B870" s="130">
        <f t="shared" si="288"/>
        <v>373</v>
      </c>
      <c r="C870" s="154">
        <f t="shared" si="270"/>
        <v>0</v>
      </c>
      <c r="D870" s="154"/>
      <c r="E870" s="224"/>
      <c r="F870" s="154"/>
      <c r="G870" s="224"/>
      <c r="H870" s="154">
        <f t="shared" si="271"/>
        <v>0</v>
      </c>
      <c r="I870" s="225">
        <f t="shared" si="272"/>
        <v>2.5</v>
      </c>
      <c r="J870" s="154">
        <f t="shared" si="279"/>
        <v>0</v>
      </c>
      <c r="K870" s="154">
        <f t="shared" si="273"/>
        <v>0</v>
      </c>
      <c r="L870" s="154"/>
      <c r="M870" s="224"/>
      <c r="N870" s="154">
        <f t="shared" si="274"/>
        <v>0</v>
      </c>
      <c r="O870" s="249" t="str">
        <f t="shared" si="275"/>
        <v>---</v>
      </c>
      <c r="P870" s="224"/>
      <c r="Q870" s="249">
        <f t="shared" si="276"/>
        <v>0</v>
      </c>
      <c r="R870" s="130">
        <f t="shared" si="277"/>
        <v>373</v>
      </c>
      <c r="S870" s="219"/>
      <c r="T870" s="203"/>
      <c r="U870" s="154"/>
      <c r="V870" s="441"/>
      <c r="W870" s="227"/>
      <c r="X870" s="154"/>
      <c r="Y870" s="154"/>
      <c r="Z870" s="154"/>
      <c r="AA870" s="154"/>
      <c r="AB870" s="229"/>
    </row>
    <row r="871" spans="1:33" x14ac:dyDescent="0.25">
      <c r="A871" s="63" t="str">
        <f t="shared" ref="A871:B871" si="289">A824</f>
        <v>Outfall Sewer Line</v>
      </c>
      <c r="B871" s="45">
        <f t="shared" si="289"/>
        <v>374</v>
      </c>
      <c r="C871" s="39">
        <f t="shared" si="270"/>
        <v>0</v>
      </c>
      <c r="D871" s="39">
        <v>0</v>
      </c>
      <c r="E871" s="40"/>
      <c r="F871" s="39"/>
      <c r="G871" s="40"/>
      <c r="H871" s="39">
        <f t="shared" si="271"/>
        <v>0</v>
      </c>
      <c r="I871" s="41">
        <f t="shared" si="272"/>
        <v>2</v>
      </c>
      <c r="J871" s="39">
        <f t="shared" si="279"/>
        <v>0</v>
      </c>
      <c r="K871" s="39">
        <f t="shared" si="273"/>
        <v>0</v>
      </c>
      <c r="L871" s="39"/>
      <c r="M871" s="40"/>
      <c r="N871" s="39">
        <f t="shared" si="274"/>
        <v>0</v>
      </c>
      <c r="O871" s="42" t="str">
        <f t="shared" si="275"/>
        <v>---</v>
      </c>
      <c r="P871" s="40"/>
      <c r="Q871" s="42">
        <f t="shared" si="276"/>
        <v>0</v>
      </c>
      <c r="R871" s="130">
        <f t="shared" si="277"/>
        <v>374</v>
      </c>
      <c r="U871" s="39"/>
      <c r="V871" s="441"/>
      <c r="W871" s="207"/>
      <c r="X871" s="39"/>
      <c r="Y871" s="39"/>
      <c r="Z871" s="39"/>
      <c r="AA871" s="39"/>
      <c r="AB871" s="211"/>
    </row>
    <row r="872" spans="1:33" x14ac:dyDescent="0.25">
      <c r="A872" s="100" t="str">
        <f t="shared" ref="A872:B872" si="290">A825</f>
        <v>Structures and Improvements- other</v>
      </c>
      <c r="B872" s="130">
        <f t="shared" si="290"/>
        <v>390</v>
      </c>
      <c r="C872" s="154">
        <f t="shared" si="270"/>
        <v>234267</v>
      </c>
      <c r="D872" s="154">
        <v>1575</v>
      </c>
      <c r="E872" s="224"/>
      <c r="F872" s="154"/>
      <c r="G872" s="224"/>
      <c r="H872" s="154">
        <f t="shared" si="271"/>
        <v>235842</v>
      </c>
      <c r="I872" s="225">
        <f t="shared" si="272"/>
        <v>2.5</v>
      </c>
      <c r="J872" s="154">
        <f t="shared" si="279"/>
        <v>5876.3625000000002</v>
      </c>
      <c r="K872" s="154">
        <f t="shared" si="273"/>
        <v>49688.187500000015</v>
      </c>
      <c r="L872" s="154"/>
      <c r="M872" s="224"/>
      <c r="N872" s="154">
        <f t="shared" si="274"/>
        <v>55564.550000000017</v>
      </c>
      <c r="O872" s="249">
        <f t="shared" si="275"/>
        <v>23.560074117417599</v>
      </c>
      <c r="P872" s="224"/>
      <c r="Q872" s="249">
        <f t="shared" si="276"/>
        <v>180277.44999999998</v>
      </c>
      <c r="R872" s="130">
        <f t="shared" si="277"/>
        <v>390</v>
      </c>
      <c r="S872" s="219"/>
      <c r="T872" s="203"/>
      <c r="U872" s="154"/>
      <c r="V872" s="441"/>
      <c r="W872" s="227"/>
      <c r="X872" s="154"/>
      <c r="Y872" s="154"/>
      <c r="Z872" s="154"/>
      <c r="AA872" s="154"/>
      <c r="AB872" s="229"/>
    </row>
    <row r="873" spans="1:33" x14ac:dyDescent="0.25">
      <c r="A873" s="63" t="str">
        <f t="shared" ref="A873:B873" si="291">A826</f>
        <v>Stores Equipment</v>
      </c>
      <c r="B873" s="45">
        <f t="shared" si="291"/>
        <v>393</v>
      </c>
      <c r="C873" s="39">
        <f t="shared" si="270"/>
        <v>0</v>
      </c>
      <c r="D873" s="39"/>
      <c r="E873" s="40"/>
      <c r="F873" s="39"/>
      <c r="G873" s="40"/>
      <c r="H873" s="39">
        <f t="shared" si="271"/>
        <v>0</v>
      </c>
      <c r="I873" s="41">
        <f t="shared" si="272"/>
        <v>4</v>
      </c>
      <c r="J873" s="39">
        <f t="shared" si="279"/>
        <v>0</v>
      </c>
      <c r="K873" s="39">
        <f t="shared" si="273"/>
        <v>0</v>
      </c>
      <c r="L873" s="39"/>
      <c r="M873" s="40"/>
      <c r="N873" s="39">
        <f t="shared" si="274"/>
        <v>0</v>
      </c>
      <c r="O873" s="42" t="str">
        <f t="shared" si="275"/>
        <v>---</v>
      </c>
      <c r="P873" s="40"/>
      <c r="Q873" s="42">
        <f t="shared" si="276"/>
        <v>0</v>
      </c>
      <c r="R873" s="130">
        <f t="shared" si="277"/>
        <v>393</v>
      </c>
      <c r="S873" s="219"/>
      <c r="T873" s="203"/>
      <c r="U873" s="39"/>
      <c r="V873" s="441"/>
      <c r="W873" s="207"/>
      <c r="X873" s="39"/>
      <c r="Y873" s="39"/>
      <c r="Z873" s="39"/>
      <c r="AA873" s="39"/>
      <c r="AB873" s="211"/>
    </row>
    <row r="874" spans="1:33" x14ac:dyDescent="0.25">
      <c r="A874" s="100" t="str">
        <f t="shared" ref="A874:B874" si="292">A827</f>
        <v>Transportation Equipment</v>
      </c>
      <c r="B874" s="130">
        <f t="shared" si="292"/>
        <v>392</v>
      </c>
      <c r="C874" s="154">
        <f t="shared" si="270"/>
        <v>0</v>
      </c>
      <c r="D874" s="154"/>
      <c r="E874" s="224"/>
      <c r="F874" s="154"/>
      <c r="G874" s="224"/>
      <c r="H874" s="154">
        <f t="shared" si="271"/>
        <v>0</v>
      </c>
      <c r="I874" s="225">
        <f t="shared" si="272"/>
        <v>13</v>
      </c>
      <c r="J874" s="154">
        <f t="shared" si="279"/>
        <v>0</v>
      </c>
      <c r="K874" s="154">
        <f t="shared" si="273"/>
        <v>0</v>
      </c>
      <c r="L874" s="154"/>
      <c r="M874" s="224"/>
      <c r="N874" s="154">
        <f t="shared" si="274"/>
        <v>0</v>
      </c>
      <c r="O874" s="249" t="str">
        <f t="shared" si="275"/>
        <v>---</v>
      </c>
      <c r="P874" s="224"/>
      <c r="Q874" s="249">
        <f t="shared" si="276"/>
        <v>0</v>
      </c>
      <c r="R874" s="130">
        <f t="shared" si="277"/>
        <v>392</v>
      </c>
      <c r="S874" s="219"/>
      <c r="T874" s="203"/>
      <c r="U874" s="154"/>
      <c r="V874" s="441"/>
      <c r="W874" s="227"/>
      <c r="X874" s="154"/>
      <c r="Y874" s="154"/>
      <c r="Z874" s="154"/>
      <c r="AA874" s="154"/>
      <c r="AB874" s="229"/>
    </row>
    <row r="875" spans="1:33" x14ac:dyDescent="0.25">
      <c r="A875" s="63" t="str">
        <f t="shared" ref="A875:B875" si="293">A828</f>
        <v>Power Operated Equipment</v>
      </c>
      <c r="B875" s="45">
        <f t="shared" si="293"/>
        <v>396</v>
      </c>
      <c r="C875" s="39">
        <f t="shared" si="270"/>
        <v>0</v>
      </c>
      <c r="D875" s="39"/>
      <c r="E875" s="40"/>
      <c r="F875" s="39"/>
      <c r="G875" s="40"/>
      <c r="H875" s="39">
        <f t="shared" si="271"/>
        <v>0</v>
      </c>
      <c r="I875" s="41">
        <f t="shared" si="272"/>
        <v>6.7</v>
      </c>
      <c r="J875" s="39">
        <f t="shared" si="279"/>
        <v>0</v>
      </c>
      <c r="K875" s="39">
        <f t="shared" si="273"/>
        <v>0</v>
      </c>
      <c r="L875" s="39"/>
      <c r="M875" s="40"/>
      <c r="N875" s="39">
        <f t="shared" si="274"/>
        <v>0</v>
      </c>
      <c r="O875" s="42" t="str">
        <f t="shared" si="275"/>
        <v>---</v>
      </c>
      <c r="P875" s="40"/>
      <c r="Q875" s="42">
        <f t="shared" si="276"/>
        <v>0</v>
      </c>
      <c r="R875" s="130">
        <f t="shared" si="277"/>
        <v>396</v>
      </c>
      <c r="S875" s="219"/>
      <c r="T875" s="203"/>
      <c r="U875" s="39"/>
      <c r="V875" s="441"/>
      <c r="W875" s="207"/>
      <c r="X875" s="39"/>
      <c r="Y875" s="39"/>
      <c r="Z875" s="39"/>
      <c r="AA875" s="39"/>
      <c r="AB875" s="211"/>
    </row>
    <row r="876" spans="1:33" x14ac:dyDescent="0.25">
      <c r="A876" s="100" t="str">
        <f t="shared" ref="A876:B876" si="294">A829</f>
        <v>Land and Land Rights</v>
      </c>
      <c r="B876" s="130">
        <f t="shared" si="294"/>
        <v>350</v>
      </c>
      <c r="C876" s="154">
        <f t="shared" si="270"/>
        <v>23316</v>
      </c>
      <c r="D876" s="154">
        <v>7800</v>
      </c>
      <c r="E876" s="224"/>
      <c r="F876" s="154"/>
      <c r="G876" s="224"/>
      <c r="H876" s="154">
        <f t="shared" si="271"/>
        <v>31116</v>
      </c>
      <c r="I876" s="225">
        <f t="shared" si="272"/>
        <v>0</v>
      </c>
      <c r="J876" s="154">
        <f t="shared" si="279"/>
        <v>0</v>
      </c>
      <c r="K876" s="154">
        <f t="shared" si="273"/>
        <v>0</v>
      </c>
      <c r="L876" s="154"/>
      <c r="M876" s="224"/>
      <c r="N876" s="154">
        <f t="shared" si="274"/>
        <v>0</v>
      </c>
      <c r="O876" s="249" t="str">
        <f t="shared" si="275"/>
        <v>---</v>
      </c>
      <c r="P876" s="224"/>
      <c r="Q876" s="249">
        <f t="shared" si="276"/>
        <v>31116</v>
      </c>
      <c r="R876" s="130">
        <f t="shared" si="277"/>
        <v>350</v>
      </c>
      <c r="S876" s="219"/>
      <c r="T876" s="203"/>
      <c r="U876" s="154"/>
      <c r="V876" s="154"/>
      <c r="W876" s="227"/>
      <c r="X876" s="154"/>
      <c r="Y876" s="154"/>
      <c r="Z876" s="154"/>
      <c r="AA876" s="154"/>
      <c r="AB876" s="229"/>
    </row>
    <row r="877" spans="1:33" x14ac:dyDescent="0.25">
      <c r="A877" s="63">
        <f t="shared" ref="A877:B878" si="295">A830</f>
        <v>0</v>
      </c>
      <c r="B877" s="45">
        <f t="shared" si="295"/>
        <v>0</v>
      </c>
      <c r="C877" s="39">
        <f t="shared" si="270"/>
        <v>0</v>
      </c>
      <c r="D877" s="39"/>
      <c r="E877" s="40"/>
      <c r="F877" s="39"/>
      <c r="G877" s="40"/>
      <c r="H877" s="39">
        <f t="shared" si="271"/>
        <v>0</v>
      </c>
      <c r="I877" s="41">
        <f t="shared" si="272"/>
        <v>0</v>
      </c>
      <c r="J877" s="39">
        <f t="shared" si="279"/>
        <v>0</v>
      </c>
      <c r="K877" s="39">
        <f t="shared" si="273"/>
        <v>0</v>
      </c>
      <c r="L877" s="39"/>
      <c r="M877" s="40"/>
      <c r="N877" s="39">
        <f t="shared" si="274"/>
        <v>0</v>
      </c>
      <c r="O877" s="42" t="str">
        <f t="shared" si="275"/>
        <v>---</v>
      </c>
      <c r="P877" s="40"/>
      <c r="Q877" s="42">
        <f t="shared" si="276"/>
        <v>0</v>
      </c>
      <c r="R877" s="45"/>
      <c r="S877" s="219"/>
      <c r="T877" s="203"/>
      <c r="U877" s="39"/>
      <c r="V877" s="39"/>
      <c r="W877" s="207"/>
      <c r="X877" s="207"/>
      <c r="Y877" s="39"/>
      <c r="Z877" s="39"/>
      <c r="AA877" s="39"/>
      <c r="AB877" s="211"/>
    </row>
    <row r="878" spans="1:33" s="100" customFormat="1" x14ac:dyDescent="0.25">
      <c r="A878" s="100">
        <f t="shared" si="295"/>
        <v>0</v>
      </c>
      <c r="B878" s="130"/>
      <c r="C878" s="288"/>
      <c r="D878" s="289"/>
      <c r="E878" s="290"/>
      <c r="F878" s="289"/>
      <c r="G878" s="290"/>
      <c r="H878" s="154"/>
      <c r="I878" s="273"/>
      <c r="J878" s="154"/>
      <c r="K878" s="289"/>
      <c r="L878" s="289"/>
      <c r="M878" s="290"/>
      <c r="N878" s="289"/>
      <c r="O878" s="249"/>
      <c r="P878" s="290"/>
      <c r="Q878" s="291"/>
      <c r="R878" s="130"/>
      <c r="S878" s="219"/>
      <c r="T878" s="203"/>
      <c r="U878" s="154"/>
      <c r="V878" s="154"/>
      <c r="W878" s="227"/>
      <c r="X878" s="227"/>
      <c r="Y878" s="154"/>
      <c r="Z878" s="154"/>
      <c r="AA878" s="154"/>
      <c r="AB878" s="229"/>
      <c r="AC878" s="219"/>
      <c r="AD878" s="203"/>
      <c r="AG878" s="112"/>
    </row>
    <row r="879" spans="1:33" x14ac:dyDescent="0.25">
      <c r="A879" s="10"/>
      <c r="B879" s="104"/>
      <c r="C879" s="14"/>
      <c r="D879" s="15"/>
      <c r="E879" s="16"/>
      <c r="F879" s="15"/>
      <c r="G879" s="16"/>
      <c r="H879" s="11">
        <f t="shared" si="271"/>
        <v>0</v>
      </c>
      <c r="I879" s="17"/>
      <c r="J879" s="11"/>
      <c r="K879" s="14"/>
      <c r="L879" s="15"/>
      <c r="M879" s="16"/>
      <c r="N879" s="15"/>
      <c r="O879" s="13"/>
      <c r="P879" s="16"/>
      <c r="Q879" s="124"/>
      <c r="R879" s="44"/>
      <c r="U879" s="11"/>
      <c r="V879" s="11"/>
      <c r="W879" s="64"/>
      <c r="X879" s="64"/>
      <c r="Y879" s="11"/>
      <c r="Z879" s="11"/>
      <c r="AA879" s="11"/>
      <c r="AB879" s="230"/>
    </row>
    <row r="880" spans="1:33" x14ac:dyDescent="0.25">
      <c r="A880" s="272" t="s">
        <v>54</v>
      </c>
      <c r="B880" s="9" t="str">
        <f>$M$1</f>
        <v>A</v>
      </c>
      <c r="C880" s="18"/>
      <c r="D880" s="18"/>
      <c r="E880" s="19"/>
      <c r="F880" s="18"/>
      <c r="G880" s="19"/>
      <c r="H880" s="18"/>
      <c r="I880" s="18"/>
      <c r="J880" s="18"/>
      <c r="K880" s="18"/>
      <c r="L880" s="18"/>
      <c r="M880" s="19"/>
      <c r="N880" s="18"/>
      <c r="O880" s="18"/>
      <c r="P880" s="19"/>
      <c r="Q880" s="20"/>
      <c r="R880" s="21"/>
      <c r="U880" s="56"/>
      <c r="V880" s="4"/>
      <c r="Y880" s="32"/>
      <c r="AA880" s="32"/>
      <c r="AB880" s="205"/>
    </row>
    <row r="881" spans="1:28" x14ac:dyDescent="0.25">
      <c r="A881" s="4" t="s">
        <v>4</v>
      </c>
      <c r="C881" s="198">
        <f>SUM(C859:C880)</f>
        <v>604130</v>
      </c>
      <c r="D881" s="198">
        <f>SUM(D859:D880)</f>
        <v>1391719</v>
      </c>
      <c r="E881" s="22"/>
      <c r="F881" s="154">
        <f>SUM(F859:F880)</f>
        <v>0</v>
      </c>
      <c r="G881" s="22"/>
      <c r="H881" s="198">
        <f>SUM(H859:H880)</f>
        <v>1995849</v>
      </c>
      <c r="I881" s="23"/>
      <c r="J881" s="198">
        <f>SUM(J859:J880)</f>
        <v>28178.548999999999</v>
      </c>
      <c r="K881" s="198">
        <f>SUM(K859:K880)</f>
        <v>111175.08250000002</v>
      </c>
      <c r="L881" s="154">
        <f>SUM(L859:L880)</f>
        <v>0</v>
      </c>
      <c r="M881" s="22"/>
      <c r="N881" s="198">
        <f>SUM(N859:N880)</f>
        <v>139353.63150000002</v>
      </c>
      <c r="O881" s="64"/>
      <c r="P881" s="24"/>
      <c r="Q881" s="198">
        <f>SUM(Q859:Q880)</f>
        <v>1856495.3684999999</v>
      </c>
      <c r="U881" s="198">
        <f>SUM(U859:U880)</f>
        <v>0</v>
      </c>
      <c r="V881" s="23"/>
      <c r="X881" s="198">
        <f>U881+V859</f>
        <v>0</v>
      </c>
      <c r="Y881" s="198">
        <f>X881/H881*J881</f>
        <v>0</v>
      </c>
      <c r="AA881" s="198">
        <f>Z859+Y881+SUM(AA859:AA879)</f>
        <v>0</v>
      </c>
      <c r="AB881" s="198">
        <f>X881-AA881</f>
        <v>0</v>
      </c>
    </row>
    <row r="882" spans="1:28" x14ac:dyDescent="0.25">
      <c r="C882" s="32"/>
      <c r="H882" s="32"/>
      <c r="I882" s="32"/>
      <c r="J882" s="32"/>
      <c r="K882" s="32"/>
      <c r="L882" s="32"/>
      <c r="N882" s="32"/>
      <c r="O882" s="32"/>
      <c r="Q882" s="32"/>
    </row>
    <row r="883" spans="1:28" x14ac:dyDescent="0.25">
      <c r="A883" s="120" t="s">
        <v>85</v>
      </c>
      <c r="B883" s="4"/>
      <c r="E883" s="4"/>
      <c r="G883" s="4"/>
      <c r="M883" s="4"/>
      <c r="P883" s="4"/>
    </row>
    <row r="884" spans="1:28" ht="14.4" thickBot="1" x14ac:dyDescent="0.3">
      <c r="B884" s="4"/>
      <c r="E884" s="4"/>
      <c r="G884" s="4"/>
      <c r="J884" s="32"/>
      <c r="K884" s="32"/>
      <c r="L884" s="32"/>
      <c r="N884" s="32"/>
      <c r="O884" s="32"/>
      <c r="Q884" s="32"/>
    </row>
    <row r="885" spans="1:28" ht="14.4" thickTop="1" x14ac:dyDescent="0.25">
      <c r="B885" s="4"/>
      <c r="E885" s="4"/>
      <c r="G885" s="4"/>
      <c r="J885" s="32"/>
      <c r="K885" s="66"/>
      <c r="L885" s="67"/>
      <c r="M885" s="68"/>
      <c r="N885" s="67"/>
      <c r="O885" s="67"/>
      <c r="P885" s="68"/>
      <c r="Q885" s="69"/>
    </row>
    <row r="886" spans="1:28" x14ac:dyDescent="0.25">
      <c r="C886" s="32"/>
      <c r="H886" s="32"/>
      <c r="I886" s="32"/>
      <c r="J886" s="32"/>
      <c r="K886" s="70"/>
      <c r="L886" s="448">
        <f>I851</f>
        <v>2000</v>
      </c>
      <c r="M886" s="449"/>
      <c r="N886" s="449"/>
      <c r="O886" s="449"/>
      <c r="P886" s="450"/>
      <c r="Q886" s="71"/>
    </row>
    <row r="887" spans="1:28" x14ac:dyDescent="0.25">
      <c r="K887" s="72"/>
      <c r="L887" s="56"/>
      <c r="M887" s="73"/>
      <c r="N887" s="56"/>
      <c r="O887" s="56"/>
      <c r="P887" s="73"/>
      <c r="Q887" s="74"/>
    </row>
    <row r="888" spans="1:28" x14ac:dyDescent="0.25">
      <c r="A888" s="9"/>
      <c r="B888" s="267"/>
      <c r="K888" s="72"/>
      <c r="L888" s="56" t="s">
        <v>19</v>
      </c>
      <c r="M888" s="73"/>
      <c r="N888" s="56"/>
      <c r="O888" s="379">
        <f>H881</f>
        <v>1995849</v>
      </c>
      <c r="P888" s="379"/>
      <c r="Q888" s="71"/>
    </row>
    <row r="889" spans="1:28" x14ac:dyDescent="0.25">
      <c r="A889" s="9"/>
      <c r="B889" s="267"/>
      <c r="K889" s="72"/>
      <c r="L889" s="43" t="s">
        <v>20</v>
      </c>
      <c r="M889" s="73"/>
      <c r="N889" s="56"/>
      <c r="O889" s="391">
        <f>X881</f>
        <v>0</v>
      </c>
      <c r="P889" s="391"/>
      <c r="Q889" s="71"/>
    </row>
    <row r="890" spans="1:28" ht="14.4" thickBot="1" x14ac:dyDescent="0.3">
      <c r="K890" s="72"/>
      <c r="L890" s="43" t="s">
        <v>21</v>
      </c>
      <c r="M890" s="73"/>
      <c r="N890" s="56"/>
      <c r="O890" s="392">
        <f>N881</f>
        <v>139353.63150000002</v>
      </c>
      <c r="P890" s="392"/>
      <c r="Q890" s="71"/>
    </row>
    <row r="891" spans="1:28" x14ac:dyDescent="0.25">
      <c r="A891" s="9"/>
      <c r="B891" s="267"/>
      <c r="K891" s="72"/>
      <c r="L891" s="75"/>
      <c r="M891" s="76"/>
      <c r="N891" s="77"/>
      <c r="O891" s="393">
        <f>O888-O889-O890</f>
        <v>1856495.3684999999</v>
      </c>
      <c r="P891" s="393"/>
      <c r="Q891" s="71"/>
    </row>
    <row r="892" spans="1:28" x14ac:dyDescent="0.25">
      <c r="A892" s="9"/>
      <c r="B892" s="267"/>
      <c r="H892" s="9"/>
      <c r="K892" s="78"/>
      <c r="L892" s="43"/>
      <c r="M892" s="73"/>
      <c r="N892" s="56"/>
      <c r="O892" s="43"/>
      <c r="P892" s="56"/>
      <c r="Q892" s="74"/>
    </row>
    <row r="893" spans="1:28" x14ac:dyDescent="0.25">
      <c r="A893" s="9" t="s">
        <v>22</v>
      </c>
      <c r="B893" s="62">
        <v>0</v>
      </c>
      <c r="C893" s="62"/>
      <c r="D893" s="4" t="s">
        <v>23</v>
      </c>
      <c r="E893" s="4"/>
      <c r="F893" s="2"/>
      <c r="G893" s="4"/>
      <c r="H893" s="2"/>
      <c r="J893" s="2"/>
      <c r="K893" s="78"/>
      <c r="L893" s="80" t="s">
        <v>24</v>
      </c>
      <c r="M893" s="73"/>
      <c r="N893" s="56"/>
      <c r="O893" s="394">
        <f>AA881</f>
        <v>0</v>
      </c>
      <c r="P893" s="394"/>
      <c r="Q893" s="71"/>
    </row>
    <row r="894" spans="1:28" x14ac:dyDescent="0.25">
      <c r="A894" s="9" t="s">
        <v>25</v>
      </c>
      <c r="B894" s="62">
        <v>0</v>
      </c>
      <c r="C894" s="62"/>
      <c r="D894" s="4">
        <f>B893-B894</f>
        <v>0</v>
      </c>
      <c r="E894" s="4" t="s">
        <v>26</v>
      </c>
      <c r="F894" s="2"/>
      <c r="G894" s="4"/>
      <c r="H894" s="2"/>
      <c r="J894" s="2"/>
      <c r="K894" s="72"/>
      <c r="L894" s="81" t="s">
        <v>27</v>
      </c>
      <c r="M894" s="19"/>
      <c r="N894" s="20"/>
      <c r="O894" s="374">
        <f>O891+O893</f>
        <v>1856495.3684999999</v>
      </c>
      <c r="P894" s="374"/>
      <c r="Q894" s="95"/>
    </row>
    <row r="895" spans="1:28" ht="14.4" thickBot="1" x14ac:dyDescent="0.3">
      <c r="A895" s="9"/>
      <c r="B895" s="62"/>
      <c r="C895" s="62"/>
      <c r="E895" s="4"/>
      <c r="F895" s="2"/>
      <c r="G895" s="4"/>
      <c r="H895" s="2"/>
      <c r="J895" s="2"/>
      <c r="K895" s="82"/>
      <c r="L895" s="103"/>
      <c r="M895" s="84"/>
      <c r="N895" s="83"/>
      <c r="O895" s="83"/>
      <c r="P895" s="84"/>
      <c r="Q895" s="85"/>
    </row>
    <row r="896" spans="1:28" ht="14.4" thickTop="1" x14ac:dyDescent="0.25"/>
    <row r="898" spans="1:28" x14ac:dyDescent="0.25">
      <c r="B898" s="4"/>
      <c r="E898" s="4"/>
      <c r="M898" s="4"/>
      <c r="N898" s="425" t="s">
        <v>93</v>
      </c>
      <c r="O898" s="425"/>
      <c r="P898" s="425"/>
      <c r="Q898" s="425"/>
      <c r="R898" s="425"/>
    </row>
    <row r="899" spans="1:28" x14ac:dyDescent="0.25">
      <c r="A899" s="271"/>
      <c r="B899" s="271"/>
      <c r="C899" s="271"/>
      <c r="D899" s="1"/>
      <c r="G899" s="422" t="s">
        <v>1</v>
      </c>
      <c r="H899" s="423"/>
      <c r="I899" s="3">
        <f>I851+1</f>
        <v>2001</v>
      </c>
      <c r="J899" s="427"/>
      <c r="K899" s="427"/>
      <c r="L899" s="428"/>
      <c r="M899" s="3">
        <v>12</v>
      </c>
      <c r="N899" s="425"/>
      <c r="O899" s="425"/>
      <c r="P899" s="425"/>
      <c r="Q899" s="425"/>
      <c r="R899" s="425"/>
    </row>
    <row r="900" spans="1:28" x14ac:dyDescent="0.25">
      <c r="A900" s="271"/>
      <c r="B900" s="271"/>
      <c r="C900" s="271"/>
      <c r="D900" s="1"/>
      <c r="N900" s="426"/>
      <c r="O900" s="426"/>
      <c r="P900" s="426"/>
      <c r="Q900" s="426"/>
      <c r="R900" s="426"/>
    </row>
    <row r="901" spans="1:28" x14ac:dyDescent="0.3">
      <c r="A901" s="5"/>
      <c r="B901" s="451" t="s">
        <v>49</v>
      </c>
      <c r="C901" s="366" t="s">
        <v>44</v>
      </c>
      <c r="D901" s="366" t="s">
        <v>45</v>
      </c>
      <c r="E901" s="101"/>
      <c r="F901" s="366" t="s">
        <v>46</v>
      </c>
      <c r="G901" s="101"/>
      <c r="H901" s="366" t="s">
        <v>47</v>
      </c>
      <c r="I901" s="366" t="s">
        <v>48</v>
      </c>
      <c r="J901" s="366" t="s">
        <v>50</v>
      </c>
      <c r="K901" s="366" t="s">
        <v>51</v>
      </c>
      <c r="L901" s="366" t="s">
        <v>52</v>
      </c>
      <c r="M901" s="101"/>
      <c r="N901" s="366" t="s">
        <v>53</v>
      </c>
      <c r="O901" s="366" t="s">
        <v>60</v>
      </c>
      <c r="P901" s="101"/>
      <c r="Q901" s="368" t="s">
        <v>55</v>
      </c>
      <c r="R901" s="447" t="s">
        <v>49</v>
      </c>
      <c r="U901" s="437" t="s">
        <v>64</v>
      </c>
      <c r="V901" s="437" t="s">
        <v>65</v>
      </c>
      <c r="W901" s="442" t="s">
        <v>67</v>
      </c>
      <c r="X901" s="437" t="s">
        <v>66</v>
      </c>
      <c r="Y901" s="437" t="s">
        <v>68</v>
      </c>
      <c r="Z901" s="445" t="s">
        <v>69</v>
      </c>
      <c r="AA901" s="437" t="s">
        <v>70</v>
      </c>
      <c r="AB901" s="437" t="s">
        <v>71</v>
      </c>
    </row>
    <row r="902" spans="1:28" x14ac:dyDescent="0.3">
      <c r="A902" s="6"/>
      <c r="B902" s="451"/>
      <c r="C902" s="367"/>
      <c r="D902" s="367"/>
      <c r="E902" s="102"/>
      <c r="F902" s="367"/>
      <c r="G902" s="102"/>
      <c r="H902" s="367"/>
      <c r="I902" s="367"/>
      <c r="J902" s="367"/>
      <c r="K902" s="367"/>
      <c r="L902" s="367"/>
      <c r="M902" s="102"/>
      <c r="N902" s="367"/>
      <c r="O902" s="367"/>
      <c r="P902" s="102"/>
      <c r="Q902" s="369"/>
      <c r="R902" s="447"/>
      <c r="U902" s="438"/>
      <c r="V902" s="438"/>
      <c r="W902" s="443"/>
      <c r="X902" s="438"/>
      <c r="Y902" s="438"/>
      <c r="Z902" s="446"/>
      <c r="AA902" s="438"/>
      <c r="AB902" s="438"/>
    </row>
    <row r="903" spans="1:28" x14ac:dyDescent="0.3">
      <c r="A903" s="6"/>
      <c r="B903" s="451"/>
      <c r="C903" s="367"/>
      <c r="D903" s="367"/>
      <c r="E903" s="102"/>
      <c r="F903" s="367"/>
      <c r="G903" s="102"/>
      <c r="H903" s="367"/>
      <c r="I903" s="367"/>
      <c r="J903" s="367"/>
      <c r="K903" s="367"/>
      <c r="L903" s="367"/>
      <c r="M903" s="102"/>
      <c r="N903" s="367"/>
      <c r="O903" s="367"/>
      <c r="P903" s="102"/>
      <c r="Q903" s="369"/>
      <c r="R903" s="447"/>
      <c r="U903" s="438"/>
      <c r="V903" s="438"/>
      <c r="W903" s="443"/>
      <c r="X903" s="438"/>
      <c r="Y903" s="438"/>
      <c r="Z903" s="446"/>
      <c r="AA903" s="438"/>
      <c r="AB903" s="438"/>
    </row>
    <row r="904" spans="1:28" x14ac:dyDescent="0.3">
      <c r="A904" s="359" t="s">
        <v>0</v>
      </c>
      <c r="B904" s="451"/>
      <c r="C904" s="367"/>
      <c r="D904" s="367"/>
      <c r="E904" s="102"/>
      <c r="F904" s="367"/>
      <c r="G904" s="102"/>
      <c r="H904" s="367"/>
      <c r="I904" s="367"/>
      <c r="J904" s="367"/>
      <c r="K904" s="367"/>
      <c r="L904" s="367"/>
      <c r="M904" s="102"/>
      <c r="N904" s="367"/>
      <c r="O904" s="367"/>
      <c r="P904" s="102"/>
      <c r="Q904" s="369"/>
      <c r="R904" s="447"/>
      <c r="U904" s="438"/>
      <c r="V904" s="438"/>
      <c r="W904" s="443"/>
      <c r="X904" s="438"/>
      <c r="Y904" s="438"/>
      <c r="Z904" s="446"/>
      <c r="AA904" s="438"/>
      <c r="AB904" s="438"/>
    </row>
    <row r="905" spans="1:28" x14ac:dyDescent="0.3">
      <c r="A905" s="359"/>
      <c r="B905" s="451"/>
      <c r="C905" s="46">
        <f>I899</f>
        <v>2001</v>
      </c>
      <c r="D905" s="46">
        <f>C905</f>
        <v>2001</v>
      </c>
      <c r="E905" s="7" t="s">
        <v>5</v>
      </c>
      <c r="F905" s="46">
        <f>D905</f>
        <v>2001</v>
      </c>
      <c r="G905" s="7" t="s">
        <v>5</v>
      </c>
      <c r="H905" s="46">
        <f>F905</f>
        <v>2001</v>
      </c>
      <c r="I905" s="373"/>
      <c r="J905" s="373"/>
      <c r="K905" s="46">
        <f>H905</f>
        <v>2001</v>
      </c>
      <c r="L905" s="46">
        <f>K905</f>
        <v>2001</v>
      </c>
      <c r="M905" s="7" t="s">
        <v>5</v>
      </c>
      <c r="N905" s="46">
        <f>L905</f>
        <v>2001</v>
      </c>
      <c r="O905" s="373"/>
      <c r="P905" s="7" t="s">
        <v>5</v>
      </c>
      <c r="Q905" s="47">
        <f>N905</f>
        <v>2001</v>
      </c>
      <c r="R905" s="447"/>
      <c r="U905" s="46">
        <f>Q905</f>
        <v>2001</v>
      </c>
      <c r="V905" s="46">
        <f>U905</f>
        <v>2001</v>
      </c>
      <c r="W905" s="444"/>
      <c r="X905" s="46">
        <f>U905</f>
        <v>2001</v>
      </c>
      <c r="Y905" s="46">
        <f>U905</f>
        <v>2001</v>
      </c>
      <c r="Z905" s="47">
        <f>U905</f>
        <v>2001</v>
      </c>
      <c r="AA905" s="439"/>
      <c r="AB905" s="439"/>
    </row>
    <row r="906" spans="1:28" x14ac:dyDescent="0.25">
      <c r="A906" s="9"/>
      <c r="B906" s="112"/>
      <c r="C906" s="100"/>
      <c r="D906" s="233"/>
      <c r="E906" s="234"/>
      <c r="F906" s="233"/>
      <c r="G906" s="234"/>
      <c r="H906" s="233"/>
      <c r="I906" s="235"/>
      <c r="J906" s="233"/>
      <c r="K906" s="233"/>
      <c r="L906" s="233"/>
      <c r="M906" s="234"/>
      <c r="N906" s="233"/>
      <c r="O906" s="233"/>
      <c r="P906" s="234"/>
      <c r="Q906" s="235"/>
      <c r="R906" s="233"/>
      <c r="U906" s="59"/>
      <c r="V906" s="59"/>
      <c r="W906" s="60"/>
      <c r="X906" s="59"/>
      <c r="Y906" s="59"/>
      <c r="Z906" s="59"/>
      <c r="AA906" s="60"/>
      <c r="AB906" s="60"/>
    </row>
    <row r="907" spans="1:28" x14ac:dyDescent="0.25">
      <c r="A907" s="244" t="s">
        <v>214</v>
      </c>
      <c r="B907" s="112" t="str">
        <f>$M$1</f>
        <v>A</v>
      </c>
      <c r="C907" s="154"/>
      <c r="D907" s="154"/>
      <c r="E907" s="224"/>
      <c r="F907" s="154"/>
      <c r="G907" s="224"/>
      <c r="H907" s="154"/>
      <c r="I907" s="225"/>
      <c r="J907" s="154"/>
      <c r="K907" s="154"/>
      <c r="L907" s="154"/>
      <c r="M907" s="224"/>
      <c r="N907" s="154"/>
      <c r="O907" s="249"/>
      <c r="P907" s="224"/>
      <c r="Q907" s="249"/>
      <c r="R907" s="130"/>
      <c r="S907" s="219"/>
      <c r="T907" s="203"/>
      <c r="U907" s="154"/>
      <c r="V907" s="154">
        <f>X881</f>
        <v>0</v>
      </c>
      <c r="W907" s="227"/>
      <c r="X907" s="227"/>
      <c r="Y907" s="227"/>
      <c r="Z907" s="227"/>
      <c r="AA907" s="154"/>
      <c r="AB907" s="229"/>
    </row>
    <row r="908" spans="1:28" x14ac:dyDescent="0.25">
      <c r="A908" s="100" t="str">
        <f>A860</f>
        <v>Structures and Improvements-sewage collection</v>
      </c>
      <c r="B908" s="130">
        <f>B860</f>
        <v>351</v>
      </c>
      <c r="C908" s="154">
        <f>H860</f>
        <v>111379</v>
      </c>
      <c r="D908" s="154"/>
      <c r="E908" s="224"/>
      <c r="F908" s="154"/>
      <c r="G908" s="224"/>
      <c r="H908" s="154">
        <f t="shared" ref="H908:H925" si="296">C908+D908-F908</f>
        <v>111379</v>
      </c>
      <c r="I908" s="225">
        <f>I860</f>
        <v>3</v>
      </c>
      <c r="J908" s="154">
        <f>((C908+H908)/2)*I908/100*$M$899/12</f>
        <v>3341.3700000000003</v>
      </c>
      <c r="K908" s="154">
        <f>N860</f>
        <v>38358.525000000001</v>
      </c>
      <c r="L908" s="154"/>
      <c r="M908" s="224"/>
      <c r="N908" s="154">
        <f t="shared" ref="N908:N925" si="297">K908+J908+L908-F908</f>
        <v>41699.895000000004</v>
      </c>
      <c r="O908" s="249">
        <f t="shared" ref="O908:O925" si="298">IF(N908&gt;0, N908/H908*100, "---")</f>
        <v>37.439638531500556</v>
      </c>
      <c r="P908" s="224"/>
      <c r="Q908" s="249">
        <f t="shared" ref="Q908:Q925" si="299">H908-N908</f>
        <v>69679.104999999996</v>
      </c>
      <c r="R908" s="130">
        <f t="shared" ref="R908:R924" si="300">B908</f>
        <v>351</v>
      </c>
      <c r="S908" s="219"/>
      <c r="T908" s="203"/>
      <c r="U908" s="154"/>
      <c r="V908" s="440" t="s">
        <v>72</v>
      </c>
      <c r="W908" s="227"/>
      <c r="X908" s="154"/>
      <c r="Y908" s="251"/>
      <c r="Z908" s="407" t="s">
        <v>74</v>
      </c>
      <c r="AA908" s="154"/>
      <c r="AB908" s="229"/>
    </row>
    <row r="909" spans="1:28" x14ac:dyDescent="0.25">
      <c r="A909" s="63" t="str">
        <f t="shared" ref="A909:B926" si="301">A861</f>
        <v>Collection Sewers, Force</v>
      </c>
      <c r="B909" s="45">
        <f t="shared" si="301"/>
        <v>352.1</v>
      </c>
      <c r="C909" s="39">
        <f t="shared" ref="C909:C926" si="302">H861</f>
        <v>0</v>
      </c>
      <c r="D909" s="39"/>
      <c r="E909" s="40"/>
      <c r="F909" s="39"/>
      <c r="G909" s="40"/>
      <c r="H909" s="39">
        <f t="shared" si="296"/>
        <v>0</v>
      </c>
      <c r="I909" s="41">
        <f t="shared" ref="I909:I926" si="303">I861</f>
        <v>2</v>
      </c>
      <c r="J909" s="39">
        <f t="shared" ref="J909:J925" si="304">((C909+H909)/2)*I909/100*$M$899/12</f>
        <v>0</v>
      </c>
      <c r="K909" s="39">
        <f t="shared" ref="K909:K926" si="305">N861</f>
        <v>0</v>
      </c>
      <c r="L909" s="39"/>
      <c r="M909" s="40"/>
      <c r="N909" s="39">
        <f t="shared" si="297"/>
        <v>0</v>
      </c>
      <c r="O909" s="42" t="str">
        <f t="shared" si="298"/>
        <v>---</v>
      </c>
      <c r="P909" s="40"/>
      <c r="Q909" s="42">
        <f t="shared" si="299"/>
        <v>0</v>
      </c>
      <c r="R909" s="130">
        <f t="shared" si="300"/>
        <v>352.1</v>
      </c>
      <c r="U909" s="39"/>
      <c r="V909" s="440"/>
      <c r="W909" s="207"/>
      <c r="X909" s="39"/>
      <c r="Y909" s="210"/>
      <c r="Z909" s="407"/>
      <c r="AA909" s="39"/>
      <c r="AB909" s="211"/>
    </row>
    <row r="910" spans="1:28" x14ac:dyDescent="0.25">
      <c r="A910" s="100" t="str">
        <f t="shared" si="301"/>
        <v>Collection Sewers, Gravity</v>
      </c>
      <c r="B910" s="130">
        <f t="shared" si="301"/>
        <v>352.2</v>
      </c>
      <c r="C910" s="154">
        <f t="shared" si="302"/>
        <v>0</v>
      </c>
      <c r="D910" s="154"/>
      <c r="E910" s="224"/>
      <c r="F910" s="154"/>
      <c r="G910" s="224"/>
      <c r="H910" s="154">
        <f t="shared" si="296"/>
        <v>0</v>
      </c>
      <c r="I910" s="225">
        <f t="shared" si="303"/>
        <v>2</v>
      </c>
      <c r="J910" s="154">
        <f t="shared" si="304"/>
        <v>0</v>
      </c>
      <c r="K910" s="154">
        <f t="shared" si="305"/>
        <v>0</v>
      </c>
      <c r="L910" s="154"/>
      <c r="M910" s="224"/>
      <c r="N910" s="154">
        <f t="shared" si="297"/>
        <v>0</v>
      </c>
      <c r="O910" s="249" t="str">
        <f t="shared" si="298"/>
        <v>---</v>
      </c>
      <c r="P910" s="224"/>
      <c r="Q910" s="249">
        <f t="shared" si="299"/>
        <v>0</v>
      </c>
      <c r="R910" s="130">
        <f t="shared" si="300"/>
        <v>352.2</v>
      </c>
      <c r="S910" s="219"/>
      <c r="T910" s="203"/>
      <c r="U910" s="154"/>
      <c r="V910" s="440"/>
      <c r="W910" s="227"/>
      <c r="X910" s="154"/>
      <c r="Y910" s="251"/>
      <c r="Z910" s="407"/>
      <c r="AA910" s="154"/>
      <c r="AB910" s="229"/>
    </row>
    <row r="911" spans="1:28" x14ac:dyDescent="0.25">
      <c r="A911" s="63" t="str">
        <f t="shared" si="301"/>
        <v>Structures and Improvements-sewage treatment</v>
      </c>
      <c r="B911" s="45">
        <f t="shared" si="301"/>
        <v>371</v>
      </c>
      <c r="C911" s="39">
        <f t="shared" si="302"/>
        <v>41829</v>
      </c>
      <c r="D911" s="39"/>
      <c r="E911" s="40"/>
      <c r="F911" s="39"/>
      <c r="G911" s="40"/>
      <c r="H911" s="39">
        <f t="shared" si="296"/>
        <v>41829</v>
      </c>
      <c r="I911" s="41">
        <f t="shared" si="303"/>
        <v>3.7</v>
      </c>
      <c r="J911" s="39">
        <f t="shared" si="304"/>
        <v>1547.673</v>
      </c>
      <c r="K911" s="39">
        <f t="shared" si="305"/>
        <v>773.8365</v>
      </c>
      <c r="L911" s="39"/>
      <c r="M911" s="40"/>
      <c r="N911" s="39">
        <f t="shared" si="297"/>
        <v>2321.5095000000001</v>
      </c>
      <c r="O911" s="42">
        <f t="shared" si="298"/>
        <v>5.55</v>
      </c>
      <c r="P911" s="40"/>
      <c r="Q911" s="42">
        <f t="shared" si="299"/>
        <v>39507.4905</v>
      </c>
      <c r="R911" s="130">
        <f t="shared" si="300"/>
        <v>371</v>
      </c>
      <c r="U911" s="39"/>
      <c r="V911" s="440"/>
      <c r="W911" s="207"/>
      <c r="X911" s="39"/>
      <c r="Y911" s="210"/>
      <c r="Z911" s="407"/>
      <c r="AA911" s="39"/>
      <c r="AB911" s="211"/>
    </row>
    <row r="912" spans="1:28" x14ac:dyDescent="0.25">
      <c r="A912" s="100" t="str">
        <f t="shared" si="301"/>
        <v>Services to Customers</v>
      </c>
      <c r="B912" s="130">
        <f t="shared" si="301"/>
        <v>353</v>
      </c>
      <c r="C912" s="154">
        <f t="shared" si="302"/>
        <v>1569096</v>
      </c>
      <c r="D912" s="154"/>
      <c r="E912" s="224"/>
      <c r="F912" s="154"/>
      <c r="G912" s="224"/>
      <c r="H912" s="154">
        <f t="shared" si="296"/>
        <v>1569096</v>
      </c>
      <c r="I912" s="225">
        <f t="shared" si="303"/>
        <v>2</v>
      </c>
      <c r="J912" s="154">
        <f t="shared" si="304"/>
        <v>31381.919999999998</v>
      </c>
      <c r="K912" s="154">
        <f t="shared" si="305"/>
        <v>43569.479999999996</v>
      </c>
      <c r="L912" s="154"/>
      <c r="M912" s="224"/>
      <c r="N912" s="154">
        <f t="shared" si="297"/>
        <v>74951.399999999994</v>
      </c>
      <c r="O912" s="249">
        <f t="shared" si="298"/>
        <v>4.7767249422597473</v>
      </c>
      <c r="P912" s="224"/>
      <c r="Q912" s="249">
        <f t="shared" si="299"/>
        <v>1494144.6</v>
      </c>
      <c r="R912" s="130">
        <f t="shared" si="300"/>
        <v>353</v>
      </c>
      <c r="S912" s="219"/>
      <c r="T912" s="203"/>
      <c r="U912" s="154"/>
      <c r="V912" s="440"/>
      <c r="W912" s="227"/>
      <c r="X912" s="154"/>
      <c r="Y912" s="251"/>
      <c r="Z912" s="407"/>
      <c r="AA912" s="154"/>
      <c r="AB912" s="229"/>
    </row>
    <row r="913" spans="1:28" x14ac:dyDescent="0.25">
      <c r="A913" s="63" t="str">
        <f t="shared" si="301"/>
        <v>Flow Measuring Devices</v>
      </c>
      <c r="B913" s="45">
        <f t="shared" si="301"/>
        <v>354</v>
      </c>
      <c r="C913" s="39">
        <f t="shared" si="302"/>
        <v>4200</v>
      </c>
      <c r="D913" s="39"/>
      <c r="E913" s="40"/>
      <c r="F913" s="39"/>
      <c r="G913" s="40"/>
      <c r="H913" s="39">
        <f t="shared" si="296"/>
        <v>4200</v>
      </c>
      <c r="I913" s="41">
        <f t="shared" si="303"/>
        <v>3.3</v>
      </c>
      <c r="J913" s="39">
        <f t="shared" si="304"/>
        <v>138.6</v>
      </c>
      <c r="K913" s="39">
        <f t="shared" si="305"/>
        <v>1039.5</v>
      </c>
      <c r="L913" s="39"/>
      <c r="M913" s="40"/>
      <c r="N913" s="39">
        <f t="shared" si="297"/>
        <v>1178.0999999999999</v>
      </c>
      <c r="O913" s="42">
        <f t="shared" si="298"/>
        <v>28.049999999999997</v>
      </c>
      <c r="P913" s="40"/>
      <c r="Q913" s="42">
        <f t="shared" si="299"/>
        <v>3021.9</v>
      </c>
      <c r="R913" s="130">
        <f t="shared" si="300"/>
        <v>354</v>
      </c>
      <c r="U913" s="39"/>
      <c r="V913" s="440"/>
      <c r="W913" s="207"/>
      <c r="X913" s="39"/>
      <c r="Y913" s="210"/>
      <c r="Z913" s="407"/>
      <c r="AA913" s="39"/>
      <c r="AB913" s="211"/>
    </row>
    <row r="914" spans="1:28" x14ac:dyDescent="0.25">
      <c r="A914" s="100" t="str">
        <f t="shared" si="301"/>
        <v>Receiving Wells (Pump Pits)</v>
      </c>
      <c r="B914" s="130">
        <f t="shared" si="301"/>
        <v>362</v>
      </c>
      <c r="C914" s="154">
        <f t="shared" si="302"/>
        <v>2387</v>
      </c>
      <c r="D914" s="154"/>
      <c r="E914" s="224"/>
      <c r="F914" s="154"/>
      <c r="G914" s="224"/>
      <c r="H914" s="154">
        <f t="shared" si="296"/>
        <v>2387</v>
      </c>
      <c r="I914" s="225">
        <f t="shared" si="303"/>
        <v>4</v>
      </c>
      <c r="J914" s="154">
        <f t="shared" si="304"/>
        <v>95.48</v>
      </c>
      <c r="K914" s="154">
        <f t="shared" si="305"/>
        <v>47.74</v>
      </c>
      <c r="L914" s="154"/>
      <c r="M914" s="224"/>
      <c r="N914" s="154">
        <f t="shared" si="297"/>
        <v>143.22</v>
      </c>
      <c r="O914" s="249">
        <f t="shared" si="298"/>
        <v>6</v>
      </c>
      <c r="P914" s="224"/>
      <c r="Q914" s="249">
        <f t="shared" si="299"/>
        <v>2243.7800000000002</v>
      </c>
      <c r="R914" s="130">
        <f t="shared" si="300"/>
        <v>362</v>
      </c>
      <c r="S914" s="219"/>
      <c r="T914" s="203"/>
      <c r="U914" s="154"/>
      <c r="V914" s="440"/>
      <c r="W914" s="227"/>
      <c r="X914" s="154"/>
      <c r="Y914" s="251"/>
      <c r="Z914" s="407"/>
      <c r="AA914" s="154"/>
      <c r="AB914" s="229"/>
    </row>
    <row r="915" spans="1:28" x14ac:dyDescent="0.25">
      <c r="A915" s="63" t="str">
        <f t="shared" si="301"/>
        <v>Pumping Equipment</v>
      </c>
      <c r="B915" s="45">
        <f t="shared" si="301"/>
        <v>363</v>
      </c>
      <c r="C915" s="39">
        <f t="shared" si="302"/>
        <v>0</v>
      </c>
      <c r="D915" s="39"/>
      <c r="E915" s="40"/>
      <c r="F915" s="39"/>
      <c r="G915" s="40"/>
      <c r="H915" s="39">
        <f t="shared" si="296"/>
        <v>0</v>
      </c>
      <c r="I915" s="41">
        <f t="shared" si="303"/>
        <v>10</v>
      </c>
      <c r="J915" s="39">
        <f t="shared" si="304"/>
        <v>0</v>
      </c>
      <c r="K915" s="39">
        <f t="shared" si="305"/>
        <v>0</v>
      </c>
      <c r="L915" s="39"/>
      <c r="M915" s="40"/>
      <c r="N915" s="39">
        <f t="shared" si="297"/>
        <v>0</v>
      </c>
      <c r="O915" s="42" t="str">
        <f t="shared" si="298"/>
        <v>---</v>
      </c>
      <c r="P915" s="40"/>
      <c r="Q915" s="42">
        <f t="shared" si="299"/>
        <v>0</v>
      </c>
      <c r="R915" s="130">
        <f t="shared" si="300"/>
        <v>363</v>
      </c>
      <c r="U915" s="39"/>
      <c r="V915" s="39"/>
      <c r="W915" s="207"/>
      <c r="X915" s="39"/>
      <c r="Y915" s="39"/>
      <c r="Z915" s="210"/>
      <c r="AA915" s="39"/>
      <c r="AB915" s="211"/>
    </row>
    <row r="916" spans="1:28" x14ac:dyDescent="0.25">
      <c r="A916" s="100" t="str">
        <f t="shared" si="301"/>
        <v>Communication Equipment</v>
      </c>
      <c r="B916" s="130">
        <f t="shared" si="301"/>
        <v>397</v>
      </c>
      <c r="C916" s="154">
        <f t="shared" si="302"/>
        <v>0</v>
      </c>
      <c r="D916" s="154"/>
      <c r="E916" s="224"/>
      <c r="F916" s="154"/>
      <c r="G916" s="224"/>
      <c r="H916" s="154">
        <f t="shared" si="296"/>
        <v>0</v>
      </c>
      <c r="I916" s="225">
        <f t="shared" si="303"/>
        <v>6.7</v>
      </c>
      <c r="J916" s="154">
        <f t="shared" si="304"/>
        <v>0</v>
      </c>
      <c r="K916" s="154">
        <f t="shared" si="305"/>
        <v>0</v>
      </c>
      <c r="L916" s="154"/>
      <c r="M916" s="224"/>
      <c r="N916" s="154">
        <f t="shared" si="297"/>
        <v>0</v>
      </c>
      <c r="O916" s="249" t="str">
        <f t="shared" si="298"/>
        <v>---</v>
      </c>
      <c r="P916" s="224"/>
      <c r="Q916" s="249">
        <f t="shared" si="299"/>
        <v>0</v>
      </c>
      <c r="R916" s="130">
        <f t="shared" si="300"/>
        <v>397</v>
      </c>
      <c r="S916" s="219"/>
      <c r="T916" s="203"/>
      <c r="U916" s="154"/>
      <c r="V916" s="441" t="s">
        <v>73</v>
      </c>
      <c r="W916" s="227"/>
      <c r="X916" s="154"/>
      <c r="Y916" s="154"/>
      <c r="Z916" s="251"/>
      <c r="AA916" s="154"/>
      <c r="AB916" s="229"/>
    </row>
    <row r="917" spans="1:28" x14ac:dyDescent="0.25">
      <c r="A917" s="63" t="str">
        <f t="shared" si="301"/>
        <v>Treatment &amp; Disposal Facilities</v>
      </c>
      <c r="B917" s="45">
        <f t="shared" si="301"/>
        <v>372</v>
      </c>
      <c r="C917" s="39">
        <f t="shared" si="302"/>
        <v>0</v>
      </c>
      <c r="D917" s="39">
        <v>21076</v>
      </c>
      <c r="E917" s="40"/>
      <c r="F917" s="39"/>
      <c r="G917" s="40"/>
      <c r="H917" s="39">
        <f t="shared" si="296"/>
        <v>21076</v>
      </c>
      <c r="I917" s="41">
        <f t="shared" si="303"/>
        <v>5</v>
      </c>
      <c r="J917" s="39">
        <f t="shared" si="304"/>
        <v>526.9</v>
      </c>
      <c r="K917" s="39">
        <f t="shared" si="305"/>
        <v>0</v>
      </c>
      <c r="L917" s="39"/>
      <c r="M917" s="40"/>
      <c r="N917" s="39">
        <f t="shared" si="297"/>
        <v>526.9</v>
      </c>
      <c r="O917" s="42">
        <f t="shared" si="298"/>
        <v>2.5</v>
      </c>
      <c r="P917" s="40"/>
      <c r="Q917" s="42">
        <f t="shared" si="299"/>
        <v>20549.099999999999</v>
      </c>
      <c r="R917" s="130">
        <f t="shared" si="300"/>
        <v>372</v>
      </c>
      <c r="U917" s="39"/>
      <c r="V917" s="441"/>
      <c r="W917" s="207"/>
      <c r="X917" s="39"/>
      <c r="Y917" s="39"/>
      <c r="Z917" s="210"/>
      <c r="AA917" s="39"/>
      <c r="AB917" s="211"/>
    </row>
    <row r="918" spans="1:28" x14ac:dyDescent="0.25">
      <c r="A918" s="100" t="str">
        <f t="shared" si="301"/>
        <v>Plant Sewers</v>
      </c>
      <c r="B918" s="130">
        <f t="shared" si="301"/>
        <v>373</v>
      </c>
      <c r="C918" s="154">
        <f t="shared" si="302"/>
        <v>0</v>
      </c>
      <c r="D918" s="154"/>
      <c r="E918" s="224"/>
      <c r="F918" s="154"/>
      <c r="G918" s="224"/>
      <c r="H918" s="154">
        <f t="shared" si="296"/>
        <v>0</v>
      </c>
      <c r="I918" s="225">
        <f t="shared" si="303"/>
        <v>2.5</v>
      </c>
      <c r="J918" s="154">
        <f t="shared" si="304"/>
        <v>0</v>
      </c>
      <c r="K918" s="154">
        <f t="shared" si="305"/>
        <v>0</v>
      </c>
      <c r="L918" s="154"/>
      <c r="M918" s="224"/>
      <c r="N918" s="154">
        <f t="shared" si="297"/>
        <v>0</v>
      </c>
      <c r="O918" s="249" t="str">
        <f t="shared" si="298"/>
        <v>---</v>
      </c>
      <c r="P918" s="224"/>
      <c r="Q918" s="249">
        <f t="shared" si="299"/>
        <v>0</v>
      </c>
      <c r="R918" s="130">
        <f t="shared" si="300"/>
        <v>373</v>
      </c>
      <c r="S918" s="219"/>
      <c r="T918" s="203"/>
      <c r="U918" s="154"/>
      <c r="V918" s="441"/>
      <c r="W918" s="227"/>
      <c r="X918" s="154"/>
      <c r="Y918" s="154"/>
      <c r="Z918" s="154"/>
      <c r="AA918" s="154"/>
      <c r="AB918" s="229"/>
    </row>
    <row r="919" spans="1:28" x14ac:dyDescent="0.25">
      <c r="A919" s="63" t="str">
        <f t="shared" si="301"/>
        <v>Outfall Sewer Line</v>
      </c>
      <c r="B919" s="45">
        <f t="shared" si="301"/>
        <v>374</v>
      </c>
      <c r="C919" s="39">
        <f t="shared" si="302"/>
        <v>0</v>
      </c>
      <c r="D919" s="39">
        <v>75109</v>
      </c>
      <c r="E919" s="40"/>
      <c r="F919" s="39"/>
      <c r="G919" s="40"/>
      <c r="H919" s="39">
        <f t="shared" si="296"/>
        <v>75109</v>
      </c>
      <c r="I919" s="41">
        <f t="shared" si="303"/>
        <v>2</v>
      </c>
      <c r="J919" s="39">
        <f t="shared" si="304"/>
        <v>751.09</v>
      </c>
      <c r="K919" s="39">
        <f t="shared" si="305"/>
        <v>0</v>
      </c>
      <c r="L919" s="39"/>
      <c r="M919" s="40"/>
      <c r="N919" s="39">
        <f t="shared" si="297"/>
        <v>751.09</v>
      </c>
      <c r="O919" s="42">
        <f t="shared" si="298"/>
        <v>1</v>
      </c>
      <c r="P919" s="40"/>
      <c r="Q919" s="42">
        <f t="shared" si="299"/>
        <v>74357.91</v>
      </c>
      <c r="R919" s="130">
        <f t="shared" si="300"/>
        <v>374</v>
      </c>
      <c r="U919" s="39"/>
      <c r="V919" s="441"/>
      <c r="W919" s="207"/>
      <c r="X919" s="39"/>
      <c r="Y919" s="39"/>
      <c r="Z919" s="39"/>
      <c r="AA919" s="39"/>
      <c r="AB919" s="211"/>
    </row>
    <row r="920" spans="1:28" x14ac:dyDescent="0.25">
      <c r="A920" s="100" t="str">
        <f t="shared" si="301"/>
        <v>Structures and Improvements- other</v>
      </c>
      <c r="B920" s="130">
        <f t="shared" si="301"/>
        <v>390</v>
      </c>
      <c r="C920" s="154">
        <f t="shared" si="302"/>
        <v>235842</v>
      </c>
      <c r="D920" s="154"/>
      <c r="E920" s="224"/>
      <c r="F920" s="154"/>
      <c r="G920" s="224"/>
      <c r="H920" s="154">
        <f t="shared" si="296"/>
        <v>235842</v>
      </c>
      <c r="I920" s="225">
        <f t="shared" si="303"/>
        <v>2.5</v>
      </c>
      <c r="J920" s="154">
        <f t="shared" si="304"/>
        <v>5896.05</v>
      </c>
      <c r="K920" s="154">
        <f t="shared" si="305"/>
        <v>55564.550000000017</v>
      </c>
      <c r="L920" s="154"/>
      <c r="M920" s="224"/>
      <c r="N920" s="154">
        <f t="shared" si="297"/>
        <v>61460.60000000002</v>
      </c>
      <c r="O920" s="249">
        <f t="shared" si="298"/>
        <v>26.060074117417603</v>
      </c>
      <c r="P920" s="224"/>
      <c r="Q920" s="249">
        <f t="shared" si="299"/>
        <v>174381.39999999997</v>
      </c>
      <c r="R920" s="130">
        <f t="shared" si="300"/>
        <v>390</v>
      </c>
      <c r="S920" s="219"/>
      <c r="T920" s="203"/>
      <c r="U920" s="154"/>
      <c r="V920" s="441"/>
      <c r="W920" s="227"/>
      <c r="X920" s="154"/>
      <c r="Y920" s="154"/>
      <c r="Z920" s="154"/>
      <c r="AA920" s="154"/>
      <c r="AB920" s="229"/>
    </row>
    <row r="921" spans="1:28" x14ac:dyDescent="0.25">
      <c r="A921" s="63" t="str">
        <f t="shared" si="301"/>
        <v>Stores Equipment</v>
      </c>
      <c r="B921" s="45">
        <f t="shared" si="301"/>
        <v>393</v>
      </c>
      <c r="C921" s="39">
        <f t="shared" si="302"/>
        <v>0</v>
      </c>
      <c r="D921" s="39">
        <v>12656</v>
      </c>
      <c r="E921" s="40"/>
      <c r="F921" s="39"/>
      <c r="G921" s="40"/>
      <c r="H921" s="39">
        <f t="shared" si="296"/>
        <v>12656</v>
      </c>
      <c r="I921" s="41">
        <f t="shared" si="303"/>
        <v>4</v>
      </c>
      <c r="J921" s="39">
        <f t="shared" si="304"/>
        <v>253.12</v>
      </c>
      <c r="K921" s="39">
        <f t="shared" si="305"/>
        <v>0</v>
      </c>
      <c r="L921" s="39"/>
      <c r="M921" s="40"/>
      <c r="N921" s="39">
        <f t="shared" si="297"/>
        <v>253.12</v>
      </c>
      <c r="O921" s="42">
        <f t="shared" si="298"/>
        <v>2</v>
      </c>
      <c r="P921" s="40"/>
      <c r="Q921" s="42">
        <f t="shared" si="299"/>
        <v>12402.88</v>
      </c>
      <c r="R921" s="130">
        <f t="shared" si="300"/>
        <v>393</v>
      </c>
      <c r="S921" s="219"/>
      <c r="T921" s="203"/>
      <c r="U921" s="39"/>
      <c r="V921" s="441"/>
      <c r="W921" s="207"/>
      <c r="X921" s="39"/>
      <c r="Y921" s="39"/>
      <c r="Z921" s="39"/>
      <c r="AA921" s="39"/>
      <c r="AB921" s="211"/>
    </row>
    <row r="922" spans="1:28" x14ac:dyDescent="0.25">
      <c r="A922" s="100" t="str">
        <f t="shared" si="301"/>
        <v>Transportation Equipment</v>
      </c>
      <c r="B922" s="130">
        <f t="shared" si="301"/>
        <v>392</v>
      </c>
      <c r="C922" s="154">
        <f t="shared" si="302"/>
        <v>0</v>
      </c>
      <c r="D922" s="154"/>
      <c r="E922" s="224"/>
      <c r="F922" s="154"/>
      <c r="G922" s="224"/>
      <c r="H922" s="154">
        <f t="shared" si="296"/>
        <v>0</v>
      </c>
      <c r="I922" s="225">
        <f t="shared" si="303"/>
        <v>13</v>
      </c>
      <c r="J922" s="154">
        <f t="shared" si="304"/>
        <v>0</v>
      </c>
      <c r="K922" s="154">
        <f t="shared" si="305"/>
        <v>0</v>
      </c>
      <c r="L922" s="154"/>
      <c r="M922" s="224"/>
      <c r="N922" s="154">
        <f t="shared" si="297"/>
        <v>0</v>
      </c>
      <c r="O922" s="249" t="str">
        <f t="shared" si="298"/>
        <v>---</v>
      </c>
      <c r="P922" s="224"/>
      <c r="Q922" s="249">
        <f t="shared" si="299"/>
        <v>0</v>
      </c>
      <c r="R922" s="130">
        <f t="shared" si="300"/>
        <v>392</v>
      </c>
      <c r="S922" s="219"/>
      <c r="T922" s="203"/>
      <c r="U922" s="154"/>
      <c r="V922" s="441"/>
      <c r="W922" s="227"/>
      <c r="X922" s="154"/>
      <c r="Y922" s="154"/>
      <c r="Z922" s="154"/>
      <c r="AA922" s="154"/>
      <c r="AB922" s="229"/>
    </row>
    <row r="923" spans="1:28" x14ac:dyDescent="0.25">
      <c r="A923" s="63" t="str">
        <f t="shared" si="301"/>
        <v>Power Operated Equipment</v>
      </c>
      <c r="B923" s="45">
        <f t="shared" si="301"/>
        <v>396</v>
      </c>
      <c r="C923" s="39">
        <f t="shared" si="302"/>
        <v>0</v>
      </c>
      <c r="D923" s="39">
        <v>0</v>
      </c>
      <c r="E923" s="40"/>
      <c r="F923" s="39"/>
      <c r="G923" s="40"/>
      <c r="H923" s="39">
        <f t="shared" si="296"/>
        <v>0</v>
      </c>
      <c r="I923" s="41">
        <f t="shared" si="303"/>
        <v>6.7</v>
      </c>
      <c r="J923" s="39">
        <f t="shared" si="304"/>
        <v>0</v>
      </c>
      <c r="K923" s="39">
        <f t="shared" si="305"/>
        <v>0</v>
      </c>
      <c r="L923" s="39"/>
      <c r="M923" s="40"/>
      <c r="N923" s="39">
        <f t="shared" si="297"/>
        <v>0</v>
      </c>
      <c r="O923" s="42" t="str">
        <f t="shared" si="298"/>
        <v>---</v>
      </c>
      <c r="P923" s="40"/>
      <c r="Q923" s="42">
        <f t="shared" si="299"/>
        <v>0</v>
      </c>
      <c r="R923" s="130">
        <f t="shared" si="300"/>
        <v>396</v>
      </c>
      <c r="S923" s="219"/>
      <c r="T923" s="203"/>
      <c r="U923" s="39"/>
      <c r="V923" s="441"/>
      <c r="W923" s="207"/>
      <c r="X923" s="39"/>
      <c r="Y923" s="39"/>
      <c r="Z923" s="39"/>
      <c r="AA923" s="39"/>
      <c r="AB923" s="211"/>
    </row>
    <row r="924" spans="1:28" x14ac:dyDescent="0.25">
      <c r="A924" s="100" t="str">
        <f t="shared" si="301"/>
        <v>Land and Land Rights</v>
      </c>
      <c r="B924" s="130">
        <f t="shared" si="301"/>
        <v>350</v>
      </c>
      <c r="C924" s="154">
        <f t="shared" si="302"/>
        <v>31116</v>
      </c>
      <c r="D924" s="154"/>
      <c r="E924" s="224"/>
      <c r="F924" s="154"/>
      <c r="G924" s="224"/>
      <c r="H924" s="154">
        <f t="shared" si="296"/>
        <v>31116</v>
      </c>
      <c r="I924" s="225">
        <f t="shared" si="303"/>
        <v>0</v>
      </c>
      <c r="J924" s="154">
        <f t="shared" si="304"/>
        <v>0</v>
      </c>
      <c r="K924" s="154">
        <f t="shared" si="305"/>
        <v>0</v>
      </c>
      <c r="L924" s="154"/>
      <c r="M924" s="224"/>
      <c r="N924" s="154">
        <f t="shared" si="297"/>
        <v>0</v>
      </c>
      <c r="O924" s="249" t="str">
        <f t="shared" si="298"/>
        <v>---</v>
      </c>
      <c r="P924" s="224"/>
      <c r="Q924" s="249">
        <f t="shared" si="299"/>
        <v>31116</v>
      </c>
      <c r="R924" s="130">
        <f t="shared" si="300"/>
        <v>350</v>
      </c>
      <c r="S924" s="219"/>
      <c r="T924" s="203"/>
      <c r="U924" s="154"/>
      <c r="V924" s="154"/>
      <c r="W924" s="227"/>
      <c r="X924" s="154"/>
      <c r="Y924" s="154"/>
      <c r="Z924" s="154"/>
      <c r="AA924" s="154"/>
      <c r="AB924" s="229"/>
    </row>
    <row r="925" spans="1:28" x14ac:dyDescent="0.25">
      <c r="A925" s="63">
        <f t="shared" si="301"/>
        <v>0</v>
      </c>
      <c r="B925" s="45">
        <f t="shared" si="301"/>
        <v>0</v>
      </c>
      <c r="C925" s="39">
        <f t="shared" si="302"/>
        <v>0</v>
      </c>
      <c r="D925" s="39"/>
      <c r="E925" s="40"/>
      <c r="F925" s="39"/>
      <c r="G925" s="40"/>
      <c r="H925" s="39">
        <f t="shared" si="296"/>
        <v>0</v>
      </c>
      <c r="I925" s="41">
        <f t="shared" si="303"/>
        <v>0</v>
      </c>
      <c r="J925" s="39">
        <f t="shared" si="304"/>
        <v>0</v>
      </c>
      <c r="K925" s="39">
        <f t="shared" si="305"/>
        <v>0</v>
      </c>
      <c r="L925" s="39"/>
      <c r="M925" s="40"/>
      <c r="N925" s="39">
        <f t="shared" si="297"/>
        <v>0</v>
      </c>
      <c r="O925" s="42" t="str">
        <f t="shared" si="298"/>
        <v>---</v>
      </c>
      <c r="P925" s="40"/>
      <c r="Q925" s="42">
        <f t="shared" si="299"/>
        <v>0</v>
      </c>
      <c r="R925" s="45"/>
      <c r="S925" s="219"/>
      <c r="T925" s="203"/>
      <c r="U925" s="39"/>
      <c r="V925" s="39"/>
      <c r="W925" s="207"/>
      <c r="X925" s="207"/>
      <c r="Y925" s="39"/>
      <c r="Z925" s="39"/>
      <c r="AA925" s="39"/>
      <c r="AB925" s="211"/>
    </row>
    <row r="926" spans="1:28" x14ac:dyDescent="0.25">
      <c r="A926" s="100">
        <f t="shared" ref="A926" si="306">A879</f>
        <v>0</v>
      </c>
      <c r="B926" s="130">
        <f t="shared" si="301"/>
        <v>0</v>
      </c>
      <c r="C926" s="154">
        <f t="shared" si="302"/>
        <v>0</v>
      </c>
      <c r="D926" s="289"/>
      <c r="E926" s="290"/>
      <c r="F926" s="289"/>
      <c r="G926" s="290"/>
      <c r="H926" s="154"/>
      <c r="I926" s="225">
        <f t="shared" si="303"/>
        <v>0</v>
      </c>
      <c r="J926" s="154"/>
      <c r="K926" s="154">
        <f t="shared" si="305"/>
        <v>0</v>
      </c>
      <c r="L926" s="289"/>
      <c r="M926" s="290"/>
      <c r="N926" s="289"/>
      <c r="O926" s="249"/>
      <c r="P926" s="290"/>
      <c r="Q926" s="291"/>
      <c r="R926" s="130"/>
      <c r="S926" s="219"/>
      <c r="T926" s="203"/>
      <c r="U926" s="154"/>
      <c r="V926" s="154"/>
      <c r="W926" s="227"/>
      <c r="X926" s="227"/>
      <c r="Y926" s="154"/>
      <c r="Z926" s="154"/>
      <c r="AA926" s="154"/>
      <c r="AB926" s="229"/>
    </row>
    <row r="927" spans="1:28" x14ac:dyDescent="0.25">
      <c r="A927" s="10"/>
      <c r="B927" s="104"/>
      <c r="C927" s="14"/>
      <c r="D927" s="15"/>
      <c r="E927" s="16"/>
      <c r="F927" s="15"/>
      <c r="G927" s="16"/>
      <c r="H927" s="11">
        <f t="shared" ref="H927" si="307">C927+D927-F927</f>
        <v>0</v>
      </c>
      <c r="I927" s="17"/>
      <c r="J927" s="11"/>
      <c r="K927" s="14"/>
      <c r="L927" s="15"/>
      <c r="M927" s="16"/>
      <c r="N927" s="15"/>
      <c r="O927" s="13"/>
      <c r="P927" s="16"/>
      <c r="Q927" s="124"/>
      <c r="R927" s="44"/>
      <c r="U927" s="11"/>
      <c r="V927" s="11"/>
      <c r="W927" s="64"/>
      <c r="X927" s="64"/>
      <c r="Y927" s="11"/>
      <c r="Z927" s="11"/>
      <c r="AA927" s="11"/>
      <c r="AB927" s="230"/>
    </row>
    <row r="928" spans="1:28" x14ac:dyDescent="0.25">
      <c r="A928" s="4" t="s">
        <v>4</v>
      </c>
      <c r="C928" s="198">
        <f>SUM(C907:C927)</f>
        <v>1995849</v>
      </c>
      <c r="D928" s="198">
        <f>SUM(D907:D927)</f>
        <v>108841</v>
      </c>
      <c r="E928" s="22"/>
      <c r="F928" s="154">
        <f>SUM(F907:F927)</f>
        <v>0</v>
      </c>
      <c r="G928" s="22"/>
      <c r="H928" s="198">
        <f>SUM(H907:H927)</f>
        <v>2104690</v>
      </c>
      <c r="I928" s="23"/>
      <c r="J928" s="198">
        <f>SUM(J907:J927)</f>
        <v>43932.203000000001</v>
      </c>
      <c r="K928" s="198">
        <f>SUM(K907:K927)</f>
        <v>139353.63150000002</v>
      </c>
      <c r="L928" s="154">
        <f>SUM(L907:L927)</f>
        <v>0</v>
      </c>
      <c r="M928" s="22"/>
      <c r="N928" s="198">
        <f>SUM(N907:N927)</f>
        <v>183285.8345</v>
      </c>
      <c r="O928" s="64"/>
      <c r="P928" s="24"/>
      <c r="Q928" s="198">
        <f>SUM(Q907:Q927)</f>
        <v>1921404.1654999999</v>
      </c>
      <c r="U928" s="198">
        <f>SUM(U907:U927)</f>
        <v>0</v>
      </c>
      <c r="V928" s="23"/>
      <c r="X928" s="198">
        <f>U928+V907</f>
        <v>0</v>
      </c>
      <c r="Y928" s="198">
        <f>X928/H928*J928</f>
        <v>0</v>
      </c>
      <c r="AA928" s="198">
        <f>Z907+Y928+SUM(AA907:AA927)</f>
        <v>0</v>
      </c>
      <c r="AB928" s="198">
        <f>X928-AA928</f>
        <v>0</v>
      </c>
    </row>
    <row r="929" spans="1:18" x14ac:dyDescent="0.25">
      <c r="C929" s="32"/>
      <c r="H929" s="32"/>
      <c r="I929" s="32"/>
      <c r="J929" s="32"/>
      <c r="K929" s="32"/>
      <c r="L929" s="32"/>
      <c r="N929" s="32"/>
      <c r="O929" s="32"/>
      <c r="Q929" s="32"/>
    </row>
    <row r="930" spans="1:18" x14ac:dyDescent="0.25">
      <c r="A930" s="120" t="s">
        <v>85</v>
      </c>
      <c r="B930" s="4"/>
      <c r="E930" s="4"/>
      <c r="G930" s="4"/>
      <c r="M930" s="4"/>
      <c r="P930" s="4"/>
    </row>
    <row r="931" spans="1:18" ht="14.4" thickBot="1" x14ac:dyDescent="0.3">
      <c r="B931" s="4"/>
      <c r="E931" s="4"/>
      <c r="G931" s="4"/>
      <c r="J931" s="32"/>
      <c r="K931" s="32"/>
      <c r="L931" s="32"/>
      <c r="N931" s="32"/>
      <c r="O931" s="32"/>
      <c r="Q931" s="32"/>
    </row>
    <row r="932" spans="1:18" ht="14.4" thickTop="1" x14ac:dyDescent="0.25">
      <c r="B932" s="4"/>
      <c r="E932" s="4"/>
      <c r="G932" s="4"/>
      <c r="J932" s="32"/>
      <c r="K932" s="66"/>
      <c r="L932" s="67"/>
      <c r="M932" s="68"/>
      <c r="N932" s="67"/>
      <c r="O932" s="67"/>
      <c r="P932" s="68"/>
      <c r="Q932" s="69"/>
    </row>
    <row r="933" spans="1:18" x14ac:dyDescent="0.25">
      <c r="C933" s="32"/>
      <c r="H933" s="32"/>
      <c r="I933" s="32"/>
      <c r="J933" s="32"/>
      <c r="K933" s="70"/>
      <c r="L933" s="448">
        <f>I899</f>
        <v>2001</v>
      </c>
      <c r="M933" s="449"/>
      <c r="N933" s="449"/>
      <c r="O933" s="449"/>
      <c r="P933" s="450"/>
      <c r="Q933" s="71"/>
    </row>
    <row r="934" spans="1:18" x14ac:dyDescent="0.25">
      <c r="K934" s="72"/>
      <c r="L934" s="56"/>
      <c r="M934" s="73"/>
      <c r="N934" s="56"/>
      <c r="O934" s="56"/>
      <c r="P934" s="73"/>
      <c r="Q934" s="74"/>
    </row>
    <row r="935" spans="1:18" x14ac:dyDescent="0.25">
      <c r="A935" s="9"/>
      <c r="B935" s="267"/>
      <c r="K935" s="72"/>
      <c r="L935" s="56" t="s">
        <v>19</v>
      </c>
      <c r="M935" s="73"/>
      <c r="N935" s="56"/>
      <c r="O935" s="379">
        <f>H928</f>
        <v>2104690</v>
      </c>
      <c r="P935" s="379"/>
      <c r="Q935" s="71"/>
    </row>
    <row r="936" spans="1:18" x14ac:dyDescent="0.25">
      <c r="A936" s="9"/>
      <c r="B936" s="267"/>
      <c r="K936" s="72"/>
      <c r="L936" s="43" t="s">
        <v>20</v>
      </c>
      <c r="M936" s="73"/>
      <c r="N936" s="56"/>
      <c r="O936" s="391">
        <f>X928</f>
        <v>0</v>
      </c>
      <c r="P936" s="391"/>
      <c r="Q936" s="71"/>
    </row>
    <row r="937" spans="1:18" ht="14.4" thickBot="1" x14ac:dyDescent="0.3">
      <c r="K937" s="72"/>
      <c r="L937" s="43" t="s">
        <v>21</v>
      </c>
      <c r="M937" s="73"/>
      <c r="N937" s="56"/>
      <c r="O937" s="392">
        <f>N928</f>
        <v>183285.8345</v>
      </c>
      <c r="P937" s="392"/>
      <c r="Q937" s="71"/>
    </row>
    <row r="938" spans="1:18" x14ac:dyDescent="0.25">
      <c r="A938" s="9"/>
      <c r="B938" s="267"/>
      <c r="K938" s="72"/>
      <c r="L938" s="75"/>
      <c r="M938" s="76"/>
      <c r="N938" s="77"/>
      <c r="O938" s="393">
        <f>O935-O936-O937</f>
        <v>1921404.1655000001</v>
      </c>
      <c r="P938" s="393"/>
      <c r="Q938" s="71"/>
    </row>
    <row r="939" spans="1:18" x14ac:dyDescent="0.25">
      <c r="A939" s="9"/>
      <c r="B939" s="267"/>
      <c r="H939" s="9"/>
      <c r="K939" s="78"/>
      <c r="L939" s="43"/>
      <c r="M939" s="73"/>
      <c r="N939" s="56"/>
      <c r="O939" s="43"/>
      <c r="P939" s="56"/>
      <c r="Q939" s="74"/>
    </row>
    <row r="940" spans="1:18" x14ac:dyDescent="0.25">
      <c r="A940" s="9" t="s">
        <v>22</v>
      </c>
      <c r="B940" s="62">
        <v>0</v>
      </c>
      <c r="C940" s="62"/>
      <c r="D940" s="4" t="s">
        <v>23</v>
      </c>
      <c r="E940" s="4"/>
      <c r="F940" s="2"/>
      <c r="G940" s="4"/>
      <c r="H940" s="2"/>
      <c r="J940" s="2"/>
      <c r="K940" s="78"/>
      <c r="L940" s="80" t="s">
        <v>24</v>
      </c>
      <c r="M940" s="73"/>
      <c r="N940" s="56"/>
      <c r="O940" s="394">
        <f>AA928</f>
        <v>0</v>
      </c>
      <c r="P940" s="394"/>
      <c r="Q940" s="71"/>
    </row>
    <row r="941" spans="1:18" x14ac:dyDescent="0.25">
      <c r="A941" s="9" t="s">
        <v>25</v>
      </c>
      <c r="B941" s="62">
        <v>0</v>
      </c>
      <c r="C941" s="62"/>
      <c r="D941" s="4">
        <f>B940-B941</f>
        <v>0</v>
      </c>
      <c r="E941" s="4" t="s">
        <v>26</v>
      </c>
      <c r="F941" s="2"/>
      <c r="G941" s="4"/>
      <c r="H941" s="2"/>
      <c r="J941" s="2"/>
      <c r="K941" s="72"/>
      <c r="L941" s="81" t="s">
        <v>27</v>
      </c>
      <c r="M941" s="19"/>
      <c r="N941" s="20"/>
      <c r="O941" s="374">
        <f>O938+O940</f>
        <v>1921404.1655000001</v>
      </c>
      <c r="P941" s="374"/>
      <c r="Q941" s="95"/>
    </row>
    <row r="942" spans="1:18" ht="14.4" thickBot="1" x14ac:dyDescent="0.3">
      <c r="A942" s="9"/>
      <c r="B942" s="62"/>
      <c r="C942" s="62"/>
      <c r="E942" s="4"/>
      <c r="F942" s="2"/>
      <c r="G942" s="4"/>
      <c r="H942" s="2"/>
      <c r="J942" s="2"/>
      <c r="K942" s="82"/>
      <c r="L942" s="103"/>
      <c r="M942" s="84"/>
      <c r="N942" s="83"/>
      <c r="O942" s="83"/>
      <c r="P942" s="84"/>
      <c r="Q942" s="85"/>
    </row>
    <row r="943" spans="1:18" ht="14.4" customHeight="1" thickTop="1" x14ac:dyDescent="0.25"/>
    <row r="944" spans="1:18" ht="13.95" customHeight="1" x14ac:dyDescent="0.25">
      <c r="B944" s="4"/>
      <c r="E944" s="4"/>
      <c r="M944" s="4"/>
      <c r="N944" s="425" t="s">
        <v>93</v>
      </c>
      <c r="O944" s="425"/>
      <c r="P944" s="425"/>
      <c r="Q944" s="425"/>
      <c r="R944" s="425"/>
    </row>
    <row r="945" spans="1:28" x14ac:dyDescent="0.25">
      <c r="A945" s="271"/>
      <c r="B945" s="271"/>
      <c r="C945" s="271"/>
      <c r="D945" s="1"/>
      <c r="G945" s="422" t="s">
        <v>1</v>
      </c>
      <c r="H945" s="423"/>
      <c r="I945" s="3">
        <f>I899+1</f>
        <v>2002</v>
      </c>
      <c r="J945" s="453"/>
      <c r="K945" s="427"/>
      <c r="L945" s="428"/>
      <c r="M945" s="3">
        <v>12</v>
      </c>
      <c r="N945" s="425"/>
      <c r="O945" s="425"/>
      <c r="P945" s="425"/>
      <c r="Q945" s="425"/>
      <c r="R945" s="425"/>
    </row>
    <row r="946" spans="1:28" ht="13.95" customHeight="1" x14ac:dyDescent="0.25">
      <c r="A946" s="271"/>
      <c r="B946" s="271"/>
      <c r="C946" s="271"/>
      <c r="D946" s="1"/>
      <c r="N946" s="426"/>
      <c r="O946" s="426"/>
      <c r="P946" s="426"/>
      <c r="Q946" s="426"/>
      <c r="R946" s="426"/>
    </row>
    <row r="947" spans="1:28" ht="13.95" customHeight="1" x14ac:dyDescent="0.3">
      <c r="A947" s="5"/>
      <c r="B947" s="429" t="s">
        <v>49</v>
      </c>
      <c r="C947" s="366" t="s">
        <v>44</v>
      </c>
      <c r="D947" s="366" t="s">
        <v>45</v>
      </c>
      <c r="E947" s="101"/>
      <c r="F947" s="366" t="s">
        <v>46</v>
      </c>
      <c r="G947" s="101"/>
      <c r="H947" s="366" t="s">
        <v>47</v>
      </c>
      <c r="I947" s="366" t="s">
        <v>48</v>
      </c>
      <c r="J947" s="366" t="s">
        <v>50</v>
      </c>
      <c r="K947" s="366" t="s">
        <v>51</v>
      </c>
      <c r="L947" s="366" t="s">
        <v>52</v>
      </c>
      <c r="M947" s="101"/>
      <c r="N947" s="366" t="s">
        <v>53</v>
      </c>
      <c r="O947" s="366" t="s">
        <v>60</v>
      </c>
      <c r="P947" s="101"/>
      <c r="Q947" s="366" t="s">
        <v>55</v>
      </c>
      <c r="R947" s="366" t="s">
        <v>49</v>
      </c>
      <c r="U947" s="437" t="s">
        <v>64</v>
      </c>
      <c r="V947" s="437" t="s">
        <v>65</v>
      </c>
      <c r="W947" s="437" t="s">
        <v>67</v>
      </c>
      <c r="X947" s="437" t="s">
        <v>66</v>
      </c>
      <c r="Y947" s="437" t="s">
        <v>68</v>
      </c>
      <c r="Z947" s="437" t="s">
        <v>69</v>
      </c>
      <c r="AA947" s="437" t="s">
        <v>70</v>
      </c>
      <c r="AB947" s="437" t="s">
        <v>71</v>
      </c>
    </row>
    <row r="948" spans="1:28" x14ac:dyDescent="0.3">
      <c r="A948" s="6"/>
      <c r="B948" s="430"/>
      <c r="C948" s="367"/>
      <c r="D948" s="367"/>
      <c r="E948" s="102"/>
      <c r="F948" s="367"/>
      <c r="G948" s="102"/>
      <c r="H948" s="367"/>
      <c r="I948" s="367"/>
      <c r="J948" s="367"/>
      <c r="K948" s="367"/>
      <c r="L948" s="367"/>
      <c r="M948" s="102"/>
      <c r="N948" s="367"/>
      <c r="O948" s="367"/>
      <c r="P948" s="102"/>
      <c r="Q948" s="367"/>
      <c r="R948" s="367"/>
      <c r="U948" s="438"/>
      <c r="V948" s="438"/>
      <c r="W948" s="438"/>
      <c r="X948" s="438"/>
      <c r="Y948" s="438"/>
      <c r="Z948" s="438"/>
      <c r="AA948" s="438"/>
      <c r="AB948" s="438"/>
    </row>
    <row r="949" spans="1:28" x14ac:dyDescent="0.3">
      <c r="A949" s="6"/>
      <c r="B949" s="430"/>
      <c r="C949" s="367"/>
      <c r="D949" s="367"/>
      <c r="E949" s="102"/>
      <c r="F949" s="367"/>
      <c r="G949" s="102"/>
      <c r="H949" s="367"/>
      <c r="I949" s="367"/>
      <c r="J949" s="367"/>
      <c r="K949" s="367"/>
      <c r="L949" s="367"/>
      <c r="M949" s="102"/>
      <c r="N949" s="367"/>
      <c r="O949" s="367"/>
      <c r="P949" s="102"/>
      <c r="Q949" s="367"/>
      <c r="R949" s="367"/>
      <c r="U949" s="438"/>
      <c r="V949" s="438"/>
      <c r="W949" s="438"/>
      <c r="X949" s="438"/>
      <c r="Y949" s="438"/>
      <c r="Z949" s="438"/>
      <c r="AA949" s="438"/>
      <c r="AB949" s="438"/>
    </row>
    <row r="950" spans="1:28" x14ac:dyDescent="0.3">
      <c r="A950" s="433" t="s">
        <v>0</v>
      </c>
      <c r="B950" s="430"/>
      <c r="C950" s="367"/>
      <c r="D950" s="367"/>
      <c r="E950" s="102"/>
      <c r="F950" s="367"/>
      <c r="G950" s="102"/>
      <c r="H950" s="367"/>
      <c r="I950" s="367"/>
      <c r="J950" s="367"/>
      <c r="K950" s="367"/>
      <c r="L950" s="367"/>
      <c r="M950" s="102"/>
      <c r="N950" s="367"/>
      <c r="O950" s="367"/>
      <c r="P950" s="102"/>
      <c r="Q950" s="367"/>
      <c r="R950" s="367"/>
      <c r="U950" s="438"/>
      <c r="V950" s="438"/>
      <c r="W950" s="438"/>
      <c r="X950" s="438"/>
      <c r="Y950" s="438"/>
      <c r="Z950" s="438"/>
      <c r="AA950" s="438"/>
      <c r="AB950" s="438"/>
    </row>
    <row r="951" spans="1:28" x14ac:dyDescent="0.3">
      <c r="A951" s="433"/>
      <c r="B951" s="431"/>
      <c r="C951" s="46">
        <f>I945</f>
        <v>2002</v>
      </c>
      <c r="D951" s="46">
        <f>C951</f>
        <v>2002</v>
      </c>
      <c r="E951" s="7" t="s">
        <v>5</v>
      </c>
      <c r="F951" s="46">
        <f>D951</f>
        <v>2002</v>
      </c>
      <c r="G951" s="7" t="s">
        <v>5</v>
      </c>
      <c r="H951" s="46">
        <f>F951</f>
        <v>2002</v>
      </c>
      <c r="I951" s="373"/>
      <c r="J951" s="373"/>
      <c r="K951" s="46">
        <f>H951</f>
        <v>2002</v>
      </c>
      <c r="L951" s="46">
        <f>K951</f>
        <v>2002</v>
      </c>
      <c r="M951" s="7" t="s">
        <v>5</v>
      </c>
      <c r="N951" s="46">
        <f>L951</f>
        <v>2002</v>
      </c>
      <c r="O951" s="373"/>
      <c r="P951" s="7" t="s">
        <v>5</v>
      </c>
      <c r="Q951" s="47">
        <f>N951</f>
        <v>2002</v>
      </c>
      <c r="R951" s="373"/>
      <c r="U951" s="46">
        <f>Q951</f>
        <v>2002</v>
      </c>
      <c r="V951" s="46">
        <f>U951</f>
        <v>2002</v>
      </c>
      <c r="W951" s="439"/>
      <c r="X951" s="46">
        <f>U951</f>
        <v>2002</v>
      </c>
      <c r="Y951" s="46">
        <f>U951</f>
        <v>2002</v>
      </c>
      <c r="Z951" s="47">
        <f>U951</f>
        <v>2002</v>
      </c>
      <c r="AA951" s="439"/>
      <c r="AB951" s="439"/>
    </row>
    <row r="952" spans="1:28" x14ac:dyDescent="0.25">
      <c r="A952" s="9"/>
      <c r="B952" s="112"/>
      <c r="C952" s="100"/>
      <c r="D952" s="233"/>
      <c r="E952" s="234"/>
      <c r="F952" s="233"/>
      <c r="G952" s="234"/>
      <c r="H952" s="233"/>
      <c r="I952" s="235"/>
      <c r="J952" s="233"/>
      <c r="K952" s="233"/>
      <c r="L952" s="233"/>
      <c r="M952" s="234"/>
      <c r="N952" s="233"/>
      <c r="O952" s="233"/>
      <c r="P952" s="234"/>
      <c r="Q952" s="235"/>
      <c r="R952" s="233"/>
      <c r="U952" s="59"/>
      <c r="V952" s="59"/>
      <c r="W952" s="60"/>
      <c r="X952" s="59"/>
      <c r="Y952" s="59"/>
      <c r="Z952" s="59"/>
      <c r="AA952" s="60"/>
      <c r="AB952" s="60"/>
    </row>
    <row r="953" spans="1:28" ht="13.95" customHeight="1" x14ac:dyDescent="0.25">
      <c r="A953" s="244" t="s">
        <v>214</v>
      </c>
      <c r="B953" s="112" t="str">
        <f>$M$1</f>
        <v>A</v>
      </c>
      <c r="C953" s="154"/>
      <c r="D953" s="154"/>
      <c r="E953" s="224"/>
      <c r="F953" s="154"/>
      <c r="G953" s="224"/>
      <c r="H953" s="154"/>
      <c r="I953" s="225"/>
      <c r="J953" s="154"/>
      <c r="K953" s="154"/>
      <c r="L953" s="154"/>
      <c r="M953" s="224"/>
      <c r="N953" s="154"/>
      <c r="O953" s="249"/>
      <c r="P953" s="224"/>
      <c r="Q953" s="249"/>
      <c r="R953" s="130"/>
      <c r="S953" s="219"/>
      <c r="T953" s="203"/>
      <c r="U953" s="154"/>
      <c r="V953" s="154">
        <f>X928</f>
        <v>0</v>
      </c>
      <c r="W953" s="227"/>
      <c r="X953" s="227"/>
      <c r="Y953" s="227"/>
      <c r="Z953" s="227"/>
      <c r="AA953" s="154"/>
      <c r="AB953" s="229"/>
    </row>
    <row r="954" spans="1:28" ht="13.95" customHeight="1" x14ac:dyDescent="0.25">
      <c r="A954" s="100" t="str">
        <f>A908</f>
        <v>Structures and Improvements-sewage collection</v>
      </c>
      <c r="B954" s="130">
        <f>B908</f>
        <v>351</v>
      </c>
      <c r="C954" s="154">
        <f>H908</f>
        <v>111379</v>
      </c>
      <c r="D954" s="154">
        <v>0</v>
      </c>
      <c r="E954" s="224"/>
      <c r="F954" s="154"/>
      <c r="G954" s="224"/>
      <c r="H954" s="154">
        <f>C954+D954-F954</f>
        <v>111379</v>
      </c>
      <c r="I954" s="225">
        <f>I908</f>
        <v>3</v>
      </c>
      <c r="J954" s="154">
        <f>((C954+H954)/2)*I954/100*$M$945/12</f>
        <v>3341.3700000000003</v>
      </c>
      <c r="K954" s="154">
        <f>N908</f>
        <v>41699.895000000004</v>
      </c>
      <c r="L954" s="154"/>
      <c r="M954" s="224"/>
      <c r="N954" s="154">
        <f t="shared" ref="N954:N971" si="308">K954+J954+L954-F954</f>
        <v>45041.265000000007</v>
      </c>
      <c r="O954" s="249">
        <f>IF(N954&gt;0, N954/H954*100, "---")</f>
        <v>40.439638531500563</v>
      </c>
      <c r="P954" s="224"/>
      <c r="Q954" s="294">
        <f t="shared" ref="Q954:Q972" si="309">H954-N954</f>
        <v>66337.734999999986</v>
      </c>
      <c r="R954" s="130">
        <f t="shared" ref="R954:R971" si="310">B954</f>
        <v>351</v>
      </c>
      <c r="S954" s="219"/>
      <c r="T954" s="203"/>
      <c r="U954" s="154"/>
      <c r="V954" s="360" t="s">
        <v>72</v>
      </c>
      <c r="W954" s="227"/>
      <c r="X954" s="154"/>
      <c r="Y954" s="251"/>
      <c r="Z954" s="363" t="s">
        <v>74</v>
      </c>
      <c r="AA954" s="154"/>
      <c r="AB954" s="229"/>
    </row>
    <row r="955" spans="1:28" x14ac:dyDescent="0.25">
      <c r="A955" s="63" t="str">
        <f t="shared" ref="A955:B972" si="311">A909</f>
        <v>Collection Sewers, Force</v>
      </c>
      <c r="B955" s="45">
        <f t="shared" si="311"/>
        <v>352.1</v>
      </c>
      <c r="C955" s="39">
        <f t="shared" ref="C955:C972" si="312">H909</f>
        <v>0</v>
      </c>
      <c r="D955" s="39"/>
      <c r="E955" s="40"/>
      <c r="F955" s="39"/>
      <c r="G955" s="40"/>
      <c r="H955" s="39">
        <f t="shared" ref="H955:H971" si="313">C955+D955-F955</f>
        <v>0</v>
      </c>
      <c r="I955" s="41">
        <f t="shared" ref="I955:I972" si="314">I909</f>
        <v>2</v>
      </c>
      <c r="J955" s="39">
        <f t="shared" ref="J955:J971" si="315">((C955+H955)/2)*I955/100*$M$945/12</f>
        <v>0</v>
      </c>
      <c r="K955" s="39">
        <f t="shared" ref="K955:K972" si="316">N909</f>
        <v>0</v>
      </c>
      <c r="L955" s="39"/>
      <c r="M955" s="40"/>
      <c r="N955" s="39">
        <f t="shared" si="308"/>
        <v>0</v>
      </c>
      <c r="O955" s="42" t="str">
        <f t="shared" ref="O955:O972" si="317">IF(N955&gt;0, N955/H955*100, "---")</f>
        <v>---</v>
      </c>
      <c r="P955" s="40"/>
      <c r="Q955" s="295">
        <f t="shared" si="309"/>
        <v>0</v>
      </c>
      <c r="R955" s="130">
        <f t="shared" si="310"/>
        <v>352.1</v>
      </c>
      <c r="U955" s="39"/>
      <c r="V955" s="361"/>
      <c r="W955" s="207"/>
      <c r="X955" s="39"/>
      <c r="Y955" s="210"/>
      <c r="Z955" s="364"/>
      <c r="AA955" s="39"/>
      <c r="AB955" s="211"/>
    </row>
    <row r="956" spans="1:28" x14ac:dyDescent="0.25">
      <c r="A956" s="100" t="str">
        <f t="shared" si="311"/>
        <v>Collection Sewers, Gravity</v>
      </c>
      <c r="B956" s="130">
        <f t="shared" si="311"/>
        <v>352.2</v>
      </c>
      <c r="C956" s="154">
        <f t="shared" si="312"/>
        <v>0</v>
      </c>
      <c r="D956" s="154"/>
      <c r="E956" s="224"/>
      <c r="F956" s="154"/>
      <c r="G956" s="224"/>
      <c r="H956" s="154">
        <f t="shared" si="313"/>
        <v>0</v>
      </c>
      <c r="I956" s="225">
        <f t="shared" si="314"/>
        <v>2</v>
      </c>
      <c r="J956" s="154">
        <f t="shared" si="315"/>
        <v>0</v>
      </c>
      <c r="K956" s="154">
        <f t="shared" si="316"/>
        <v>0</v>
      </c>
      <c r="L956" s="154"/>
      <c r="M956" s="224"/>
      <c r="N956" s="154">
        <f t="shared" si="308"/>
        <v>0</v>
      </c>
      <c r="O956" s="249" t="str">
        <f t="shared" si="317"/>
        <v>---</v>
      </c>
      <c r="P956" s="224"/>
      <c r="Q956" s="294">
        <f t="shared" si="309"/>
        <v>0</v>
      </c>
      <c r="R956" s="130">
        <f t="shared" si="310"/>
        <v>352.2</v>
      </c>
      <c r="S956" s="219"/>
      <c r="T956" s="203"/>
      <c r="U956" s="154"/>
      <c r="V956" s="361"/>
      <c r="W956" s="227"/>
      <c r="X956" s="154"/>
      <c r="Y956" s="251"/>
      <c r="Z956" s="364"/>
      <c r="AA956" s="154"/>
      <c r="AB956" s="229"/>
    </row>
    <row r="957" spans="1:28" x14ac:dyDescent="0.25">
      <c r="A957" s="63" t="str">
        <f t="shared" si="311"/>
        <v>Structures and Improvements-sewage treatment</v>
      </c>
      <c r="B957" s="45">
        <f t="shared" si="311"/>
        <v>371</v>
      </c>
      <c r="C957" s="39">
        <f t="shared" si="312"/>
        <v>41829</v>
      </c>
      <c r="D957" s="39"/>
      <c r="E957" s="40"/>
      <c r="F957" s="39"/>
      <c r="G957" s="40"/>
      <c r="H957" s="39">
        <f t="shared" si="313"/>
        <v>41829</v>
      </c>
      <c r="I957" s="41">
        <f t="shared" si="314"/>
        <v>3.7</v>
      </c>
      <c r="J957" s="39">
        <f t="shared" si="315"/>
        <v>1547.673</v>
      </c>
      <c r="K957" s="39">
        <f t="shared" si="316"/>
        <v>2321.5095000000001</v>
      </c>
      <c r="L957" s="39"/>
      <c r="M957" s="40"/>
      <c r="N957" s="39">
        <f t="shared" si="308"/>
        <v>3869.1824999999999</v>
      </c>
      <c r="O957" s="42">
        <f t="shared" si="317"/>
        <v>9.25</v>
      </c>
      <c r="P957" s="40"/>
      <c r="Q957" s="295">
        <f t="shared" si="309"/>
        <v>37959.817499999997</v>
      </c>
      <c r="R957" s="130">
        <f t="shared" si="310"/>
        <v>371</v>
      </c>
      <c r="U957" s="39"/>
      <c r="V957" s="361"/>
      <c r="W957" s="207"/>
      <c r="X957" s="39"/>
      <c r="Y957" s="210"/>
      <c r="Z957" s="364"/>
      <c r="AA957" s="39"/>
      <c r="AB957" s="211"/>
    </row>
    <row r="958" spans="1:28" x14ac:dyDescent="0.25">
      <c r="A958" s="100" t="str">
        <f t="shared" si="311"/>
        <v>Services to Customers</v>
      </c>
      <c r="B958" s="130">
        <f t="shared" si="311"/>
        <v>353</v>
      </c>
      <c r="C958" s="154">
        <f t="shared" si="312"/>
        <v>1569096</v>
      </c>
      <c r="D958" s="154"/>
      <c r="E958" s="224"/>
      <c r="F958" s="154"/>
      <c r="G958" s="224"/>
      <c r="H958" s="154">
        <f t="shared" si="313"/>
        <v>1569096</v>
      </c>
      <c r="I958" s="225">
        <f t="shared" si="314"/>
        <v>2</v>
      </c>
      <c r="J958" s="154">
        <f t="shared" si="315"/>
        <v>31381.919999999998</v>
      </c>
      <c r="K958" s="154">
        <f t="shared" si="316"/>
        <v>74951.399999999994</v>
      </c>
      <c r="L958" s="154"/>
      <c r="M958" s="224"/>
      <c r="N958" s="154">
        <f t="shared" si="308"/>
        <v>106333.31999999999</v>
      </c>
      <c r="O958" s="249">
        <f t="shared" si="317"/>
        <v>6.7767249422597455</v>
      </c>
      <c r="P958" s="224"/>
      <c r="Q958" s="294">
        <f t="shared" si="309"/>
        <v>1462762.68</v>
      </c>
      <c r="R958" s="130">
        <f t="shared" si="310"/>
        <v>353</v>
      </c>
      <c r="S958" s="219"/>
      <c r="T958" s="203"/>
      <c r="U958" s="154"/>
      <c r="V958" s="361"/>
      <c r="W958" s="227"/>
      <c r="X958" s="154"/>
      <c r="Y958" s="251"/>
      <c r="Z958" s="364"/>
      <c r="AA958" s="154"/>
      <c r="AB958" s="229"/>
    </row>
    <row r="959" spans="1:28" x14ac:dyDescent="0.25">
      <c r="A959" s="63" t="str">
        <f t="shared" si="311"/>
        <v>Flow Measuring Devices</v>
      </c>
      <c r="B959" s="45">
        <f t="shared" si="311"/>
        <v>354</v>
      </c>
      <c r="C959" s="39">
        <f t="shared" si="312"/>
        <v>4200</v>
      </c>
      <c r="D959" s="39"/>
      <c r="E959" s="40"/>
      <c r="F959" s="39"/>
      <c r="G959" s="40"/>
      <c r="H959" s="39">
        <f t="shared" si="313"/>
        <v>4200</v>
      </c>
      <c r="I959" s="41">
        <f t="shared" si="314"/>
        <v>3.3</v>
      </c>
      <c r="J959" s="39">
        <f t="shared" si="315"/>
        <v>138.6</v>
      </c>
      <c r="K959" s="39">
        <f t="shared" si="316"/>
        <v>1178.0999999999999</v>
      </c>
      <c r="L959" s="39"/>
      <c r="M959" s="40"/>
      <c r="N959" s="39">
        <f t="shared" si="308"/>
        <v>1316.6999999999998</v>
      </c>
      <c r="O959" s="42">
        <f t="shared" si="317"/>
        <v>31.349999999999994</v>
      </c>
      <c r="P959" s="40"/>
      <c r="Q959" s="295">
        <f t="shared" si="309"/>
        <v>2883.3</v>
      </c>
      <c r="R959" s="130">
        <f t="shared" si="310"/>
        <v>354</v>
      </c>
      <c r="U959" s="39"/>
      <c r="V959" s="361"/>
      <c r="W959" s="207"/>
      <c r="X959" s="39"/>
      <c r="Y959" s="210"/>
      <c r="Z959" s="364"/>
      <c r="AA959" s="39"/>
      <c r="AB959" s="211"/>
    </row>
    <row r="960" spans="1:28" x14ac:dyDescent="0.25">
      <c r="A960" s="100" t="str">
        <f t="shared" si="311"/>
        <v>Receiving Wells (Pump Pits)</v>
      </c>
      <c r="B960" s="130">
        <f t="shared" si="311"/>
        <v>362</v>
      </c>
      <c r="C960" s="154">
        <f t="shared" si="312"/>
        <v>2387</v>
      </c>
      <c r="D960" s="154"/>
      <c r="E960" s="224"/>
      <c r="F960" s="154"/>
      <c r="G960" s="224"/>
      <c r="H960" s="154">
        <f t="shared" si="313"/>
        <v>2387</v>
      </c>
      <c r="I960" s="225">
        <f t="shared" si="314"/>
        <v>4</v>
      </c>
      <c r="J960" s="154">
        <f t="shared" si="315"/>
        <v>95.48</v>
      </c>
      <c r="K960" s="154">
        <f t="shared" si="316"/>
        <v>143.22</v>
      </c>
      <c r="L960" s="154"/>
      <c r="M960" s="224"/>
      <c r="N960" s="154">
        <f t="shared" si="308"/>
        <v>238.7</v>
      </c>
      <c r="O960" s="249">
        <f t="shared" si="317"/>
        <v>10</v>
      </c>
      <c r="P960" s="224"/>
      <c r="Q960" s="294">
        <f t="shared" si="309"/>
        <v>2148.3000000000002</v>
      </c>
      <c r="R960" s="130">
        <f t="shared" si="310"/>
        <v>362</v>
      </c>
      <c r="S960" s="219"/>
      <c r="T960" s="203"/>
      <c r="U960" s="154"/>
      <c r="V960" s="362"/>
      <c r="W960" s="227"/>
      <c r="X960" s="154"/>
      <c r="Y960" s="251"/>
      <c r="Z960" s="365"/>
      <c r="AA960" s="154"/>
      <c r="AB960" s="229"/>
    </row>
    <row r="961" spans="1:28" ht="13.95" customHeight="1" x14ac:dyDescent="0.25">
      <c r="A961" s="63" t="str">
        <f t="shared" si="311"/>
        <v>Pumping Equipment</v>
      </c>
      <c r="B961" s="45">
        <f t="shared" si="311"/>
        <v>363</v>
      </c>
      <c r="C961" s="39">
        <f t="shared" si="312"/>
        <v>0</v>
      </c>
      <c r="D961" s="39"/>
      <c r="E961" s="40"/>
      <c r="F961" s="39"/>
      <c r="G961" s="40"/>
      <c r="H961" s="39">
        <f t="shared" si="313"/>
        <v>0</v>
      </c>
      <c r="I961" s="41">
        <f t="shared" si="314"/>
        <v>10</v>
      </c>
      <c r="J961" s="39">
        <f t="shared" si="315"/>
        <v>0</v>
      </c>
      <c r="K961" s="39">
        <f t="shared" si="316"/>
        <v>0</v>
      </c>
      <c r="L961" s="39"/>
      <c r="M961" s="40"/>
      <c r="N961" s="39">
        <f t="shared" si="308"/>
        <v>0</v>
      </c>
      <c r="O961" s="42" t="str">
        <f t="shared" si="317"/>
        <v>---</v>
      </c>
      <c r="P961" s="40"/>
      <c r="Q961" s="295">
        <f t="shared" si="309"/>
        <v>0</v>
      </c>
      <c r="R961" s="130">
        <f t="shared" si="310"/>
        <v>363</v>
      </c>
      <c r="U961" s="39"/>
      <c r="V961" s="39"/>
      <c r="W961" s="207"/>
      <c r="X961" s="39"/>
      <c r="Y961" s="39"/>
      <c r="Z961" s="210"/>
      <c r="AA961" s="39"/>
      <c r="AB961" s="211"/>
    </row>
    <row r="962" spans="1:28" ht="13.95" customHeight="1" x14ac:dyDescent="0.25">
      <c r="A962" s="100" t="str">
        <f t="shared" si="311"/>
        <v>Communication Equipment</v>
      </c>
      <c r="B962" s="130">
        <f t="shared" si="311"/>
        <v>397</v>
      </c>
      <c r="C962" s="154">
        <f t="shared" si="312"/>
        <v>0</v>
      </c>
      <c r="D962" s="154"/>
      <c r="E962" s="224"/>
      <c r="F962" s="154"/>
      <c r="G962" s="224"/>
      <c r="H962" s="154">
        <f t="shared" si="313"/>
        <v>0</v>
      </c>
      <c r="I962" s="225">
        <f t="shared" si="314"/>
        <v>6.7</v>
      </c>
      <c r="J962" s="154">
        <f t="shared" si="315"/>
        <v>0</v>
      </c>
      <c r="K962" s="154">
        <f t="shared" si="316"/>
        <v>0</v>
      </c>
      <c r="L962" s="154"/>
      <c r="M962" s="224"/>
      <c r="N962" s="154">
        <f t="shared" si="308"/>
        <v>0</v>
      </c>
      <c r="O962" s="249" t="str">
        <f t="shared" si="317"/>
        <v>---</v>
      </c>
      <c r="P962" s="224"/>
      <c r="Q962" s="294">
        <f t="shared" si="309"/>
        <v>0</v>
      </c>
      <c r="R962" s="130">
        <f t="shared" si="310"/>
        <v>397</v>
      </c>
      <c r="S962" s="219"/>
      <c r="T962" s="203"/>
      <c r="U962" s="154"/>
      <c r="V962" s="454" t="s">
        <v>73</v>
      </c>
      <c r="W962" s="227"/>
      <c r="X962" s="154"/>
      <c r="Y962" s="154"/>
      <c r="Z962" s="251"/>
      <c r="AA962" s="154"/>
      <c r="AB962" s="229"/>
    </row>
    <row r="963" spans="1:28" x14ac:dyDescent="0.25">
      <c r="A963" s="63" t="str">
        <f t="shared" si="311"/>
        <v>Treatment &amp; Disposal Facilities</v>
      </c>
      <c r="B963" s="45">
        <f t="shared" si="311"/>
        <v>372</v>
      </c>
      <c r="C963" s="39">
        <f t="shared" si="312"/>
        <v>21076</v>
      </c>
      <c r="D963" s="39">
        <v>20680</v>
      </c>
      <c r="E963" s="40"/>
      <c r="F963" s="39"/>
      <c r="G963" s="40"/>
      <c r="H963" s="39">
        <f t="shared" si="313"/>
        <v>41756</v>
      </c>
      <c r="I963" s="41">
        <f t="shared" si="314"/>
        <v>5</v>
      </c>
      <c r="J963" s="39">
        <f t="shared" si="315"/>
        <v>1570.8</v>
      </c>
      <c r="K963" s="39">
        <f t="shared" si="316"/>
        <v>526.9</v>
      </c>
      <c r="L963" s="39"/>
      <c r="M963" s="40"/>
      <c r="N963" s="39">
        <f t="shared" si="308"/>
        <v>2097.6999999999998</v>
      </c>
      <c r="O963" s="42">
        <f t="shared" si="317"/>
        <v>5.0237091675447836</v>
      </c>
      <c r="P963" s="40"/>
      <c r="Q963" s="295">
        <f t="shared" si="309"/>
        <v>39658.300000000003</v>
      </c>
      <c r="R963" s="130">
        <f t="shared" si="310"/>
        <v>372</v>
      </c>
      <c r="U963" s="39"/>
      <c r="V963" s="455"/>
      <c r="W963" s="207"/>
      <c r="X963" s="39"/>
      <c r="Y963" s="39"/>
      <c r="Z963" s="210"/>
      <c r="AA963" s="39"/>
      <c r="AB963" s="211"/>
    </row>
    <row r="964" spans="1:28" x14ac:dyDescent="0.25">
      <c r="A964" s="100" t="str">
        <f t="shared" si="311"/>
        <v>Plant Sewers</v>
      </c>
      <c r="B964" s="130">
        <f t="shared" si="311"/>
        <v>373</v>
      </c>
      <c r="C964" s="154">
        <f t="shared" si="312"/>
        <v>0</v>
      </c>
      <c r="D964" s="154"/>
      <c r="E964" s="224"/>
      <c r="F964" s="154"/>
      <c r="G964" s="224"/>
      <c r="H964" s="154">
        <f t="shared" si="313"/>
        <v>0</v>
      </c>
      <c r="I964" s="225">
        <f t="shared" si="314"/>
        <v>2.5</v>
      </c>
      <c r="J964" s="154">
        <f t="shared" si="315"/>
        <v>0</v>
      </c>
      <c r="K964" s="154">
        <f t="shared" si="316"/>
        <v>0</v>
      </c>
      <c r="L964" s="154"/>
      <c r="M964" s="224"/>
      <c r="N964" s="154">
        <f t="shared" si="308"/>
        <v>0</v>
      </c>
      <c r="O964" s="249" t="str">
        <f>IF(N964&gt;0, N964/H964*100, "---")</f>
        <v>---</v>
      </c>
      <c r="P964" s="224"/>
      <c r="Q964" s="294">
        <f t="shared" si="309"/>
        <v>0</v>
      </c>
      <c r="R964" s="130">
        <f t="shared" si="310"/>
        <v>373</v>
      </c>
      <c r="S964" s="219"/>
      <c r="T964" s="203"/>
      <c r="U964" s="154"/>
      <c r="V964" s="455"/>
      <c r="W964" s="227"/>
      <c r="X964" s="154"/>
      <c r="Y964" s="154"/>
      <c r="Z964" s="154"/>
      <c r="AA964" s="154"/>
      <c r="AB964" s="229"/>
    </row>
    <row r="965" spans="1:28" x14ac:dyDescent="0.25">
      <c r="A965" s="63" t="str">
        <f t="shared" si="311"/>
        <v>Outfall Sewer Line</v>
      </c>
      <c r="B965" s="45">
        <f t="shared" si="311"/>
        <v>374</v>
      </c>
      <c r="C965" s="39">
        <f t="shared" si="312"/>
        <v>75109</v>
      </c>
      <c r="D965" s="39">
        <v>0</v>
      </c>
      <c r="E965" s="40"/>
      <c r="F965" s="39"/>
      <c r="G965" s="40"/>
      <c r="H965" s="39">
        <f t="shared" si="313"/>
        <v>75109</v>
      </c>
      <c r="I965" s="41">
        <f t="shared" si="314"/>
        <v>2</v>
      </c>
      <c r="J965" s="39">
        <f t="shared" si="315"/>
        <v>1502.18</v>
      </c>
      <c r="K965" s="39">
        <f t="shared" si="316"/>
        <v>751.09</v>
      </c>
      <c r="L965" s="39"/>
      <c r="M965" s="40"/>
      <c r="N965" s="39">
        <f t="shared" si="308"/>
        <v>2253.27</v>
      </c>
      <c r="O965" s="42">
        <f t="shared" si="317"/>
        <v>3</v>
      </c>
      <c r="P965" s="40"/>
      <c r="Q965" s="295">
        <f t="shared" si="309"/>
        <v>72855.73</v>
      </c>
      <c r="R965" s="130">
        <f t="shared" si="310"/>
        <v>374</v>
      </c>
      <c r="U965" s="39"/>
      <c r="V965" s="455"/>
      <c r="W965" s="207"/>
      <c r="X965" s="39"/>
      <c r="Y965" s="39"/>
      <c r="Z965" s="39"/>
      <c r="AA965" s="39"/>
      <c r="AB965" s="211"/>
    </row>
    <row r="966" spans="1:28" x14ac:dyDescent="0.25">
      <c r="A966" s="100" t="str">
        <f t="shared" si="311"/>
        <v>Structures and Improvements- other</v>
      </c>
      <c r="B966" s="130">
        <f t="shared" si="311"/>
        <v>390</v>
      </c>
      <c r="C966" s="154">
        <f t="shared" si="312"/>
        <v>235842</v>
      </c>
      <c r="D966" s="154"/>
      <c r="E966" s="224"/>
      <c r="F966" s="154"/>
      <c r="G966" s="224"/>
      <c r="H966" s="154">
        <f>C966+D966-F966</f>
        <v>235842</v>
      </c>
      <c r="I966" s="225">
        <f t="shared" si="314"/>
        <v>2.5</v>
      </c>
      <c r="J966" s="154">
        <f t="shared" si="315"/>
        <v>5896.05</v>
      </c>
      <c r="K966" s="154">
        <f t="shared" si="316"/>
        <v>61460.60000000002</v>
      </c>
      <c r="L966" s="154"/>
      <c r="M966" s="224"/>
      <c r="N966" s="154">
        <f t="shared" si="308"/>
        <v>67356.650000000023</v>
      </c>
      <c r="O966" s="249">
        <f t="shared" si="317"/>
        <v>28.560074117417606</v>
      </c>
      <c r="P966" s="224"/>
      <c r="Q966" s="294">
        <f t="shared" si="309"/>
        <v>168485.34999999998</v>
      </c>
      <c r="R966" s="130">
        <f t="shared" si="310"/>
        <v>390</v>
      </c>
      <c r="S966" s="219"/>
      <c r="T966" s="203"/>
      <c r="U966" s="154"/>
      <c r="V966" s="455"/>
      <c r="W966" s="227"/>
      <c r="X966" s="154"/>
      <c r="Y966" s="154"/>
      <c r="Z966" s="154"/>
      <c r="AA966" s="154"/>
      <c r="AB966" s="229"/>
    </row>
    <row r="967" spans="1:28" x14ac:dyDescent="0.25">
      <c r="A967" s="63" t="str">
        <f t="shared" si="311"/>
        <v>Stores Equipment</v>
      </c>
      <c r="B967" s="45">
        <f t="shared" si="311"/>
        <v>393</v>
      </c>
      <c r="C967" s="39">
        <f t="shared" si="312"/>
        <v>12656</v>
      </c>
      <c r="D967" s="39"/>
      <c r="E967" s="40"/>
      <c r="F967" s="39"/>
      <c r="G967" s="40"/>
      <c r="H967" s="39">
        <f t="shared" si="313"/>
        <v>12656</v>
      </c>
      <c r="I967" s="41">
        <f t="shared" si="314"/>
        <v>4</v>
      </c>
      <c r="J967" s="39">
        <f t="shared" si="315"/>
        <v>506.24</v>
      </c>
      <c r="K967" s="39">
        <f t="shared" si="316"/>
        <v>253.12</v>
      </c>
      <c r="L967" s="39"/>
      <c r="M967" s="40"/>
      <c r="N967" s="39">
        <f>K967+J967+L967-F967</f>
        <v>759.36</v>
      </c>
      <c r="O967" s="42">
        <f t="shared" si="317"/>
        <v>6</v>
      </c>
      <c r="P967" s="40"/>
      <c r="Q967" s="295">
        <f>H967-N967</f>
        <v>11896.64</v>
      </c>
      <c r="R967" s="130">
        <f t="shared" si="310"/>
        <v>393</v>
      </c>
      <c r="S967" s="219"/>
      <c r="T967" s="203"/>
      <c r="U967" s="39"/>
      <c r="V967" s="455"/>
      <c r="W967" s="207"/>
      <c r="X967" s="39"/>
      <c r="Y967" s="39"/>
      <c r="Z967" s="39"/>
      <c r="AA967" s="39"/>
      <c r="AB967" s="211"/>
    </row>
    <row r="968" spans="1:28" x14ac:dyDescent="0.25">
      <c r="A968" s="100" t="str">
        <f t="shared" si="311"/>
        <v>Transportation Equipment</v>
      </c>
      <c r="B968" s="130">
        <f t="shared" si="311"/>
        <v>392</v>
      </c>
      <c r="C968" s="39">
        <f t="shared" si="312"/>
        <v>0</v>
      </c>
      <c r="D968" s="154"/>
      <c r="E968" s="224"/>
      <c r="F968" s="154"/>
      <c r="G968" s="224"/>
      <c r="H968" s="154">
        <f t="shared" si="313"/>
        <v>0</v>
      </c>
      <c r="I968" s="225">
        <f t="shared" si="314"/>
        <v>13</v>
      </c>
      <c r="J968" s="154">
        <f t="shared" si="315"/>
        <v>0</v>
      </c>
      <c r="K968" s="154">
        <f t="shared" si="316"/>
        <v>0</v>
      </c>
      <c r="L968" s="154"/>
      <c r="M968" s="224"/>
      <c r="N968" s="154">
        <f>K968+J968+L968-F968</f>
        <v>0</v>
      </c>
      <c r="O968" s="249" t="str">
        <f t="shared" si="317"/>
        <v>---</v>
      </c>
      <c r="P968" s="224"/>
      <c r="Q968" s="294">
        <f t="shared" si="309"/>
        <v>0</v>
      </c>
      <c r="R968" s="130">
        <f t="shared" si="310"/>
        <v>392</v>
      </c>
      <c r="S968" s="219"/>
      <c r="T968" s="203"/>
      <c r="U968" s="154"/>
      <c r="V968" s="455"/>
      <c r="W968" s="227"/>
      <c r="X968" s="154"/>
      <c r="Y968" s="154"/>
      <c r="Z968" s="154"/>
      <c r="AA968" s="154"/>
      <c r="AB968" s="229"/>
    </row>
    <row r="969" spans="1:28" x14ac:dyDescent="0.25">
      <c r="A969" s="63" t="str">
        <f t="shared" si="311"/>
        <v>Power Operated Equipment</v>
      </c>
      <c r="B969" s="45">
        <f t="shared" si="311"/>
        <v>396</v>
      </c>
      <c r="C969" s="39">
        <f t="shared" si="312"/>
        <v>0</v>
      </c>
      <c r="D969" s="39"/>
      <c r="E969" s="40"/>
      <c r="F969" s="39"/>
      <c r="G969" s="40"/>
      <c r="H969" s="39">
        <f t="shared" si="313"/>
        <v>0</v>
      </c>
      <c r="I969" s="41">
        <f t="shared" si="314"/>
        <v>6.7</v>
      </c>
      <c r="J969" s="39">
        <f t="shared" si="315"/>
        <v>0</v>
      </c>
      <c r="K969" s="39">
        <f t="shared" si="316"/>
        <v>0</v>
      </c>
      <c r="L969" s="39"/>
      <c r="M969" s="40"/>
      <c r="N969" s="39">
        <f t="shared" si="308"/>
        <v>0</v>
      </c>
      <c r="O969" s="42" t="str">
        <f t="shared" si="317"/>
        <v>---</v>
      </c>
      <c r="P969" s="40"/>
      <c r="Q969" s="295">
        <f t="shared" si="309"/>
        <v>0</v>
      </c>
      <c r="R969" s="130">
        <f t="shared" si="310"/>
        <v>396</v>
      </c>
      <c r="S969" s="219"/>
      <c r="T969" s="203"/>
      <c r="U969" s="39"/>
      <c r="V969" s="456"/>
      <c r="W969" s="207"/>
      <c r="X969" s="39"/>
      <c r="Y969" s="39"/>
      <c r="Z969" s="39"/>
      <c r="AA969" s="39"/>
      <c r="AB969" s="211"/>
    </row>
    <row r="970" spans="1:28" x14ac:dyDescent="0.25">
      <c r="A970" s="100" t="str">
        <f t="shared" si="311"/>
        <v>Land and Land Rights</v>
      </c>
      <c r="B970" s="130">
        <f t="shared" si="311"/>
        <v>350</v>
      </c>
      <c r="C970" s="39">
        <f t="shared" si="312"/>
        <v>31116</v>
      </c>
      <c r="D970" s="154"/>
      <c r="E970" s="224"/>
      <c r="F970" s="154"/>
      <c r="G970" s="224"/>
      <c r="H970" s="154">
        <f t="shared" si="313"/>
        <v>31116</v>
      </c>
      <c r="I970" s="225">
        <f t="shared" si="314"/>
        <v>0</v>
      </c>
      <c r="J970" s="154">
        <f t="shared" si="315"/>
        <v>0</v>
      </c>
      <c r="K970" s="154">
        <f t="shared" si="316"/>
        <v>0</v>
      </c>
      <c r="L970" s="154"/>
      <c r="M970" s="224"/>
      <c r="N970" s="154">
        <f t="shared" si="308"/>
        <v>0</v>
      </c>
      <c r="O970" s="249" t="str">
        <f t="shared" si="317"/>
        <v>---</v>
      </c>
      <c r="P970" s="224"/>
      <c r="Q970" s="294">
        <f t="shared" si="309"/>
        <v>31116</v>
      </c>
      <c r="R970" s="130">
        <f t="shared" si="310"/>
        <v>350</v>
      </c>
      <c r="S970" s="219"/>
      <c r="T970" s="203"/>
      <c r="U970" s="154"/>
      <c r="V970" s="154"/>
      <c r="W970" s="227"/>
      <c r="X970" s="154"/>
      <c r="Y970" s="154"/>
      <c r="Z970" s="154"/>
      <c r="AA970" s="154"/>
      <c r="AB970" s="229"/>
    </row>
    <row r="971" spans="1:28" x14ac:dyDescent="0.25">
      <c r="A971" s="63">
        <f t="shared" si="311"/>
        <v>0</v>
      </c>
      <c r="B971" s="45">
        <f t="shared" si="311"/>
        <v>0</v>
      </c>
      <c r="C971" s="39">
        <f t="shared" si="312"/>
        <v>0</v>
      </c>
      <c r="D971" s="39"/>
      <c r="E971" s="40"/>
      <c r="F971" s="39"/>
      <c r="G971" s="40"/>
      <c r="H971" s="39">
        <f t="shared" si="313"/>
        <v>0</v>
      </c>
      <c r="I971" s="41">
        <f t="shared" si="314"/>
        <v>0</v>
      </c>
      <c r="J971" s="39">
        <f t="shared" si="315"/>
        <v>0</v>
      </c>
      <c r="K971" s="39">
        <f t="shared" si="316"/>
        <v>0</v>
      </c>
      <c r="L971" s="39"/>
      <c r="M971" s="40"/>
      <c r="N971" s="39">
        <f t="shared" si="308"/>
        <v>0</v>
      </c>
      <c r="O971" s="42" t="str">
        <f t="shared" si="317"/>
        <v>---</v>
      </c>
      <c r="P971" s="40"/>
      <c r="Q971" s="295">
        <f t="shared" si="309"/>
        <v>0</v>
      </c>
      <c r="R971" s="130">
        <f t="shared" si="310"/>
        <v>0</v>
      </c>
      <c r="S971" s="219"/>
      <c r="T971" s="203"/>
      <c r="U971" s="39"/>
      <c r="V971" s="39"/>
      <c r="W971" s="207"/>
      <c r="X971" s="207"/>
      <c r="Y971" s="39"/>
      <c r="Z971" s="39"/>
      <c r="AA971" s="39"/>
      <c r="AB971" s="211"/>
    </row>
    <row r="972" spans="1:28" x14ac:dyDescent="0.25">
      <c r="A972" s="100">
        <f t="shared" si="311"/>
        <v>0</v>
      </c>
      <c r="B972" s="130">
        <f t="shared" si="311"/>
        <v>0</v>
      </c>
      <c r="C972" s="154">
        <f t="shared" si="312"/>
        <v>0</v>
      </c>
      <c r="D972" s="289"/>
      <c r="E972" s="290"/>
      <c r="F972" s="289"/>
      <c r="G972" s="290"/>
      <c r="H972" s="154"/>
      <c r="I972" s="225">
        <f t="shared" si="314"/>
        <v>0</v>
      </c>
      <c r="J972" s="154"/>
      <c r="K972" s="154">
        <f t="shared" si="316"/>
        <v>0</v>
      </c>
      <c r="L972" s="289"/>
      <c r="M972" s="290"/>
      <c r="N972" s="289"/>
      <c r="O972" s="249" t="str">
        <f t="shared" si="317"/>
        <v>---</v>
      </c>
      <c r="P972" s="290"/>
      <c r="Q972" s="294">
        <f t="shared" si="309"/>
        <v>0</v>
      </c>
      <c r="R972" s="130"/>
      <c r="S972" s="219"/>
      <c r="T972" s="203"/>
      <c r="U972" s="154"/>
      <c r="V972" s="154"/>
      <c r="W972" s="227"/>
      <c r="X972" s="227"/>
      <c r="Y972" s="154"/>
      <c r="Z972" s="154"/>
      <c r="AA972" s="154"/>
      <c r="AB972" s="229"/>
    </row>
    <row r="973" spans="1:28" x14ac:dyDescent="0.25">
      <c r="A973" s="10"/>
      <c r="B973" s="104"/>
      <c r="C973" s="14"/>
      <c r="D973" s="15"/>
      <c r="E973" s="16"/>
      <c r="F973" s="15"/>
      <c r="G973" s="16"/>
      <c r="H973" s="11">
        <f t="shared" ref="H973" si="318">C973+D973-F973</f>
        <v>0</v>
      </c>
      <c r="I973" s="17"/>
      <c r="J973" s="11"/>
      <c r="K973" s="14"/>
      <c r="L973" s="15"/>
      <c r="M973" s="16"/>
      <c r="N973" s="15"/>
      <c r="O973" s="13"/>
      <c r="P973" s="16"/>
      <c r="Q973" s="124"/>
      <c r="R973" s="44"/>
      <c r="U973" s="11"/>
      <c r="V973" s="11"/>
      <c r="W973" s="64"/>
      <c r="X973" s="64"/>
      <c r="Y973" s="11"/>
      <c r="Z973" s="11"/>
      <c r="AA973" s="11"/>
      <c r="AB973" s="230"/>
    </row>
    <row r="974" spans="1:28" x14ac:dyDescent="0.25">
      <c r="A974" s="4" t="s">
        <v>4</v>
      </c>
      <c r="C974" s="198">
        <f>SUM(C953:C973)</f>
        <v>2104690</v>
      </c>
      <c r="D974" s="198">
        <f>SUM(D953:D973)</f>
        <v>20680</v>
      </c>
      <c r="E974" s="22"/>
      <c r="F974" s="154">
        <f>SUM(F953:F973)</f>
        <v>0</v>
      </c>
      <c r="G974" s="22"/>
      <c r="H974" s="198">
        <f>SUM(H953:H973)</f>
        <v>2125370</v>
      </c>
      <c r="I974" s="23"/>
      <c r="J974" s="198">
        <f>SUM(J953:J973)</f>
        <v>45980.313000000002</v>
      </c>
      <c r="K974" s="198">
        <f>SUM(K953:K973)</f>
        <v>183285.8345</v>
      </c>
      <c r="L974" s="154">
        <f>SUM(L953:L973)</f>
        <v>0</v>
      </c>
      <c r="M974" s="22"/>
      <c r="N974" s="198">
        <f>SUM(N953:N973)</f>
        <v>229266.14750000005</v>
      </c>
      <c r="O974" s="64"/>
      <c r="P974" s="24"/>
      <c r="Q974" s="198">
        <f>SUM(Q953:Q973)</f>
        <v>1896103.8524999998</v>
      </c>
      <c r="U974" s="198">
        <f>SUM(U953:U973)</f>
        <v>0</v>
      </c>
      <c r="V974" s="23"/>
      <c r="X974" s="198">
        <f>U974+V953</f>
        <v>0</v>
      </c>
      <c r="Y974" s="198">
        <f>X974/H974*J974</f>
        <v>0</v>
      </c>
      <c r="AA974" s="198">
        <f>Z953+Y974+SUM(AA953:AA973)</f>
        <v>0</v>
      </c>
      <c r="AB974" s="198">
        <f>X974-AA974</f>
        <v>0</v>
      </c>
    </row>
    <row r="975" spans="1:28" x14ac:dyDescent="0.25">
      <c r="C975" s="32"/>
      <c r="H975" s="32"/>
      <c r="I975" s="32"/>
      <c r="J975" s="32"/>
      <c r="K975" s="32"/>
      <c r="L975" s="32"/>
      <c r="N975" s="32"/>
      <c r="O975" s="32"/>
      <c r="Q975" s="32"/>
    </row>
    <row r="976" spans="1:28" x14ac:dyDescent="0.25">
      <c r="A976" s="120" t="s">
        <v>85</v>
      </c>
      <c r="B976" s="4"/>
      <c r="E976" s="4"/>
      <c r="G976" s="4"/>
      <c r="M976" s="4"/>
      <c r="P976" s="4"/>
    </row>
    <row r="977" spans="1:18" ht="14.4" thickBot="1" x14ac:dyDescent="0.3">
      <c r="B977" s="4"/>
      <c r="E977" s="4"/>
      <c r="G977" s="4"/>
      <c r="J977" s="32"/>
      <c r="K977" s="32"/>
      <c r="L977" s="32"/>
      <c r="N977" s="32"/>
      <c r="O977" s="32"/>
      <c r="Q977" s="32"/>
    </row>
    <row r="978" spans="1:18" ht="14.4" thickTop="1" x14ac:dyDescent="0.25">
      <c r="B978" s="4"/>
      <c r="E978" s="4"/>
      <c r="G978" s="4"/>
      <c r="J978" s="32"/>
      <c r="K978" s="66"/>
      <c r="L978" s="67"/>
      <c r="M978" s="68"/>
      <c r="N978" s="67"/>
      <c r="O978" s="67"/>
      <c r="P978" s="68"/>
      <c r="Q978" s="69"/>
    </row>
    <row r="979" spans="1:18" x14ac:dyDescent="0.25">
      <c r="C979" s="32"/>
      <c r="H979" s="32"/>
      <c r="I979" s="32"/>
      <c r="J979" s="32"/>
      <c r="K979" s="70"/>
      <c r="L979" s="448">
        <f>I945</f>
        <v>2002</v>
      </c>
      <c r="M979" s="449"/>
      <c r="N979" s="449"/>
      <c r="O979" s="449"/>
      <c r="P979" s="450"/>
      <c r="Q979" s="71"/>
    </row>
    <row r="980" spans="1:18" x14ac:dyDescent="0.25">
      <c r="K980" s="72"/>
      <c r="L980" s="56"/>
      <c r="M980" s="73"/>
      <c r="N980" s="56"/>
      <c r="O980" s="56"/>
      <c r="P980" s="73"/>
      <c r="Q980" s="74"/>
    </row>
    <row r="981" spans="1:18" x14ac:dyDescent="0.25">
      <c r="A981" s="9"/>
      <c r="B981" s="267"/>
      <c r="K981" s="72"/>
      <c r="L981" s="56" t="s">
        <v>19</v>
      </c>
      <c r="M981" s="73"/>
      <c r="N981" s="56"/>
      <c r="O981" s="379">
        <f>H974</f>
        <v>2125370</v>
      </c>
      <c r="P981" s="379"/>
      <c r="Q981" s="71"/>
    </row>
    <row r="982" spans="1:18" x14ac:dyDescent="0.25">
      <c r="A982" s="9"/>
      <c r="B982" s="267"/>
      <c r="K982" s="72"/>
      <c r="L982" s="43" t="s">
        <v>20</v>
      </c>
      <c r="M982" s="73"/>
      <c r="N982" s="56"/>
      <c r="O982" s="391">
        <f>X974</f>
        <v>0</v>
      </c>
      <c r="P982" s="391"/>
      <c r="Q982" s="71"/>
    </row>
    <row r="983" spans="1:18" ht="14.4" thickBot="1" x14ac:dyDescent="0.3">
      <c r="K983" s="72"/>
      <c r="L983" s="43" t="s">
        <v>21</v>
      </c>
      <c r="M983" s="73"/>
      <c r="N983" s="56"/>
      <c r="O983" s="392">
        <f>N974</f>
        <v>229266.14750000005</v>
      </c>
      <c r="P983" s="392"/>
      <c r="Q983" s="71"/>
    </row>
    <row r="984" spans="1:18" x14ac:dyDescent="0.25">
      <c r="A984" s="9"/>
      <c r="B984" s="267"/>
      <c r="K984" s="72"/>
      <c r="L984" s="75"/>
      <c r="M984" s="76"/>
      <c r="N984" s="77"/>
      <c r="O984" s="393">
        <f>O981-O982-O983</f>
        <v>1896103.8525</v>
      </c>
      <c r="P984" s="393"/>
      <c r="Q984" s="71"/>
    </row>
    <row r="985" spans="1:18" x14ac:dyDescent="0.25">
      <c r="A985" s="9"/>
      <c r="B985" s="267"/>
      <c r="H985" s="9"/>
      <c r="K985" s="78"/>
      <c r="L985" s="43"/>
      <c r="M985" s="73"/>
      <c r="N985" s="56"/>
      <c r="O985" s="43"/>
      <c r="P985" s="56"/>
      <c r="Q985" s="74"/>
    </row>
    <row r="986" spans="1:18" x14ac:dyDescent="0.25">
      <c r="A986" s="9" t="s">
        <v>22</v>
      </c>
      <c r="B986" s="62">
        <v>0</v>
      </c>
      <c r="C986" s="62"/>
      <c r="D986" s="4" t="s">
        <v>23</v>
      </c>
      <c r="E986" s="4"/>
      <c r="F986" s="2"/>
      <c r="G986" s="4"/>
      <c r="H986" s="2"/>
      <c r="J986" s="2"/>
      <c r="K986" s="78"/>
      <c r="L986" s="80" t="s">
        <v>24</v>
      </c>
      <c r="M986" s="73"/>
      <c r="N986" s="56"/>
      <c r="O986" s="394">
        <f>AA974</f>
        <v>0</v>
      </c>
      <c r="P986" s="394"/>
      <c r="Q986" s="71"/>
    </row>
    <row r="987" spans="1:18" x14ac:dyDescent="0.25">
      <c r="A987" s="9" t="s">
        <v>25</v>
      </c>
      <c r="B987" s="62">
        <v>0</v>
      </c>
      <c r="C987" s="62"/>
      <c r="D987" s="4">
        <f>B986-B987</f>
        <v>0</v>
      </c>
      <c r="E987" s="4" t="s">
        <v>26</v>
      </c>
      <c r="F987" s="2"/>
      <c r="G987" s="4"/>
      <c r="H987" s="2"/>
      <c r="J987" s="2"/>
      <c r="K987" s="72"/>
      <c r="L987" s="81" t="s">
        <v>27</v>
      </c>
      <c r="M987" s="19"/>
      <c r="N987" s="20"/>
      <c r="O987" s="374">
        <f>O984+O986</f>
        <v>1896103.8525</v>
      </c>
      <c r="P987" s="374"/>
      <c r="Q987" s="95"/>
    </row>
    <row r="988" spans="1:18" ht="14.4" thickBot="1" x14ac:dyDescent="0.3">
      <c r="A988" s="9"/>
      <c r="B988" s="62"/>
      <c r="C988" s="62"/>
      <c r="E988" s="4"/>
      <c r="F988" s="2"/>
      <c r="G988" s="4"/>
      <c r="H988" s="2"/>
      <c r="J988" s="2"/>
      <c r="K988" s="82"/>
      <c r="L988" s="103"/>
      <c r="M988" s="84"/>
      <c r="N988" s="83"/>
      <c r="O988" s="83"/>
      <c r="P988" s="84"/>
      <c r="Q988" s="85"/>
    </row>
    <row r="989" spans="1:18" ht="14.4" thickTop="1" x14ac:dyDescent="0.25"/>
    <row r="991" spans="1:18" x14ac:dyDescent="0.25">
      <c r="B991" s="4"/>
      <c r="E991" s="4"/>
      <c r="M991" s="4"/>
      <c r="N991" s="425" t="s">
        <v>93</v>
      </c>
      <c r="O991" s="425"/>
      <c r="P991" s="425"/>
      <c r="Q991" s="425"/>
      <c r="R991" s="425"/>
    </row>
    <row r="992" spans="1:18" x14ac:dyDescent="0.25">
      <c r="A992" s="271"/>
      <c r="B992" s="271"/>
      <c r="C992" s="271"/>
      <c r="D992" s="1"/>
      <c r="G992" s="422" t="s">
        <v>1</v>
      </c>
      <c r="H992" s="423"/>
      <c r="I992" s="3">
        <f>I945+1</f>
        <v>2003</v>
      </c>
      <c r="J992" s="453"/>
      <c r="K992" s="427"/>
      <c r="L992" s="428"/>
      <c r="M992" s="3">
        <v>12</v>
      </c>
      <c r="N992" s="425"/>
      <c r="O992" s="425"/>
      <c r="P992" s="425"/>
      <c r="Q992" s="425"/>
      <c r="R992" s="425"/>
    </row>
    <row r="993" spans="1:28" x14ac:dyDescent="0.25">
      <c r="A993" s="271"/>
      <c r="B993" s="271"/>
      <c r="C993" s="271"/>
      <c r="D993" s="1"/>
      <c r="N993" s="426"/>
      <c r="O993" s="426"/>
      <c r="P993" s="426"/>
      <c r="Q993" s="426"/>
      <c r="R993" s="426"/>
    </row>
    <row r="994" spans="1:28" x14ac:dyDescent="0.3">
      <c r="A994" s="5"/>
      <c r="B994" s="429" t="s">
        <v>49</v>
      </c>
      <c r="C994" s="366" t="s">
        <v>44</v>
      </c>
      <c r="D994" s="366" t="s">
        <v>45</v>
      </c>
      <c r="E994" s="101"/>
      <c r="F994" s="366" t="s">
        <v>46</v>
      </c>
      <c r="G994" s="101"/>
      <c r="H994" s="366" t="s">
        <v>47</v>
      </c>
      <c r="I994" s="366" t="s">
        <v>48</v>
      </c>
      <c r="J994" s="366" t="s">
        <v>50</v>
      </c>
      <c r="K994" s="366" t="s">
        <v>51</v>
      </c>
      <c r="L994" s="366" t="s">
        <v>52</v>
      </c>
      <c r="M994" s="101"/>
      <c r="N994" s="366" t="s">
        <v>53</v>
      </c>
      <c r="O994" s="366" t="s">
        <v>60</v>
      </c>
      <c r="P994" s="101"/>
      <c r="Q994" s="366" t="s">
        <v>55</v>
      </c>
      <c r="R994" s="366" t="s">
        <v>49</v>
      </c>
      <c r="U994" s="437" t="s">
        <v>64</v>
      </c>
      <c r="V994" s="437" t="s">
        <v>65</v>
      </c>
      <c r="W994" s="437" t="s">
        <v>67</v>
      </c>
      <c r="X994" s="437" t="s">
        <v>66</v>
      </c>
      <c r="Y994" s="437" t="s">
        <v>68</v>
      </c>
      <c r="Z994" s="437" t="s">
        <v>69</v>
      </c>
      <c r="AA994" s="437" t="s">
        <v>70</v>
      </c>
      <c r="AB994" s="437" t="s">
        <v>71</v>
      </c>
    </row>
    <row r="995" spans="1:28" x14ac:dyDescent="0.3">
      <c r="A995" s="6"/>
      <c r="B995" s="430"/>
      <c r="C995" s="367"/>
      <c r="D995" s="367"/>
      <c r="E995" s="102"/>
      <c r="F995" s="367"/>
      <c r="G995" s="102"/>
      <c r="H995" s="367"/>
      <c r="I995" s="367"/>
      <c r="J995" s="367"/>
      <c r="K995" s="367"/>
      <c r="L995" s="367"/>
      <c r="M995" s="102"/>
      <c r="N995" s="367"/>
      <c r="O995" s="367"/>
      <c r="P995" s="102"/>
      <c r="Q995" s="367"/>
      <c r="R995" s="367"/>
      <c r="U995" s="438"/>
      <c r="V995" s="438"/>
      <c r="W995" s="438"/>
      <c r="X995" s="438"/>
      <c r="Y995" s="438"/>
      <c r="Z995" s="438"/>
      <c r="AA995" s="438"/>
      <c r="AB995" s="438"/>
    </row>
    <row r="996" spans="1:28" x14ac:dyDescent="0.3">
      <c r="A996" s="6"/>
      <c r="B996" s="430"/>
      <c r="C996" s="367"/>
      <c r="D996" s="367"/>
      <c r="E996" s="102"/>
      <c r="F996" s="367"/>
      <c r="G996" s="102"/>
      <c r="H996" s="367"/>
      <c r="I996" s="367"/>
      <c r="J996" s="367"/>
      <c r="K996" s="367"/>
      <c r="L996" s="367"/>
      <c r="M996" s="102"/>
      <c r="N996" s="367"/>
      <c r="O996" s="367"/>
      <c r="P996" s="102"/>
      <c r="Q996" s="367"/>
      <c r="R996" s="367"/>
      <c r="U996" s="438"/>
      <c r="V996" s="438"/>
      <c r="W996" s="438"/>
      <c r="X996" s="438"/>
      <c r="Y996" s="438"/>
      <c r="Z996" s="438"/>
      <c r="AA996" s="438"/>
      <c r="AB996" s="438"/>
    </row>
    <row r="997" spans="1:28" x14ac:dyDescent="0.3">
      <c r="A997" s="433" t="s">
        <v>0</v>
      </c>
      <c r="B997" s="430"/>
      <c r="C997" s="367"/>
      <c r="D997" s="367"/>
      <c r="E997" s="102"/>
      <c r="F997" s="367"/>
      <c r="G997" s="102"/>
      <c r="H997" s="367"/>
      <c r="I997" s="367"/>
      <c r="J997" s="367"/>
      <c r="K997" s="367"/>
      <c r="L997" s="367"/>
      <c r="M997" s="102"/>
      <c r="N997" s="367"/>
      <c r="O997" s="367"/>
      <c r="P997" s="102"/>
      <c r="Q997" s="367"/>
      <c r="R997" s="367"/>
      <c r="U997" s="438"/>
      <c r="V997" s="438"/>
      <c r="W997" s="438"/>
      <c r="X997" s="438"/>
      <c r="Y997" s="438"/>
      <c r="Z997" s="438"/>
      <c r="AA997" s="438"/>
      <c r="AB997" s="438"/>
    </row>
    <row r="998" spans="1:28" x14ac:dyDescent="0.3">
      <c r="A998" s="433"/>
      <c r="B998" s="431"/>
      <c r="C998" s="46">
        <f>I992</f>
        <v>2003</v>
      </c>
      <c r="D998" s="46">
        <f>C998</f>
        <v>2003</v>
      </c>
      <c r="E998" s="7" t="s">
        <v>5</v>
      </c>
      <c r="F998" s="46">
        <f>D998</f>
        <v>2003</v>
      </c>
      <c r="G998" s="7" t="s">
        <v>5</v>
      </c>
      <c r="H998" s="46">
        <f>F998</f>
        <v>2003</v>
      </c>
      <c r="I998" s="373"/>
      <c r="J998" s="373"/>
      <c r="K998" s="46">
        <f>H998</f>
        <v>2003</v>
      </c>
      <c r="L998" s="46">
        <f>K998</f>
        <v>2003</v>
      </c>
      <c r="M998" s="7" t="s">
        <v>5</v>
      </c>
      <c r="N998" s="46">
        <f>L998</f>
        <v>2003</v>
      </c>
      <c r="O998" s="373"/>
      <c r="P998" s="7" t="s">
        <v>5</v>
      </c>
      <c r="Q998" s="47">
        <f>N998</f>
        <v>2003</v>
      </c>
      <c r="R998" s="373"/>
      <c r="U998" s="46">
        <f>Q998</f>
        <v>2003</v>
      </c>
      <c r="V998" s="46">
        <f>U998</f>
        <v>2003</v>
      </c>
      <c r="W998" s="439"/>
      <c r="X998" s="46">
        <f>U998</f>
        <v>2003</v>
      </c>
      <c r="Y998" s="46">
        <f>U998</f>
        <v>2003</v>
      </c>
      <c r="Z998" s="47">
        <f>U998</f>
        <v>2003</v>
      </c>
      <c r="AA998" s="439"/>
      <c r="AB998" s="439"/>
    </row>
    <row r="999" spans="1:28" x14ac:dyDescent="0.25">
      <c r="A999" s="9"/>
      <c r="B999" s="112"/>
      <c r="C999" s="100"/>
      <c r="D999" s="233"/>
      <c r="E999" s="234"/>
      <c r="F999" s="233"/>
      <c r="G999" s="234"/>
      <c r="H999" s="233"/>
      <c r="I999" s="235"/>
      <c r="J999" s="233"/>
      <c r="K999" s="233"/>
      <c r="L999" s="233"/>
      <c r="M999" s="234"/>
      <c r="N999" s="233"/>
      <c r="O999" s="233"/>
      <c r="P999" s="234"/>
      <c r="Q999" s="235"/>
      <c r="R999" s="233"/>
      <c r="U999" s="59"/>
      <c r="V999" s="59"/>
      <c r="W999" s="60"/>
      <c r="X999" s="59"/>
      <c r="Y999" s="59"/>
      <c r="Z999" s="59"/>
      <c r="AA999" s="60"/>
      <c r="AB999" s="60"/>
    </row>
    <row r="1000" spans="1:28" x14ac:dyDescent="0.25">
      <c r="A1000" s="244" t="s">
        <v>214</v>
      </c>
      <c r="B1000" s="112" t="str">
        <f>$M$1</f>
        <v>A</v>
      </c>
      <c r="C1000" s="154"/>
      <c r="D1000" s="154"/>
      <c r="E1000" s="224"/>
      <c r="F1000" s="154"/>
      <c r="G1000" s="224"/>
      <c r="H1000" s="154"/>
      <c r="I1000" s="225"/>
      <c r="J1000" s="154"/>
      <c r="K1000" s="154"/>
      <c r="L1000" s="154"/>
      <c r="M1000" s="224"/>
      <c r="N1000" s="154"/>
      <c r="O1000" s="249"/>
      <c r="P1000" s="224"/>
      <c r="Q1000" s="249"/>
      <c r="R1000" s="130"/>
      <c r="S1000" s="219"/>
      <c r="T1000" s="203"/>
      <c r="U1000" s="154"/>
      <c r="V1000" s="154">
        <f>X974</f>
        <v>0</v>
      </c>
      <c r="W1000" s="227"/>
      <c r="X1000" s="227"/>
      <c r="Y1000" s="227"/>
      <c r="Z1000" s="227"/>
      <c r="AA1000" s="154"/>
      <c r="AB1000" s="229"/>
    </row>
    <row r="1001" spans="1:28" x14ac:dyDescent="0.25">
      <c r="A1001" s="100" t="str">
        <f>A954</f>
        <v>Structures and Improvements-sewage collection</v>
      </c>
      <c r="B1001" s="130">
        <f>B954</f>
        <v>351</v>
      </c>
      <c r="C1001" s="154">
        <f>H954</f>
        <v>111379</v>
      </c>
      <c r="D1001" s="154">
        <v>0</v>
      </c>
      <c r="E1001" s="224"/>
      <c r="F1001" s="154"/>
      <c r="G1001" s="224"/>
      <c r="H1001" s="154">
        <f>C1001+D1001-F1001</f>
        <v>111379</v>
      </c>
      <c r="I1001" s="225">
        <f>I954</f>
        <v>3</v>
      </c>
      <c r="J1001" s="154">
        <f>((C1001+H1001)/2)*I1001/100*$M$992/12</f>
        <v>3341.3700000000003</v>
      </c>
      <c r="K1001" s="154">
        <f>N954</f>
        <v>45041.265000000007</v>
      </c>
      <c r="L1001" s="154"/>
      <c r="M1001" s="224"/>
      <c r="N1001" s="154">
        <f>K1001+J1001+L1001-F1001</f>
        <v>48382.635000000009</v>
      </c>
      <c r="O1001" s="249">
        <f>IF(N1001&gt;0, N1001/H1001*100, "---")</f>
        <v>43.439638531500563</v>
      </c>
      <c r="P1001" s="224"/>
      <c r="Q1001" s="249">
        <f>H1001-N1001</f>
        <v>62996.364999999991</v>
      </c>
      <c r="R1001" s="130">
        <f t="shared" ref="R1001:R1018" si="319">B1001</f>
        <v>351</v>
      </c>
      <c r="S1001" s="219"/>
      <c r="T1001" s="203"/>
      <c r="U1001" s="154"/>
      <c r="V1001" s="360" t="s">
        <v>72</v>
      </c>
      <c r="W1001" s="227"/>
      <c r="X1001" s="154"/>
      <c r="Y1001" s="251"/>
      <c r="Z1001" s="363" t="s">
        <v>74</v>
      </c>
      <c r="AA1001" s="154"/>
      <c r="AB1001" s="229"/>
    </row>
    <row r="1002" spans="1:28" x14ac:dyDescent="0.25">
      <c r="A1002" s="100" t="str">
        <f t="shared" ref="A1002:B1019" si="320">A955</f>
        <v>Collection Sewers, Force</v>
      </c>
      <c r="B1002" s="130">
        <f t="shared" si="320"/>
        <v>352.1</v>
      </c>
      <c r="C1002" s="154">
        <f t="shared" ref="C1002:C1019" si="321">H955</f>
        <v>0</v>
      </c>
      <c r="D1002" s="39"/>
      <c r="E1002" s="40"/>
      <c r="F1002" s="39"/>
      <c r="G1002" s="40"/>
      <c r="H1002" s="39">
        <f t="shared" ref="H1002:H1012" si="322">C1002+D1002-F1002</f>
        <v>0</v>
      </c>
      <c r="I1002" s="41">
        <f t="shared" ref="I1002:I1019" si="323">I955</f>
        <v>2</v>
      </c>
      <c r="J1002" s="39">
        <f t="shared" ref="J1002:J1019" si="324">((C1002+H1002)/2)*I1002/100*$M$992/12</f>
        <v>0</v>
      </c>
      <c r="K1002" s="154">
        <f t="shared" ref="K1002:K1019" si="325">N955</f>
        <v>0</v>
      </c>
      <c r="L1002" s="39"/>
      <c r="M1002" s="40"/>
      <c r="N1002" s="39">
        <f t="shared" ref="N1002:N1019" si="326">K1002+J1002+L1002-F1002</f>
        <v>0</v>
      </c>
      <c r="O1002" s="42" t="str">
        <f t="shared" ref="O1002:O1010" si="327">IF(N1002&gt;0, N1002/H1002*100, "---")</f>
        <v>---</v>
      </c>
      <c r="P1002" s="40"/>
      <c r="Q1002" s="42">
        <f t="shared" ref="Q1002:Q1019" si="328">H1002-N1002</f>
        <v>0</v>
      </c>
      <c r="R1002" s="130">
        <f t="shared" si="319"/>
        <v>352.1</v>
      </c>
      <c r="U1002" s="39"/>
      <c r="V1002" s="361"/>
      <c r="W1002" s="207"/>
      <c r="X1002" s="39"/>
      <c r="Y1002" s="210"/>
      <c r="Z1002" s="364"/>
      <c r="AA1002" s="39"/>
      <c r="AB1002" s="211"/>
    </row>
    <row r="1003" spans="1:28" x14ac:dyDescent="0.25">
      <c r="A1003" s="100" t="str">
        <f t="shared" si="320"/>
        <v>Collection Sewers, Gravity</v>
      </c>
      <c r="B1003" s="130">
        <f t="shared" si="320"/>
        <v>352.2</v>
      </c>
      <c r="C1003" s="154">
        <f t="shared" si="321"/>
        <v>0</v>
      </c>
      <c r="D1003" s="154"/>
      <c r="E1003" s="224"/>
      <c r="F1003" s="154"/>
      <c r="G1003" s="224"/>
      <c r="H1003" s="154">
        <f t="shared" si="322"/>
        <v>0</v>
      </c>
      <c r="I1003" s="225">
        <f t="shared" si="323"/>
        <v>2</v>
      </c>
      <c r="J1003" s="154">
        <f t="shared" si="324"/>
        <v>0</v>
      </c>
      <c r="K1003" s="154">
        <f t="shared" si="325"/>
        <v>0</v>
      </c>
      <c r="L1003" s="154"/>
      <c r="M1003" s="224"/>
      <c r="N1003" s="154">
        <f t="shared" si="326"/>
        <v>0</v>
      </c>
      <c r="O1003" s="249" t="str">
        <f t="shared" si="327"/>
        <v>---</v>
      </c>
      <c r="P1003" s="224"/>
      <c r="Q1003" s="249">
        <f t="shared" si="328"/>
        <v>0</v>
      </c>
      <c r="R1003" s="130">
        <f t="shared" si="319"/>
        <v>352.2</v>
      </c>
      <c r="S1003" s="219"/>
      <c r="T1003" s="203"/>
      <c r="U1003" s="154"/>
      <c r="V1003" s="361"/>
      <c r="W1003" s="227"/>
      <c r="X1003" s="154"/>
      <c r="Y1003" s="251"/>
      <c r="Z1003" s="364"/>
      <c r="AA1003" s="154"/>
      <c r="AB1003" s="229"/>
    </row>
    <row r="1004" spans="1:28" x14ac:dyDescent="0.25">
      <c r="A1004" s="100" t="str">
        <f t="shared" si="320"/>
        <v>Structures and Improvements-sewage treatment</v>
      </c>
      <c r="B1004" s="130">
        <f t="shared" si="320"/>
        <v>371</v>
      </c>
      <c r="C1004" s="154">
        <f t="shared" si="321"/>
        <v>41829</v>
      </c>
      <c r="D1004" s="39">
        <v>55423</v>
      </c>
      <c r="E1004" s="40"/>
      <c r="F1004" s="39">
        <v>0</v>
      </c>
      <c r="G1004" s="40"/>
      <c r="H1004" s="39">
        <f t="shared" si="322"/>
        <v>97252</v>
      </c>
      <c r="I1004" s="41">
        <f t="shared" si="323"/>
        <v>3.7</v>
      </c>
      <c r="J1004" s="39">
        <f t="shared" si="324"/>
        <v>2572.9985000000001</v>
      </c>
      <c r="K1004" s="154">
        <f t="shared" si="325"/>
        <v>3869.1824999999999</v>
      </c>
      <c r="L1004" s="39"/>
      <c r="M1004" s="40"/>
      <c r="N1004" s="39">
        <f t="shared" si="326"/>
        <v>6442.1810000000005</v>
      </c>
      <c r="O1004" s="42">
        <f t="shared" si="327"/>
        <v>6.6242144120429405</v>
      </c>
      <c r="P1004" s="40"/>
      <c r="Q1004" s="42">
        <f t="shared" si="328"/>
        <v>90809.819000000003</v>
      </c>
      <c r="R1004" s="130">
        <f t="shared" si="319"/>
        <v>371</v>
      </c>
      <c r="U1004" s="39"/>
      <c r="V1004" s="361"/>
      <c r="W1004" s="207"/>
      <c r="X1004" s="39"/>
      <c r="Y1004" s="210"/>
      <c r="Z1004" s="364"/>
      <c r="AA1004" s="39"/>
      <c r="AB1004" s="211"/>
    </row>
    <row r="1005" spans="1:28" x14ac:dyDescent="0.25">
      <c r="A1005" s="100" t="str">
        <f t="shared" si="320"/>
        <v>Services to Customers</v>
      </c>
      <c r="B1005" s="130">
        <f t="shared" si="320"/>
        <v>353</v>
      </c>
      <c r="C1005" s="154">
        <f t="shared" si="321"/>
        <v>1569096</v>
      </c>
      <c r="D1005" s="154">
        <v>0</v>
      </c>
      <c r="E1005" s="224"/>
      <c r="F1005" s="154"/>
      <c r="G1005" s="224"/>
      <c r="H1005" s="154">
        <f t="shared" si="322"/>
        <v>1569096</v>
      </c>
      <c r="I1005" s="225">
        <f t="shared" si="323"/>
        <v>2</v>
      </c>
      <c r="J1005" s="154">
        <f t="shared" si="324"/>
        <v>31381.919999999998</v>
      </c>
      <c r="K1005" s="154">
        <f t="shared" si="325"/>
        <v>106333.31999999999</v>
      </c>
      <c r="L1005" s="154"/>
      <c r="M1005" s="224"/>
      <c r="N1005" s="154">
        <f t="shared" si="326"/>
        <v>137715.24</v>
      </c>
      <c r="O1005" s="249">
        <f t="shared" si="327"/>
        <v>8.7767249422597455</v>
      </c>
      <c r="P1005" s="224"/>
      <c r="Q1005" s="249">
        <f t="shared" si="328"/>
        <v>1431380.76</v>
      </c>
      <c r="R1005" s="130">
        <f t="shared" si="319"/>
        <v>353</v>
      </c>
      <c r="S1005" s="219"/>
      <c r="T1005" s="203"/>
      <c r="U1005" s="154"/>
      <c r="V1005" s="361"/>
      <c r="W1005" s="227"/>
      <c r="X1005" s="154"/>
      <c r="Y1005" s="251"/>
      <c r="Z1005" s="364"/>
      <c r="AA1005" s="154"/>
      <c r="AB1005" s="229"/>
    </row>
    <row r="1006" spans="1:28" x14ac:dyDescent="0.25">
      <c r="A1006" s="100" t="str">
        <f t="shared" si="320"/>
        <v>Flow Measuring Devices</v>
      </c>
      <c r="B1006" s="130">
        <f t="shared" si="320"/>
        <v>354</v>
      </c>
      <c r="C1006" s="154">
        <f t="shared" si="321"/>
        <v>4200</v>
      </c>
      <c r="D1006" s="39">
        <v>0</v>
      </c>
      <c r="E1006" s="40"/>
      <c r="F1006" s="39"/>
      <c r="G1006" s="40"/>
      <c r="H1006" s="39">
        <f t="shared" si="322"/>
        <v>4200</v>
      </c>
      <c r="I1006" s="41">
        <f t="shared" si="323"/>
        <v>3.3</v>
      </c>
      <c r="J1006" s="39">
        <f t="shared" si="324"/>
        <v>138.6</v>
      </c>
      <c r="K1006" s="154">
        <f t="shared" si="325"/>
        <v>1316.6999999999998</v>
      </c>
      <c r="L1006" s="39"/>
      <c r="M1006" s="40"/>
      <c r="N1006" s="39">
        <f t="shared" si="326"/>
        <v>1455.2999999999997</v>
      </c>
      <c r="O1006" s="42">
        <f t="shared" si="327"/>
        <v>34.649999999999991</v>
      </c>
      <c r="P1006" s="40"/>
      <c r="Q1006" s="42">
        <f t="shared" si="328"/>
        <v>2744.7000000000003</v>
      </c>
      <c r="R1006" s="130">
        <f t="shared" si="319"/>
        <v>354</v>
      </c>
      <c r="U1006" s="39"/>
      <c r="V1006" s="361"/>
      <c r="W1006" s="207"/>
      <c r="X1006" s="39"/>
      <c r="Y1006" s="210"/>
      <c r="Z1006" s="364"/>
      <c r="AA1006" s="39"/>
      <c r="AB1006" s="211"/>
    </row>
    <row r="1007" spans="1:28" x14ac:dyDescent="0.25">
      <c r="A1007" s="100" t="str">
        <f t="shared" si="320"/>
        <v>Receiving Wells (Pump Pits)</v>
      </c>
      <c r="B1007" s="130">
        <f t="shared" si="320"/>
        <v>362</v>
      </c>
      <c r="C1007" s="154">
        <f t="shared" si="321"/>
        <v>2387</v>
      </c>
      <c r="D1007" s="154"/>
      <c r="E1007" s="224"/>
      <c r="F1007" s="154"/>
      <c r="G1007" s="224"/>
      <c r="H1007" s="154">
        <f t="shared" si="322"/>
        <v>2387</v>
      </c>
      <c r="I1007" s="225">
        <f t="shared" si="323"/>
        <v>4</v>
      </c>
      <c r="J1007" s="154">
        <f t="shared" si="324"/>
        <v>95.48</v>
      </c>
      <c r="K1007" s="154">
        <f t="shared" si="325"/>
        <v>238.7</v>
      </c>
      <c r="L1007" s="154"/>
      <c r="M1007" s="224"/>
      <c r="N1007" s="154">
        <f t="shared" si="326"/>
        <v>334.18</v>
      </c>
      <c r="O1007" s="249">
        <f t="shared" si="327"/>
        <v>14.000000000000002</v>
      </c>
      <c r="P1007" s="224"/>
      <c r="Q1007" s="249">
        <f t="shared" si="328"/>
        <v>2052.8200000000002</v>
      </c>
      <c r="R1007" s="130">
        <f t="shared" si="319"/>
        <v>362</v>
      </c>
      <c r="S1007" s="219"/>
      <c r="T1007" s="203"/>
      <c r="U1007" s="154"/>
      <c r="V1007" s="362"/>
      <c r="W1007" s="227"/>
      <c r="X1007" s="154"/>
      <c r="Y1007" s="251"/>
      <c r="Z1007" s="365"/>
      <c r="AA1007" s="154"/>
      <c r="AB1007" s="229"/>
    </row>
    <row r="1008" spans="1:28" x14ac:dyDescent="0.25">
      <c r="A1008" s="100" t="str">
        <f t="shared" si="320"/>
        <v>Pumping Equipment</v>
      </c>
      <c r="B1008" s="130">
        <f t="shared" si="320"/>
        <v>363</v>
      </c>
      <c r="C1008" s="154">
        <f t="shared" si="321"/>
        <v>0</v>
      </c>
      <c r="D1008" s="39"/>
      <c r="E1008" s="40"/>
      <c r="F1008" s="39"/>
      <c r="G1008" s="40"/>
      <c r="H1008" s="39">
        <f t="shared" si="322"/>
        <v>0</v>
      </c>
      <c r="I1008" s="41">
        <f t="shared" si="323"/>
        <v>10</v>
      </c>
      <c r="J1008" s="39">
        <f t="shared" si="324"/>
        <v>0</v>
      </c>
      <c r="K1008" s="154">
        <f t="shared" si="325"/>
        <v>0</v>
      </c>
      <c r="L1008" s="39"/>
      <c r="M1008" s="40"/>
      <c r="N1008" s="39">
        <f t="shared" si="326"/>
        <v>0</v>
      </c>
      <c r="O1008" s="42" t="str">
        <f t="shared" si="327"/>
        <v>---</v>
      </c>
      <c r="P1008" s="40"/>
      <c r="Q1008" s="42">
        <f t="shared" si="328"/>
        <v>0</v>
      </c>
      <c r="R1008" s="130">
        <f t="shared" si="319"/>
        <v>363</v>
      </c>
      <c r="U1008" s="39"/>
      <c r="V1008" s="39"/>
      <c r="W1008" s="207"/>
      <c r="X1008" s="39"/>
      <c r="Y1008" s="39"/>
      <c r="Z1008" s="210"/>
      <c r="AA1008" s="39"/>
      <c r="AB1008" s="211"/>
    </row>
    <row r="1009" spans="1:28" x14ac:dyDescent="0.25">
      <c r="A1009" s="100" t="str">
        <f t="shared" si="320"/>
        <v>Communication Equipment</v>
      </c>
      <c r="B1009" s="130">
        <f t="shared" si="320"/>
        <v>397</v>
      </c>
      <c r="C1009" s="154">
        <f t="shared" si="321"/>
        <v>0</v>
      </c>
      <c r="D1009" s="154">
        <v>0</v>
      </c>
      <c r="E1009" s="224"/>
      <c r="F1009" s="154"/>
      <c r="G1009" s="224"/>
      <c r="H1009" s="154">
        <f t="shared" si="322"/>
        <v>0</v>
      </c>
      <c r="I1009" s="225">
        <f t="shared" si="323"/>
        <v>6.7</v>
      </c>
      <c r="J1009" s="154">
        <f t="shared" si="324"/>
        <v>0</v>
      </c>
      <c r="K1009" s="154">
        <f t="shared" si="325"/>
        <v>0</v>
      </c>
      <c r="L1009" s="154"/>
      <c r="M1009" s="224"/>
      <c r="N1009" s="154">
        <f t="shared" si="326"/>
        <v>0</v>
      </c>
      <c r="O1009" s="249" t="str">
        <f t="shared" si="327"/>
        <v>---</v>
      </c>
      <c r="P1009" s="224"/>
      <c r="Q1009" s="249">
        <f t="shared" si="328"/>
        <v>0</v>
      </c>
      <c r="R1009" s="130">
        <f t="shared" si="319"/>
        <v>397</v>
      </c>
      <c r="S1009" s="219"/>
      <c r="T1009" s="203"/>
      <c r="U1009" s="154"/>
      <c r="V1009" s="454" t="s">
        <v>73</v>
      </c>
      <c r="W1009" s="227"/>
      <c r="X1009" s="154"/>
      <c r="Y1009" s="154"/>
      <c r="Z1009" s="251"/>
      <c r="AA1009" s="154"/>
      <c r="AB1009" s="229"/>
    </row>
    <row r="1010" spans="1:28" x14ac:dyDescent="0.25">
      <c r="A1010" s="100" t="str">
        <f t="shared" si="320"/>
        <v>Treatment &amp; Disposal Facilities</v>
      </c>
      <c r="B1010" s="130">
        <f t="shared" si="320"/>
        <v>372</v>
      </c>
      <c r="C1010" s="154">
        <f t="shared" si="321"/>
        <v>41756</v>
      </c>
      <c r="D1010" s="39">
        <v>3550</v>
      </c>
      <c r="E1010" s="40"/>
      <c r="F1010" s="39">
        <v>0</v>
      </c>
      <c r="G1010" s="40"/>
      <c r="H1010" s="39">
        <f t="shared" si="322"/>
        <v>45306</v>
      </c>
      <c r="I1010" s="41">
        <f t="shared" si="323"/>
        <v>5</v>
      </c>
      <c r="J1010" s="39">
        <f t="shared" si="324"/>
        <v>2176.5500000000002</v>
      </c>
      <c r="K1010" s="154">
        <f t="shared" si="325"/>
        <v>2097.6999999999998</v>
      </c>
      <c r="L1010" s="39"/>
      <c r="M1010" s="40"/>
      <c r="N1010" s="39">
        <f t="shared" si="326"/>
        <v>4274.25</v>
      </c>
      <c r="O1010" s="42">
        <f t="shared" si="327"/>
        <v>9.4341809031916295</v>
      </c>
      <c r="P1010" s="40"/>
      <c r="Q1010" s="42">
        <f t="shared" si="328"/>
        <v>41031.75</v>
      </c>
      <c r="R1010" s="130">
        <f t="shared" si="319"/>
        <v>372</v>
      </c>
      <c r="U1010" s="39"/>
      <c r="V1010" s="455"/>
      <c r="W1010" s="207"/>
      <c r="X1010" s="39"/>
      <c r="Y1010" s="39"/>
      <c r="Z1010" s="210"/>
      <c r="AA1010" s="39"/>
      <c r="AB1010" s="211"/>
    </row>
    <row r="1011" spans="1:28" x14ac:dyDescent="0.25">
      <c r="A1011" s="100" t="str">
        <f t="shared" si="320"/>
        <v>Plant Sewers</v>
      </c>
      <c r="B1011" s="130">
        <f t="shared" si="320"/>
        <v>373</v>
      </c>
      <c r="C1011" s="154">
        <f t="shared" si="321"/>
        <v>0</v>
      </c>
      <c r="D1011" s="154"/>
      <c r="E1011" s="224"/>
      <c r="F1011" s="154"/>
      <c r="G1011" s="224"/>
      <c r="H1011" s="154">
        <f>C1011+D1011-F1011</f>
        <v>0</v>
      </c>
      <c r="I1011" s="225">
        <f t="shared" si="323"/>
        <v>2.5</v>
      </c>
      <c r="J1011" s="154">
        <f t="shared" si="324"/>
        <v>0</v>
      </c>
      <c r="K1011" s="154">
        <f t="shared" si="325"/>
        <v>0</v>
      </c>
      <c r="L1011" s="154"/>
      <c r="M1011" s="224"/>
      <c r="N1011" s="154">
        <f t="shared" si="326"/>
        <v>0</v>
      </c>
      <c r="O1011" s="249" t="str">
        <f>IF(N1011&gt;0, N1011/H1011*100, "---")</f>
        <v>---</v>
      </c>
      <c r="P1011" s="224"/>
      <c r="Q1011" s="249">
        <f t="shared" si="328"/>
        <v>0</v>
      </c>
      <c r="R1011" s="130">
        <f t="shared" si="319"/>
        <v>373</v>
      </c>
      <c r="S1011" s="219"/>
      <c r="T1011" s="203"/>
      <c r="U1011" s="154"/>
      <c r="V1011" s="455"/>
      <c r="W1011" s="227"/>
      <c r="X1011" s="154"/>
      <c r="Y1011" s="154"/>
      <c r="Z1011" s="154"/>
      <c r="AA1011" s="154"/>
      <c r="AB1011" s="229"/>
    </row>
    <row r="1012" spans="1:28" x14ac:dyDescent="0.25">
      <c r="A1012" s="100" t="str">
        <f t="shared" si="320"/>
        <v>Outfall Sewer Line</v>
      </c>
      <c r="B1012" s="130">
        <f t="shared" si="320"/>
        <v>374</v>
      </c>
      <c r="C1012" s="154">
        <f t="shared" si="321"/>
        <v>75109</v>
      </c>
      <c r="D1012" s="39"/>
      <c r="E1012" s="40"/>
      <c r="F1012" s="39"/>
      <c r="G1012" s="40"/>
      <c r="H1012" s="39">
        <f t="shared" si="322"/>
        <v>75109</v>
      </c>
      <c r="I1012" s="41">
        <f t="shared" si="323"/>
        <v>2</v>
      </c>
      <c r="J1012" s="39">
        <f t="shared" si="324"/>
        <v>1502.18</v>
      </c>
      <c r="K1012" s="154">
        <f t="shared" si="325"/>
        <v>2253.27</v>
      </c>
      <c r="L1012" s="39"/>
      <c r="M1012" s="40"/>
      <c r="N1012" s="39">
        <f t="shared" si="326"/>
        <v>3755.45</v>
      </c>
      <c r="O1012" s="42">
        <f t="shared" ref="O1012:O1019" si="329">IF(N1012&gt;0, N1012/H1012*100, "---")</f>
        <v>5</v>
      </c>
      <c r="P1012" s="40"/>
      <c r="Q1012" s="42">
        <f t="shared" si="328"/>
        <v>71353.55</v>
      </c>
      <c r="R1012" s="130">
        <f t="shared" si="319"/>
        <v>374</v>
      </c>
      <c r="U1012" s="39"/>
      <c r="V1012" s="455"/>
      <c r="W1012" s="207"/>
      <c r="X1012" s="39"/>
      <c r="Y1012" s="39"/>
      <c r="Z1012" s="39"/>
      <c r="AA1012" s="39"/>
      <c r="AB1012" s="211"/>
    </row>
    <row r="1013" spans="1:28" x14ac:dyDescent="0.25">
      <c r="A1013" s="100" t="str">
        <f t="shared" si="320"/>
        <v>Structures and Improvements- other</v>
      </c>
      <c r="B1013" s="130">
        <f t="shared" si="320"/>
        <v>390</v>
      </c>
      <c r="C1013" s="154">
        <f t="shared" si="321"/>
        <v>235842</v>
      </c>
      <c r="D1013" s="154"/>
      <c r="E1013" s="224"/>
      <c r="F1013" s="154"/>
      <c r="G1013" s="224"/>
      <c r="H1013" s="154">
        <f>C1013+D1013-F1013</f>
        <v>235842</v>
      </c>
      <c r="I1013" s="225">
        <f t="shared" si="323"/>
        <v>2.5</v>
      </c>
      <c r="J1013" s="154">
        <f t="shared" si="324"/>
        <v>5896.05</v>
      </c>
      <c r="K1013" s="154">
        <f t="shared" si="325"/>
        <v>67356.650000000023</v>
      </c>
      <c r="L1013" s="154"/>
      <c r="M1013" s="224"/>
      <c r="N1013" s="154">
        <f t="shared" si="326"/>
        <v>73252.700000000026</v>
      </c>
      <c r="O1013" s="249">
        <f t="shared" si="329"/>
        <v>31.060074117417603</v>
      </c>
      <c r="P1013" s="224"/>
      <c r="Q1013" s="249">
        <f t="shared" si="328"/>
        <v>162589.29999999999</v>
      </c>
      <c r="R1013" s="130">
        <f t="shared" si="319"/>
        <v>390</v>
      </c>
      <c r="S1013" s="219"/>
      <c r="T1013" s="203"/>
      <c r="U1013" s="154"/>
      <c r="V1013" s="455"/>
      <c r="W1013" s="227"/>
      <c r="X1013" s="154"/>
      <c r="Y1013" s="154"/>
      <c r="Z1013" s="154"/>
      <c r="AA1013" s="154"/>
      <c r="AB1013" s="229"/>
    </row>
    <row r="1014" spans="1:28" x14ac:dyDescent="0.25">
      <c r="A1014" s="100" t="str">
        <f t="shared" si="320"/>
        <v>Stores Equipment</v>
      </c>
      <c r="B1014" s="130">
        <f t="shared" si="320"/>
        <v>393</v>
      </c>
      <c r="C1014" s="154">
        <f t="shared" si="321"/>
        <v>12656</v>
      </c>
      <c r="D1014" s="39"/>
      <c r="E1014" s="40"/>
      <c r="F1014" s="39"/>
      <c r="G1014" s="40"/>
      <c r="H1014" s="39">
        <f t="shared" ref="H1014:H1018" si="330">C1014+D1014-F1014</f>
        <v>12656</v>
      </c>
      <c r="I1014" s="41">
        <f t="shared" si="323"/>
        <v>4</v>
      </c>
      <c r="J1014" s="39">
        <f t="shared" si="324"/>
        <v>506.24</v>
      </c>
      <c r="K1014" s="154">
        <f t="shared" si="325"/>
        <v>759.36</v>
      </c>
      <c r="L1014" s="39"/>
      <c r="M1014" s="40"/>
      <c r="N1014" s="39">
        <f>K1014+J1014+L1014-F1014</f>
        <v>1265.5999999999999</v>
      </c>
      <c r="O1014" s="42">
        <f t="shared" si="329"/>
        <v>10</v>
      </c>
      <c r="P1014" s="40"/>
      <c r="Q1014" s="42">
        <f>H1014-N1014</f>
        <v>11390.4</v>
      </c>
      <c r="R1014" s="130">
        <f t="shared" si="319"/>
        <v>393</v>
      </c>
      <c r="S1014" s="219"/>
      <c r="T1014" s="203"/>
      <c r="U1014" s="39"/>
      <c r="V1014" s="455"/>
      <c r="W1014" s="207"/>
      <c r="X1014" s="39"/>
      <c r="Y1014" s="39"/>
      <c r="Z1014" s="39"/>
      <c r="AA1014" s="39"/>
      <c r="AB1014" s="211"/>
    </row>
    <row r="1015" spans="1:28" x14ac:dyDescent="0.25">
      <c r="A1015" s="100" t="str">
        <f t="shared" si="320"/>
        <v>Transportation Equipment</v>
      </c>
      <c r="B1015" s="130">
        <f t="shared" si="320"/>
        <v>392</v>
      </c>
      <c r="C1015" s="154">
        <f t="shared" si="321"/>
        <v>0</v>
      </c>
      <c r="D1015" s="154"/>
      <c r="E1015" s="224"/>
      <c r="F1015" s="154"/>
      <c r="G1015" s="224"/>
      <c r="H1015" s="154">
        <f t="shared" si="330"/>
        <v>0</v>
      </c>
      <c r="I1015" s="225">
        <f t="shared" si="323"/>
        <v>13</v>
      </c>
      <c r="J1015" s="154">
        <f t="shared" si="324"/>
        <v>0</v>
      </c>
      <c r="K1015" s="154">
        <f t="shared" si="325"/>
        <v>0</v>
      </c>
      <c r="L1015" s="154"/>
      <c r="M1015" s="224"/>
      <c r="N1015" s="154">
        <f t="shared" si="326"/>
        <v>0</v>
      </c>
      <c r="O1015" s="249" t="str">
        <f t="shared" si="329"/>
        <v>---</v>
      </c>
      <c r="P1015" s="224"/>
      <c r="Q1015" s="249">
        <f t="shared" si="328"/>
        <v>0</v>
      </c>
      <c r="R1015" s="130">
        <f t="shared" si="319"/>
        <v>392</v>
      </c>
      <c r="S1015" s="219"/>
      <c r="T1015" s="203"/>
      <c r="U1015" s="154"/>
      <c r="V1015" s="455"/>
      <c r="W1015" s="227"/>
      <c r="X1015" s="154"/>
      <c r="Y1015" s="154"/>
      <c r="Z1015" s="154"/>
      <c r="AA1015" s="154"/>
      <c r="AB1015" s="229"/>
    </row>
    <row r="1016" spans="1:28" x14ac:dyDescent="0.25">
      <c r="A1016" s="100" t="str">
        <f t="shared" si="320"/>
        <v>Power Operated Equipment</v>
      </c>
      <c r="B1016" s="130">
        <f t="shared" si="320"/>
        <v>396</v>
      </c>
      <c r="C1016" s="154">
        <f t="shared" si="321"/>
        <v>0</v>
      </c>
      <c r="D1016" s="39">
        <v>0</v>
      </c>
      <c r="E1016" s="40"/>
      <c r="F1016" s="39"/>
      <c r="G1016" s="40"/>
      <c r="H1016" s="39">
        <f t="shared" si="330"/>
        <v>0</v>
      </c>
      <c r="I1016" s="225">
        <f t="shared" si="323"/>
        <v>6.7</v>
      </c>
      <c r="J1016" s="39">
        <f t="shared" si="324"/>
        <v>0</v>
      </c>
      <c r="K1016" s="154">
        <f t="shared" si="325"/>
        <v>0</v>
      </c>
      <c r="L1016" s="39"/>
      <c r="M1016" s="40"/>
      <c r="N1016" s="39">
        <f t="shared" si="326"/>
        <v>0</v>
      </c>
      <c r="O1016" s="42" t="str">
        <f t="shared" si="329"/>
        <v>---</v>
      </c>
      <c r="P1016" s="40"/>
      <c r="Q1016" s="42">
        <f t="shared" si="328"/>
        <v>0</v>
      </c>
      <c r="R1016" s="130">
        <f t="shared" si="319"/>
        <v>396</v>
      </c>
      <c r="S1016" s="219"/>
      <c r="T1016" s="203"/>
      <c r="U1016" s="39"/>
      <c r="V1016" s="456"/>
      <c r="W1016" s="207"/>
      <c r="X1016" s="39"/>
      <c r="Y1016" s="39"/>
      <c r="Z1016" s="39"/>
      <c r="AA1016" s="39"/>
      <c r="AB1016" s="211"/>
    </row>
    <row r="1017" spans="1:28" x14ac:dyDescent="0.25">
      <c r="A1017" s="100" t="str">
        <f t="shared" si="320"/>
        <v>Land and Land Rights</v>
      </c>
      <c r="B1017" s="130">
        <f t="shared" si="320"/>
        <v>350</v>
      </c>
      <c r="C1017" s="154">
        <f t="shared" si="321"/>
        <v>31116</v>
      </c>
      <c r="D1017" s="154"/>
      <c r="E1017" s="224"/>
      <c r="F1017" s="154"/>
      <c r="G1017" s="224"/>
      <c r="H1017" s="154">
        <f t="shared" si="330"/>
        <v>31116</v>
      </c>
      <c r="I1017" s="225">
        <f t="shared" si="323"/>
        <v>0</v>
      </c>
      <c r="J1017" s="154">
        <f t="shared" si="324"/>
        <v>0</v>
      </c>
      <c r="K1017" s="154">
        <f t="shared" si="325"/>
        <v>0</v>
      </c>
      <c r="L1017" s="154"/>
      <c r="M1017" s="224"/>
      <c r="N1017" s="154">
        <f t="shared" si="326"/>
        <v>0</v>
      </c>
      <c r="O1017" s="249" t="str">
        <f t="shared" si="329"/>
        <v>---</v>
      </c>
      <c r="P1017" s="224"/>
      <c r="Q1017" s="249">
        <f t="shared" si="328"/>
        <v>31116</v>
      </c>
      <c r="R1017" s="130">
        <f t="shared" si="319"/>
        <v>350</v>
      </c>
      <c r="S1017" s="219"/>
      <c r="T1017" s="203"/>
      <c r="U1017" s="154"/>
      <c r="V1017" s="154"/>
      <c r="W1017" s="227"/>
      <c r="X1017" s="154"/>
      <c r="Y1017" s="154"/>
      <c r="Z1017" s="154"/>
      <c r="AA1017" s="154"/>
      <c r="AB1017" s="229"/>
    </row>
    <row r="1018" spans="1:28" x14ac:dyDescent="0.25">
      <c r="A1018" s="100">
        <f t="shared" si="320"/>
        <v>0</v>
      </c>
      <c r="B1018" s="130">
        <f t="shared" si="320"/>
        <v>0</v>
      </c>
      <c r="C1018" s="154">
        <f t="shared" si="321"/>
        <v>0</v>
      </c>
      <c r="D1018" s="39"/>
      <c r="E1018" s="40"/>
      <c r="F1018" s="39"/>
      <c r="G1018" s="40"/>
      <c r="H1018" s="39">
        <f t="shared" si="330"/>
        <v>0</v>
      </c>
      <c r="I1018" s="41">
        <f t="shared" si="323"/>
        <v>0</v>
      </c>
      <c r="J1018" s="39">
        <f t="shared" si="324"/>
        <v>0</v>
      </c>
      <c r="K1018" s="154">
        <f t="shared" si="325"/>
        <v>0</v>
      </c>
      <c r="L1018" s="39"/>
      <c r="M1018" s="40"/>
      <c r="N1018" s="39">
        <f t="shared" si="326"/>
        <v>0</v>
      </c>
      <c r="O1018" s="42" t="str">
        <f t="shared" si="329"/>
        <v>---</v>
      </c>
      <c r="P1018" s="40"/>
      <c r="Q1018" s="42">
        <f t="shared" si="328"/>
        <v>0</v>
      </c>
      <c r="R1018" s="130">
        <f t="shared" si="319"/>
        <v>0</v>
      </c>
      <c r="S1018" s="219"/>
      <c r="T1018" s="203"/>
      <c r="U1018" s="39"/>
      <c r="V1018" s="39"/>
      <c r="W1018" s="207"/>
      <c r="X1018" s="207"/>
      <c r="Y1018" s="39"/>
      <c r="Z1018" s="39"/>
      <c r="AA1018" s="39"/>
      <c r="AB1018" s="211"/>
    </row>
    <row r="1019" spans="1:28" x14ac:dyDescent="0.25">
      <c r="A1019" s="100">
        <f t="shared" si="320"/>
        <v>0</v>
      </c>
      <c r="B1019" s="130">
        <f t="shared" si="320"/>
        <v>0</v>
      </c>
      <c r="C1019" s="154">
        <f t="shared" si="321"/>
        <v>0</v>
      </c>
      <c r="D1019" s="289"/>
      <c r="E1019" s="290"/>
      <c r="F1019" s="289"/>
      <c r="G1019" s="290"/>
      <c r="H1019" s="154"/>
      <c r="I1019" s="225">
        <f t="shared" si="323"/>
        <v>0</v>
      </c>
      <c r="J1019" s="154">
        <f t="shared" si="324"/>
        <v>0</v>
      </c>
      <c r="K1019" s="154">
        <f t="shared" si="325"/>
        <v>0</v>
      </c>
      <c r="L1019" s="289"/>
      <c r="M1019" s="290"/>
      <c r="N1019" s="154">
        <f t="shared" si="326"/>
        <v>0</v>
      </c>
      <c r="O1019" s="249" t="str">
        <f t="shared" si="329"/>
        <v>---</v>
      </c>
      <c r="P1019" s="290"/>
      <c r="Q1019" s="249">
        <f t="shared" si="328"/>
        <v>0</v>
      </c>
      <c r="R1019" s="130"/>
      <c r="S1019" s="219"/>
      <c r="T1019" s="203"/>
      <c r="U1019" s="154"/>
      <c r="V1019" s="154"/>
      <c r="W1019" s="227"/>
      <c r="X1019" s="227"/>
      <c r="Y1019" s="154"/>
      <c r="Z1019" s="154"/>
      <c r="AA1019" s="154"/>
      <c r="AB1019" s="229"/>
    </row>
    <row r="1020" spans="1:28" x14ac:dyDescent="0.25">
      <c r="A1020" s="10"/>
      <c r="B1020" s="104"/>
      <c r="C1020" s="14"/>
      <c r="D1020" s="15"/>
      <c r="E1020" s="16"/>
      <c r="F1020" s="15"/>
      <c r="G1020" s="16"/>
      <c r="H1020" s="11">
        <f t="shared" ref="H1020" si="331">C1020+D1020-F1020</f>
        <v>0</v>
      </c>
      <c r="I1020" s="17"/>
      <c r="J1020" s="11"/>
      <c r="K1020" s="14"/>
      <c r="L1020" s="15"/>
      <c r="M1020" s="16"/>
      <c r="N1020" s="15"/>
      <c r="O1020" s="13"/>
      <c r="P1020" s="16"/>
      <c r="Q1020" s="124"/>
      <c r="R1020" s="44"/>
      <c r="U1020" s="11"/>
      <c r="V1020" s="11"/>
      <c r="W1020" s="64"/>
      <c r="X1020" s="64"/>
      <c r="Y1020" s="11"/>
      <c r="Z1020" s="11"/>
      <c r="AA1020" s="11"/>
      <c r="AB1020" s="230"/>
    </row>
    <row r="1021" spans="1:28" x14ac:dyDescent="0.25">
      <c r="A1021" s="4" t="s">
        <v>4</v>
      </c>
      <c r="C1021" s="198">
        <f>SUM(C1000:C1020)</f>
        <v>2125370</v>
      </c>
      <c r="D1021" s="198">
        <f>SUM(D1000:D1020)</f>
        <v>58973</v>
      </c>
      <c r="E1021" s="22"/>
      <c r="F1021" s="154">
        <f>SUM(F1000:F1020)</f>
        <v>0</v>
      </c>
      <c r="G1021" s="22"/>
      <c r="H1021" s="198">
        <f>SUM(H1000:H1020)</f>
        <v>2184343</v>
      </c>
      <c r="I1021" s="23"/>
      <c r="J1021" s="198">
        <f>SUM(J1000:J1020)</f>
        <v>47611.388500000001</v>
      </c>
      <c r="K1021" s="198">
        <f>SUM(K1000:K1020)</f>
        <v>229266.14750000005</v>
      </c>
      <c r="L1021" s="154">
        <f>SUM(L1000:L1020)</f>
        <v>0</v>
      </c>
      <c r="M1021" s="22"/>
      <c r="N1021" s="198">
        <f>SUM(N1000:N1020)</f>
        <v>276877.53599999996</v>
      </c>
      <c r="O1021" s="64"/>
      <c r="P1021" s="24"/>
      <c r="Q1021" s="198">
        <f>SUM(Q1000:Q1020)</f>
        <v>1907465.4640000002</v>
      </c>
      <c r="U1021" s="198">
        <f>SUM(U1000:U1020)</f>
        <v>0</v>
      </c>
      <c r="V1021" s="23"/>
      <c r="X1021" s="198">
        <f>U1021+V1000</f>
        <v>0</v>
      </c>
      <c r="Y1021" s="198">
        <f>X1021/H1021*J1021</f>
        <v>0</v>
      </c>
      <c r="AA1021" s="198">
        <f>Z1000+Y1021+SUM(AA1000:AA1020)</f>
        <v>0</v>
      </c>
      <c r="AB1021" s="198">
        <f>X1021-AA1021</f>
        <v>0</v>
      </c>
    </row>
    <row r="1022" spans="1:28" x14ac:dyDescent="0.25">
      <c r="C1022" s="32"/>
      <c r="H1022" s="32"/>
      <c r="I1022" s="32"/>
      <c r="J1022" s="32"/>
      <c r="K1022" s="32"/>
      <c r="L1022" s="32"/>
      <c r="N1022" s="32"/>
      <c r="O1022" s="32"/>
      <c r="Q1022" s="32"/>
    </row>
    <row r="1023" spans="1:28" x14ac:dyDescent="0.25">
      <c r="A1023" s="120" t="s">
        <v>85</v>
      </c>
      <c r="B1023" s="4"/>
      <c r="E1023" s="4"/>
      <c r="G1023" s="4"/>
      <c r="M1023" s="4"/>
      <c r="P1023" s="4"/>
    </row>
    <row r="1024" spans="1:28" ht="14.4" thickBot="1" x14ac:dyDescent="0.3">
      <c r="B1024" s="4"/>
      <c r="E1024" s="4"/>
      <c r="G1024" s="4"/>
      <c r="J1024" s="32"/>
      <c r="K1024" s="32"/>
      <c r="L1024" s="32"/>
      <c r="N1024" s="32"/>
      <c r="O1024" s="32"/>
      <c r="Q1024" s="32"/>
    </row>
    <row r="1025" spans="1:28" ht="14.4" thickTop="1" x14ac:dyDescent="0.25">
      <c r="B1025" s="4"/>
      <c r="E1025" s="4"/>
      <c r="G1025" s="4"/>
      <c r="J1025" s="32"/>
      <c r="K1025" s="66"/>
      <c r="L1025" s="67"/>
      <c r="M1025" s="68"/>
      <c r="N1025" s="67"/>
      <c r="O1025" s="67"/>
      <c r="P1025" s="68"/>
      <c r="Q1025" s="69"/>
    </row>
    <row r="1026" spans="1:28" x14ac:dyDescent="0.25">
      <c r="C1026" s="32"/>
      <c r="H1026" s="32"/>
      <c r="I1026" s="32"/>
      <c r="J1026" s="32"/>
      <c r="K1026" s="70"/>
      <c r="L1026" s="448">
        <f>I992</f>
        <v>2003</v>
      </c>
      <c r="M1026" s="449"/>
      <c r="N1026" s="449"/>
      <c r="O1026" s="449"/>
      <c r="P1026" s="450"/>
      <c r="Q1026" s="71"/>
    </row>
    <row r="1027" spans="1:28" x14ac:dyDescent="0.25">
      <c r="K1027" s="72"/>
      <c r="L1027" s="56"/>
      <c r="M1027" s="73"/>
      <c r="N1027" s="56"/>
      <c r="O1027" s="56"/>
      <c r="P1027" s="73"/>
      <c r="Q1027" s="74"/>
    </row>
    <row r="1028" spans="1:28" x14ac:dyDescent="0.25">
      <c r="A1028" s="9"/>
      <c r="B1028" s="267"/>
      <c r="K1028" s="72"/>
      <c r="L1028" s="56" t="s">
        <v>19</v>
      </c>
      <c r="M1028" s="73"/>
      <c r="N1028" s="56"/>
      <c r="O1028" s="379">
        <f>H1021</f>
        <v>2184343</v>
      </c>
      <c r="P1028" s="379"/>
      <c r="Q1028" s="71"/>
    </row>
    <row r="1029" spans="1:28" x14ac:dyDescent="0.25">
      <c r="A1029" s="9"/>
      <c r="B1029" s="267"/>
      <c r="K1029" s="72"/>
      <c r="L1029" s="43" t="s">
        <v>20</v>
      </c>
      <c r="M1029" s="73"/>
      <c r="N1029" s="56"/>
      <c r="O1029" s="391">
        <f>X1021</f>
        <v>0</v>
      </c>
      <c r="P1029" s="391"/>
      <c r="Q1029" s="71"/>
    </row>
    <row r="1030" spans="1:28" ht="14.4" thickBot="1" x14ac:dyDescent="0.3">
      <c r="K1030" s="72"/>
      <c r="L1030" s="43" t="s">
        <v>21</v>
      </c>
      <c r="M1030" s="73"/>
      <c r="N1030" s="56"/>
      <c r="O1030" s="392">
        <f>N1021</f>
        <v>276877.53599999996</v>
      </c>
      <c r="P1030" s="392"/>
      <c r="Q1030" s="71"/>
    </row>
    <row r="1031" spans="1:28" x14ac:dyDescent="0.25">
      <c r="A1031" s="9"/>
      <c r="B1031" s="267"/>
      <c r="K1031" s="72"/>
      <c r="L1031" s="75"/>
      <c r="M1031" s="76"/>
      <c r="N1031" s="77"/>
      <c r="O1031" s="393">
        <f>O1028-O1029-O1030</f>
        <v>1907465.4640000002</v>
      </c>
      <c r="P1031" s="393"/>
      <c r="Q1031" s="71"/>
    </row>
    <row r="1032" spans="1:28" x14ac:dyDescent="0.25">
      <c r="A1032" s="9"/>
      <c r="B1032" s="267"/>
      <c r="H1032" s="9"/>
      <c r="K1032" s="78"/>
      <c r="L1032" s="43"/>
      <c r="M1032" s="73"/>
      <c r="N1032" s="56"/>
      <c r="O1032" s="43"/>
      <c r="P1032" s="56"/>
      <c r="Q1032" s="74"/>
    </row>
    <row r="1033" spans="1:28" x14ac:dyDescent="0.25">
      <c r="A1033" s="9" t="s">
        <v>22</v>
      </c>
      <c r="B1033" s="62">
        <v>0</v>
      </c>
      <c r="C1033" s="62"/>
      <c r="D1033" s="4" t="s">
        <v>23</v>
      </c>
      <c r="E1033" s="4"/>
      <c r="F1033" s="2"/>
      <c r="G1033" s="4"/>
      <c r="H1033" s="2"/>
      <c r="J1033" s="2"/>
      <c r="K1033" s="78"/>
      <c r="L1033" s="80" t="s">
        <v>24</v>
      </c>
      <c r="M1033" s="73"/>
      <c r="N1033" s="56"/>
      <c r="O1033" s="394">
        <f>AA1021</f>
        <v>0</v>
      </c>
      <c r="P1033" s="394"/>
      <c r="Q1033" s="71"/>
    </row>
    <row r="1034" spans="1:28" x14ac:dyDescent="0.25">
      <c r="A1034" s="9" t="s">
        <v>25</v>
      </c>
      <c r="B1034" s="62">
        <v>0</v>
      </c>
      <c r="C1034" s="62"/>
      <c r="D1034" s="4">
        <f>B1033-B1034</f>
        <v>0</v>
      </c>
      <c r="E1034" s="4" t="s">
        <v>26</v>
      </c>
      <c r="F1034" s="2"/>
      <c r="G1034" s="4"/>
      <c r="H1034" s="2"/>
      <c r="J1034" s="2"/>
      <c r="K1034" s="72"/>
      <c r="L1034" s="81" t="s">
        <v>27</v>
      </c>
      <c r="M1034" s="19"/>
      <c r="N1034" s="20"/>
      <c r="O1034" s="374">
        <f>O1031+O1033</f>
        <v>1907465.4640000002</v>
      </c>
      <c r="P1034" s="374"/>
      <c r="Q1034" s="95"/>
    </row>
    <row r="1035" spans="1:28" ht="14.4" thickBot="1" x14ac:dyDescent="0.3">
      <c r="A1035" s="9"/>
      <c r="B1035" s="62"/>
      <c r="C1035" s="62"/>
      <c r="E1035" s="4"/>
      <c r="F1035" s="2"/>
      <c r="G1035" s="4"/>
      <c r="H1035" s="2"/>
      <c r="J1035" s="2"/>
      <c r="K1035" s="82"/>
      <c r="L1035" s="103"/>
      <c r="M1035" s="84"/>
      <c r="N1035" s="83"/>
      <c r="O1035" s="83"/>
      <c r="P1035" s="84"/>
      <c r="Q1035" s="85"/>
    </row>
    <row r="1036" spans="1:28" ht="14.4" thickTop="1" x14ac:dyDescent="0.25"/>
    <row r="1037" spans="1:28" x14ac:dyDescent="0.25">
      <c r="B1037" s="4"/>
      <c r="E1037" s="4"/>
      <c r="M1037" s="4"/>
      <c r="N1037" s="425" t="s">
        <v>93</v>
      </c>
      <c r="O1037" s="425"/>
      <c r="P1037" s="425"/>
      <c r="Q1037" s="425"/>
      <c r="R1037" s="425"/>
    </row>
    <row r="1038" spans="1:28" x14ac:dyDescent="0.25">
      <c r="A1038" s="271"/>
      <c r="B1038" s="271"/>
      <c r="C1038" s="271"/>
      <c r="D1038" s="1"/>
      <c r="G1038" s="422" t="s">
        <v>1</v>
      </c>
      <c r="H1038" s="423"/>
      <c r="I1038" s="3">
        <f>I992+1</f>
        <v>2004</v>
      </c>
      <c r="J1038" s="453"/>
      <c r="K1038" s="427"/>
      <c r="L1038" s="428"/>
      <c r="M1038" s="3">
        <v>12</v>
      </c>
      <c r="N1038" s="425"/>
      <c r="O1038" s="425"/>
      <c r="P1038" s="425"/>
      <c r="Q1038" s="425"/>
      <c r="R1038" s="425"/>
    </row>
    <row r="1039" spans="1:28" x14ac:dyDescent="0.25">
      <c r="A1039" s="271"/>
      <c r="B1039" s="271"/>
      <c r="C1039" s="271"/>
      <c r="D1039" s="1"/>
      <c r="N1039" s="426"/>
      <c r="O1039" s="426"/>
      <c r="P1039" s="426"/>
      <c r="Q1039" s="426"/>
      <c r="R1039" s="426"/>
    </row>
    <row r="1040" spans="1:28" x14ac:dyDescent="0.3">
      <c r="A1040" s="5"/>
      <c r="B1040" s="429" t="s">
        <v>49</v>
      </c>
      <c r="C1040" s="366" t="s">
        <v>44</v>
      </c>
      <c r="D1040" s="366" t="s">
        <v>45</v>
      </c>
      <c r="E1040" s="101"/>
      <c r="F1040" s="366" t="s">
        <v>46</v>
      </c>
      <c r="G1040" s="101"/>
      <c r="H1040" s="366" t="s">
        <v>47</v>
      </c>
      <c r="I1040" s="366" t="s">
        <v>48</v>
      </c>
      <c r="J1040" s="366" t="s">
        <v>50</v>
      </c>
      <c r="K1040" s="366" t="s">
        <v>51</v>
      </c>
      <c r="L1040" s="366" t="s">
        <v>52</v>
      </c>
      <c r="M1040" s="101"/>
      <c r="N1040" s="366" t="s">
        <v>53</v>
      </c>
      <c r="O1040" s="366" t="s">
        <v>60</v>
      </c>
      <c r="P1040" s="101"/>
      <c r="Q1040" s="366" t="s">
        <v>55</v>
      </c>
      <c r="R1040" s="366" t="s">
        <v>49</v>
      </c>
      <c r="U1040" s="437" t="s">
        <v>64</v>
      </c>
      <c r="V1040" s="437" t="s">
        <v>65</v>
      </c>
      <c r="W1040" s="437" t="s">
        <v>67</v>
      </c>
      <c r="X1040" s="437" t="s">
        <v>66</v>
      </c>
      <c r="Y1040" s="437" t="s">
        <v>68</v>
      </c>
      <c r="Z1040" s="437" t="s">
        <v>69</v>
      </c>
      <c r="AA1040" s="437" t="s">
        <v>70</v>
      </c>
      <c r="AB1040" s="437" t="s">
        <v>71</v>
      </c>
    </row>
    <row r="1041" spans="1:28" x14ac:dyDescent="0.3">
      <c r="A1041" s="6"/>
      <c r="B1041" s="430"/>
      <c r="C1041" s="367"/>
      <c r="D1041" s="367"/>
      <c r="E1041" s="102"/>
      <c r="F1041" s="367"/>
      <c r="G1041" s="102"/>
      <c r="H1041" s="367"/>
      <c r="I1041" s="367"/>
      <c r="J1041" s="367"/>
      <c r="K1041" s="367"/>
      <c r="L1041" s="367"/>
      <c r="M1041" s="102"/>
      <c r="N1041" s="367"/>
      <c r="O1041" s="367"/>
      <c r="P1041" s="102"/>
      <c r="Q1041" s="367"/>
      <c r="R1041" s="367"/>
      <c r="U1041" s="438"/>
      <c r="V1041" s="438"/>
      <c r="W1041" s="438"/>
      <c r="X1041" s="438"/>
      <c r="Y1041" s="438"/>
      <c r="Z1041" s="438"/>
      <c r="AA1041" s="438"/>
      <c r="AB1041" s="438"/>
    </row>
    <row r="1042" spans="1:28" x14ac:dyDescent="0.3">
      <c r="A1042" s="6"/>
      <c r="B1042" s="430"/>
      <c r="C1042" s="367"/>
      <c r="D1042" s="367"/>
      <c r="E1042" s="102"/>
      <c r="F1042" s="367"/>
      <c r="G1042" s="102"/>
      <c r="H1042" s="367"/>
      <c r="I1042" s="367"/>
      <c r="J1042" s="367"/>
      <c r="K1042" s="367"/>
      <c r="L1042" s="367"/>
      <c r="M1042" s="102"/>
      <c r="N1042" s="367"/>
      <c r="O1042" s="367"/>
      <c r="P1042" s="102"/>
      <c r="Q1042" s="367"/>
      <c r="R1042" s="367"/>
      <c r="U1042" s="438"/>
      <c r="V1042" s="438"/>
      <c r="W1042" s="438"/>
      <c r="X1042" s="438"/>
      <c r="Y1042" s="438"/>
      <c r="Z1042" s="438"/>
      <c r="AA1042" s="438"/>
      <c r="AB1042" s="438"/>
    </row>
    <row r="1043" spans="1:28" x14ac:dyDescent="0.3">
      <c r="A1043" s="433" t="s">
        <v>0</v>
      </c>
      <c r="B1043" s="430"/>
      <c r="C1043" s="367"/>
      <c r="D1043" s="367"/>
      <c r="E1043" s="102"/>
      <c r="F1043" s="367"/>
      <c r="G1043" s="102"/>
      <c r="H1043" s="367"/>
      <c r="I1043" s="367"/>
      <c r="J1043" s="367"/>
      <c r="K1043" s="367"/>
      <c r="L1043" s="367"/>
      <c r="M1043" s="102"/>
      <c r="N1043" s="367"/>
      <c r="O1043" s="367"/>
      <c r="P1043" s="102"/>
      <c r="Q1043" s="367"/>
      <c r="R1043" s="367"/>
      <c r="U1043" s="438"/>
      <c r="V1043" s="438"/>
      <c r="W1043" s="438"/>
      <c r="X1043" s="438"/>
      <c r="Y1043" s="438"/>
      <c r="Z1043" s="438"/>
      <c r="AA1043" s="438"/>
      <c r="AB1043" s="438"/>
    </row>
    <row r="1044" spans="1:28" x14ac:dyDescent="0.3">
      <c r="A1044" s="433"/>
      <c r="B1044" s="431"/>
      <c r="C1044" s="46">
        <f>I1038</f>
        <v>2004</v>
      </c>
      <c r="D1044" s="46">
        <f>C1044</f>
        <v>2004</v>
      </c>
      <c r="E1044" s="7" t="s">
        <v>5</v>
      </c>
      <c r="F1044" s="46">
        <f>D1044</f>
        <v>2004</v>
      </c>
      <c r="G1044" s="7" t="s">
        <v>5</v>
      </c>
      <c r="H1044" s="46">
        <f>F1044</f>
        <v>2004</v>
      </c>
      <c r="I1044" s="373"/>
      <c r="J1044" s="373"/>
      <c r="K1044" s="46">
        <f>H1044</f>
        <v>2004</v>
      </c>
      <c r="L1044" s="46">
        <f>K1044</f>
        <v>2004</v>
      </c>
      <c r="M1044" s="7" t="s">
        <v>5</v>
      </c>
      <c r="N1044" s="46">
        <f>L1044</f>
        <v>2004</v>
      </c>
      <c r="O1044" s="373"/>
      <c r="P1044" s="7" t="s">
        <v>5</v>
      </c>
      <c r="Q1044" s="47">
        <f>N1044</f>
        <v>2004</v>
      </c>
      <c r="R1044" s="373"/>
      <c r="U1044" s="46">
        <f>Q1044</f>
        <v>2004</v>
      </c>
      <c r="V1044" s="46">
        <f>U1044</f>
        <v>2004</v>
      </c>
      <c r="W1044" s="439"/>
      <c r="X1044" s="46">
        <f>U1044</f>
        <v>2004</v>
      </c>
      <c r="Y1044" s="46">
        <f>U1044</f>
        <v>2004</v>
      </c>
      <c r="Z1044" s="47">
        <f>U1044</f>
        <v>2004</v>
      </c>
      <c r="AA1044" s="439"/>
      <c r="AB1044" s="439"/>
    </row>
    <row r="1045" spans="1:28" x14ac:dyDescent="0.25">
      <c r="A1045" s="9"/>
      <c r="B1045" s="112"/>
      <c r="C1045" s="100"/>
      <c r="D1045" s="233"/>
      <c r="E1045" s="234"/>
      <c r="F1045" s="233"/>
      <c r="G1045" s="234"/>
      <c r="H1045" s="233"/>
      <c r="I1045" s="235"/>
      <c r="J1045" s="233"/>
      <c r="K1045" s="233"/>
      <c r="L1045" s="233"/>
      <c r="M1045" s="234"/>
      <c r="N1045" s="233"/>
      <c r="O1045" s="233"/>
      <c r="P1045" s="234"/>
      <c r="Q1045" s="235"/>
      <c r="R1045" s="233"/>
      <c r="U1045" s="59"/>
      <c r="V1045" s="59"/>
      <c r="W1045" s="60"/>
      <c r="X1045" s="59"/>
      <c r="Y1045" s="59"/>
      <c r="Z1045" s="59"/>
      <c r="AA1045" s="60"/>
      <c r="AB1045" s="60"/>
    </row>
    <row r="1046" spans="1:28" x14ac:dyDescent="0.25">
      <c r="A1046" s="244" t="s">
        <v>214</v>
      </c>
      <c r="B1046" s="112" t="str">
        <f>$M$1</f>
        <v>A</v>
      </c>
      <c r="C1046" s="154"/>
      <c r="D1046" s="154"/>
      <c r="E1046" s="224"/>
      <c r="F1046" s="154"/>
      <c r="G1046" s="224"/>
      <c r="H1046" s="154"/>
      <c r="I1046" s="225"/>
      <c r="J1046" s="154"/>
      <c r="K1046" s="154"/>
      <c r="L1046" s="154"/>
      <c r="M1046" s="224"/>
      <c r="N1046" s="154"/>
      <c r="O1046" s="249"/>
      <c r="P1046" s="224"/>
      <c r="Q1046" s="249"/>
      <c r="R1046" s="130"/>
      <c r="S1046" s="219"/>
      <c r="T1046" s="203"/>
      <c r="U1046" s="154"/>
      <c r="V1046" s="154">
        <f>X1020</f>
        <v>0</v>
      </c>
      <c r="W1046" s="227"/>
      <c r="X1046" s="227"/>
      <c r="Y1046" s="227"/>
      <c r="Z1046" s="227"/>
      <c r="AA1046" s="154"/>
      <c r="AB1046" s="229"/>
    </row>
    <row r="1047" spans="1:28" x14ac:dyDescent="0.25">
      <c r="A1047" s="100" t="str">
        <f>A1001</f>
        <v>Structures and Improvements-sewage collection</v>
      </c>
      <c r="B1047" s="130">
        <f>B1001</f>
        <v>351</v>
      </c>
      <c r="C1047" s="154">
        <f>H1001</f>
        <v>111379</v>
      </c>
      <c r="D1047" s="154">
        <v>0</v>
      </c>
      <c r="E1047" s="224"/>
      <c r="F1047" s="154"/>
      <c r="G1047" s="224"/>
      <c r="H1047" s="154">
        <f>C1047+D1047-F1047</f>
        <v>111379</v>
      </c>
      <c r="I1047" s="225">
        <f>I1001</f>
        <v>3</v>
      </c>
      <c r="J1047" s="154">
        <f>((C1047+H1047)/2)*I1047/100*$M$1038/12</f>
        <v>3341.3700000000003</v>
      </c>
      <c r="K1047" s="154">
        <f>N1001</f>
        <v>48382.635000000009</v>
      </c>
      <c r="L1047" s="154"/>
      <c r="M1047" s="224"/>
      <c r="N1047" s="154">
        <f>K1047+J1047+L1047-F1047</f>
        <v>51724.005000000012</v>
      </c>
      <c r="O1047" s="249">
        <f>IF(N1047&gt;0, N1047/H1047*100, "---")</f>
        <v>46.439638531500563</v>
      </c>
      <c r="P1047" s="224"/>
      <c r="Q1047" s="249">
        <f>H1047-N1047</f>
        <v>59654.994999999988</v>
      </c>
      <c r="R1047" s="130">
        <f t="shared" ref="R1047:R1063" si="332">B1047</f>
        <v>351</v>
      </c>
      <c r="S1047" s="219"/>
      <c r="T1047" s="203"/>
      <c r="U1047" s="154"/>
      <c r="V1047" s="360" t="s">
        <v>72</v>
      </c>
      <c r="W1047" s="227"/>
      <c r="X1047" s="154"/>
      <c r="Y1047" s="251"/>
      <c r="Z1047" s="363" t="s">
        <v>74</v>
      </c>
      <c r="AA1047" s="154"/>
      <c r="AB1047" s="229"/>
    </row>
    <row r="1048" spans="1:28" x14ac:dyDescent="0.25">
      <c r="A1048" s="63" t="str">
        <f t="shared" ref="A1048:B1065" si="333">A1002</f>
        <v>Collection Sewers, Force</v>
      </c>
      <c r="B1048" s="45">
        <f t="shared" si="333"/>
        <v>352.1</v>
      </c>
      <c r="C1048" s="39">
        <f t="shared" ref="C1048:C1065" si="334">H1002</f>
        <v>0</v>
      </c>
      <c r="D1048" s="39"/>
      <c r="E1048" s="40"/>
      <c r="F1048" s="39"/>
      <c r="G1048" s="40"/>
      <c r="H1048" s="39">
        <f t="shared" ref="H1048:H1056" si="335">C1048+D1048-F1048</f>
        <v>0</v>
      </c>
      <c r="I1048" s="41">
        <f t="shared" ref="I1048:I1065" si="336">I1002</f>
        <v>2</v>
      </c>
      <c r="J1048" s="39">
        <f t="shared" ref="J1048:J1065" si="337">((C1048+H1048)/2)*I1048/100*$M$1038/12</f>
        <v>0</v>
      </c>
      <c r="K1048" s="39">
        <f t="shared" ref="K1048:K1065" si="338">N1002</f>
        <v>0</v>
      </c>
      <c r="L1048" s="39"/>
      <c r="M1048" s="40"/>
      <c r="N1048" s="39">
        <f t="shared" ref="N1048:N1064" si="339">K1048+J1048+L1048-F1048</f>
        <v>0</v>
      </c>
      <c r="O1048" s="42" t="str">
        <f t="shared" ref="O1048:O1056" si="340">IF(N1048&gt;0, N1048/H1048*100, "---")</f>
        <v>---</v>
      </c>
      <c r="P1048" s="40"/>
      <c r="Q1048" s="42">
        <f t="shared" ref="Q1048:Q1064" si="341">H1048-N1048</f>
        <v>0</v>
      </c>
      <c r="R1048" s="45">
        <f t="shared" si="332"/>
        <v>352.1</v>
      </c>
      <c r="U1048" s="39"/>
      <c r="V1048" s="361"/>
      <c r="W1048" s="207"/>
      <c r="X1048" s="39"/>
      <c r="Y1048" s="210"/>
      <c r="Z1048" s="364"/>
      <c r="AA1048" s="39"/>
      <c r="AB1048" s="211"/>
    </row>
    <row r="1049" spans="1:28" x14ac:dyDescent="0.25">
      <c r="A1049" s="100" t="str">
        <f t="shared" si="333"/>
        <v>Collection Sewers, Gravity</v>
      </c>
      <c r="B1049" s="130">
        <f t="shared" si="333"/>
        <v>352.2</v>
      </c>
      <c r="C1049" s="154">
        <f t="shared" si="334"/>
        <v>0</v>
      </c>
      <c r="D1049" s="154"/>
      <c r="E1049" s="224"/>
      <c r="F1049" s="154"/>
      <c r="G1049" s="224"/>
      <c r="H1049" s="154">
        <f t="shared" si="335"/>
        <v>0</v>
      </c>
      <c r="I1049" s="225">
        <f t="shared" si="336"/>
        <v>2</v>
      </c>
      <c r="J1049" s="154">
        <f t="shared" si="337"/>
        <v>0</v>
      </c>
      <c r="K1049" s="154">
        <f t="shared" si="338"/>
        <v>0</v>
      </c>
      <c r="L1049" s="154"/>
      <c r="M1049" s="224"/>
      <c r="N1049" s="154">
        <f t="shared" si="339"/>
        <v>0</v>
      </c>
      <c r="O1049" s="249" t="str">
        <f t="shared" si="340"/>
        <v>---</v>
      </c>
      <c r="P1049" s="224"/>
      <c r="Q1049" s="249">
        <f t="shared" si="341"/>
        <v>0</v>
      </c>
      <c r="R1049" s="130">
        <f t="shared" si="332"/>
        <v>352.2</v>
      </c>
      <c r="S1049" s="219"/>
      <c r="T1049" s="203"/>
      <c r="U1049" s="154"/>
      <c r="V1049" s="361"/>
      <c r="W1049" s="227"/>
      <c r="X1049" s="154"/>
      <c r="Y1049" s="251"/>
      <c r="Z1049" s="364"/>
      <c r="AA1049" s="154"/>
      <c r="AB1049" s="229"/>
    </row>
    <row r="1050" spans="1:28" x14ac:dyDescent="0.25">
      <c r="A1050" s="63" t="str">
        <f t="shared" si="333"/>
        <v>Structures and Improvements-sewage treatment</v>
      </c>
      <c r="B1050" s="45">
        <f t="shared" si="333"/>
        <v>371</v>
      </c>
      <c r="C1050" s="39">
        <f t="shared" si="334"/>
        <v>97252</v>
      </c>
      <c r="D1050" s="39"/>
      <c r="E1050" s="40"/>
      <c r="F1050" s="39"/>
      <c r="G1050" s="40"/>
      <c r="H1050" s="39">
        <f t="shared" si="335"/>
        <v>97252</v>
      </c>
      <c r="I1050" s="41">
        <f t="shared" si="336"/>
        <v>3.7</v>
      </c>
      <c r="J1050" s="39">
        <f t="shared" si="337"/>
        <v>3598.3240000000001</v>
      </c>
      <c r="K1050" s="39">
        <f t="shared" si="338"/>
        <v>6442.1810000000005</v>
      </c>
      <c r="L1050" s="39"/>
      <c r="M1050" s="40"/>
      <c r="N1050" s="39">
        <f t="shared" si="339"/>
        <v>10040.505000000001</v>
      </c>
      <c r="O1050" s="42">
        <f t="shared" si="340"/>
        <v>10.324214412042942</v>
      </c>
      <c r="P1050" s="40"/>
      <c r="Q1050" s="42">
        <f t="shared" si="341"/>
        <v>87211.494999999995</v>
      </c>
      <c r="R1050" s="45">
        <f t="shared" si="332"/>
        <v>371</v>
      </c>
      <c r="U1050" s="39"/>
      <c r="V1050" s="361"/>
      <c r="W1050" s="207"/>
      <c r="X1050" s="39"/>
      <c r="Y1050" s="210"/>
      <c r="Z1050" s="364"/>
      <c r="AA1050" s="39"/>
      <c r="AB1050" s="211"/>
    </row>
    <row r="1051" spans="1:28" x14ac:dyDescent="0.25">
      <c r="A1051" s="100" t="str">
        <f t="shared" si="333"/>
        <v>Services to Customers</v>
      </c>
      <c r="B1051" s="130">
        <f t="shared" si="333"/>
        <v>353</v>
      </c>
      <c r="C1051" s="154">
        <f t="shared" si="334"/>
        <v>1569096</v>
      </c>
      <c r="D1051" s="154">
        <v>0</v>
      </c>
      <c r="E1051" s="224"/>
      <c r="F1051" s="154"/>
      <c r="G1051" s="224"/>
      <c r="H1051" s="154">
        <f t="shared" si="335"/>
        <v>1569096</v>
      </c>
      <c r="I1051" s="225">
        <f t="shared" si="336"/>
        <v>2</v>
      </c>
      <c r="J1051" s="154">
        <f t="shared" si="337"/>
        <v>31381.919999999998</v>
      </c>
      <c r="K1051" s="154">
        <f t="shared" si="338"/>
        <v>137715.24</v>
      </c>
      <c r="L1051" s="154"/>
      <c r="M1051" s="224"/>
      <c r="N1051" s="154">
        <f t="shared" si="339"/>
        <v>169097.15999999997</v>
      </c>
      <c r="O1051" s="249">
        <f t="shared" si="340"/>
        <v>10.776724942259746</v>
      </c>
      <c r="P1051" s="224"/>
      <c r="Q1051" s="249">
        <f t="shared" si="341"/>
        <v>1399998.84</v>
      </c>
      <c r="R1051" s="130">
        <f t="shared" si="332"/>
        <v>353</v>
      </c>
      <c r="S1051" s="219"/>
      <c r="T1051" s="203"/>
      <c r="U1051" s="154"/>
      <c r="V1051" s="361"/>
      <c r="W1051" s="227"/>
      <c r="X1051" s="154"/>
      <c r="Y1051" s="251"/>
      <c r="Z1051" s="364"/>
      <c r="AA1051" s="154"/>
      <c r="AB1051" s="229"/>
    </row>
    <row r="1052" spans="1:28" x14ac:dyDescent="0.25">
      <c r="A1052" s="63" t="str">
        <f t="shared" si="333"/>
        <v>Flow Measuring Devices</v>
      </c>
      <c r="B1052" s="45">
        <f t="shared" si="333"/>
        <v>354</v>
      </c>
      <c r="C1052" s="39">
        <f t="shared" si="334"/>
        <v>4200</v>
      </c>
      <c r="D1052" s="39"/>
      <c r="E1052" s="40"/>
      <c r="F1052" s="39"/>
      <c r="G1052" s="40"/>
      <c r="H1052" s="39">
        <f t="shared" si="335"/>
        <v>4200</v>
      </c>
      <c r="I1052" s="41">
        <f t="shared" si="336"/>
        <v>3.3</v>
      </c>
      <c r="J1052" s="39">
        <f t="shared" si="337"/>
        <v>138.6</v>
      </c>
      <c r="K1052" s="39">
        <f t="shared" si="338"/>
        <v>1455.2999999999997</v>
      </c>
      <c r="L1052" s="39"/>
      <c r="M1052" s="40"/>
      <c r="N1052" s="39">
        <f t="shared" si="339"/>
        <v>1593.8999999999996</v>
      </c>
      <c r="O1052" s="42">
        <f t="shared" si="340"/>
        <v>37.949999999999989</v>
      </c>
      <c r="P1052" s="40"/>
      <c r="Q1052" s="42">
        <f t="shared" si="341"/>
        <v>2606.1000000000004</v>
      </c>
      <c r="R1052" s="45">
        <f t="shared" si="332"/>
        <v>354</v>
      </c>
      <c r="U1052" s="39"/>
      <c r="V1052" s="361"/>
      <c r="W1052" s="207"/>
      <c r="X1052" s="39"/>
      <c r="Y1052" s="210"/>
      <c r="Z1052" s="364"/>
      <c r="AA1052" s="39"/>
      <c r="AB1052" s="211"/>
    </row>
    <row r="1053" spans="1:28" x14ac:dyDescent="0.25">
      <c r="A1053" s="100" t="str">
        <f t="shared" si="333"/>
        <v>Receiving Wells (Pump Pits)</v>
      </c>
      <c r="B1053" s="130">
        <f t="shared" si="333"/>
        <v>362</v>
      </c>
      <c r="C1053" s="154">
        <f t="shared" si="334"/>
        <v>2387</v>
      </c>
      <c r="D1053" s="154"/>
      <c r="E1053" s="224"/>
      <c r="F1053" s="154"/>
      <c r="G1053" s="224"/>
      <c r="H1053" s="154">
        <f t="shared" si="335"/>
        <v>2387</v>
      </c>
      <c r="I1053" s="225">
        <f t="shared" si="336"/>
        <v>4</v>
      </c>
      <c r="J1053" s="154">
        <f t="shared" si="337"/>
        <v>95.48</v>
      </c>
      <c r="K1053" s="154">
        <f t="shared" si="338"/>
        <v>334.18</v>
      </c>
      <c r="L1053" s="154"/>
      <c r="M1053" s="224"/>
      <c r="N1053" s="154">
        <f t="shared" si="339"/>
        <v>429.66</v>
      </c>
      <c r="O1053" s="249">
        <f t="shared" si="340"/>
        <v>18.000000000000004</v>
      </c>
      <c r="P1053" s="224"/>
      <c r="Q1053" s="249">
        <f t="shared" si="341"/>
        <v>1957.34</v>
      </c>
      <c r="R1053" s="130">
        <f t="shared" si="332"/>
        <v>362</v>
      </c>
      <c r="S1053" s="219"/>
      <c r="T1053" s="203"/>
      <c r="U1053" s="154"/>
      <c r="V1053" s="362"/>
      <c r="W1053" s="227"/>
      <c r="X1053" s="154"/>
      <c r="Y1053" s="251"/>
      <c r="Z1053" s="365"/>
      <c r="AA1053" s="154"/>
      <c r="AB1053" s="229"/>
    </row>
    <row r="1054" spans="1:28" x14ac:dyDescent="0.25">
      <c r="A1054" s="63" t="str">
        <f t="shared" si="333"/>
        <v>Pumping Equipment</v>
      </c>
      <c r="B1054" s="45">
        <f t="shared" si="333"/>
        <v>363</v>
      </c>
      <c r="C1054" s="39">
        <f t="shared" si="334"/>
        <v>0</v>
      </c>
      <c r="D1054" s="39"/>
      <c r="E1054" s="40"/>
      <c r="F1054" s="39"/>
      <c r="G1054" s="40"/>
      <c r="H1054" s="39">
        <f t="shared" si="335"/>
        <v>0</v>
      </c>
      <c r="I1054" s="41">
        <f t="shared" si="336"/>
        <v>10</v>
      </c>
      <c r="J1054" s="39">
        <f t="shared" si="337"/>
        <v>0</v>
      </c>
      <c r="K1054" s="39">
        <f t="shared" si="338"/>
        <v>0</v>
      </c>
      <c r="L1054" s="39"/>
      <c r="M1054" s="40"/>
      <c r="N1054" s="39">
        <f t="shared" si="339"/>
        <v>0</v>
      </c>
      <c r="O1054" s="42" t="str">
        <f t="shared" si="340"/>
        <v>---</v>
      </c>
      <c r="P1054" s="40"/>
      <c r="Q1054" s="42">
        <f t="shared" si="341"/>
        <v>0</v>
      </c>
      <c r="R1054" s="45">
        <f t="shared" si="332"/>
        <v>363</v>
      </c>
      <c r="U1054" s="39"/>
      <c r="V1054" s="39"/>
      <c r="W1054" s="207"/>
      <c r="X1054" s="39"/>
      <c r="Y1054" s="39"/>
      <c r="Z1054" s="210"/>
      <c r="AA1054" s="39"/>
      <c r="AB1054" s="211"/>
    </row>
    <row r="1055" spans="1:28" x14ac:dyDescent="0.25">
      <c r="A1055" s="100" t="str">
        <f t="shared" si="333"/>
        <v>Communication Equipment</v>
      </c>
      <c r="B1055" s="130">
        <f t="shared" si="333"/>
        <v>397</v>
      </c>
      <c r="C1055" s="154">
        <f t="shared" si="334"/>
        <v>0</v>
      </c>
      <c r="D1055" s="154"/>
      <c r="E1055" s="224"/>
      <c r="F1055" s="154"/>
      <c r="G1055" s="224"/>
      <c r="H1055" s="154">
        <f t="shared" si="335"/>
        <v>0</v>
      </c>
      <c r="I1055" s="225">
        <f t="shared" si="336"/>
        <v>6.7</v>
      </c>
      <c r="J1055" s="154">
        <f t="shared" si="337"/>
        <v>0</v>
      </c>
      <c r="K1055" s="154">
        <f t="shared" si="338"/>
        <v>0</v>
      </c>
      <c r="L1055" s="154"/>
      <c r="M1055" s="224"/>
      <c r="N1055" s="154">
        <f t="shared" si="339"/>
        <v>0</v>
      </c>
      <c r="O1055" s="249" t="str">
        <f t="shared" si="340"/>
        <v>---</v>
      </c>
      <c r="P1055" s="224"/>
      <c r="Q1055" s="249">
        <f t="shared" si="341"/>
        <v>0</v>
      </c>
      <c r="R1055" s="130">
        <f t="shared" si="332"/>
        <v>397</v>
      </c>
      <c r="S1055" s="219"/>
      <c r="T1055" s="203"/>
      <c r="U1055" s="154"/>
      <c r="V1055" s="454" t="s">
        <v>73</v>
      </c>
      <c r="W1055" s="227"/>
      <c r="X1055" s="154"/>
      <c r="Y1055" s="154"/>
      <c r="Z1055" s="251"/>
      <c r="AA1055" s="154"/>
      <c r="AB1055" s="229"/>
    </row>
    <row r="1056" spans="1:28" x14ac:dyDescent="0.25">
      <c r="A1056" s="63" t="str">
        <f t="shared" si="333"/>
        <v>Treatment &amp; Disposal Facilities</v>
      </c>
      <c r="B1056" s="45">
        <f t="shared" si="333"/>
        <v>372</v>
      </c>
      <c r="C1056" s="39">
        <f t="shared" si="334"/>
        <v>45306</v>
      </c>
      <c r="D1056" s="39">
        <v>62180</v>
      </c>
      <c r="E1056" s="40"/>
      <c r="F1056" s="39"/>
      <c r="G1056" s="40"/>
      <c r="H1056" s="39">
        <f t="shared" si="335"/>
        <v>107486</v>
      </c>
      <c r="I1056" s="41">
        <f t="shared" si="336"/>
        <v>5</v>
      </c>
      <c r="J1056" s="39">
        <f t="shared" si="337"/>
        <v>3819.8000000000006</v>
      </c>
      <c r="K1056" s="39">
        <f t="shared" si="338"/>
        <v>4274.25</v>
      </c>
      <c r="L1056" s="39"/>
      <c r="M1056" s="40"/>
      <c r="N1056" s="39">
        <f t="shared" si="339"/>
        <v>8094.0500000000011</v>
      </c>
      <c r="O1056" s="42">
        <f t="shared" si="340"/>
        <v>7.5303295312877969</v>
      </c>
      <c r="P1056" s="40"/>
      <c r="Q1056" s="42">
        <f t="shared" si="341"/>
        <v>99391.95</v>
      </c>
      <c r="R1056" s="45">
        <f t="shared" si="332"/>
        <v>372</v>
      </c>
      <c r="U1056" s="39"/>
      <c r="V1056" s="455"/>
      <c r="W1056" s="207"/>
      <c r="X1056" s="39"/>
      <c r="Y1056" s="39"/>
      <c r="Z1056" s="210"/>
      <c r="AA1056" s="39"/>
      <c r="AB1056" s="211"/>
    </row>
    <row r="1057" spans="1:33" x14ac:dyDescent="0.25">
      <c r="A1057" s="100" t="str">
        <f t="shared" si="333"/>
        <v>Plant Sewers</v>
      </c>
      <c r="B1057" s="130">
        <f t="shared" si="333"/>
        <v>373</v>
      </c>
      <c r="C1057" s="154">
        <f t="shared" si="334"/>
        <v>0</v>
      </c>
      <c r="D1057" s="154"/>
      <c r="E1057" s="224"/>
      <c r="F1057" s="154"/>
      <c r="G1057" s="224"/>
      <c r="H1057" s="154">
        <f>C1057+D1057-F1057</f>
        <v>0</v>
      </c>
      <c r="I1057" s="225">
        <f t="shared" si="336"/>
        <v>2.5</v>
      </c>
      <c r="J1057" s="154">
        <f t="shared" si="337"/>
        <v>0</v>
      </c>
      <c r="K1057" s="154">
        <f t="shared" si="338"/>
        <v>0</v>
      </c>
      <c r="L1057" s="154"/>
      <c r="M1057" s="224"/>
      <c r="N1057" s="154">
        <f t="shared" si="339"/>
        <v>0</v>
      </c>
      <c r="O1057" s="249" t="str">
        <f>IF(N1057&gt;0, N1057/H1057*100, "---")</f>
        <v>---</v>
      </c>
      <c r="P1057" s="224"/>
      <c r="Q1057" s="249">
        <f t="shared" si="341"/>
        <v>0</v>
      </c>
      <c r="R1057" s="130">
        <f t="shared" si="332"/>
        <v>373</v>
      </c>
      <c r="S1057" s="219"/>
      <c r="T1057" s="203"/>
      <c r="U1057" s="154"/>
      <c r="V1057" s="455"/>
      <c r="W1057" s="227"/>
      <c r="X1057" s="154"/>
      <c r="Y1057" s="154"/>
      <c r="Z1057" s="154"/>
      <c r="AA1057" s="154"/>
      <c r="AB1057" s="229"/>
    </row>
    <row r="1058" spans="1:33" x14ac:dyDescent="0.25">
      <c r="A1058" s="63" t="str">
        <f t="shared" si="333"/>
        <v>Outfall Sewer Line</v>
      </c>
      <c r="B1058" s="45">
        <f t="shared" si="333"/>
        <v>374</v>
      </c>
      <c r="C1058" s="39">
        <f t="shared" si="334"/>
        <v>75109</v>
      </c>
      <c r="D1058" s="39"/>
      <c r="E1058" s="40"/>
      <c r="F1058" s="39"/>
      <c r="G1058" s="40"/>
      <c r="H1058" s="39">
        <f t="shared" ref="H1058" si="342">C1058+D1058-F1058</f>
        <v>75109</v>
      </c>
      <c r="I1058" s="41">
        <f t="shared" si="336"/>
        <v>2</v>
      </c>
      <c r="J1058" s="39">
        <f t="shared" si="337"/>
        <v>1502.18</v>
      </c>
      <c r="K1058" s="39">
        <f t="shared" si="338"/>
        <v>3755.45</v>
      </c>
      <c r="L1058" s="39"/>
      <c r="M1058" s="40"/>
      <c r="N1058" s="39">
        <f t="shared" si="339"/>
        <v>5257.63</v>
      </c>
      <c r="O1058" s="42">
        <f t="shared" ref="O1058:O1064" si="343">IF(N1058&gt;0, N1058/H1058*100, "---")</f>
        <v>7.0000000000000009</v>
      </c>
      <c r="P1058" s="40"/>
      <c r="Q1058" s="42">
        <f t="shared" si="341"/>
        <v>69851.37</v>
      </c>
      <c r="R1058" s="45">
        <f t="shared" si="332"/>
        <v>374</v>
      </c>
      <c r="U1058" s="39"/>
      <c r="V1058" s="455"/>
      <c r="W1058" s="207"/>
      <c r="X1058" s="39"/>
      <c r="Y1058" s="39"/>
      <c r="Z1058" s="39"/>
      <c r="AA1058" s="39"/>
      <c r="AB1058" s="211"/>
    </row>
    <row r="1059" spans="1:33" x14ac:dyDescent="0.25">
      <c r="A1059" s="100" t="str">
        <f t="shared" si="333"/>
        <v>Structures and Improvements- other</v>
      </c>
      <c r="B1059" s="130">
        <f t="shared" si="333"/>
        <v>390</v>
      </c>
      <c r="C1059" s="154">
        <f t="shared" si="334"/>
        <v>235842</v>
      </c>
      <c r="D1059" s="154"/>
      <c r="E1059" s="224"/>
      <c r="F1059" s="154"/>
      <c r="G1059" s="224"/>
      <c r="H1059" s="154">
        <f>C1059+D1059-F1059</f>
        <v>235842</v>
      </c>
      <c r="I1059" s="225">
        <f t="shared" si="336"/>
        <v>2.5</v>
      </c>
      <c r="J1059" s="154">
        <f t="shared" si="337"/>
        <v>5896.05</v>
      </c>
      <c r="K1059" s="154">
        <f t="shared" si="338"/>
        <v>73252.700000000026</v>
      </c>
      <c r="L1059" s="154"/>
      <c r="M1059" s="224"/>
      <c r="N1059" s="154">
        <f t="shared" si="339"/>
        <v>79148.750000000029</v>
      </c>
      <c r="O1059" s="249">
        <f t="shared" si="343"/>
        <v>33.560074117417606</v>
      </c>
      <c r="P1059" s="224"/>
      <c r="Q1059" s="249">
        <f t="shared" si="341"/>
        <v>156693.24999999997</v>
      </c>
      <c r="R1059" s="130">
        <f t="shared" si="332"/>
        <v>390</v>
      </c>
      <c r="S1059" s="219"/>
      <c r="T1059" s="203"/>
      <c r="U1059" s="154"/>
      <c r="V1059" s="455"/>
      <c r="W1059" s="227"/>
      <c r="X1059" s="154"/>
      <c r="Y1059" s="154"/>
      <c r="Z1059" s="154"/>
      <c r="AA1059" s="154"/>
      <c r="AB1059" s="229"/>
    </row>
    <row r="1060" spans="1:33" x14ac:dyDescent="0.25">
      <c r="A1060" s="63" t="str">
        <f t="shared" si="333"/>
        <v>Stores Equipment</v>
      </c>
      <c r="B1060" s="45">
        <f t="shared" si="333"/>
        <v>393</v>
      </c>
      <c r="C1060" s="39">
        <f t="shared" si="334"/>
        <v>12656</v>
      </c>
      <c r="D1060" s="39"/>
      <c r="E1060" s="40"/>
      <c r="F1060" s="39"/>
      <c r="G1060" s="40"/>
      <c r="H1060" s="39">
        <f t="shared" ref="H1060:H1064" si="344">C1060+D1060-F1060</f>
        <v>12656</v>
      </c>
      <c r="I1060" s="41">
        <f t="shared" si="336"/>
        <v>4</v>
      </c>
      <c r="J1060" s="39">
        <f t="shared" si="337"/>
        <v>506.24</v>
      </c>
      <c r="K1060" s="39">
        <f t="shared" si="338"/>
        <v>1265.5999999999999</v>
      </c>
      <c r="L1060" s="39"/>
      <c r="M1060" s="40"/>
      <c r="N1060" s="39">
        <f t="shared" si="339"/>
        <v>1771.84</v>
      </c>
      <c r="O1060" s="42">
        <f t="shared" si="343"/>
        <v>13.999999999999998</v>
      </c>
      <c r="P1060" s="40"/>
      <c r="Q1060" s="42">
        <f t="shared" si="341"/>
        <v>10884.16</v>
      </c>
      <c r="R1060" s="45">
        <f t="shared" si="332"/>
        <v>393</v>
      </c>
      <c r="S1060" s="219"/>
      <c r="T1060" s="203"/>
      <c r="U1060" s="39"/>
      <c r="V1060" s="455"/>
      <c r="W1060" s="207"/>
      <c r="X1060" s="39"/>
      <c r="Y1060" s="39"/>
      <c r="Z1060" s="39"/>
      <c r="AA1060" s="39"/>
      <c r="AB1060" s="211"/>
    </row>
    <row r="1061" spans="1:33" x14ac:dyDescent="0.25">
      <c r="A1061" s="100" t="str">
        <f t="shared" si="333"/>
        <v>Transportation Equipment</v>
      </c>
      <c r="B1061" s="130">
        <f t="shared" si="333"/>
        <v>392</v>
      </c>
      <c r="C1061" s="154">
        <f t="shared" si="334"/>
        <v>0</v>
      </c>
      <c r="D1061" s="154"/>
      <c r="E1061" s="224"/>
      <c r="F1061" s="154"/>
      <c r="G1061" s="224"/>
      <c r="H1061" s="154">
        <f t="shared" si="344"/>
        <v>0</v>
      </c>
      <c r="I1061" s="225">
        <f t="shared" si="336"/>
        <v>13</v>
      </c>
      <c r="J1061" s="154">
        <f t="shared" si="337"/>
        <v>0</v>
      </c>
      <c r="K1061" s="154">
        <f t="shared" si="338"/>
        <v>0</v>
      </c>
      <c r="L1061" s="154"/>
      <c r="M1061" s="224"/>
      <c r="N1061" s="154">
        <f t="shared" si="339"/>
        <v>0</v>
      </c>
      <c r="O1061" s="249" t="str">
        <f t="shared" si="343"/>
        <v>---</v>
      </c>
      <c r="P1061" s="224"/>
      <c r="Q1061" s="249">
        <f t="shared" si="341"/>
        <v>0</v>
      </c>
      <c r="R1061" s="130">
        <f t="shared" si="332"/>
        <v>392</v>
      </c>
      <c r="S1061" s="219"/>
      <c r="T1061" s="203"/>
      <c r="U1061" s="154"/>
      <c r="V1061" s="455"/>
      <c r="W1061" s="227"/>
      <c r="X1061" s="154"/>
      <c r="Y1061" s="154"/>
      <c r="Z1061" s="154"/>
      <c r="AA1061" s="154"/>
      <c r="AB1061" s="229"/>
    </row>
    <row r="1062" spans="1:33" x14ac:dyDescent="0.25">
      <c r="A1062" s="63" t="str">
        <f t="shared" si="333"/>
        <v>Power Operated Equipment</v>
      </c>
      <c r="B1062" s="45">
        <f t="shared" si="333"/>
        <v>396</v>
      </c>
      <c r="C1062" s="39">
        <f t="shared" si="334"/>
        <v>0</v>
      </c>
      <c r="D1062" s="39">
        <v>0</v>
      </c>
      <c r="E1062" s="40"/>
      <c r="F1062" s="39"/>
      <c r="G1062" s="40"/>
      <c r="H1062" s="39">
        <f t="shared" si="344"/>
        <v>0</v>
      </c>
      <c r="I1062" s="41">
        <f t="shared" si="336"/>
        <v>6.7</v>
      </c>
      <c r="J1062" s="39">
        <f t="shared" si="337"/>
        <v>0</v>
      </c>
      <c r="K1062" s="39">
        <f t="shared" si="338"/>
        <v>0</v>
      </c>
      <c r="L1062" s="39"/>
      <c r="M1062" s="40"/>
      <c r="N1062" s="39">
        <f t="shared" si="339"/>
        <v>0</v>
      </c>
      <c r="O1062" s="42" t="str">
        <f t="shared" si="343"/>
        <v>---</v>
      </c>
      <c r="P1062" s="40"/>
      <c r="Q1062" s="42">
        <f t="shared" si="341"/>
        <v>0</v>
      </c>
      <c r="R1062" s="45">
        <f t="shared" si="332"/>
        <v>396</v>
      </c>
      <c r="S1062" s="219"/>
      <c r="T1062" s="203"/>
      <c r="U1062" s="39"/>
      <c r="V1062" s="456"/>
      <c r="W1062" s="207"/>
      <c r="X1062" s="39"/>
      <c r="Y1062" s="39"/>
      <c r="Z1062" s="39"/>
      <c r="AA1062" s="39"/>
      <c r="AB1062" s="211"/>
    </row>
    <row r="1063" spans="1:33" s="100" customFormat="1" x14ac:dyDescent="0.25">
      <c r="A1063" s="100" t="str">
        <f t="shared" si="333"/>
        <v>Land and Land Rights</v>
      </c>
      <c r="B1063" s="130">
        <f t="shared" si="333"/>
        <v>350</v>
      </c>
      <c r="C1063" s="154">
        <f t="shared" si="334"/>
        <v>31116</v>
      </c>
      <c r="D1063" s="154"/>
      <c r="E1063" s="224"/>
      <c r="F1063" s="154"/>
      <c r="G1063" s="224"/>
      <c r="H1063" s="154">
        <f t="shared" si="344"/>
        <v>31116</v>
      </c>
      <c r="I1063" s="225">
        <f t="shared" si="336"/>
        <v>0</v>
      </c>
      <c r="J1063" s="154">
        <f t="shared" si="337"/>
        <v>0</v>
      </c>
      <c r="K1063" s="154">
        <f t="shared" si="338"/>
        <v>0</v>
      </c>
      <c r="L1063" s="154"/>
      <c r="M1063" s="224"/>
      <c r="N1063" s="154">
        <f t="shared" si="339"/>
        <v>0</v>
      </c>
      <c r="O1063" s="249" t="str">
        <f t="shared" si="343"/>
        <v>---</v>
      </c>
      <c r="P1063" s="224"/>
      <c r="Q1063" s="249">
        <f t="shared" si="341"/>
        <v>31116</v>
      </c>
      <c r="R1063" s="130">
        <f t="shared" si="332"/>
        <v>350</v>
      </c>
      <c r="S1063" s="219"/>
      <c r="T1063" s="203"/>
      <c r="U1063" s="154"/>
      <c r="V1063" s="154"/>
      <c r="W1063" s="227"/>
      <c r="X1063" s="154"/>
      <c r="Y1063" s="154"/>
      <c r="Z1063" s="154"/>
      <c r="AA1063" s="154"/>
      <c r="AB1063" s="229"/>
      <c r="AC1063" s="219"/>
      <c r="AD1063" s="203"/>
      <c r="AG1063" s="112"/>
    </row>
    <row r="1064" spans="1:33" x14ac:dyDescent="0.25">
      <c r="A1064" s="63">
        <f t="shared" si="333"/>
        <v>0</v>
      </c>
      <c r="B1064" s="45">
        <f t="shared" si="333"/>
        <v>0</v>
      </c>
      <c r="C1064" s="39">
        <f t="shared" si="334"/>
        <v>0</v>
      </c>
      <c r="D1064" s="39"/>
      <c r="E1064" s="40"/>
      <c r="F1064" s="39"/>
      <c r="G1064" s="40"/>
      <c r="H1064" s="39">
        <f t="shared" si="344"/>
        <v>0</v>
      </c>
      <c r="I1064" s="41">
        <f t="shared" si="336"/>
        <v>0</v>
      </c>
      <c r="J1064" s="39">
        <f t="shared" si="337"/>
        <v>0</v>
      </c>
      <c r="K1064" s="39">
        <f t="shared" si="338"/>
        <v>0</v>
      </c>
      <c r="L1064" s="39"/>
      <c r="M1064" s="40"/>
      <c r="N1064" s="39">
        <f t="shared" si="339"/>
        <v>0</v>
      </c>
      <c r="O1064" s="42" t="str">
        <f t="shared" si="343"/>
        <v>---</v>
      </c>
      <c r="P1064" s="40"/>
      <c r="Q1064" s="42">
        <f t="shared" si="341"/>
        <v>0</v>
      </c>
      <c r="R1064" s="45"/>
      <c r="S1064" s="219"/>
      <c r="T1064" s="203"/>
      <c r="U1064" s="39"/>
      <c r="V1064" s="39"/>
      <c r="W1064" s="207"/>
      <c r="X1064" s="207"/>
      <c r="Y1064" s="39"/>
      <c r="Z1064" s="39"/>
      <c r="AA1064" s="39"/>
      <c r="AB1064" s="211"/>
    </row>
    <row r="1065" spans="1:33" x14ac:dyDescent="0.25">
      <c r="A1065" s="100">
        <f t="shared" si="333"/>
        <v>0</v>
      </c>
      <c r="B1065" s="130">
        <f t="shared" si="333"/>
        <v>0</v>
      </c>
      <c r="C1065" s="154">
        <f t="shared" si="334"/>
        <v>0</v>
      </c>
      <c r="D1065" s="289"/>
      <c r="E1065" s="290"/>
      <c r="F1065" s="289"/>
      <c r="G1065" s="290"/>
      <c r="H1065" s="154"/>
      <c r="I1065" s="225">
        <f t="shared" si="336"/>
        <v>0</v>
      </c>
      <c r="J1065" s="154">
        <f t="shared" si="337"/>
        <v>0</v>
      </c>
      <c r="K1065" s="154">
        <f t="shared" si="338"/>
        <v>0</v>
      </c>
      <c r="L1065" s="289"/>
      <c r="M1065" s="290"/>
      <c r="N1065" s="289"/>
      <c r="O1065" s="249"/>
      <c r="P1065" s="290"/>
      <c r="Q1065" s="291"/>
      <c r="R1065" s="130"/>
      <c r="S1065" s="219"/>
      <c r="T1065" s="203"/>
      <c r="U1065" s="154"/>
      <c r="V1065" s="154"/>
      <c r="W1065" s="227"/>
      <c r="X1065" s="227"/>
      <c r="Y1065" s="154"/>
      <c r="Z1065" s="154"/>
      <c r="AA1065" s="154"/>
      <c r="AB1065" s="229"/>
    </row>
    <row r="1066" spans="1:33" x14ac:dyDescent="0.25">
      <c r="A1066" s="10"/>
      <c r="B1066" s="104"/>
      <c r="C1066" s="14"/>
      <c r="D1066" s="15"/>
      <c r="E1066" s="16"/>
      <c r="F1066" s="15"/>
      <c r="G1066" s="16"/>
      <c r="H1066" s="11">
        <f t="shared" ref="H1066" si="345">C1066+D1066-F1066</f>
        <v>0</v>
      </c>
      <c r="I1066" s="17"/>
      <c r="J1066" s="11"/>
      <c r="K1066" s="14"/>
      <c r="L1066" s="15"/>
      <c r="M1066" s="16"/>
      <c r="N1066" s="15"/>
      <c r="O1066" s="13"/>
      <c r="P1066" s="16"/>
      <c r="Q1066" s="124"/>
      <c r="R1066" s="44"/>
      <c r="U1066" s="11"/>
      <c r="V1066" s="11"/>
      <c r="W1066" s="64"/>
      <c r="X1066" s="64"/>
      <c r="Y1066" s="11"/>
      <c r="Z1066" s="11"/>
      <c r="AA1066" s="11"/>
      <c r="AB1066" s="230"/>
    </row>
    <row r="1067" spans="1:33" x14ac:dyDescent="0.25">
      <c r="A1067" s="4" t="s">
        <v>4</v>
      </c>
      <c r="C1067" s="198">
        <f>SUM(C1046:C1066)</f>
        <v>2184343</v>
      </c>
      <c r="D1067" s="198">
        <f>SUM(D1046:D1066)</f>
        <v>62180</v>
      </c>
      <c r="E1067" s="22"/>
      <c r="F1067" s="154">
        <f>SUM(F1046:F1066)</f>
        <v>0</v>
      </c>
      <c r="G1067" s="22"/>
      <c r="H1067" s="198">
        <f>SUM(H1046:H1066)</f>
        <v>2246523</v>
      </c>
      <c r="I1067" s="23"/>
      <c r="J1067" s="198">
        <f>SUM(J1046:J1066)</f>
        <v>50279.964000000007</v>
      </c>
      <c r="K1067" s="198">
        <f>SUM(K1046:K1066)</f>
        <v>276877.53599999996</v>
      </c>
      <c r="L1067" s="154">
        <f>SUM(L1046:L1066)</f>
        <v>0</v>
      </c>
      <c r="M1067" s="22"/>
      <c r="N1067" s="198">
        <f>SUM(N1046:N1066)</f>
        <v>327157.50000000006</v>
      </c>
      <c r="O1067" s="64"/>
      <c r="P1067" s="24"/>
      <c r="Q1067" s="198">
        <f>SUM(Q1046:Q1066)</f>
        <v>1919365.5000000002</v>
      </c>
      <c r="U1067" s="198">
        <f>SUM(U1046:U1066)</f>
        <v>0</v>
      </c>
      <c r="V1067" s="23"/>
      <c r="X1067" s="198">
        <f>U1067+V1046</f>
        <v>0</v>
      </c>
      <c r="Y1067" s="198">
        <f>X1067/H1067*J1067</f>
        <v>0</v>
      </c>
      <c r="AA1067" s="198">
        <f>Z1046+Y1067+SUM(AA1046:AA1066)</f>
        <v>0</v>
      </c>
      <c r="AB1067" s="198">
        <f>X1067-AA1067</f>
        <v>0</v>
      </c>
    </row>
    <row r="1068" spans="1:33" x14ac:dyDescent="0.25">
      <c r="C1068" s="32"/>
      <c r="H1068" s="32"/>
      <c r="I1068" s="32"/>
      <c r="J1068" s="32"/>
      <c r="K1068" s="32"/>
      <c r="L1068" s="32"/>
      <c r="N1068" s="32"/>
      <c r="O1068" s="32"/>
      <c r="Q1068" s="32"/>
    </row>
    <row r="1069" spans="1:33" x14ac:dyDescent="0.25">
      <c r="A1069" s="120" t="s">
        <v>85</v>
      </c>
      <c r="B1069" s="4"/>
      <c r="E1069" s="4"/>
      <c r="G1069" s="4"/>
      <c r="M1069" s="4"/>
      <c r="P1069" s="4"/>
    </row>
    <row r="1070" spans="1:33" ht="14.4" thickBot="1" x14ac:dyDescent="0.3">
      <c r="B1070" s="4"/>
      <c r="E1070" s="4"/>
      <c r="G1070" s="4"/>
      <c r="J1070" s="32"/>
      <c r="K1070" s="32"/>
      <c r="L1070" s="32"/>
      <c r="N1070" s="32"/>
      <c r="O1070" s="32"/>
      <c r="Q1070" s="32"/>
    </row>
    <row r="1071" spans="1:33" ht="14.4" thickTop="1" x14ac:dyDescent="0.25">
      <c r="B1071" s="4"/>
      <c r="E1071" s="4"/>
      <c r="G1071" s="4"/>
      <c r="J1071" s="32"/>
      <c r="K1071" s="66"/>
      <c r="L1071" s="67"/>
      <c r="M1071" s="68"/>
      <c r="N1071" s="67"/>
      <c r="O1071" s="67"/>
      <c r="P1071" s="68"/>
      <c r="Q1071" s="69"/>
    </row>
    <row r="1072" spans="1:33" x14ac:dyDescent="0.25">
      <c r="C1072" s="32"/>
      <c r="H1072" s="32"/>
      <c r="I1072" s="32"/>
      <c r="J1072" s="32"/>
      <c r="K1072" s="70"/>
      <c r="L1072" s="448">
        <f>I1038</f>
        <v>2004</v>
      </c>
      <c r="M1072" s="449"/>
      <c r="N1072" s="449"/>
      <c r="O1072" s="449"/>
      <c r="P1072" s="450"/>
      <c r="Q1072" s="71"/>
    </row>
    <row r="1073" spans="1:28" x14ac:dyDescent="0.25">
      <c r="K1073" s="72"/>
      <c r="L1073" s="56"/>
      <c r="M1073" s="73"/>
      <c r="N1073" s="56"/>
      <c r="O1073" s="56"/>
      <c r="P1073" s="73"/>
      <c r="Q1073" s="74"/>
    </row>
    <row r="1074" spans="1:28" x14ac:dyDescent="0.25">
      <c r="A1074" s="9"/>
      <c r="B1074" s="267"/>
      <c r="K1074" s="72"/>
      <c r="L1074" s="56" t="s">
        <v>19</v>
      </c>
      <c r="M1074" s="73"/>
      <c r="N1074" s="56"/>
      <c r="O1074" s="379">
        <f>H1067</f>
        <v>2246523</v>
      </c>
      <c r="P1074" s="379"/>
      <c r="Q1074" s="71"/>
    </row>
    <row r="1075" spans="1:28" x14ac:dyDescent="0.25">
      <c r="A1075" s="9"/>
      <c r="B1075" s="267"/>
      <c r="K1075" s="72"/>
      <c r="L1075" s="43" t="s">
        <v>20</v>
      </c>
      <c r="M1075" s="73"/>
      <c r="N1075" s="56"/>
      <c r="O1075" s="391">
        <f>X1067</f>
        <v>0</v>
      </c>
      <c r="P1075" s="391"/>
      <c r="Q1075" s="71"/>
    </row>
    <row r="1076" spans="1:28" ht="14.4" thickBot="1" x14ac:dyDescent="0.3">
      <c r="K1076" s="72"/>
      <c r="L1076" s="43" t="s">
        <v>21</v>
      </c>
      <c r="M1076" s="73"/>
      <c r="N1076" s="56"/>
      <c r="O1076" s="392">
        <f>N1067</f>
        <v>327157.50000000006</v>
      </c>
      <c r="P1076" s="392"/>
      <c r="Q1076" s="71"/>
    </row>
    <row r="1077" spans="1:28" x14ac:dyDescent="0.25">
      <c r="A1077" s="9"/>
      <c r="B1077" s="267"/>
      <c r="K1077" s="72"/>
      <c r="L1077" s="75"/>
      <c r="M1077" s="76"/>
      <c r="N1077" s="77"/>
      <c r="O1077" s="393">
        <f>O1074-O1075-O1076</f>
        <v>1919365.5</v>
      </c>
      <c r="P1077" s="393"/>
      <c r="Q1077" s="71"/>
    </row>
    <row r="1078" spans="1:28" x14ac:dyDescent="0.25">
      <c r="A1078" s="9"/>
      <c r="B1078" s="267"/>
      <c r="H1078" s="9"/>
      <c r="K1078" s="78"/>
      <c r="L1078" s="43"/>
      <c r="M1078" s="73"/>
      <c r="N1078" s="56"/>
      <c r="O1078" s="43"/>
      <c r="P1078" s="56"/>
      <c r="Q1078" s="74"/>
    </row>
    <row r="1079" spans="1:28" x14ac:dyDescent="0.25">
      <c r="A1079" s="9" t="s">
        <v>22</v>
      </c>
      <c r="B1079" s="62">
        <v>0</v>
      </c>
      <c r="C1079" s="62"/>
      <c r="D1079" s="4" t="s">
        <v>23</v>
      </c>
      <c r="E1079" s="4"/>
      <c r="F1079" s="2"/>
      <c r="G1079" s="4"/>
      <c r="H1079" s="2"/>
      <c r="J1079" s="2"/>
      <c r="K1079" s="78"/>
      <c r="L1079" s="80" t="s">
        <v>24</v>
      </c>
      <c r="M1079" s="73"/>
      <c r="N1079" s="56"/>
      <c r="O1079" s="394">
        <f>AA1067</f>
        <v>0</v>
      </c>
      <c r="P1079" s="394"/>
      <c r="Q1079" s="71"/>
    </row>
    <row r="1080" spans="1:28" x14ac:dyDescent="0.25">
      <c r="A1080" s="9" t="s">
        <v>25</v>
      </c>
      <c r="B1080" s="62">
        <v>0</v>
      </c>
      <c r="C1080" s="62"/>
      <c r="D1080" s="4">
        <f>B1079-B1080</f>
        <v>0</v>
      </c>
      <c r="E1080" s="4" t="s">
        <v>26</v>
      </c>
      <c r="F1080" s="2"/>
      <c r="G1080" s="4"/>
      <c r="H1080" s="2"/>
      <c r="J1080" s="2"/>
      <c r="K1080" s="72"/>
      <c r="L1080" s="81" t="s">
        <v>27</v>
      </c>
      <c r="M1080" s="19"/>
      <c r="N1080" s="20"/>
      <c r="O1080" s="374">
        <f>O1077+O1079</f>
        <v>1919365.5</v>
      </c>
      <c r="P1080" s="374"/>
      <c r="Q1080" s="95"/>
    </row>
    <row r="1081" spans="1:28" ht="14.4" thickBot="1" x14ac:dyDescent="0.3">
      <c r="A1081" s="9"/>
      <c r="B1081" s="62"/>
      <c r="C1081" s="62"/>
      <c r="E1081" s="4"/>
      <c r="F1081" s="2"/>
      <c r="G1081" s="4"/>
      <c r="H1081" s="2"/>
      <c r="J1081" s="2"/>
      <c r="K1081" s="82"/>
      <c r="L1081" s="103"/>
      <c r="M1081" s="84"/>
      <c r="N1081" s="83"/>
      <c r="O1081" s="83"/>
      <c r="P1081" s="84"/>
      <c r="Q1081" s="85"/>
    </row>
    <row r="1082" spans="1:28" ht="14.4" thickTop="1" x14ac:dyDescent="0.25"/>
    <row r="1084" spans="1:28" x14ac:dyDescent="0.25">
      <c r="B1084" s="4"/>
      <c r="E1084" s="4"/>
      <c r="M1084" s="4"/>
      <c r="N1084" s="425" t="s">
        <v>93</v>
      </c>
      <c r="O1084" s="425"/>
      <c r="P1084" s="425"/>
      <c r="Q1084" s="425"/>
      <c r="R1084" s="425"/>
    </row>
    <row r="1085" spans="1:28" x14ac:dyDescent="0.25">
      <c r="A1085" s="271"/>
      <c r="B1085" s="271"/>
      <c r="C1085" s="271"/>
      <c r="D1085" s="1"/>
      <c r="G1085" s="422" t="s">
        <v>1</v>
      </c>
      <c r="H1085" s="423"/>
      <c r="I1085" s="3">
        <f>I1038+1</f>
        <v>2005</v>
      </c>
      <c r="J1085" s="453"/>
      <c r="K1085" s="427"/>
      <c r="L1085" s="428"/>
      <c r="M1085" s="3">
        <v>12</v>
      </c>
      <c r="N1085" s="425"/>
      <c r="O1085" s="425"/>
      <c r="P1085" s="425"/>
      <c r="Q1085" s="425"/>
      <c r="R1085" s="425"/>
    </row>
    <row r="1086" spans="1:28" x14ac:dyDescent="0.25">
      <c r="A1086" s="271"/>
      <c r="B1086" s="271"/>
      <c r="C1086" s="271"/>
      <c r="D1086" s="1"/>
      <c r="N1086" s="426"/>
      <c r="O1086" s="426"/>
      <c r="P1086" s="426"/>
      <c r="Q1086" s="426"/>
      <c r="R1086" s="426"/>
    </row>
    <row r="1087" spans="1:28" x14ac:dyDescent="0.3">
      <c r="A1087" s="5"/>
      <c r="B1087" s="429" t="s">
        <v>49</v>
      </c>
      <c r="C1087" s="366" t="s">
        <v>44</v>
      </c>
      <c r="D1087" s="366" t="s">
        <v>45</v>
      </c>
      <c r="E1087" s="101"/>
      <c r="F1087" s="366" t="s">
        <v>46</v>
      </c>
      <c r="G1087" s="101"/>
      <c r="H1087" s="366" t="s">
        <v>47</v>
      </c>
      <c r="I1087" s="366" t="s">
        <v>48</v>
      </c>
      <c r="J1087" s="366" t="s">
        <v>50</v>
      </c>
      <c r="K1087" s="366" t="s">
        <v>51</v>
      </c>
      <c r="L1087" s="366" t="s">
        <v>52</v>
      </c>
      <c r="M1087" s="101"/>
      <c r="N1087" s="366" t="s">
        <v>53</v>
      </c>
      <c r="O1087" s="366" t="s">
        <v>60</v>
      </c>
      <c r="P1087" s="101"/>
      <c r="Q1087" s="366" t="s">
        <v>55</v>
      </c>
      <c r="R1087" s="366" t="s">
        <v>49</v>
      </c>
      <c r="U1087" s="437" t="s">
        <v>64</v>
      </c>
      <c r="V1087" s="437" t="s">
        <v>65</v>
      </c>
      <c r="W1087" s="437" t="s">
        <v>67</v>
      </c>
      <c r="X1087" s="437" t="s">
        <v>66</v>
      </c>
      <c r="Y1087" s="437" t="s">
        <v>68</v>
      </c>
      <c r="Z1087" s="437" t="s">
        <v>69</v>
      </c>
      <c r="AA1087" s="437" t="s">
        <v>70</v>
      </c>
      <c r="AB1087" s="437" t="s">
        <v>71</v>
      </c>
    </row>
    <row r="1088" spans="1:28" x14ac:dyDescent="0.3">
      <c r="A1088" s="6"/>
      <c r="B1088" s="430"/>
      <c r="C1088" s="367"/>
      <c r="D1088" s="367"/>
      <c r="E1088" s="102"/>
      <c r="F1088" s="367"/>
      <c r="G1088" s="102"/>
      <c r="H1088" s="367"/>
      <c r="I1088" s="367"/>
      <c r="J1088" s="367"/>
      <c r="K1088" s="367"/>
      <c r="L1088" s="367"/>
      <c r="M1088" s="102"/>
      <c r="N1088" s="367"/>
      <c r="O1088" s="367"/>
      <c r="P1088" s="102"/>
      <c r="Q1088" s="367"/>
      <c r="R1088" s="367"/>
      <c r="U1088" s="438"/>
      <c r="V1088" s="438"/>
      <c r="W1088" s="438"/>
      <c r="X1088" s="438"/>
      <c r="Y1088" s="438"/>
      <c r="Z1088" s="438"/>
      <c r="AA1088" s="438"/>
      <c r="AB1088" s="438"/>
    </row>
    <row r="1089" spans="1:28" x14ac:dyDescent="0.3">
      <c r="A1089" s="6"/>
      <c r="B1089" s="430"/>
      <c r="C1089" s="367"/>
      <c r="D1089" s="367"/>
      <c r="E1089" s="102"/>
      <c r="F1089" s="367"/>
      <c r="G1089" s="102"/>
      <c r="H1089" s="367"/>
      <c r="I1089" s="367"/>
      <c r="J1089" s="367"/>
      <c r="K1089" s="367"/>
      <c r="L1089" s="367"/>
      <c r="M1089" s="102"/>
      <c r="N1089" s="367"/>
      <c r="O1089" s="367"/>
      <c r="P1089" s="102"/>
      <c r="Q1089" s="367"/>
      <c r="R1089" s="367"/>
      <c r="U1089" s="438"/>
      <c r="V1089" s="438"/>
      <c r="W1089" s="438"/>
      <c r="X1089" s="438"/>
      <c r="Y1089" s="438"/>
      <c r="Z1089" s="438"/>
      <c r="AA1089" s="438"/>
      <c r="AB1089" s="438"/>
    </row>
    <row r="1090" spans="1:28" x14ac:dyDescent="0.3">
      <c r="A1090" s="433" t="s">
        <v>0</v>
      </c>
      <c r="B1090" s="430"/>
      <c r="C1090" s="367"/>
      <c r="D1090" s="367"/>
      <c r="E1090" s="102"/>
      <c r="F1090" s="367"/>
      <c r="G1090" s="102"/>
      <c r="H1090" s="367"/>
      <c r="I1090" s="367"/>
      <c r="J1090" s="367"/>
      <c r="K1090" s="367"/>
      <c r="L1090" s="367"/>
      <c r="M1090" s="102"/>
      <c r="N1090" s="367"/>
      <c r="O1090" s="367"/>
      <c r="P1090" s="102"/>
      <c r="Q1090" s="367"/>
      <c r="R1090" s="367"/>
      <c r="U1090" s="438"/>
      <c r="V1090" s="438"/>
      <c r="W1090" s="438"/>
      <c r="X1090" s="438"/>
      <c r="Y1090" s="438"/>
      <c r="Z1090" s="438"/>
      <c r="AA1090" s="438"/>
      <c r="AB1090" s="438"/>
    </row>
    <row r="1091" spans="1:28" x14ac:dyDescent="0.3">
      <c r="A1091" s="433"/>
      <c r="B1091" s="431"/>
      <c r="C1091" s="46">
        <f>I1085</f>
        <v>2005</v>
      </c>
      <c r="D1091" s="46">
        <f>C1091</f>
        <v>2005</v>
      </c>
      <c r="E1091" s="7" t="s">
        <v>5</v>
      </c>
      <c r="F1091" s="46">
        <f>D1091</f>
        <v>2005</v>
      </c>
      <c r="G1091" s="7" t="s">
        <v>5</v>
      </c>
      <c r="H1091" s="46">
        <f>F1091</f>
        <v>2005</v>
      </c>
      <c r="I1091" s="373"/>
      <c r="J1091" s="373"/>
      <c r="K1091" s="46">
        <f>H1091</f>
        <v>2005</v>
      </c>
      <c r="L1091" s="46">
        <f>K1091</f>
        <v>2005</v>
      </c>
      <c r="M1091" s="7" t="s">
        <v>5</v>
      </c>
      <c r="N1091" s="46">
        <f>L1091</f>
        <v>2005</v>
      </c>
      <c r="O1091" s="373"/>
      <c r="P1091" s="7" t="s">
        <v>5</v>
      </c>
      <c r="Q1091" s="47">
        <f>N1091</f>
        <v>2005</v>
      </c>
      <c r="R1091" s="373"/>
      <c r="U1091" s="46">
        <f>Q1091</f>
        <v>2005</v>
      </c>
      <c r="V1091" s="46">
        <f>U1091</f>
        <v>2005</v>
      </c>
      <c r="W1091" s="439"/>
      <c r="X1091" s="46">
        <f>U1091</f>
        <v>2005</v>
      </c>
      <c r="Y1091" s="46">
        <f>U1091</f>
        <v>2005</v>
      </c>
      <c r="Z1091" s="47">
        <f>U1091</f>
        <v>2005</v>
      </c>
      <c r="AA1091" s="439"/>
      <c r="AB1091" s="439"/>
    </row>
    <row r="1092" spans="1:28" x14ac:dyDescent="0.25">
      <c r="A1092" s="9"/>
      <c r="B1092" s="112"/>
      <c r="C1092" s="100"/>
      <c r="D1092" s="233"/>
      <c r="E1092" s="234"/>
      <c r="F1092" s="233"/>
      <c r="G1092" s="234"/>
      <c r="H1092" s="233"/>
      <c r="I1092" s="235"/>
      <c r="J1092" s="233"/>
      <c r="K1092" s="233"/>
      <c r="L1092" s="233"/>
      <c r="M1092" s="234"/>
      <c r="N1092" s="233"/>
      <c r="O1092" s="233"/>
      <c r="P1092" s="234"/>
      <c r="Q1092" s="235"/>
      <c r="R1092" s="233"/>
      <c r="U1092" s="59"/>
      <c r="V1092" s="59"/>
      <c r="W1092" s="60"/>
      <c r="X1092" s="59"/>
      <c r="Y1092" s="59"/>
      <c r="Z1092" s="59"/>
      <c r="AA1092" s="60"/>
      <c r="AB1092" s="60"/>
    </row>
    <row r="1093" spans="1:28" x14ac:dyDescent="0.25">
      <c r="A1093" s="244" t="s">
        <v>214</v>
      </c>
      <c r="B1093" s="112" t="str">
        <f>$M$1</f>
        <v>A</v>
      </c>
      <c r="C1093" s="154"/>
      <c r="D1093" s="154"/>
      <c r="E1093" s="224"/>
      <c r="F1093" s="154"/>
      <c r="G1093" s="224"/>
      <c r="H1093" s="154"/>
      <c r="I1093" s="225"/>
      <c r="J1093" s="154"/>
      <c r="K1093" s="154"/>
      <c r="L1093" s="154"/>
      <c r="M1093" s="224"/>
      <c r="N1093" s="154"/>
      <c r="O1093" s="249"/>
      <c r="P1093" s="224"/>
      <c r="Q1093" s="249"/>
      <c r="R1093" s="130"/>
      <c r="S1093" s="219"/>
      <c r="T1093" s="203"/>
      <c r="U1093" s="154"/>
      <c r="V1093" s="154">
        <f>X1067</f>
        <v>0</v>
      </c>
      <c r="W1093" s="227"/>
      <c r="X1093" s="227"/>
      <c r="Y1093" s="227"/>
      <c r="Z1093" s="227"/>
      <c r="AA1093" s="154"/>
      <c r="AB1093" s="229"/>
    </row>
    <row r="1094" spans="1:28" x14ac:dyDescent="0.25">
      <c r="A1094" s="100" t="str">
        <f>A1047</f>
        <v>Structures and Improvements-sewage collection</v>
      </c>
      <c r="B1094" s="130">
        <f>B1047</f>
        <v>351</v>
      </c>
      <c r="C1094" s="154">
        <f>H1047</f>
        <v>111379</v>
      </c>
      <c r="D1094" s="154">
        <v>0</v>
      </c>
      <c r="E1094" s="224"/>
      <c r="F1094" s="154"/>
      <c r="G1094" s="224"/>
      <c r="H1094" s="154">
        <f>C1094+D1094-F1094</f>
        <v>111379</v>
      </c>
      <c r="I1094" s="225">
        <f>I1047</f>
        <v>3</v>
      </c>
      <c r="J1094" s="154">
        <f>((C1094+H1094)/2)*I1094/100*$M$1085/12</f>
        <v>3341.3700000000003</v>
      </c>
      <c r="K1094" s="154">
        <f>N1047</f>
        <v>51724.005000000012</v>
      </c>
      <c r="L1094" s="154"/>
      <c r="M1094" s="224"/>
      <c r="N1094" s="154">
        <f>K1094+J1094+L1094-F1094</f>
        <v>55065.375000000015</v>
      </c>
      <c r="O1094" s="249">
        <f>IF(N1094&gt;0, N1094/H1094*100, "---")</f>
        <v>49.439638531500563</v>
      </c>
      <c r="P1094" s="224"/>
      <c r="Q1094" s="249">
        <f>H1094-N1094</f>
        <v>56313.624999999985</v>
      </c>
      <c r="R1094" s="130">
        <f t="shared" ref="R1094:R1110" si="346">B1094</f>
        <v>351</v>
      </c>
      <c r="S1094" s="219"/>
      <c r="T1094" s="203"/>
      <c r="U1094" s="154"/>
      <c r="V1094" s="360" t="s">
        <v>72</v>
      </c>
      <c r="W1094" s="227"/>
      <c r="X1094" s="154"/>
      <c r="Y1094" s="251"/>
      <c r="Z1094" s="363" t="s">
        <v>74</v>
      </c>
      <c r="AA1094" s="154"/>
      <c r="AB1094" s="229"/>
    </row>
    <row r="1095" spans="1:28" x14ac:dyDescent="0.25">
      <c r="A1095" s="63" t="str">
        <f t="shared" ref="A1095:B1110" si="347">A1048</f>
        <v>Collection Sewers, Force</v>
      </c>
      <c r="B1095" s="45">
        <f t="shared" si="347"/>
        <v>352.1</v>
      </c>
      <c r="C1095" s="39">
        <f t="shared" ref="C1095:C1112" si="348">H1048</f>
        <v>0</v>
      </c>
      <c r="D1095" s="39"/>
      <c r="E1095" s="40"/>
      <c r="F1095" s="39"/>
      <c r="G1095" s="40"/>
      <c r="H1095" s="39">
        <f t="shared" ref="H1095:H1103" si="349">C1095+D1095-F1095</f>
        <v>0</v>
      </c>
      <c r="I1095" s="41">
        <f t="shared" ref="I1095:I1112" si="350">I1048</f>
        <v>2</v>
      </c>
      <c r="J1095" s="39">
        <f t="shared" ref="J1095:J1112" si="351">((C1095+H1095)/2)*I1095/100*$M$1085/12</f>
        <v>0</v>
      </c>
      <c r="K1095" s="39">
        <f t="shared" ref="K1095:K1112" si="352">N1048</f>
        <v>0</v>
      </c>
      <c r="L1095" s="39"/>
      <c r="M1095" s="40"/>
      <c r="N1095" s="39">
        <f t="shared" ref="N1095:N1111" si="353">K1095+J1095+L1095-F1095</f>
        <v>0</v>
      </c>
      <c r="O1095" s="42" t="str">
        <f t="shared" ref="O1095:O1103" si="354">IF(N1095&gt;0, N1095/H1095*100, "---")</f>
        <v>---</v>
      </c>
      <c r="P1095" s="40"/>
      <c r="Q1095" s="42">
        <f t="shared" ref="Q1095:Q1111" si="355">H1095-N1095</f>
        <v>0</v>
      </c>
      <c r="R1095" s="45">
        <f t="shared" si="346"/>
        <v>352.1</v>
      </c>
      <c r="U1095" s="39"/>
      <c r="V1095" s="361"/>
      <c r="W1095" s="207"/>
      <c r="X1095" s="39"/>
      <c r="Y1095" s="210"/>
      <c r="Z1095" s="364"/>
      <c r="AA1095" s="39"/>
      <c r="AB1095" s="211"/>
    </row>
    <row r="1096" spans="1:28" x14ac:dyDescent="0.25">
      <c r="A1096" s="100" t="str">
        <f t="shared" si="347"/>
        <v>Collection Sewers, Gravity</v>
      </c>
      <c r="B1096" s="130">
        <f t="shared" si="347"/>
        <v>352.2</v>
      </c>
      <c r="C1096" s="154">
        <f t="shared" si="348"/>
        <v>0</v>
      </c>
      <c r="D1096" s="154"/>
      <c r="E1096" s="224"/>
      <c r="F1096" s="154"/>
      <c r="G1096" s="224"/>
      <c r="H1096" s="154">
        <f t="shared" si="349"/>
        <v>0</v>
      </c>
      <c r="I1096" s="225">
        <f t="shared" si="350"/>
        <v>2</v>
      </c>
      <c r="J1096" s="154">
        <f t="shared" si="351"/>
        <v>0</v>
      </c>
      <c r="K1096" s="154">
        <f t="shared" si="352"/>
        <v>0</v>
      </c>
      <c r="L1096" s="154"/>
      <c r="M1096" s="224"/>
      <c r="N1096" s="154">
        <f t="shared" si="353"/>
        <v>0</v>
      </c>
      <c r="O1096" s="249" t="str">
        <f t="shared" si="354"/>
        <v>---</v>
      </c>
      <c r="P1096" s="224"/>
      <c r="Q1096" s="249">
        <f t="shared" si="355"/>
        <v>0</v>
      </c>
      <c r="R1096" s="130">
        <f t="shared" si="346"/>
        <v>352.2</v>
      </c>
      <c r="S1096" s="219"/>
      <c r="T1096" s="203"/>
      <c r="U1096" s="154"/>
      <c r="V1096" s="361"/>
      <c r="W1096" s="227"/>
      <c r="X1096" s="154"/>
      <c r="Y1096" s="251"/>
      <c r="Z1096" s="364"/>
      <c r="AA1096" s="154"/>
      <c r="AB1096" s="229"/>
    </row>
    <row r="1097" spans="1:28" x14ac:dyDescent="0.25">
      <c r="A1097" s="63" t="str">
        <f t="shared" si="347"/>
        <v>Structures and Improvements-sewage treatment</v>
      </c>
      <c r="B1097" s="45">
        <f t="shared" si="347"/>
        <v>371</v>
      </c>
      <c r="C1097" s="39">
        <f t="shared" si="348"/>
        <v>97252</v>
      </c>
      <c r="D1097" s="39"/>
      <c r="E1097" s="40"/>
      <c r="F1097" s="39"/>
      <c r="G1097" s="40"/>
      <c r="H1097" s="39">
        <f t="shared" si="349"/>
        <v>97252</v>
      </c>
      <c r="I1097" s="41">
        <f t="shared" si="350"/>
        <v>3.7</v>
      </c>
      <c r="J1097" s="39">
        <f t="shared" si="351"/>
        <v>3598.3240000000001</v>
      </c>
      <c r="K1097" s="39">
        <f t="shared" si="352"/>
        <v>10040.505000000001</v>
      </c>
      <c r="L1097" s="39"/>
      <c r="M1097" s="40"/>
      <c r="N1097" s="39">
        <f t="shared" si="353"/>
        <v>13638.829000000002</v>
      </c>
      <c r="O1097" s="42">
        <f t="shared" si="354"/>
        <v>14.024214412042943</v>
      </c>
      <c r="P1097" s="40"/>
      <c r="Q1097" s="42">
        <f t="shared" si="355"/>
        <v>83613.171000000002</v>
      </c>
      <c r="R1097" s="45">
        <f t="shared" si="346"/>
        <v>371</v>
      </c>
      <c r="U1097" s="39"/>
      <c r="V1097" s="361"/>
      <c r="W1097" s="207"/>
      <c r="X1097" s="39"/>
      <c r="Y1097" s="210"/>
      <c r="Z1097" s="364"/>
      <c r="AA1097" s="39"/>
      <c r="AB1097" s="211"/>
    </row>
    <row r="1098" spans="1:28" x14ac:dyDescent="0.25">
      <c r="A1098" s="100" t="str">
        <f t="shared" si="347"/>
        <v>Services to Customers</v>
      </c>
      <c r="B1098" s="130">
        <f t="shared" si="347"/>
        <v>353</v>
      </c>
      <c r="C1098" s="154">
        <f t="shared" si="348"/>
        <v>1569096</v>
      </c>
      <c r="D1098" s="154">
        <v>19827</v>
      </c>
      <c r="E1098" s="224"/>
      <c r="F1098" s="154"/>
      <c r="G1098" s="224"/>
      <c r="H1098" s="154">
        <f t="shared" si="349"/>
        <v>1588923</v>
      </c>
      <c r="I1098" s="225">
        <f t="shared" si="350"/>
        <v>2</v>
      </c>
      <c r="J1098" s="154">
        <f t="shared" si="351"/>
        <v>31580.19</v>
      </c>
      <c r="K1098" s="154">
        <f t="shared" si="352"/>
        <v>169097.15999999997</v>
      </c>
      <c r="L1098" s="154"/>
      <c r="M1098" s="224"/>
      <c r="N1098" s="154">
        <f t="shared" si="353"/>
        <v>200677.34999999998</v>
      </c>
      <c r="O1098" s="249">
        <f t="shared" si="354"/>
        <v>12.629771864338297</v>
      </c>
      <c r="P1098" s="224"/>
      <c r="Q1098" s="249">
        <f t="shared" si="355"/>
        <v>1388245.65</v>
      </c>
      <c r="R1098" s="130">
        <f t="shared" si="346"/>
        <v>353</v>
      </c>
      <c r="S1098" s="219"/>
      <c r="T1098" s="203"/>
      <c r="U1098" s="154"/>
      <c r="V1098" s="361"/>
      <c r="W1098" s="227"/>
      <c r="X1098" s="154"/>
      <c r="Y1098" s="251"/>
      <c r="Z1098" s="364"/>
      <c r="AA1098" s="154"/>
      <c r="AB1098" s="229"/>
    </row>
    <row r="1099" spans="1:28" x14ac:dyDescent="0.25">
      <c r="A1099" s="63" t="str">
        <f t="shared" si="347"/>
        <v>Flow Measuring Devices</v>
      </c>
      <c r="B1099" s="45">
        <f t="shared" si="347"/>
        <v>354</v>
      </c>
      <c r="C1099" s="39">
        <f t="shared" si="348"/>
        <v>4200</v>
      </c>
      <c r="D1099" s="39"/>
      <c r="E1099" s="40"/>
      <c r="F1099" s="39"/>
      <c r="G1099" s="40"/>
      <c r="H1099" s="39">
        <f t="shared" si="349"/>
        <v>4200</v>
      </c>
      <c r="I1099" s="41">
        <f t="shared" si="350"/>
        <v>3.3</v>
      </c>
      <c r="J1099" s="39">
        <f t="shared" si="351"/>
        <v>138.6</v>
      </c>
      <c r="K1099" s="39">
        <f t="shared" si="352"/>
        <v>1593.8999999999996</v>
      </c>
      <c r="L1099" s="39"/>
      <c r="M1099" s="40"/>
      <c r="N1099" s="39">
        <f t="shared" si="353"/>
        <v>1732.4999999999995</v>
      </c>
      <c r="O1099" s="42">
        <f t="shared" si="354"/>
        <v>41.249999999999986</v>
      </c>
      <c r="P1099" s="40"/>
      <c r="Q1099" s="42">
        <f t="shared" si="355"/>
        <v>2467.5000000000005</v>
      </c>
      <c r="R1099" s="45">
        <f t="shared" si="346"/>
        <v>354</v>
      </c>
      <c r="U1099" s="39"/>
      <c r="V1099" s="361"/>
      <c r="W1099" s="207"/>
      <c r="X1099" s="39"/>
      <c r="Y1099" s="210"/>
      <c r="Z1099" s="364"/>
      <c r="AA1099" s="39"/>
      <c r="AB1099" s="211"/>
    </row>
    <row r="1100" spans="1:28" x14ac:dyDescent="0.25">
      <c r="A1100" s="100" t="str">
        <f t="shared" si="347"/>
        <v>Receiving Wells (Pump Pits)</v>
      </c>
      <c r="B1100" s="130">
        <f t="shared" si="347"/>
        <v>362</v>
      </c>
      <c r="C1100" s="154">
        <f t="shared" si="348"/>
        <v>2387</v>
      </c>
      <c r="D1100" s="154"/>
      <c r="E1100" s="224"/>
      <c r="F1100" s="154"/>
      <c r="G1100" s="224"/>
      <c r="H1100" s="154">
        <f t="shared" si="349"/>
        <v>2387</v>
      </c>
      <c r="I1100" s="225">
        <f t="shared" si="350"/>
        <v>4</v>
      </c>
      <c r="J1100" s="154">
        <f t="shared" si="351"/>
        <v>95.48</v>
      </c>
      <c r="K1100" s="154">
        <f t="shared" si="352"/>
        <v>429.66</v>
      </c>
      <c r="L1100" s="154"/>
      <c r="M1100" s="224"/>
      <c r="N1100" s="154">
        <f t="shared" si="353"/>
        <v>525.14</v>
      </c>
      <c r="O1100" s="249">
        <f t="shared" si="354"/>
        <v>22</v>
      </c>
      <c r="P1100" s="224"/>
      <c r="Q1100" s="249">
        <f t="shared" si="355"/>
        <v>1861.8600000000001</v>
      </c>
      <c r="R1100" s="130">
        <f t="shared" si="346"/>
        <v>362</v>
      </c>
      <c r="S1100" s="219"/>
      <c r="T1100" s="203"/>
      <c r="U1100" s="154"/>
      <c r="V1100" s="362"/>
      <c r="W1100" s="227"/>
      <c r="X1100" s="154"/>
      <c r="Y1100" s="251"/>
      <c r="Z1100" s="365"/>
      <c r="AA1100" s="154"/>
      <c r="AB1100" s="229"/>
    </row>
    <row r="1101" spans="1:28" x14ac:dyDescent="0.25">
      <c r="A1101" s="63" t="str">
        <f t="shared" si="347"/>
        <v>Pumping Equipment</v>
      </c>
      <c r="B1101" s="45">
        <f t="shared" si="347"/>
        <v>363</v>
      </c>
      <c r="C1101" s="39">
        <f t="shared" si="348"/>
        <v>0</v>
      </c>
      <c r="D1101" s="39"/>
      <c r="E1101" s="40"/>
      <c r="F1101" s="39"/>
      <c r="G1101" s="40"/>
      <c r="H1101" s="39">
        <f t="shared" si="349"/>
        <v>0</v>
      </c>
      <c r="I1101" s="41">
        <f t="shared" si="350"/>
        <v>10</v>
      </c>
      <c r="J1101" s="39">
        <f t="shared" si="351"/>
        <v>0</v>
      </c>
      <c r="K1101" s="39">
        <f t="shared" si="352"/>
        <v>0</v>
      </c>
      <c r="L1101" s="39"/>
      <c r="M1101" s="40"/>
      <c r="N1101" s="39">
        <f t="shared" si="353"/>
        <v>0</v>
      </c>
      <c r="O1101" s="42" t="str">
        <f t="shared" si="354"/>
        <v>---</v>
      </c>
      <c r="P1101" s="40"/>
      <c r="Q1101" s="42">
        <f t="shared" si="355"/>
        <v>0</v>
      </c>
      <c r="R1101" s="45">
        <f t="shared" si="346"/>
        <v>363</v>
      </c>
      <c r="U1101" s="39"/>
      <c r="V1101" s="39"/>
      <c r="W1101" s="207"/>
      <c r="X1101" s="39"/>
      <c r="Y1101" s="39"/>
      <c r="Z1101" s="210"/>
      <c r="AA1101" s="39"/>
      <c r="AB1101" s="211"/>
    </row>
    <row r="1102" spans="1:28" x14ac:dyDescent="0.25">
      <c r="A1102" s="100" t="str">
        <f t="shared" si="347"/>
        <v>Communication Equipment</v>
      </c>
      <c r="B1102" s="130">
        <f t="shared" si="347"/>
        <v>397</v>
      </c>
      <c r="C1102" s="154">
        <f t="shared" si="348"/>
        <v>0</v>
      </c>
      <c r="D1102" s="154"/>
      <c r="E1102" s="224"/>
      <c r="F1102" s="154"/>
      <c r="G1102" s="224"/>
      <c r="H1102" s="154">
        <f t="shared" si="349"/>
        <v>0</v>
      </c>
      <c r="I1102" s="225">
        <f t="shared" si="350"/>
        <v>6.7</v>
      </c>
      <c r="J1102" s="154">
        <f t="shared" si="351"/>
        <v>0</v>
      </c>
      <c r="K1102" s="154">
        <f t="shared" si="352"/>
        <v>0</v>
      </c>
      <c r="L1102" s="154"/>
      <c r="M1102" s="224"/>
      <c r="N1102" s="154">
        <f t="shared" si="353"/>
        <v>0</v>
      </c>
      <c r="O1102" s="249" t="str">
        <f t="shared" si="354"/>
        <v>---</v>
      </c>
      <c r="P1102" s="224"/>
      <c r="Q1102" s="249">
        <f t="shared" si="355"/>
        <v>0</v>
      </c>
      <c r="R1102" s="130">
        <f t="shared" si="346"/>
        <v>397</v>
      </c>
      <c r="S1102" s="219"/>
      <c r="T1102" s="203"/>
      <c r="U1102" s="154"/>
      <c r="V1102" s="454" t="s">
        <v>73</v>
      </c>
      <c r="W1102" s="227"/>
      <c r="X1102" s="154"/>
      <c r="Y1102" s="154"/>
      <c r="Z1102" s="251"/>
      <c r="AA1102" s="154"/>
      <c r="AB1102" s="229"/>
    </row>
    <row r="1103" spans="1:28" x14ac:dyDescent="0.25">
      <c r="A1103" s="63" t="str">
        <f t="shared" si="347"/>
        <v>Treatment &amp; Disposal Facilities</v>
      </c>
      <c r="B1103" s="45">
        <f t="shared" si="347"/>
        <v>372</v>
      </c>
      <c r="C1103" s="39">
        <f t="shared" si="348"/>
        <v>107486</v>
      </c>
      <c r="D1103" s="39">
        <v>70000</v>
      </c>
      <c r="E1103" s="40"/>
      <c r="F1103" s="39"/>
      <c r="G1103" s="40"/>
      <c r="H1103" s="39">
        <f t="shared" si="349"/>
        <v>177486</v>
      </c>
      <c r="I1103" s="41">
        <f t="shared" si="350"/>
        <v>5</v>
      </c>
      <c r="J1103" s="39">
        <f t="shared" si="351"/>
        <v>7124.3</v>
      </c>
      <c r="K1103" s="39">
        <f t="shared" si="352"/>
        <v>8094.0500000000011</v>
      </c>
      <c r="L1103" s="39"/>
      <c r="M1103" s="40"/>
      <c r="N1103" s="39">
        <f t="shared" si="353"/>
        <v>15218.350000000002</v>
      </c>
      <c r="O1103" s="42">
        <f t="shared" si="354"/>
        <v>8.5743946001374756</v>
      </c>
      <c r="P1103" s="40"/>
      <c r="Q1103" s="42">
        <f t="shared" si="355"/>
        <v>162267.65</v>
      </c>
      <c r="R1103" s="45">
        <f t="shared" si="346"/>
        <v>372</v>
      </c>
      <c r="U1103" s="39"/>
      <c r="V1103" s="455"/>
      <c r="W1103" s="207"/>
      <c r="X1103" s="39"/>
      <c r="Y1103" s="39"/>
      <c r="Z1103" s="210"/>
      <c r="AA1103" s="39"/>
      <c r="AB1103" s="211"/>
    </row>
    <row r="1104" spans="1:28" x14ac:dyDescent="0.25">
      <c r="A1104" s="100" t="str">
        <f t="shared" si="347"/>
        <v>Plant Sewers</v>
      </c>
      <c r="B1104" s="130">
        <f t="shared" si="347"/>
        <v>373</v>
      </c>
      <c r="C1104" s="154">
        <f t="shared" si="348"/>
        <v>0</v>
      </c>
      <c r="D1104" s="154"/>
      <c r="E1104" s="224"/>
      <c r="F1104" s="154"/>
      <c r="G1104" s="224"/>
      <c r="H1104" s="154">
        <f>C1104+D1104-F1104</f>
        <v>0</v>
      </c>
      <c r="I1104" s="225">
        <f t="shared" si="350"/>
        <v>2.5</v>
      </c>
      <c r="J1104" s="154">
        <f t="shared" si="351"/>
        <v>0</v>
      </c>
      <c r="K1104" s="154">
        <f t="shared" si="352"/>
        <v>0</v>
      </c>
      <c r="L1104" s="154"/>
      <c r="M1104" s="224"/>
      <c r="N1104" s="154">
        <f t="shared" si="353"/>
        <v>0</v>
      </c>
      <c r="O1104" s="249" t="str">
        <f>IF(N1104&gt;0, N1104/H1104*100, "---")</f>
        <v>---</v>
      </c>
      <c r="P1104" s="224"/>
      <c r="Q1104" s="249">
        <f t="shared" si="355"/>
        <v>0</v>
      </c>
      <c r="R1104" s="130">
        <f t="shared" si="346"/>
        <v>373</v>
      </c>
      <c r="S1104" s="219"/>
      <c r="T1104" s="203"/>
      <c r="U1104" s="154"/>
      <c r="V1104" s="455"/>
      <c r="W1104" s="227"/>
      <c r="X1104" s="154"/>
      <c r="Y1104" s="154"/>
      <c r="Z1104" s="154"/>
      <c r="AA1104" s="154"/>
      <c r="AB1104" s="229"/>
    </row>
    <row r="1105" spans="1:29" x14ac:dyDescent="0.25">
      <c r="A1105" s="63" t="str">
        <f t="shared" si="347"/>
        <v>Outfall Sewer Line</v>
      </c>
      <c r="B1105" s="45">
        <f t="shared" si="347"/>
        <v>374</v>
      </c>
      <c r="C1105" s="39">
        <f t="shared" si="348"/>
        <v>75109</v>
      </c>
      <c r="D1105" s="39">
        <v>0</v>
      </c>
      <c r="E1105" s="40"/>
      <c r="F1105" s="39"/>
      <c r="G1105" s="40"/>
      <c r="H1105" s="39">
        <f t="shared" ref="H1105" si="356">C1105+D1105-F1105</f>
        <v>75109</v>
      </c>
      <c r="I1105" s="41">
        <f t="shared" si="350"/>
        <v>2</v>
      </c>
      <c r="J1105" s="39">
        <f t="shared" si="351"/>
        <v>1502.18</v>
      </c>
      <c r="K1105" s="39">
        <f t="shared" si="352"/>
        <v>5257.63</v>
      </c>
      <c r="L1105" s="39"/>
      <c r="M1105" s="40"/>
      <c r="N1105" s="39">
        <f t="shared" si="353"/>
        <v>6759.81</v>
      </c>
      <c r="O1105" s="42">
        <f t="shared" ref="O1105:O1111" si="357">IF(N1105&gt;0, N1105/H1105*100, "---")</f>
        <v>9.0000000000000018</v>
      </c>
      <c r="P1105" s="40"/>
      <c r="Q1105" s="42">
        <f t="shared" si="355"/>
        <v>68349.19</v>
      </c>
      <c r="R1105" s="45">
        <f t="shared" si="346"/>
        <v>374</v>
      </c>
      <c r="U1105" s="39"/>
      <c r="V1105" s="455"/>
      <c r="W1105" s="207"/>
      <c r="X1105" s="39"/>
      <c r="Y1105" s="39"/>
      <c r="Z1105" s="39"/>
      <c r="AA1105" s="39"/>
      <c r="AB1105" s="211"/>
    </row>
    <row r="1106" spans="1:29" x14ac:dyDescent="0.25">
      <c r="A1106" s="100" t="str">
        <f t="shared" si="347"/>
        <v>Structures and Improvements- other</v>
      </c>
      <c r="B1106" s="130">
        <f t="shared" si="347"/>
        <v>390</v>
      </c>
      <c r="C1106" s="154">
        <f t="shared" si="348"/>
        <v>235842</v>
      </c>
      <c r="D1106" s="154"/>
      <c r="E1106" s="224"/>
      <c r="F1106" s="154"/>
      <c r="G1106" s="224"/>
      <c r="H1106" s="154">
        <f>C1106+D1106-F1106</f>
        <v>235842</v>
      </c>
      <c r="I1106" s="225">
        <f t="shared" si="350"/>
        <v>2.5</v>
      </c>
      <c r="J1106" s="154">
        <f t="shared" si="351"/>
        <v>5896.05</v>
      </c>
      <c r="K1106" s="154">
        <f t="shared" si="352"/>
        <v>79148.750000000029</v>
      </c>
      <c r="L1106" s="154"/>
      <c r="M1106" s="224"/>
      <c r="N1106" s="154">
        <f t="shared" si="353"/>
        <v>85044.800000000032</v>
      </c>
      <c r="O1106" s="249">
        <f t="shared" si="357"/>
        <v>36.060074117417606</v>
      </c>
      <c r="P1106" s="224"/>
      <c r="Q1106" s="249">
        <f t="shared" si="355"/>
        <v>150797.19999999995</v>
      </c>
      <c r="R1106" s="130">
        <f t="shared" si="346"/>
        <v>390</v>
      </c>
      <c r="S1106" s="219"/>
      <c r="T1106" s="203"/>
      <c r="U1106" s="154"/>
      <c r="V1106" s="455"/>
      <c r="W1106" s="227"/>
      <c r="X1106" s="154"/>
      <c r="Y1106" s="154"/>
      <c r="Z1106" s="154"/>
      <c r="AA1106" s="154"/>
      <c r="AB1106" s="229"/>
    </row>
    <row r="1107" spans="1:29" x14ac:dyDescent="0.25">
      <c r="A1107" s="63" t="str">
        <f t="shared" si="347"/>
        <v>Stores Equipment</v>
      </c>
      <c r="B1107" s="45">
        <f t="shared" si="347"/>
        <v>393</v>
      </c>
      <c r="C1107" s="39">
        <f t="shared" si="348"/>
        <v>12656</v>
      </c>
      <c r="D1107" s="39"/>
      <c r="E1107" s="40"/>
      <c r="F1107" s="39"/>
      <c r="G1107" s="40"/>
      <c r="H1107" s="39">
        <f t="shared" ref="H1107:H1111" si="358">C1107+D1107-F1107</f>
        <v>12656</v>
      </c>
      <c r="I1107" s="41">
        <f t="shared" si="350"/>
        <v>4</v>
      </c>
      <c r="J1107" s="39">
        <f t="shared" si="351"/>
        <v>506.24</v>
      </c>
      <c r="K1107" s="39">
        <f t="shared" si="352"/>
        <v>1771.84</v>
      </c>
      <c r="L1107" s="39"/>
      <c r="M1107" s="40"/>
      <c r="N1107" s="39">
        <f t="shared" si="353"/>
        <v>2278.08</v>
      </c>
      <c r="O1107" s="42">
        <f t="shared" si="357"/>
        <v>18</v>
      </c>
      <c r="P1107" s="40"/>
      <c r="Q1107" s="42">
        <f t="shared" si="355"/>
        <v>10377.92</v>
      </c>
      <c r="R1107" s="45">
        <f t="shared" si="346"/>
        <v>393</v>
      </c>
      <c r="S1107" s="219"/>
      <c r="T1107" s="203"/>
      <c r="U1107" s="39"/>
      <c r="V1107" s="455"/>
      <c r="W1107" s="207"/>
      <c r="X1107" s="39"/>
      <c r="Y1107" s="39"/>
      <c r="Z1107" s="39"/>
      <c r="AA1107" s="39"/>
      <c r="AB1107" s="211"/>
    </row>
    <row r="1108" spans="1:29" x14ac:dyDescent="0.25">
      <c r="A1108" s="100" t="str">
        <f t="shared" si="347"/>
        <v>Transportation Equipment</v>
      </c>
      <c r="B1108" s="130">
        <f t="shared" si="347"/>
        <v>392</v>
      </c>
      <c r="C1108" s="154">
        <f t="shared" si="348"/>
        <v>0</v>
      </c>
      <c r="D1108" s="154">
        <v>0</v>
      </c>
      <c r="E1108" s="224"/>
      <c r="F1108" s="154"/>
      <c r="G1108" s="224"/>
      <c r="H1108" s="154">
        <f t="shared" si="358"/>
        <v>0</v>
      </c>
      <c r="I1108" s="225">
        <f t="shared" si="350"/>
        <v>13</v>
      </c>
      <c r="J1108" s="154">
        <f t="shared" si="351"/>
        <v>0</v>
      </c>
      <c r="K1108" s="154">
        <f t="shared" si="352"/>
        <v>0</v>
      </c>
      <c r="L1108" s="154"/>
      <c r="M1108" s="224"/>
      <c r="N1108" s="154">
        <f t="shared" si="353"/>
        <v>0</v>
      </c>
      <c r="O1108" s="249" t="str">
        <f t="shared" si="357"/>
        <v>---</v>
      </c>
      <c r="P1108" s="224"/>
      <c r="Q1108" s="249">
        <f t="shared" si="355"/>
        <v>0</v>
      </c>
      <c r="R1108" s="130">
        <f t="shared" si="346"/>
        <v>392</v>
      </c>
      <c r="S1108" s="219"/>
      <c r="T1108" s="203"/>
      <c r="U1108" s="154"/>
      <c r="V1108" s="455"/>
      <c r="W1108" s="227"/>
      <c r="X1108" s="154"/>
      <c r="Y1108" s="154"/>
      <c r="Z1108" s="154"/>
      <c r="AA1108" s="154"/>
      <c r="AB1108" s="229"/>
    </row>
    <row r="1109" spans="1:29" x14ac:dyDescent="0.25">
      <c r="A1109" s="63" t="str">
        <f t="shared" si="347"/>
        <v>Power Operated Equipment</v>
      </c>
      <c r="B1109" s="45">
        <f t="shared" si="347"/>
        <v>396</v>
      </c>
      <c r="C1109" s="39">
        <f t="shared" si="348"/>
        <v>0</v>
      </c>
      <c r="D1109" s="39">
        <v>0</v>
      </c>
      <c r="E1109" s="40"/>
      <c r="F1109" s="39"/>
      <c r="G1109" s="40"/>
      <c r="H1109" s="39">
        <f t="shared" si="358"/>
        <v>0</v>
      </c>
      <c r="I1109" s="41">
        <f t="shared" si="350"/>
        <v>6.7</v>
      </c>
      <c r="J1109" s="39">
        <f t="shared" si="351"/>
        <v>0</v>
      </c>
      <c r="K1109" s="39">
        <f t="shared" si="352"/>
        <v>0</v>
      </c>
      <c r="L1109" s="39"/>
      <c r="M1109" s="40"/>
      <c r="N1109" s="39">
        <f t="shared" si="353"/>
        <v>0</v>
      </c>
      <c r="O1109" s="42" t="str">
        <f t="shared" si="357"/>
        <v>---</v>
      </c>
      <c r="P1109" s="40"/>
      <c r="Q1109" s="42">
        <f t="shared" si="355"/>
        <v>0</v>
      </c>
      <c r="R1109" s="45">
        <f t="shared" si="346"/>
        <v>396</v>
      </c>
      <c r="S1109" s="219"/>
      <c r="T1109" s="203"/>
      <c r="U1109" s="39"/>
      <c r="V1109" s="456"/>
      <c r="W1109" s="207"/>
      <c r="X1109" s="39"/>
      <c r="Y1109" s="39"/>
      <c r="Z1109" s="39"/>
      <c r="AA1109" s="39"/>
      <c r="AB1109" s="211"/>
    </row>
    <row r="1110" spans="1:29" x14ac:dyDescent="0.25">
      <c r="A1110" s="100" t="str">
        <f t="shared" si="347"/>
        <v>Land and Land Rights</v>
      </c>
      <c r="B1110" s="130">
        <f t="shared" si="347"/>
        <v>350</v>
      </c>
      <c r="C1110" s="154">
        <f t="shared" si="348"/>
        <v>31116</v>
      </c>
      <c r="D1110" s="154"/>
      <c r="E1110" s="224"/>
      <c r="F1110" s="154"/>
      <c r="G1110" s="224"/>
      <c r="H1110" s="154">
        <f t="shared" si="358"/>
        <v>31116</v>
      </c>
      <c r="I1110" s="225">
        <f t="shared" si="350"/>
        <v>0</v>
      </c>
      <c r="J1110" s="154">
        <f t="shared" si="351"/>
        <v>0</v>
      </c>
      <c r="K1110" s="154">
        <f t="shared" si="352"/>
        <v>0</v>
      </c>
      <c r="L1110" s="154"/>
      <c r="M1110" s="224"/>
      <c r="N1110" s="154">
        <f t="shared" si="353"/>
        <v>0</v>
      </c>
      <c r="O1110" s="249" t="str">
        <f t="shared" si="357"/>
        <v>---</v>
      </c>
      <c r="P1110" s="224"/>
      <c r="Q1110" s="249">
        <f t="shared" si="355"/>
        <v>31116</v>
      </c>
      <c r="R1110" s="130">
        <f t="shared" si="346"/>
        <v>350</v>
      </c>
      <c r="S1110" s="219"/>
      <c r="T1110" s="203"/>
      <c r="U1110" s="154"/>
      <c r="V1110" s="154"/>
      <c r="W1110" s="227"/>
      <c r="X1110" s="154"/>
      <c r="Y1110" s="154"/>
      <c r="Z1110" s="154"/>
      <c r="AA1110" s="154"/>
      <c r="AB1110" s="229"/>
      <c r="AC1110" s="219"/>
    </row>
    <row r="1111" spans="1:29" x14ac:dyDescent="0.25">
      <c r="A1111" s="63">
        <f t="shared" ref="A1111" si="359">A1065</f>
        <v>0</v>
      </c>
      <c r="B1111" s="45">
        <f t="shared" ref="B1111:B1112" si="360">B1064</f>
        <v>0</v>
      </c>
      <c r="C1111" s="39">
        <f t="shared" si="348"/>
        <v>0</v>
      </c>
      <c r="D1111" s="39"/>
      <c r="E1111" s="40"/>
      <c r="F1111" s="39"/>
      <c r="G1111" s="40"/>
      <c r="H1111" s="39">
        <f t="shared" si="358"/>
        <v>0</v>
      </c>
      <c r="I1111" s="41">
        <f t="shared" si="350"/>
        <v>0</v>
      </c>
      <c r="J1111" s="39">
        <f t="shared" si="351"/>
        <v>0</v>
      </c>
      <c r="K1111" s="39">
        <f t="shared" si="352"/>
        <v>0</v>
      </c>
      <c r="L1111" s="39"/>
      <c r="M1111" s="40"/>
      <c r="N1111" s="39">
        <f t="shared" si="353"/>
        <v>0</v>
      </c>
      <c r="O1111" s="42" t="str">
        <f t="shared" si="357"/>
        <v>---</v>
      </c>
      <c r="P1111" s="40"/>
      <c r="Q1111" s="42">
        <f t="shared" si="355"/>
        <v>0</v>
      </c>
      <c r="R1111" s="45"/>
      <c r="S1111" s="219"/>
      <c r="T1111" s="203"/>
      <c r="U1111" s="39"/>
      <c r="V1111" s="39"/>
      <c r="W1111" s="207"/>
      <c r="X1111" s="207"/>
      <c r="Y1111" s="39"/>
      <c r="Z1111" s="39"/>
      <c r="AA1111" s="39"/>
      <c r="AB1111" s="211"/>
    </row>
    <row r="1112" spans="1:29" x14ac:dyDescent="0.25">
      <c r="A1112" s="100">
        <f t="shared" ref="A1112" si="361">A1066</f>
        <v>0</v>
      </c>
      <c r="B1112" s="130">
        <f t="shared" si="360"/>
        <v>0</v>
      </c>
      <c r="C1112" s="154">
        <f t="shared" si="348"/>
        <v>0</v>
      </c>
      <c r="D1112" s="289"/>
      <c r="E1112" s="290"/>
      <c r="F1112" s="289"/>
      <c r="G1112" s="290"/>
      <c r="H1112" s="154"/>
      <c r="I1112" s="225">
        <f t="shared" si="350"/>
        <v>0</v>
      </c>
      <c r="J1112" s="154">
        <f t="shared" si="351"/>
        <v>0</v>
      </c>
      <c r="K1112" s="154">
        <f t="shared" si="352"/>
        <v>0</v>
      </c>
      <c r="L1112" s="289"/>
      <c r="M1112" s="290"/>
      <c r="N1112" s="289"/>
      <c r="O1112" s="249"/>
      <c r="P1112" s="290"/>
      <c r="Q1112" s="291"/>
      <c r="R1112" s="130"/>
      <c r="S1112" s="219"/>
      <c r="T1112" s="203"/>
      <c r="U1112" s="154"/>
      <c r="V1112" s="154"/>
      <c r="W1112" s="227"/>
      <c r="X1112" s="227"/>
      <c r="Y1112" s="154"/>
      <c r="Z1112" s="154"/>
      <c r="AA1112" s="154"/>
      <c r="AB1112" s="229"/>
    </row>
    <row r="1113" spans="1:29" x14ac:dyDescent="0.25">
      <c r="A1113" s="10"/>
      <c r="B1113" s="104"/>
      <c r="C1113" s="14"/>
      <c r="D1113" s="15"/>
      <c r="E1113" s="16"/>
      <c r="F1113" s="15"/>
      <c r="G1113" s="16"/>
      <c r="H1113" s="11">
        <f t="shared" ref="H1113" si="362">C1113+D1113-F1113</f>
        <v>0</v>
      </c>
      <c r="I1113" s="17"/>
      <c r="J1113" s="11"/>
      <c r="K1113" s="14"/>
      <c r="L1113" s="15"/>
      <c r="M1113" s="16"/>
      <c r="N1113" s="15"/>
      <c r="O1113" s="13"/>
      <c r="P1113" s="16"/>
      <c r="Q1113" s="124"/>
      <c r="R1113" s="44"/>
      <c r="U1113" s="11"/>
      <c r="V1113" s="11"/>
      <c r="W1113" s="64"/>
      <c r="X1113" s="64"/>
      <c r="Y1113" s="11"/>
      <c r="Z1113" s="11"/>
      <c r="AA1113" s="11"/>
      <c r="AB1113" s="230"/>
    </row>
    <row r="1114" spans="1:29" x14ac:dyDescent="0.25">
      <c r="A1114" s="4" t="s">
        <v>4</v>
      </c>
      <c r="C1114" s="198">
        <f>SUM(C1093:C1113)</f>
        <v>2246523</v>
      </c>
      <c r="D1114" s="198">
        <f>SUM(D1093:D1113)</f>
        <v>89827</v>
      </c>
      <c r="E1114" s="22"/>
      <c r="F1114" s="154">
        <f>SUM(F1093:F1113)</f>
        <v>0</v>
      </c>
      <c r="G1114" s="22"/>
      <c r="H1114" s="198">
        <f>SUM(H1093:H1113)</f>
        <v>2336350</v>
      </c>
      <c r="I1114" s="23"/>
      <c r="J1114" s="198">
        <f>SUM(J1093:J1113)</f>
        <v>53782.734000000004</v>
      </c>
      <c r="K1114" s="198">
        <f>SUM(K1093:K1113)</f>
        <v>327157.50000000006</v>
      </c>
      <c r="L1114" s="154">
        <f>SUM(L1093:L1113)</f>
        <v>0</v>
      </c>
      <c r="M1114" s="22"/>
      <c r="N1114" s="198">
        <f>SUM(N1093:N1113)</f>
        <v>380940.23400000005</v>
      </c>
      <c r="O1114" s="64"/>
      <c r="P1114" s="24"/>
      <c r="Q1114" s="198">
        <f>SUM(Q1093:Q1113)</f>
        <v>1955409.7659999998</v>
      </c>
      <c r="U1114" s="198">
        <f>SUM(U1093:U1113)</f>
        <v>0</v>
      </c>
      <c r="V1114" s="23"/>
      <c r="X1114" s="198">
        <f>U1114+V1093</f>
        <v>0</v>
      </c>
      <c r="Y1114" s="198">
        <f>X1114/H1114*J1114</f>
        <v>0</v>
      </c>
      <c r="AA1114" s="198">
        <f>Z1093+Y1114+SUM(AA1093:AA1113)</f>
        <v>0</v>
      </c>
      <c r="AB1114" s="198">
        <f>X1114-AA1114</f>
        <v>0</v>
      </c>
    </row>
    <row r="1115" spans="1:29" x14ac:dyDescent="0.25">
      <c r="C1115" s="32"/>
      <c r="H1115" s="32"/>
      <c r="I1115" s="32"/>
      <c r="J1115" s="32"/>
      <c r="K1115" s="32"/>
      <c r="L1115" s="32"/>
      <c r="N1115" s="32"/>
      <c r="O1115" s="32"/>
      <c r="Q1115" s="32"/>
    </row>
    <row r="1116" spans="1:29" x14ac:dyDescent="0.25">
      <c r="A1116" s="120" t="s">
        <v>85</v>
      </c>
      <c r="B1116" s="4"/>
      <c r="E1116" s="4"/>
      <c r="G1116" s="4"/>
      <c r="M1116" s="4"/>
      <c r="P1116" s="4"/>
    </row>
    <row r="1117" spans="1:29" ht="14.4" thickBot="1" x14ac:dyDescent="0.3">
      <c r="B1117" s="4"/>
      <c r="E1117" s="4"/>
      <c r="G1117" s="4"/>
      <c r="J1117" s="32"/>
      <c r="K1117" s="32"/>
      <c r="L1117" s="32"/>
      <c r="N1117" s="32"/>
      <c r="O1117" s="32"/>
      <c r="Q1117" s="32"/>
    </row>
    <row r="1118" spans="1:29" ht="14.4" thickTop="1" x14ac:dyDescent="0.25">
      <c r="B1118" s="4"/>
      <c r="E1118" s="4"/>
      <c r="G1118" s="4"/>
      <c r="J1118" s="32"/>
      <c r="K1118" s="66"/>
      <c r="L1118" s="67"/>
      <c r="M1118" s="68"/>
      <c r="N1118" s="67"/>
      <c r="O1118" s="67"/>
      <c r="P1118" s="68"/>
      <c r="Q1118" s="69"/>
    </row>
    <row r="1119" spans="1:29" x14ac:dyDescent="0.25">
      <c r="C1119" s="32"/>
      <c r="H1119" s="32"/>
      <c r="I1119" s="32"/>
      <c r="J1119" s="32"/>
      <c r="K1119" s="70"/>
      <c r="L1119" s="448">
        <f>I1085</f>
        <v>2005</v>
      </c>
      <c r="M1119" s="449"/>
      <c r="N1119" s="449"/>
      <c r="O1119" s="449"/>
      <c r="P1119" s="450"/>
      <c r="Q1119" s="71"/>
    </row>
    <row r="1120" spans="1:29" x14ac:dyDescent="0.25">
      <c r="K1120" s="72"/>
      <c r="L1120" s="56"/>
      <c r="M1120" s="73"/>
      <c r="N1120" s="56"/>
      <c r="O1120" s="56"/>
      <c r="P1120" s="73"/>
      <c r="Q1120" s="74"/>
    </row>
    <row r="1121" spans="1:28" x14ac:dyDescent="0.25">
      <c r="A1121" s="9"/>
      <c r="B1121" s="267"/>
      <c r="K1121" s="72"/>
      <c r="L1121" s="56" t="s">
        <v>19</v>
      </c>
      <c r="M1121" s="73"/>
      <c r="N1121" s="56"/>
      <c r="O1121" s="379">
        <f>H1114</f>
        <v>2336350</v>
      </c>
      <c r="P1121" s="379"/>
      <c r="Q1121" s="71"/>
    </row>
    <row r="1122" spans="1:28" x14ac:dyDescent="0.25">
      <c r="A1122" s="9"/>
      <c r="B1122" s="267"/>
      <c r="K1122" s="72"/>
      <c r="L1122" s="43" t="s">
        <v>20</v>
      </c>
      <c r="M1122" s="73"/>
      <c r="N1122" s="56"/>
      <c r="O1122" s="391">
        <f>X1114</f>
        <v>0</v>
      </c>
      <c r="P1122" s="391"/>
      <c r="Q1122" s="71"/>
    </row>
    <row r="1123" spans="1:28" ht="14.4" thickBot="1" x14ac:dyDescent="0.3">
      <c r="K1123" s="72"/>
      <c r="L1123" s="43" t="s">
        <v>21</v>
      </c>
      <c r="M1123" s="73"/>
      <c r="N1123" s="56"/>
      <c r="O1123" s="392">
        <f>N1114</f>
        <v>380940.23400000005</v>
      </c>
      <c r="P1123" s="392"/>
      <c r="Q1123" s="71"/>
    </row>
    <row r="1124" spans="1:28" x14ac:dyDescent="0.25">
      <c r="A1124" s="9"/>
      <c r="B1124" s="267"/>
      <c r="K1124" s="72"/>
      <c r="L1124" s="75"/>
      <c r="M1124" s="76"/>
      <c r="N1124" s="77"/>
      <c r="O1124" s="393">
        <f>O1121-O1122-O1123</f>
        <v>1955409.7659999998</v>
      </c>
      <c r="P1124" s="393"/>
      <c r="Q1124" s="71"/>
    </row>
    <row r="1125" spans="1:28" x14ac:dyDescent="0.25">
      <c r="A1125" s="9"/>
      <c r="B1125" s="267"/>
      <c r="H1125" s="9"/>
      <c r="K1125" s="78"/>
      <c r="L1125" s="43"/>
      <c r="M1125" s="73"/>
      <c r="N1125" s="56"/>
      <c r="O1125" s="43"/>
      <c r="P1125" s="56"/>
      <c r="Q1125" s="74"/>
    </row>
    <row r="1126" spans="1:28" x14ac:dyDescent="0.25">
      <c r="A1126" s="9" t="s">
        <v>22</v>
      </c>
      <c r="B1126" s="62">
        <v>0</v>
      </c>
      <c r="C1126" s="62"/>
      <c r="D1126" s="4" t="s">
        <v>23</v>
      </c>
      <c r="E1126" s="4"/>
      <c r="F1126" s="2"/>
      <c r="G1126" s="4"/>
      <c r="H1126" s="2"/>
      <c r="J1126" s="2"/>
      <c r="K1126" s="78"/>
      <c r="L1126" s="80" t="s">
        <v>24</v>
      </c>
      <c r="M1126" s="73"/>
      <c r="N1126" s="56"/>
      <c r="O1126" s="394">
        <f>AA1114</f>
        <v>0</v>
      </c>
      <c r="P1126" s="394"/>
      <c r="Q1126" s="71"/>
    </row>
    <row r="1127" spans="1:28" x14ac:dyDescent="0.25">
      <c r="A1127" s="9" t="s">
        <v>25</v>
      </c>
      <c r="B1127" s="62">
        <v>0</v>
      </c>
      <c r="C1127" s="62"/>
      <c r="D1127" s="4">
        <f>B1126-B1127</f>
        <v>0</v>
      </c>
      <c r="E1127" s="4" t="s">
        <v>26</v>
      </c>
      <c r="F1127" s="2"/>
      <c r="G1127" s="4"/>
      <c r="H1127" s="2"/>
      <c r="J1127" s="2"/>
      <c r="K1127" s="72"/>
      <c r="L1127" s="81" t="s">
        <v>27</v>
      </c>
      <c r="M1127" s="19"/>
      <c r="N1127" s="20"/>
      <c r="O1127" s="374">
        <f>O1124+O1126</f>
        <v>1955409.7659999998</v>
      </c>
      <c r="P1127" s="374"/>
      <c r="Q1127" s="95"/>
    </row>
    <row r="1128" spans="1:28" ht="14.4" thickBot="1" x14ac:dyDescent="0.3">
      <c r="A1128" s="9"/>
      <c r="B1128" s="62"/>
      <c r="C1128" s="62"/>
      <c r="E1128" s="4"/>
      <c r="F1128" s="2"/>
      <c r="G1128" s="4"/>
      <c r="H1128" s="2"/>
      <c r="J1128" s="2"/>
      <c r="K1128" s="82"/>
      <c r="L1128" s="103"/>
      <c r="M1128" s="84"/>
      <c r="N1128" s="83"/>
      <c r="O1128" s="83"/>
      <c r="P1128" s="84"/>
      <c r="Q1128" s="85"/>
    </row>
    <row r="1129" spans="1:28" ht="14.4" thickTop="1" x14ac:dyDescent="0.25"/>
    <row r="1131" spans="1:28" x14ac:dyDescent="0.25">
      <c r="B1131" s="4"/>
      <c r="E1131" s="4"/>
      <c r="M1131" s="4"/>
      <c r="N1131" s="425" t="s">
        <v>93</v>
      </c>
      <c r="O1131" s="425"/>
      <c r="P1131" s="425"/>
      <c r="Q1131" s="425"/>
      <c r="R1131" s="425"/>
    </row>
    <row r="1132" spans="1:28" x14ac:dyDescent="0.25">
      <c r="A1132" s="271"/>
      <c r="B1132" s="271"/>
      <c r="C1132" s="271"/>
      <c r="D1132" s="1"/>
      <c r="G1132" s="422" t="s">
        <v>1</v>
      </c>
      <c r="H1132" s="423"/>
      <c r="I1132" s="3">
        <f>I1085+1</f>
        <v>2006</v>
      </c>
      <c r="J1132" s="453"/>
      <c r="K1132" s="427"/>
      <c r="L1132" s="428"/>
      <c r="M1132" s="3">
        <v>12</v>
      </c>
      <c r="N1132" s="425"/>
      <c r="O1132" s="425"/>
      <c r="P1132" s="425"/>
      <c r="Q1132" s="425"/>
      <c r="R1132" s="425"/>
    </row>
    <row r="1133" spans="1:28" x14ac:dyDescent="0.25">
      <c r="A1133" s="271"/>
      <c r="B1133" s="271"/>
      <c r="C1133" s="271"/>
      <c r="D1133" s="1"/>
      <c r="N1133" s="426"/>
      <c r="O1133" s="426"/>
      <c r="P1133" s="426"/>
      <c r="Q1133" s="426"/>
      <c r="R1133" s="426"/>
    </row>
    <row r="1134" spans="1:28" x14ac:dyDescent="0.3">
      <c r="A1134" s="5"/>
      <c r="B1134" s="429" t="s">
        <v>49</v>
      </c>
      <c r="C1134" s="366" t="s">
        <v>44</v>
      </c>
      <c r="D1134" s="366" t="s">
        <v>45</v>
      </c>
      <c r="E1134" s="101"/>
      <c r="F1134" s="366" t="s">
        <v>46</v>
      </c>
      <c r="G1134" s="101"/>
      <c r="H1134" s="366" t="s">
        <v>47</v>
      </c>
      <c r="I1134" s="366" t="s">
        <v>48</v>
      </c>
      <c r="J1134" s="366" t="s">
        <v>50</v>
      </c>
      <c r="K1134" s="366" t="s">
        <v>51</v>
      </c>
      <c r="L1134" s="366" t="s">
        <v>52</v>
      </c>
      <c r="M1134" s="101"/>
      <c r="N1134" s="366" t="s">
        <v>53</v>
      </c>
      <c r="O1134" s="366" t="s">
        <v>60</v>
      </c>
      <c r="P1134" s="101"/>
      <c r="Q1134" s="366" t="s">
        <v>55</v>
      </c>
      <c r="R1134" s="366" t="s">
        <v>49</v>
      </c>
      <c r="U1134" s="437" t="s">
        <v>64</v>
      </c>
      <c r="V1134" s="437" t="s">
        <v>65</v>
      </c>
      <c r="W1134" s="437" t="s">
        <v>67</v>
      </c>
      <c r="X1134" s="437" t="s">
        <v>66</v>
      </c>
      <c r="Y1134" s="437" t="s">
        <v>68</v>
      </c>
      <c r="Z1134" s="437" t="s">
        <v>69</v>
      </c>
      <c r="AA1134" s="437" t="s">
        <v>70</v>
      </c>
      <c r="AB1134" s="437" t="s">
        <v>71</v>
      </c>
    </row>
    <row r="1135" spans="1:28" x14ac:dyDescent="0.3">
      <c r="A1135" s="6"/>
      <c r="B1135" s="430"/>
      <c r="C1135" s="367"/>
      <c r="D1135" s="367"/>
      <c r="E1135" s="102"/>
      <c r="F1135" s="367"/>
      <c r="G1135" s="102"/>
      <c r="H1135" s="367"/>
      <c r="I1135" s="367"/>
      <c r="J1135" s="367"/>
      <c r="K1135" s="367"/>
      <c r="L1135" s="367"/>
      <c r="M1135" s="102"/>
      <c r="N1135" s="367"/>
      <c r="O1135" s="367"/>
      <c r="P1135" s="102"/>
      <c r="Q1135" s="367"/>
      <c r="R1135" s="367"/>
      <c r="U1135" s="438"/>
      <c r="V1135" s="438"/>
      <c r="W1135" s="438"/>
      <c r="X1135" s="438"/>
      <c r="Y1135" s="438"/>
      <c r="Z1135" s="438"/>
      <c r="AA1135" s="438"/>
      <c r="AB1135" s="438"/>
    </row>
    <row r="1136" spans="1:28" x14ac:dyDescent="0.3">
      <c r="A1136" s="6"/>
      <c r="B1136" s="430"/>
      <c r="C1136" s="367"/>
      <c r="D1136" s="367"/>
      <c r="E1136" s="102"/>
      <c r="F1136" s="367"/>
      <c r="G1136" s="102"/>
      <c r="H1136" s="367"/>
      <c r="I1136" s="367"/>
      <c r="J1136" s="367"/>
      <c r="K1136" s="367"/>
      <c r="L1136" s="367"/>
      <c r="M1136" s="102"/>
      <c r="N1136" s="367"/>
      <c r="O1136" s="367"/>
      <c r="P1136" s="102"/>
      <c r="Q1136" s="367"/>
      <c r="R1136" s="367"/>
      <c r="U1136" s="438"/>
      <c r="V1136" s="438"/>
      <c r="W1136" s="438"/>
      <c r="X1136" s="438"/>
      <c r="Y1136" s="438"/>
      <c r="Z1136" s="438"/>
      <c r="AA1136" s="438"/>
      <c r="AB1136" s="438"/>
    </row>
    <row r="1137" spans="1:28" x14ac:dyDescent="0.3">
      <c r="A1137" s="433" t="s">
        <v>0</v>
      </c>
      <c r="B1137" s="430"/>
      <c r="C1137" s="367"/>
      <c r="D1137" s="367"/>
      <c r="E1137" s="102"/>
      <c r="F1137" s="367"/>
      <c r="G1137" s="102"/>
      <c r="H1137" s="367"/>
      <c r="I1137" s="367"/>
      <c r="J1137" s="367"/>
      <c r="K1137" s="367"/>
      <c r="L1137" s="367"/>
      <c r="M1137" s="102"/>
      <c r="N1137" s="367"/>
      <c r="O1137" s="367"/>
      <c r="P1137" s="102"/>
      <c r="Q1137" s="367"/>
      <c r="R1137" s="367"/>
      <c r="U1137" s="438"/>
      <c r="V1137" s="438"/>
      <c r="W1137" s="438"/>
      <c r="X1137" s="438"/>
      <c r="Y1137" s="438"/>
      <c r="Z1137" s="438"/>
      <c r="AA1137" s="438"/>
      <c r="AB1137" s="438"/>
    </row>
    <row r="1138" spans="1:28" x14ac:dyDescent="0.3">
      <c r="A1138" s="433"/>
      <c r="B1138" s="431"/>
      <c r="C1138" s="46">
        <f>I1132</f>
        <v>2006</v>
      </c>
      <c r="D1138" s="46">
        <f>C1138</f>
        <v>2006</v>
      </c>
      <c r="E1138" s="7" t="s">
        <v>5</v>
      </c>
      <c r="F1138" s="46">
        <f>D1138</f>
        <v>2006</v>
      </c>
      <c r="G1138" s="7" t="s">
        <v>5</v>
      </c>
      <c r="H1138" s="46">
        <f>F1138</f>
        <v>2006</v>
      </c>
      <c r="I1138" s="373"/>
      <c r="J1138" s="373"/>
      <c r="K1138" s="46">
        <f>H1138</f>
        <v>2006</v>
      </c>
      <c r="L1138" s="46">
        <f>K1138</f>
        <v>2006</v>
      </c>
      <c r="M1138" s="7" t="s">
        <v>5</v>
      </c>
      <c r="N1138" s="46">
        <f>L1138</f>
        <v>2006</v>
      </c>
      <c r="O1138" s="373"/>
      <c r="P1138" s="7" t="s">
        <v>5</v>
      </c>
      <c r="Q1138" s="47">
        <f>N1138</f>
        <v>2006</v>
      </c>
      <c r="R1138" s="373"/>
      <c r="U1138" s="46">
        <f>Q1138</f>
        <v>2006</v>
      </c>
      <c r="V1138" s="46">
        <f>U1138</f>
        <v>2006</v>
      </c>
      <c r="W1138" s="439"/>
      <c r="X1138" s="46">
        <f>U1138</f>
        <v>2006</v>
      </c>
      <c r="Y1138" s="46">
        <f>U1138</f>
        <v>2006</v>
      </c>
      <c r="Z1138" s="47">
        <f>U1138</f>
        <v>2006</v>
      </c>
      <c r="AA1138" s="439"/>
      <c r="AB1138" s="439"/>
    </row>
    <row r="1139" spans="1:28" x14ac:dyDescent="0.25">
      <c r="A1139" s="9"/>
      <c r="B1139" s="112"/>
      <c r="C1139" s="100"/>
      <c r="D1139" s="233"/>
      <c r="E1139" s="234"/>
      <c r="F1139" s="233"/>
      <c r="G1139" s="234"/>
      <c r="H1139" s="233"/>
      <c r="I1139" s="235"/>
      <c r="J1139" s="233"/>
      <c r="K1139" s="233"/>
      <c r="L1139" s="233"/>
      <c r="M1139" s="234"/>
      <c r="N1139" s="233"/>
      <c r="O1139" s="233"/>
      <c r="P1139" s="234"/>
      <c r="Q1139" s="235"/>
      <c r="R1139" s="233"/>
      <c r="U1139" s="59"/>
      <c r="V1139" s="59"/>
      <c r="W1139" s="60"/>
      <c r="X1139" s="59"/>
      <c r="Y1139" s="59"/>
      <c r="Z1139" s="59"/>
      <c r="AA1139" s="60"/>
      <c r="AB1139" s="60"/>
    </row>
    <row r="1140" spans="1:28" x14ac:dyDescent="0.25">
      <c r="A1140" s="244" t="s">
        <v>214</v>
      </c>
      <c r="B1140" s="112" t="str">
        <f>$M$1</f>
        <v>A</v>
      </c>
      <c r="C1140" s="154"/>
      <c r="D1140" s="154"/>
      <c r="E1140" s="224"/>
      <c r="F1140" s="154"/>
      <c r="G1140" s="224"/>
      <c r="H1140" s="154"/>
      <c r="I1140" s="225"/>
      <c r="J1140" s="154"/>
      <c r="K1140" s="154"/>
      <c r="L1140" s="154"/>
      <c r="M1140" s="224"/>
      <c r="N1140" s="154"/>
      <c r="O1140" s="249"/>
      <c r="P1140" s="224"/>
      <c r="Q1140" s="249"/>
      <c r="R1140" s="130"/>
      <c r="S1140" s="219"/>
      <c r="T1140" s="203"/>
      <c r="U1140" s="154"/>
      <c r="V1140" s="154">
        <f>X1114</f>
        <v>0</v>
      </c>
      <c r="W1140" s="227"/>
      <c r="X1140" s="227"/>
      <c r="Y1140" s="227"/>
      <c r="Z1140" s="227"/>
      <c r="AA1140" s="154"/>
      <c r="AB1140" s="229"/>
    </row>
    <row r="1141" spans="1:28" x14ac:dyDescent="0.25">
      <c r="A1141" s="100" t="str">
        <f>A1094</f>
        <v>Structures and Improvements-sewage collection</v>
      </c>
      <c r="B1141" s="130">
        <f>B1094</f>
        <v>351</v>
      </c>
      <c r="C1141" s="154">
        <f>H1094</f>
        <v>111379</v>
      </c>
      <c r="D1141" s="154">
        <v>0</v>
      </c>
      <c r="E1141" s="224"/>
      <c r="F1141" s="154"/>
      <c r="G1141" s="224"/>
      <c r="H1141" s="154">
        <f>C1141+D1141-F1141</f>
        <v>111379</v>
      </c>
      <c r="I1141" s="225">
        <f>I1094</f>
        <v>3</v>
      </c>
      <c r="J1141" s="154">
        <f>((C1141+H1141)/2)*I1141/100*$M$1132/12</f>
        <v>3341.3700000000003</v>
      </c>
      <c r="K1141" s="154">
        <f>N1094</f>
        <v>55065.375000000015</v>
      </c>
      <c r="L1141" s="154"/>
      <c r="M1141" s="224"/>
      <c r="N1141" s="154">
        <f>K1141+J1141+L1141-F1141</f>
        <v>58406.745000000017</v>
      </c>
      <c r="O1141" s="249">
        <f>IF(N1141&gt;0, N1141/H1141*100, "---")</f>
        <v>52.439638531500563</v>
      </c>
      <c r="P1141" s="224"/>
      <c r="Q1141" s="249">
        <f>H1141-N1141</f>
        <v>52972.254999999983</v>
      </c>
      <c r="R1141" s="130">
        <f t="shared" ref="R1141:R1157" si="363">B1141</f>
        <v>351</v>
      </c>
      <c r="S1141" s="219"/>
      <c r="T1141" s="203"/>
      <c r="U1141" s="154"/>
      <c r="V1141" s="360" t="s">
        <v>72</v>
      </c>
      <c r="W1141" s="227"/>
      <c r="X1141" s="154"/>
      <c r="Y1141" s="251"/>
      <c r="Z1141" s="363" t="s">
        <v>74</v>
      </c>
      <c r="AA1141" s="154"/>
      <c r="AB1141" s="229"/>
    </row>
    <row r="1142" spans="1:28" x14ac:dyDescent="0.25">
      <c r="A1142" s="63" t="str">
        <f t="shared" ref="A1142:B1142" si="364">A1095</f>
        <v>Collection Sewers, Force</v>
      </c>
      <c r="B1142" s="45">
        <f t="shared" si="364"/>
        <v>352.1</v>
      </c>
      <c r="C1142" s="39">
        <f t="shared" ref="C1142:C1159" si="365">H1095</f>
        <v>0</v>
      </c>
      <c r="D1142" s="39"/>
      <c r="E1142" s="40"/>
      <c r="F1142" s="39"/>
      <c r="G1142" s="40"/>
      <c r="H1142" s="39">
        <f t="shared" ref="H1142:H1150" si="366">C1142+D1142-F1142</f>
        <v>0</v>
      </c>
      <c r="I1142" s="41">
        <f t="shared" ref="I1142:I1159" si="367">I1095</f>
        <v>2</v>
      </c>
      <c r="J1142" s="39">
        <f t="shared" ref="J1142:J1159" si="368">((C1142+H1142)/2)*I1142/100*$M$1132/12</f>
        <v>0</v>
      </c>
      <c r="K1142" s="39">
        <f t="shared" ref="K1142:K1159" si="369">N1095</f>
        <v>0</v>
      </c>
      <c r="L1142" s="39"/>
      <c r="M1142" s="40"/>
      <c r="N1142" s="39">
        <f t="shared" ref="N1142:N1158" si="370">K1142+J1142+L1142-F1142</f>
        <v>0</v>
      </c>
      <c r="O1142" s="42" t="str">
        <f t="shared" ref="O1142:O1150" si="371">IF(N1142&gt;0, N1142/H1142*100, "---")</f>
        <v>---</v>
      </c>
      <c r="P1142" s="40"/>
      <c r="Q1142" s="42">
        <f t="shared" ref="Q1142:Q1158" si="372">H1142-N1142</f>
        <v>0</v>
      </c>
      <c r="R1142" s="45">
        <f t="shared" si="363"/>
        <v>352.1</v>
      </c>
      <c r="U1142" s="39"/>
      <c r="V1142" s="361"/>
      <c r="W1142" s="207"/>
      <c r="X1142" s="39"/>
      <c r="Y1142" s="210"/>
      <c r="Z1142" s="364"/>
      <c r="AA1142" s="39"/>
      <c r="AB1142" s="211"/>
    </row>
    <row r="1143" spans="1:28" x14ac:dyDescent="0.25">
      <c r="A1143" s="100" t="str">
        <f t="shared" ref="A1143:B1143" si="373">A1096</f>
        <v>Collection Sewers, Gravity</v>
      </c>
      <c r="B1143" s="130">
        <f t="shared" si="373"/>
        <v>352.2</v>
      </c>
      <c r="C1143" s="154">
        <f t="shared" si="365"/>
        <v>0</v>
      </c>
      <c r="D1143" s="154"/>
      <c r="E1143" s="224"/>
      <c r="F1143" s="154"/>
      <c r="G1143" s="224"/>
      <c r="H1143" s="154">
        <f t="shared" si="366"/>
        <v>0</v>
      </c>
      <c r="I1143" s="225">
        <f t="shared" si="367"/>
        <v>2</v>
      </c>
      <c r="J1143" s="154">
        <f t="shared" si="368"/>
        <v>0</v>
      </c>
      <c r="K1143" s="154">
        <f t="shared" si="369"/>
        <v>0</v>
      </c>
      <c r="L1143" s="154"/>
      <c r="M1143" s="224"/>
      <c r="N1143" s="154">
        <f t="shared" si="370"/>
        <v>0</v>
      </c>
      <c r="O1143" s="249" t="str">
        <f t="shared" si="371"/>
        <v>---</v>
      </c>
      <c r="P1143" s="224"/>
      <c r="Q1143" s="249">
        <f t="shared" si="372"/>
        <v>0</v>
      </c>
      <c r="R1143" s="130">
        <f t="shared" si="363"/>
        <v>352.2</v>
      </c>
      <c r="S1143" s="219"/>
      <c r="T1143" s="203"/>
      <c r="U1143" s="154"/>
      <c r="V1143" s="361"/>
      <c r="W1143" s="227"/>
      <c r="X1143" s="154"/>
      <c r="Y1143" s="251"/>
      <c r="Z1143" s="364"/>
      <c r="AA1143" s="154"/>
      <c r="AB1143" s="229"/>
    </row>
    <row r="1144" spans="1:28" x14ac:dyDescent="0.25">
      <c r="A1144" s="63" t="str">
        <f t="shared" ref="A1144:B1144" si="374">A1097</f>
        <v>Structures and Improvements-sewage treatment</v>
      </c>
      <c r="B1144" s="45">
        <f t="shared" si="374"/>
        <v>371</v>
      </c>
      <c r="C1144" s="39">
        <f t="shared" si="365"/>
        <v>97252</v>
      </c>
      <c r="D1144" s="39"/>
      <c r="E1144" s="40"/>
      <c r="F1144" s="39"/>
      <c r="G1144" s="40"/>
      <c r="H1144" s="39">
        <f t="shared" si="366"/>
        <v>97252</v>
      </c>
      <c r="I1144" s="41">
        <f t="shared" si="367"/>
        <v>3.7</v>
      </c>
      <c r="J1144" s="39">
        <f t="shared" si="368"/>
        <v>3598.3240000000001</v>
      </c>
      <c r="K1144" s="39">
        <f t="shared" si="369"/>
        <v>13638.829000000002</v>
      </c>
      <c r="L1144" s="39"/>
      <c r="M1144" s="40"/>
      <c r="N1144" s="39">
        <f t="shared" si="370"/>
        <v>17237.153000000002</v>
      </c>
      <c r="O1144" s="42">
        <f t="shared" si="371"/>
        <v>17.724214412042944</v>
      </c>
      <c r="P1144" s="40"/>
      <c r="Q1144" s="42">
        <f t="shared" si="372"/>
        <v>80014.846999999994</v>
      </c>
      <c r="R1144" s="45">
        <f t="shared" si="363"/>
        <v>371</v>
      </c>
      <c r="U1144" s="39"/>
      <c r="V1144" s="361"/>
      <c r="W1144" s="207"/>
      <c r="X1144" s="39"/>
      <c r="Y1144" s="210"/>
      <c r="Z1144" s="364"/>
      <c r="AA1144" s="39"/>
      <c r="AB1144" s="211"/>
    </row>
    <row r="1145" spans="1:28" x14ac:dyDescent="0.25">
      <c r="A1145" s="100" t="str">
        <f t="shared" ref="A1145:B1145" si="375">A1098</f>
        <v>Services to Customers</v>
      </c>
      <c r="B1145" s="130">
        <f t="shared" si="375"/>
        <v>353</v>
      </c>
      <c r="C1145" s="154">
        <f t="shared" si="365"/>
        <v>1588923</v>
      </c>
      <c r="D1145" s="154">
        <v>3359</v>
      </c>
      <c r="E1145" s="224"/>
      <c r="F1145" s="154"/>
      <c r="G1145" s="224"/>
      <c r="H1145" s="154">
        <f t="shared" si="366"/>
        <v>1592282</v>
      </c>
      <c r="I1145" s="225">
        <f t="shared" si="367"/>
        <v>2</v>
      </c>
      <c r="J1145" s="154">
        <f t="shared" si="368"/>
        <v>31812.05</v>
      </c>
      <c r="K1145" s="154">
        <f t="shared" si="369"/>
        <v>200677.34999999998</v>
      </c>
      <c r="L1145" s="154"/>
      <c r="M1145" s="224"/>
      <c r="N1145" s="154">
        <f t="shared" si="370"/>
        <v>232489.39999999997</v>
      </c>
      <c r="O1145" s="249">
        <f t="shared" si="371"/>
        <v>14.601019166202969</v>
      </c>
      <c r="P1145" s="224"/>
      <c r="Q1145" s="249">
        <f t="shared" si="372"/>
        <v>1359792.6</v>
      </c>
      <c r="R1145" s="130">
        <f t="shared" si="363"/>
        <v>353</v>
      </c>
      <c r="S1145" s="219"/>
      <c r="T1145" s="203"/>
      <c r="U1145" s="154"/>
      <c r="V1145" s="361"/>
      <c r="W1145" s="227"/>
      <c r="X1145" s="154"/>
      <c r="Y1145" s="251"/>
      <c r="Z1145" s="364"/>
      <c r="AA1145" s="154"/>
      <c r="AB1145" s="229"/>
    </row>
    <row r="1146" spans="1:28" x14ac:dyDescent="0.25">
      <c r="A1146" s="63" t="str">
        <f t="shared" ref="A1146:B1146" si="376">A1099</f>
        <v>Flow Measuring Devices</v>
      </c>
      <c r="B1146" s="45">
        <f t="shared" si="376"/>
        <v>354</v>
      </c>
      <c r="C1146" s="39">
        <f t="shared" si="365"/>
        <v>4200</v>
      </c>
      <c r="D1146" s="39"/>
      <c r="E1146" s="40"/>
      <c r="F1146" s="39"/>
      <c r="G1146" s="40"/>
      <c r="H1146" s="39">
        <f t="shared" si="366"/>
        <v>4200</v>
      </c>
      <c r="I1146" s="41">
        <f t="shared" si="367"/>
        <v>3.3</v>
      </c>
      <c r="J1146" s="39">
        <f t="shared" si="368"/>
        <v>138.6</v>
      </c>
      <c r="K1146" s="39">
        <f t="shared" si="369"/>
        <v>1732.4999999999995</v>
      </c>
      <c r="L1146" s="39"/>
      <c r="M1146" s="40"/>
      <c r="N1146" s="39">
        <f t="shared" si="370"/>
        <v>1871.0999999999995</v>
      </c>
      <c r="O1146" s="42">
        <f t="shared" si="371"/>
        <v>44.54999999999999</v>
      </c>
      <c r="P1146" s="40"/>
      <c r="Q1146" s="42">
        <f t="shared" si="372"/>
        <v>2328.9000000000005</v>
      </c>
      <c r="R1146" s="45">
        <f t="shared" si="363"/>
        <v>354</v>
      </c>
      <c r="U1146" s="39"/>
      <c r="V1146" s="361"/>
      <c r="W1146" s="207"/>
      <c r="X1146" s="39"/>
      <c r="Y1146" s="210"/>
      <c r="Z1146" s="364"/>
      <c r="AA1146" s="39"/>
      <c r="AB1146" s="211"/>
    </row>
    <row r="1147" spans="1:28" x14ac:dyDescent="0.25">
      <c r="A1147" s="100" t="str">
        <f t="shared" ref="A1147:B1147" si="377">A1100</f>
        <v>Receiving Wells (Pump Pits)</v>
      </c>
      <c r="B1147" s="130">
        <f t="shared" si="377"/>
        <v>362</v>
      </c>
      <c r="C1147" s="154">
        <f t="shared" si="365"/>
        <v>2387</v>
      </c>
      <c r="D1147" s="154"/>
      <c r="E1147" s="224"/>
      <c r="F1147" s="154"/>
      <c r="G1147" s="224"/>
      <c r="H1147" s="154">
        <f t="shared" si="366"/>
        <v>2387</v>
      </c>
      <c r="I1147" s="225">
        <f t="shared" si="367"/>
        <v>4</v>
      </c>
      <c r="J1147" s="154">
        <f t="shared" si="368"/>
        <v>95.48</v>
      </c>
      <c r="K1147" s="154">
        <f t="shared" si="369"/>
        <v>525.14</v>
      </c>
      <c r="L1147" s="154"/>
      <c r="M1147" s="224"/>
      <c r="N1147" s="154">
        <f t="shared" si="370"/>
        <v>620.62</v>
      </c>
      <c r="O1147" s="249">
        <f t="shared" si="371"/>
        <v>26</v>
      </c>
      <c r="P1147" s="224"/>
      <c r="Q1147" s="249">
        <f t="shared" si="372"/>
        <v>1766.38</v>
      </c>
      <c r="R1147" s="130">
        <f t="shared" si="363"/>
        <v>362</v>
      </c>
      <c r="S1147" s="219"/>
      <c r="T1147" s="203"/>
      <c r="U1147" s="154"/>
      <c r="V1147" s="362"/>
      <c r="W1147" s="227"/>
      <c r="X1147" s="154"/>
      <c r="Y1147" s="251"/>
      <c r="Z1147" s="365"/>
      <c r="AA1147" s="154"/>
      <c r="AB1147" s="229"/>
    </row>
    <row r="1148" spans="1:28" x14ac:dyDescent="0.25">
      <c r="A1148" s="63" t="str">
        <f t="shared" ref="A1148:B1148" si="378">A1101</f>
        <v>Pumping Equipment</v>
      </c>
      <c r="B1148" s="45">
        <f t="shared" si="378"/>
        <v>363</v>
      </c>
      <c r="C1148" s="39">
        <f t="shared" si="365"/>
        <v>0</v>
      </c>
      <c r="D1148" s="39">
        <v>0</v>
      </c>
      <c r="E1148" s="40"/>
      <c r="F1148" s="39"/>
      <c r="G1148" s="40"/>
      <c r="H1148" s="39">
        <f t="shared" si="366"/>
        <v>0</v>
      </c>
      <c r="I1148" s="41">
        <f t="shared" si="367"/>
        <v>10</v>
      </c>
      <c r="J1148" s="39">
        <f t="shared" si="368"/>
        <v>0</v>
      </c>
      <c r="K1148" s="39">
        <f t="shared" si="369"/>
        <v>0</v>
      </c>
      <c r="L1148" s="39"/>
      <c r="M1148" s="40"/>
      <c r="N1148" s="39">
        <f t="shared" si="370"/>
        <v>0</v>
      </c>
      <c r="O1148" s="42" t="str">
        <f t="shared" si="371"/>
        <v>---</v>
      </c>
      <c r="P1148" s="40"/>
      <c r="Q1148" s="42">
        <f t="shared" si="372"/>
        <v>0</v>
      </c>
      <c r="R1148" s="45">
        <f t="shared" si="363"/>
        <v>363</v>
      </c>
      <c r="U1148" s="39"/>
      <c r="V1148" s="39"/>
      <c r="W1148" s="207"/>
      <c r="X1148" s="39"/>
      <c r="Y1148" s="39"/>
      <c r="Z1148" s="210"/>
      <c r="AA1148" s="39"/>
      <c r="AB1148" s="211"/>
    </row>
    <row r="1149" spans="1:28" x14ac:dyDescent="0.25">
      <c r="A1149" s="100" t="str">
        <f t="shared" ref="A1149:B1149" si="379">A1102</f>
        <v>Communication Equipment</v>
      </c>
      <c r="B1149" s="130">
        <f t="shared" si="379"/>
        <v>397</v>
      </c>
      <c r="C1149" s="154">
        <f t="shared" si="365"/>
        <v>0</v>
      </c>
      <c r="D1149" s="154">
        <v>0</v>
      </c>
      <c r="E1149" s="224"/>
      <c r="F1149" s="154"/>
      <c r="G1149" s="224"/>
      <c r="H1149" s="154">
        <f t="shared" si="366"/>
        <v>0</v>
      </c>
      <c r="I1149" s="225">
        <f t="shared" si="367"/>
        <v>6.7</v>
      </c>
      <c r="J1149" s="154">
        <f t="shared" si="368"/>
        <v>0</v>
      </c>
      <c r="K1149" s="154">
        <f t="shared" si="369"/>
        <v>0</v>
      </c>
      <c r="L1149" s="154"/>
      <c r="M1149" s="224"/>
      <c r="N1149" s="154">
        <f t="shared" si="370"/>
        <v>0</v>
      </c>
      <c r="O1149" s="249" t="str">
        <f t="shared" si="371"/>
        <v>---</v>
      </c>
      <c r="P1149" s="224"/>
      <c r="Q1149" s="249">
        <f t="shared" si="372"/>
        <v>0</v>
      </c>
      <c r="R1149" s="130">
        <f t="shared" si="363"/>
        <v>397</v>
      </c>
      <c r="S1149" s="219"/>
      <c r="T1149" s="203"/>
      <c r="U1149" s="154"/>
      <c r="V1149" s="454" t="s">
        <v>73</v>
      </c>
      <c r="W1149" s="227"/>
      <c r="X1149" s="154"/>
      <c r="Y1149" s="154"/>
      <c r="Z1149" s="251"/>
      <c r="AA1149" s="154"/>
      <c r="AB1149" s="229"/>
    </row>
    <row r="1150" spans="1:28" x14ac:dyDescent="0.25">
      <c r="A1150" s="63" t="str">
        <f t="shared" ref="A1150:B1150" si="380">A1103</f>
        <v>Treatment &amp; Disposal Facilities</v>
      </c>
      <c r="B1150" s="45">
        <f t="shared" si="380"/>
        <v>372</v>
      </c>
      <c r="C1150" s="39">
        <f t="shared" si="365"/>
        <v>177486</v>
      </c>
      <c r="D1150" s="39"/>
      <c r="E1150" s="40"/>
      <c r="F1150" s="39"/>
      <c r="G1150" s="40"/>
      <c r="H1150" s="39">
        <f t="shared" si="366"/>
        <v>177486</v>
      </c>
      <c r="I1150" s="41">
        <f t="shared" si="367"/>
        <v>5</v>
      </c>
      <c r="J1150" s="39">
        <f t="shared" si="368"/>
        <v>8874.2999999999993</v>
      </c>
      <c r="K1150" s="39">
        <f t="shared" si="369"/>
        <v>15218.350000000002</v>
      </c>
      <c r="L1150" s="39"/>
      <c r="M1150" s="40"/>
      <c r="N1150" s="39">
        <f t="shared" si="370"/>
        <v>24092.65</v>
      </c>
      <c r="O1150" s="42">
        <f t="shared" si="371"/>
        <v>13.574394600137477</v>
      </c>
      <c r="P1150" s="40"/>
      <c r="Q1150" s="42">
        <f t="shared" si="372"/>
        <v>153393.35</v>
      </c>
      <c r="R1150" s="45">
        <f t="shared" si="363"/>
        <v>372</v>
      </c>
      <c r="U1150" s="39"/>
      <c r="V1150" s="455"/>
      <c r="W1150" s="207"/>
      <c r="X1150" s="39"/>
      <c r="Y1150" s="39"/>
      <c r="Z1150" s="210"/>
      <c r="AA1150" s="39"/>
      <c r="AB1150" s="211"/>
    </row>
    <row r="1151" spans="1:28" x14ac:dyDescent="0.25">
      <c r="A1151" s="100" t="str">
        <f t="shared" ref="A1151:B1151" si="381">A1104</f>
        <v>Plant Sewers</v>
      </c>
      <c r="B1151" s="130">
        <f t="shared" si="381"/>
        <v>373</v>
      </c>
      <c r="C1151" s="154">
        <f t="shared" si="365"/>
        <v>0</v>
      </c>
      <c r="D1151" s="154"/>
      <c r="E1151" s="224"/>
      <c r="F1151" s="154"/>
      <c r="G1151" s="224"/>
      <c r="H1151" s="154">
        <f>C1151+D1151-F1151</f>
        <v>0</v>
      </c>
      <c r="I1151" s="225">
        <f t="shared" si="367"/>
        <v>2.5</v>
      </c>
      <c r="J1151" s="154">
        <f t="shared" si="368"/>
        <v>0</v>
      </c>
      <c r="K1151" s="154">
        <f t="shared" si="369"/>
        <v>0</v>
      </c>
      <c r="L1151" s="154"/>
      <c r="M1151" s="224"/>
      <c r="N1151" s="154">
        <f t="shared" si="370"/>
        <v>0</v>
      </c>
      <c r="O1151" s="249" t="str">
        <f>IF(N1151&gt;0, N1151/H1151*100, "---")</f>
        <v>---</v>
      </c>
      <c r="P1151" s="224"/>
      <c r="Q1151" s="249">
        <f t="shared" si="372"/>
        <v>0</v>
      </c>
      <c r="R1151" s="130">
        <f t="shared" si="363"/>
        <v>373</v>
      </c>
      <c r="S1151" s="219"/>
      <c r="T1151" s="203"/>
      <c r="U1151" s="154"/>
      <c r="V1151" s="455"/>
      <c r="W1151" s="227"/>
      <c r="X1151" s="154"/>
      <c r="Y1151" s="154"/>
      <c r="Z1151" s="154"/>
      <c r="AA1151" s="154"/>
      <c r="AB1151" s="229"/>
    </row>
    <row r="1152" spans="1:28" x14ac:dyDescent="0.25">
      <c r="A1152" s="63" t="str">
        <f t="shared" ref="A1152:B1152" si="382">A1105</f>
        <v>Outfall Sewer Line</v>
      </c>
      <c r="B1152" s="45">
        <f t="shared" si="382"/>
        <v>374</v>
      </c>
      <c r="C1152" s="39">
        <f t="shared" si="365"/>
        <v>75109</v>
      </c>
      <c r="D1152" s="39">
        <v>0</v>
      </c>
      <c r="E1152" s="40"/>
      <c r="F1152" s="39"/>
      <c r="G1152" s="40"/>
      <c r="H1152" s="39">
        <f t="shared" ref="H1152" si="383">C1152+D1152-F1152</f>
        <v>75109</v>
      </c>
      <c r="I1152" s="41">
        <f t="shared" si="367"/>
        <v>2</v>
      </c>
      <c r="J1152" s="39">
        <f t="shared" si="368"/>
        <v>1502.18</v>
      </c>
      <c r="K1152" s="39">
        <f t="shared" si="369"/>
        <v>6759.81</v>
      </c>
      <c r="L1152" s="39"/>
      <c r="M1152" s="40"/>
      <c r="N1152" s="39">
        <f t="shared" si="370"/>
        <v>8261.99</v>
      </c>
      <c r="O1152" s="42">
        <f t="shared" ref="O1152:O1158" si="384">IF(N1152&gt;0, N1152/H1152*100, "---")</f>
        <v>11</v>
      </c>
      <c r="P1152" s="40"/>
      <c r="Q1152" s="42">
        <f t="shared" si="372"/>
        <v>66847.009999999995</v>
      </c>
      <c r="R1152" s="45">
        <f t="shared" si="363"/>
        <v>374</v>
      </c>
      <c r="U1152" s="39"/>
      <c r="V1152" s="455"/>
      <c r="W1152" s="207"/>
      <c r="X1152" s="39"/>
      <c r="Y1152" s="39"/>
      <c r="Z1152" s="39"/>
      <c r="AA1152" s="39"/>
      <c r="AB1152" s="211"/>
    </row>
    <row r="1153" spans="1:28" x14ac:dyDescent="0.25">
      <c r="A1153" s="100" t="str">
        <f t="shared" ref="A1153:B1153" si="385">A1106</f>
        <v>Structures and Improvements- other</v>
      </c>
      <c r="B1153" s="130">
        <f t="shared" si="385"/>
        <v>390</v>
      </c>
      <c r="C1153" s="154">
        <f t="shared" si="365"/>
        <v>235842</v>
      </c>
      <c r="D1153" s="154"/>
      <c r="E1153" s="224"/>
      <c r="F1153" s="154"/>
      <c r="G1153" s="224"/>
      <c r="H1153" s="154">
        <f>C1153+D1153-F1153</f>
        <v>235842</v>
      </c>
      <c r="I1153" s="225">
        <f t="shared" si="367"/>
        <v>2.5</v>
      </c>
      <c r="J1153" s="154">
        <f t="shared" si="368"/>
        <v>5896.05</v>
      </c>
      <c r="K1153" s="154">
        <f t="shared" si="369"/>
        <v>85044.800000000032</v>
      </c>
      <c r="L1153" s="154"/>
      <c r="M1153" s="224"/>
      <c r="N1153" s="154">
        <f t="shared" si="370"/>
        <v>90940.850000000035</v>
      </c>
      <c r="O1153" s="249">
        <f t="shared" si="384"/>
        <v>38.560074117417606</v>
      </c>
      <c r="P1153" s="224"/>
      <c r="Q1153" s="249">
        <f t="shared" si="372"/>
        <v>144901.14999999997</v>
      </c>
      <c r="R1153" s="130">
        <f t="shared" si="363"/>
        <v>390</v>
      </c>
      <c r="S1153" s="219"/>
      <c r="T1153" s="203"/>
      <c r="U1153" s="154"/>
      <c r="V1153" s="455"/>
      <c r="W1153" s="227"/>
      <c r="X1153" s="154"/>
      <c r="Y1153" s="154"/>
      <c r="Z1153" s="154"/>
      <c r="AA1153" s="154"/>
      <c r="AB1153" s="229"/>
    </row>
    <row r="1154" spans="1:28" x14ac:dyDescent="0.25">
      <c r="A1154" s="63" t="str">
        <f t="shared" ref="A1154:B1154" si="386">A1107</f>
        <v>Stores Equipment</v>
      </c>
      <c r="B1154" s="45">
        <f t="shared" si="386"/>
        <v>393</v>
      </c>
      <c r="C1154" s="39">
        <f t="shared" si="365"/>
        <v>12656</v>
      </c>
      <c r="D1154" s="39"/>
      <c r="E1154" s="40"/>
      <c r="F1154" s="39"/>
      <c r="G1154" s="40"/>
      <c r="H1154" s="39">
        <f t="shared" ref="H1154:H1158" si="387">C1154+D1154-F1154</f>
        <v>12656</v>
      </c>
      <c r="I1154" s="41">
        <f t="shared" si="367"/>
        <v>4</v>
      </c>
      <c r="J1154" s="39">
        <f t="shared" si="368"/>
        <v>506.24</v>
      </c>
      <c r="K1154" s="39">
        <f t="shared" si="369"/>
        <v>2278.08</v>
      </c>
      <c r="L1154" s="39"/>
      <c r="M1154" s="40"/>
      <c r="N1154" s="39">
        <f t="shared" si="370"/>
        <v>2784.3199999999997</v>
      </c>
      <c r="O1154" s="42">
        <f t="shared" si="384"/>
        <v>21.999999999999996</v>
      </c>
      <c r="P1154" s="40"/>
      <c r="Q1154" s="42">
        <f t="shared" si="372"/>
        <v>9871.68</v>
      </c>
      <c r="R1154" s="45">
        <f t="shared" si="363"/>
        <v>393</v>
      </c>
      <c r="S1154" s="219"/>
      <c r="T1154" s="203"/>
      <c r="U1154" s="39"/>
      <c r="V1154" s="455"/>
      <c r="W1154" s="207"/>
      <c r="X1154" s="39"/>
      <c r="Y1154" s="39"/>
      <c r="Z1154" s="39"/>
      <c r="AA1154" s="39"/>
      <c r="AB1154" s="211"/>
    </row>
    <row r="1155" spans="1:28" x14ac:dyDescent="0.25">
      <c r="A1155" s="100" t="str">
        <f t="shared" ref="A1155:B1155" si="388">A1108</f>
        <v>Transportation Equipment</v>
      </c>
      <c r="B1155" s="130">
        <f t="shared" si="388"/>
        <v>392</v>
      </c>
      <c r="C1155" s="154">
        <f t="shared" si="365"/>
        <v>0</v>
      </c>
      <c r="D1155" s="154"/>
      <c r="E1155" s="224"/>
      <c r="F1155" s="154"/>
      <c r="G1155" s="224"/>
      <c r="H1155" s="154">
        <f t="shared" si="387"/>
        <v>0</v>
      </c>
      <c r="I1155" s="225">
        <f t="shared" si="367"/>
        <v>13</v>
      </c>
      <c r="J1155" s="154">
        <f t="shared" si="368"/>
        <v>0</v>
      </c>
      <c r="K1155" s="154">
        <f t="shared" si="369"/>
        <v>0</v>
      </c>
      <c r="L1155" s="154"/>
      <c r="M1155" s="224"/>
      <c r="N1155" s="154">
        <f t="shared" si="370"/>
        <v>0</v>
      </c>
      <c r="O1155" s="249" t="str">
        <f t="shared" si="384"/>
        <v>---</v>
      </c>
      <c r="P1155" s="224"/>
      <c r="Q1155" s="249">
        <f t="shared" si="372"/>
        <v>0</v>
      </c>
      <c r="R1155" s="130">
        <f t="shared" si="363"/>
        <v>392</v>
      </c>
      <c r="S1155" s="219"/>
      <c r="T1155" s="203"/>
      <c r="U1155" s="154"/>
      <c r="V1155" s="455"/>
      <c r="W1155" s="227"/>
      <c r="X1155" s="154"/>
      <c r="Y1155" s="154"/>
      <c r="Z1155" s="154"/>
      <c r="AA1155" s="154"/>
      <c r="AB1155" s="229"/>
    </row>
    <row r="1156" spans="1:28" x14ac:dyDescent="0.25">
      <c r="A1156" s="63" t="str">
        <f t="shared" ref="A1156:B1156" si="389">A1109</f>
        <v>Power Operated Equipment</v>
      </c>
      <c r="B1156" s="45">
        <f t="shared" si="389"/>
        <v>396</v>
      </c>
      <c r="C1156" s="39">
        <f t="shared" si="365"/>
        <v>0</v>
      </c>
      <c r="D1156" s="39">
        <v>10245</v>
      </c>
      <c r="E1156" s="40"/>
      <c r="F1156" s="39"/>
      <c r="G1156" s="40"/>
      <c r="H1156" s="39">
        <f t="shared" si="387"/>
        <v>10245</v>
      </c>
      <c r="I1156" s="41">
        <f t="shared" si="367"/>
        <v>6.7</v>
      </c>
      <c r="J1156" s="39">
        <f t="shared" si="368"/>
        <v>343.20749999999998</v>
      </c>
      <c r="K1156" s="39">
        <f t="shared" si="369"/>
        <v>0</v>
      </c>
      <c r="L1156" s="39"/>
      <c r="M1156" s="40"/>
      <c r="N1156" s="39">
        <f t="shared" si="370"/>
        <v>343.20749999999998</v>
      </c>
      <c r="O1156" s="42">
        <f t="shared" si="384"/>
        <v>3.3499999999999996</v>
      </c>
      <c r="P1156" s="40"/>
      <c r="Q1156" s="42">
        <f t="shared" si="372"/>
        <v>9901.7924999999996</v>
      </c>
      <c r="R1156" s="45">
        <f t="shared" si="363"/>
        <v>396</v>
      </c>
      <c r="S1156" s="219"/>
      <c r="T1156" s="203"/>
      <c r="U1156" s="39"/>
      <c r="V1156" s="456"/>
      <c r="W1156" s="207"/>
      <c r="X1156" s="39"/>
      <c r="Y1156" s="39"/>
      <c r="Z1156" s="39"/>
      <c r="AA1156" s="39"/>
      <c r="AB1156" s="211"/>
    </row>
    <row r="1157" spans="1:28" x14ac:dyDescent="0.25">
      <c r="A1157" s="100" t="str">
        <f t="shared" ref="A1157:B1159" si="390">A1110</f>
        <v>Land and Land Rights</v>
      </c>
      <c r="B1157" s="130">
        <f t="shared" si="390"/>
        <v>350</v>
      </c>
      <c r="C1157" s="154">
        <f t="shared" si="365"/>
        <v>31116</v>
      </c>
      <c r="D1157" s="154"/>
      <c r="E1157" s="224"/>
      <c r="F1157" s="154"/>
      <c r="G1157" s="224"/>
      <c r="H1157" s="154">
        <f t="shared" si="387"/>
        <v>31116</v>
      </c>
      <c r="I1157" s="225">
        <f t="shared" si="367"/>
        <v>0</v>
      </c>
      <c r="J1157" s="154">
        <f t="shared" si="368"/>
        <v>0</v>
      </c>
      <c r="K1157" s="154">
        <f t="shared" si="369"/>
        <v>0</v>
      </c>
      <c r="L1157" s="154"/>
      <c r="M1157" s="224"/>
      <c r="N1157" s="154">
        <f t="shared" si="370"/>
        <v>0</v>
      </c>
      <c r="O1157" s="249" t="str">
        <f t="shared" si="384"/>
        <v>---</v>
      </c>
      <c r="P1157" s="224"/>
      <c r="Q1157" s="249">
        <f t="shared" si="372"/>
        <v>31116</v>
      </c>
      <c r="R1157" s="130">
        <f t="shared" si="363"/>
        <v>350</v>
      </c>
      <c r="S1157" s="219"/>
      <c r="T1157" s="203"/>
      <c r="U1157" s="154"/>
      <c r="V1157" s="154"/>
      <c r="W1157" s="227"/>
      <c r="X1157" s="154"/>
      <c r="Y1157" s="154"/>
      <c r="Z1157" s="154"/>
      <c r="AA1157" s="154"/>
      <c r="AB1157" s="229"/>
    </row>
    <row r="1158" spans="1:28" x14ac:dyDescent="0.25">
      <c r="A1158" s="63">
        <f t="shared" ref="A1158" si="391">A1112</f>
        <v>0</v>
      </c>
      <c r="B1158" s="45">
        <f t="shared" si="390"/>
        <v>0</v>
      </c>
      <c r="C1158" s="39">
        <f t="shared" si="365"/>
        <v>0</v>
      </c>
      <c r="D1158" s="39"/>
      <c r="E1158" s="40"/>
      <c r="F1158" s="39"/>
      <c r="G1158" s="40"/>
      <c r="H1158" s="39">
        <f t="shared" si="387"/>
        <v>0</v>
      </c>
      <c r="I1158" s="41">
        <f t="shared" si="367"/>
        <v>0</v>
      </c>
      <c r="J1158" s="39">
        <f t="shared" si="368"/>
        <v>0</v>
      </c>
      <c r="K1158" s="39">
        <f t="shared" si="369"/>
        <v>0</v>
      </c>
      <c r="L1158" s="39"/>
      <c r="M1158" s="40"/>
      <c r="N1158" s="39">
        <f t="shared" si="370"/>
        <v>0</v>
      </c>
      <c r="O1158" s="42" t="str">
        <f t="shared" si="384"/>
        <v>---</v>
      </c>
      <c r="P1158" s="40"/>
      <c r="Q1158" s="42">
        <f t="shared" si="372"/>
        <v>0</v>
      </c>
      <c r="R1158" s="45"/>
      <c r="S1158" s="219"/>
      <c r="T1158" s="203"/>
      <c r="U1158" s="39"/>
      <c r="V1158" s="39"/>
      <c r="W1158" s="207"/>
      <c r="X1158" s="207"/>
      <c r="Y1158" s="39"/>
      <c r="Z1158" s="39"/>
      <c r="AA1158" s="39"/>
      <c r="AB1158" s="211"/>
    </row>
    <row r="1159" spans="1:28" x14ac:dyDescent="0.25">
      <c r="A1159" s="100">
        <f t="shared" ref="A1159" si="392">A1113</f>
        <v>0</v>
      </c>
      <c r="B1159" s="130">
        <f t="shared" si="390"/>
        <v>0</v>
      </c>
      <c r="C1159" s="154">
        <f t="shared" si="365"/>
        <v>0</v>
      </c>
      <c r="D1159" s="289"/>
      <c r="E1159" s="290"/>
      <c r="F1159" s="289"/>
      <c r="G1159" s="290"/>
      <c r="H1159" s="154"/>
      <c r="I1159" s="225">
        <f t="shared" si="367"/>
        <v>0</v>
      </c>
      <c r="J1159" s="154">
        <f t="shared" si="368"/>
        <v>0</v>
      </c>
      <c r="K1159" s="154">
        <f t="shared" si="369"/>
        <v>0</v>
      </c>
      <c r="L1159" s="289"/>
      <c r="M1159" s="290"/>
      <c r="N1159" s="289"/>
      <c r="O1159" s="249"/>
      <c r="P1159" s="290"/>
      <c r="Q1159" s="291"/>
      <c r="R1159" s="130"/>
      <c r="S1159" s="219"/>
      <c r="T1159" s="203"/>
      <c r="U1159" s="154"/>
      <c r="V1159" s="154"/>
      <c r="W1159" s="227"/>
      <c r="X1159" s="227"/>
      <c r="Y1159" s="154"/>
      <c r="Z1159" s="154"/>
      <c r="AA1159" s="154"/>
      <c r="AB1159" s="229"/>
    </row>
    <row r="1160" spans="1:28" x14ac:dyDescent="0.25">
      <c r="A1160" s="10"/>
      <c r="B1160" s="104"/>
      <c r="C1160" s="14"/>
      <c r="D1160" s="15"/>
      <c r="E1160" s="16"/>
      <c r="F1160" s="15"/>
      <c r="G1160" s="16"/>
      <c r="H1160" s="11">
        <f t="shared" ref="H1160" si="393">C1160+D1160-F1160</f>
        <v>0</v>
      </c>
      <c r="I1160" s="17"/>
      <c r="J1160" s="11"/>
      <c r="K1160" s="14"/>
      <c r="L1160" s="15"/>
      <c r="M1160" s="16"/>
      <c r="N1160" s="15"/>
      <c r="O1160" s="13"/>
      <c r="P1160" s="16"/>
      <c r="Q1160" s="124"/>
      <c r="R1160" s="44"/>
      <c r="U1160" s="11"/>
      <c r="V1160" s="11"/>
      <c r="W1160" s="64"/>
      <c r="X1160" s="64"/>
      <c r="Y1160" s="11"/>
      <c r="Z1160" s="11"/>
      <c r="AA1160" s="11"/>
      <c r="AB1160" s="230"/>
    </row>
    <row r="1161" spans="1:28" x14ac:dyDescent="0.25">
      <c r="A1161" s="4" t="s">
        <v>4</v>
      </c>
      <c r="C1161" s="198">
        <f>SUM(C1140:C1160)</f>
        <v>2336350</v>
      </c>
      <c r="D1161" s="198">
        <f>SUM(D1140:D1160)</f>
        <v>13604</v>
      </c>
      <c r="E1161" s="22"/>
      <c r="F1161" s="154">
        <f>SUM(F1140:F1160)</f>
        <v>0</v>
      </c>
      <c r="G1161" s="22"/>
      <c r="H1161" s="198">
        <f>SUM(H1140:H1160)</f>
        <v>2349954</v>
      </c>
      <c r="I1161" s="23"/>
      <c r="J1161" s="198">
        <f>SUM(J1140:J1160)</f>
        <v>56107.801499999994</v>
      </c>
      <c r="K1161" s="198">
        <f>SUM(K1140:K1160)</f>
        <v>380940.23400000005</v>
      </c>
      <c r="L1161" s="154">
        <f>SUM(L1140:L1160)</f>
        <v>0</v>
      </c>
      <c r="M1161" s="22"/>
      <c r="N1161" s="198">
        <f>SUM(N1140:N1160)</f>
        <v>437048.0355</v>
      </c>
      <c r="O1161" s="64"/>
      <c r="P1161" s="24"/>
      <c r="Q1161" s="198">
        <f>SUM(Q1140:Q1160)</f>
        <v>1912905.9644999998</v>
      </c>
      <c r="U1161" s="198">
        <f>SUM(U1140:U1160)</f>
        <v>0</v>
      </c>
      <c r="V1161" s="23"/>
      <c r="X1161" s="198">
        <f>U1161+V1140</f>
        <v>0</v>
      </c>
      <c r="Y1161" s="198">
        <f>X1161/H1161*J1161</f>
        <v>0</v>
      </c>
      <c r="AA1161" s="198">
        <f>Z1140+Y1161+SUM(AA1140:AA1160)</f>
        <v>0</v>
      </c>
      <c r="AB1161" s="198">
        <f>X1161-AA1161</f>
        <v>0</v>
      </c>
    </row>
    <row r="1162" spans="1:28" x14ac:dyDescent="0.25">
      <c r="C1162" s="32"/>
      <c r="H1162" s="32"/>
      <c r="I1162" s="32"/>
      <c r="J1162" s="32"/>
      <c r="K1162" s="32"/>
      <c r="L1162" s="32"/>
      <c r="N1162" s="32"/>
      <c r="O1162" s="32"/>
      <c r="Q1162" s="32"/>
    </row>
    <row r="1163" spans="1:28" x14ac:dyDescent="0.25">
      <c r="A1163" s="120" t="s">
        <v>85</v>
      </c>
      <c r="B1163" s="4"/>
      <c r="E1163" s="4"/>
      <c r="G1163" s="4"/>
      <c r="M1163" s="4"/>
      <c r="P1163" s="4"/>
    </row>
    <row r="1164" spans="1:28" ht="14.4" thickBot="1" x14ac:dyDescent="0.3">
      <c r="B1164" s="4"/>
      <c r="E1164" s="4"/>
      <c r="G1164" s="4"/>
      <c r="J1164" s="32"/>
      <c r="K1164" s="32"/>
      <c r="L1164" s="32"/>
      <c r="N1164" s="32"/>
      <c r="O1164" s="32"/>
      <c r="Q1164" s="32"/>
    </row>
    <row r="1165" spans="1:28" ht="14.4" thickTop="1" x14ac:dyDescent="0.25">
      <c r="B1165" s="4"/>
      <c r="E1165" s="4"/>
      <c r="G1165" s="4"/>
      <c r="J1165" s="32"/>
      <c r="K1165" s="66"/>
      <c r="L1165" s="67"/>
      <c r="M1165" s="68"/>
      <c r="N1165" s="67"/>
      <c r="O1165" s="67"/>
      <c r="P1165" s="68"/>
      <c r="Q1165" s="69"/>
    </row>
    <row r="1166" spans="1:28" x14ac:dyDescent="0.25">
      <c r="C1166" s="32"/>
      <c r="H1166" s="32"/>
      <c r="I1166" s="32"/>
      <c r="J1166" s="32"/>
      <c r="K1166" s="70"/>
      <c r="L1166" s="448">
        <f>I1132</f>
        <v>2006</v>
      </c>
      <c r="M1166" s="449"/>
      <c r="N1166" s="449"/>
      <c r="O1166" s="449"/>
      <c r="P1166" s="450"/>
      <c r="Q1166" s="71"/>
    </row>
    <row r="1167" spans="1:28" x14ac:dyDescent="0.25">
      <c r="K1167" s="72"/>
      <c r="L1167" s="56"/>
      <c r="M1167" s="73"/>
      <c r="N1167" s="56"/>
      <c r="O1167" s="56"/>
      <c r="P1167" s="73"/>
      <c r="Q1167" s="74"/>
    </row>
    <row r="1168" spans="1:28" x14ac:dyDescent="0.25">
      <c r="A1168" s="9"/>
      <c r="B1168" s="267"/>
      <c r="K1168" s="72"/>
      <c r="L1168" s="56" t="s">
        <v>19</v>
      </c>
      <c r="M1168" s="73"/>
      <c r="N1168" s="56"/>
      <c r="O1168" s="379">
        <f>H1161</f>
        <v>2349954</v>
      </c>
      <c r="P1168" s="379"/>
      <c r="Q1168" s="71"/>
    </row>
    <row r="1169" spans="1:28" x14ac:dyDescent="0.25">
      <c r="A1169" s="9"/>
      <c r="B1169" s="267"/>
      <c r="K1169" s="72"/>
      <c r="L1169" s="43" t="s">
        <v>20</v>
      </c>
      <c r="M1169" s="73"/>
      <c r="N1169" s="56"/>
      <c r="O1169" s="391">
        <f>X1161</f>
        <v>0</v>
      </c>
      <c r="P1169" s="391"/>
      <c r="Q1169" s="71"/>
    </row>
    <row r="1170" spans="1:28" ht="14.4" thickBot="1" x14ac:dyDescent="0.3">
      <c r="K1170" s="72"/>
      <c r="L1170" s="43" t="s">
        <v>21</v>
      </c>
      <c r="M1170" s="73"/>
      <c r="N1170" s="56"/>
      <c r="O1170" s="392">
        <f>N1161</f>
        <v>437048.0355</v>
      </c>
      <c r="P1170" s="392"/>
      <c r="Q1170" s="71"/>
    </row>
    <row r="1171" spans="1:28" x14ac:dyDescent="0.25">
      <c r="A1171" s="9"/>
      <c r="B1171" s="267"/>
      <c r="K1171" s="72"/>
      <c r="L1171" s="75"/>
      <c r="M1171" s="76"/>
      <c r="N1171" s="77"/>
      <c r="O1171" s="393">
        <f>O1168-O1169-O1170</f>
        <v>1912905.9645</v>
      </c>
      <c r="P1171" s="393"/>
      <c r="Q1171" s="71"/>
    </row>
    <row r="1172" spans="1:28" x14ac:dyDescent="0.25">
      <c r="A1172" s="9"/>
      <c r="B1172" s="267"/>
      <c r="H1172" s="9"/>
      <c r="K1172" s="78"/>
      <c r="L1172" s="43"/>
      <c r="M1172" s="73"/>
      <c r="N1172" s="56"/>
      <c r="O1172" s="43"/>
      <c r="P1172" s="56"/>
      <c r="Q1172" s="74"/>
    </row>
    <row r="1173" spans="1:28" x14ac:dyDescent="0.25">
      <c r="A1173" s="9" t="s">
        <v>22</v>
      </c>
      <c r="B1173" s="62">
        <v>0</v>
      </c>
      <c r="C1173" s="62"/>
      <c r="D1173" s="4" t="s">
        <v>23</v>
      </c>
      <c r="E1173" s="4"/>
      <c r="F1173" s="2"/>
      <c r="G1173" s="4"/>
      <c r="H1173" s="2"/>
      <c r="J1173" s="2"/>
      <c r="K1173" s="78"/>
      <c r="L1173" s="80" t="s">
        <v>24</v>
      </c>
      <c r="M1173" s="73"/>
      <c r="N1173" s="56"/>
      <c r="O1173" s="394">
        <f>AA1161</f>
        <v>0</v>
      </c>
      <c r="P1173" s="394"/>
      <c r="Q1173" s="71"/>
    </row>
    <row r="1174" spans="1:28" x14ac:dyDescent="0.25">
      <c r="A1174" s="9" t="s">
        <v>25</v>
      </c>
      <c r="B1174" s="62">
        <v>0</v>
      </c>
      <c r="C1174" s="62"/>
      <c r="D1174" s="4">
        <f>B1173-B1174</f>
        <v>0</v>
      </c>
      <c r="E1174" s="4" t="s">
        <v>26</v>
      </c>
      <c r="F1174" s="2"/>
      <c r="G1174" s="4"/>
      <c r="H1174" s="2"/>
      <c r="J1174" s="2"/>
      <c r="K1174" s="72"/>
      <c r="L1174" s="81" t="s">
        <v>27</v>
      </c>
      <c r="M1174" s="19"/>
      <c r="N1174" s="20"/>
      <c r="O1174" s="374">
        <f>O1171+O1173</f>
        <v>1912905.9645</v>
      </c>
      <c r="P1174" s="374"/>
      <c r="Q1174" s="95"/>
    </row>
    <row r="1175" spans="1:28" ht="14.4" thickBot="1" x14ac:dyDescent="0.3">
      <c r="A1175" s="9"/>
      <c r="B1175" s="62"/>
      <c r="C1175" s="62"/>
      <c r="E1175" s="4"/>
      <c r="F1175" s="2"/>
      <c r="G1175" s="4"/>
      <c r="H1175" s="2"/>
      <c r="J1175" s="2"/>
      <c r="K1175" s="82"/>
      <c r="L1175" s="103"/>
      <c r="M1175" s="84"/>
      <c r="N1175" s="83"/>
      <c r="O1175" s="83"/>
      <c r="P1175" s="84"/>
      <c r="Q1175" s="85"/>
    </row>
    <row r="1176" spans="1:28" ht="14.4" thickTop="1" x14ac:dyDescent="0.25"/>
    <row r="1178" spans="1:28" x14ac:dyDescent="0.25">
      <c r="B1178" s="4"/>
      <c r="E1178" s="4"/>
      <c r="M1178" s="4"/>
      <c r="N1178" s="425" t="s">
        <v>93</v>
      </c>
      <c r="O1178" s="425"/>
      <c r="P1178" s="425"/>
      <c r="Q1178" s="425"/>
      <c r="R1178" s="425"/>
    </row>
    <row r="1179" spans="1:28" x14ac:dyDescent="0.25">
      <c r="A1179" s="271"/>
      <c r="B1179" s="271"/>
      <c r="C1179" s="271"/>
      <c r="D1179" s="1"/>
      <c r="G1179" s="422" t="s">
        <v>1</v>
      </c>
      <c r="H1179" s="423"/>
      <c r="I1179" s="3">
        <f>I1132+1</f>
        <v>2007</v>
      </c>
      <c r="J1179" s="453"/>
      <c r="K1179" s="427"/>
      <c r="L1179" s="428"/>
      <c r="M1179" s="3">
        <v>12</v>
      </c>
      <c r="N1179" s="425"/>
      <c r="O1179" s="425"/>
      <c r="P1179" s="425"/>
      <c r="Q1179" s="425"/>
      <c r="R1179" s="425"/>
    </row>
    <row r="1180" spans="1:28" x14ac:dyDescent="0.25">
      <c r="A1180" s="271"/>
      <c r="B1180" s="271"/>
      <c r="C1180" s="271"/>
      <c r="D1180" s="1"/>
      <c r="N1180" s="426"/>
      <c r="O1180" s="426"/>
      <c r="P1180" s="426"/>
      <c r="Q1180" s="426"/>
      <c r="R1180" s="426"/>
    </row>
    <row r="1181" spans="1:28" x14ac:dyDescent="0.3">
      <c r="A1181" s="5"/>
      <c r="B1181" s="429" t="s">
        <v>49</v>
      </c>
      <c r="C1181" s="366" t="s">
        <v>44</v>
      </c>
      <c r="D1181" s="366" t="s">
        <v>45</v>
      </c>
      <c r="E1181" s="101"/>
      <c r="F1181" s="366" t="s">
        <v>46</v>
      </c>
      <c r="G1181" s="101"/>
      <c r="H1181" s="366" t="s">
        <v>47</v>
      </c>
      <c r="I1181" s="366" t="s">
        <v>48</v>
      </c>
      <c r="J1181" s="366" t="s">
        <v>50</v>
      </c>
      <c r="K1181" s="366" t="s">
        <v>51</v>
      </c>
      <c r="L1181" s="366" t="s">
        <v>52</v>
      </c>
      <c r="M1181" s="101"/>
      <c r="N1181" s="366" t="s">
        <v>53</v>
      </c>
      <c r="O1181" s="366" t="s">
        <v>60</v>
      </c>
      <c r="P1181" s="101"/>
      <c r="Q1181" s="366" t="s">
        <v>55</v>
      </c>
      <c r="R1181" s="366" t="s">
        <v>49</v>
      </c>
      <c r="U1181" s="437" t="s">
        <v>64</v>
      </c>
      <c r="V1181" s="437" t="s">
        <v>65</v>
      </c>
      <c r="W1181" s="437" t="s">
        <v>67</v>
      </c>
      <c r="X1181" s="437" t="s">
        <v>66</v>
      </c>
      <c r="Y1181" s="437" t="s">
        <v>68</v>
      </c>
      <c r="Z1181" s="437" t="s">
        <v>69</v>
      </c>
      <c r="AA1181" s="437" t="s">
        <v>70</v>
      </c>
      <c r="AB1181" s="437" t="s">
        <v>71</v>
      </c>
    </row>
    <row r="1182" spans="1:28" x14ac:dyDescent="0.3">
      <c r="A1182" s="6"/>
      <c r="B1182" s="430"/>
      <c r="C1182" s="367"/>
      <c r="D1182" s="367"/>
      <c r="E1182" s="102"/>
      <c r="F1182" s="367"/>
      <c r="G1182" s="102"/>
      <c r="H1182" s="367"/>
      <c r="I1182" s="367"/>
      <c r="J1182" s="367"/>
      <c r="K1182" s="367"/>
      <c r="L1182" s="367"/>
      <c r="M1182" s="102"/>
      <c r="N1182" s="367"/>
      <c r="O1182" s="367"/>
      <c r="P1182" s="102"/>
      <c r="Q1182" s="367"/>
      <c r="R1182" s="367"/>
      <c r="U1182" s="438"/>
      <c r="V1182" s="438"/>
      <c r="W1182" s="438"/>
      <c r="X1182" s="438"/>
      <c r="Y1182" s="438"/>
      <c r="Z1182" s="438"/>
      <c r="AA1182" s="438"/>
      <c r="AB1182" s="438"/>
    </row>
    <row r="1183" spans="1:28" x14ac:dyDescent="0.3">
      <c r="A1183" s="6"/>
      <c r="B1183" s="430"/>
      <c r="C1183" s="367"/>
      <c r="D1183" s="367"/>
      <c r="E1183" s="102"/>
      <c r="F1183" s="367"/>
      <c r="G1183" s="102"/>
      <c r="H1183" s="367"/>
      <c r="I1183" s="367"/>
      <c r="J1183" s="367"/>
      <c r="K1183" s="367"/>
      <c r="L1183" s="367"/>
      <c r="M1183" s="102"/>
      <c r="N1183" s="367"/>
      <c r="O1183" s="367"/>
      <c r="P1183" s="102"/>
      <c r="Q1183" s="367"/>
      <c r="R1183" s="367"/>
      <c r="U1183" s="438"/>
      <c r="V1183" s="438"/>
      <c r="W1183" s="438"/>
      <c r="X1183" s="438"/>
      <c r="Y1183" s="438"/>
      <c r="Z1183" s="438"/>
      <c r="AA1183" s="438"/>
      <c r="AB1183" s="438"/>
    </row>
    <row r="1184" spans="1:28" x14ac:dyDescent="0.3">
      <c r="A1184" s="433" t="s">
        <v>0</v>
      </c>
      <c r="B1184" s="430"/>
      <c r="C1184" s="367"/>
      <c r="D1184" s="367"/>
      <c r="E1184" s="102"/>
      <c r="F1184" s="367"/>
      <c r="G1184" s="102"/>
      <c r="H1184" s="367"/>
      <c r="I1184" s="367"/>
      <c r="J1184" s="367"/>
      <c r="K1184" s="367"/>
      <c r="L1184" s="367"/>
      <c r="M1184" s="102"/>
      <c r="N1184" s="367"/>
      <c r="O1184" s="367"/>
      <c r="P1184" s="102"/>
      <c r="Q1184" s="367"/>
      <c r="R1184" s="367"/>
      <c r="U1184" s="438"/>
      <c r="V1184" s="438"/>
      <c r="W1184" s="438"/>
      <c r="X1184" s="438"/>
      <c r="Y1184" s="438"/>
      <c r="Z1184" s="438"/>
      <c r="AA1184" s="438"/>
      <c r="AB1184" s="438"/>
    </row>
    <row r="1185" spans="1:28" x14ac:dyDescent="0.3">
      <c r="A1185" s="433"/>
      <c r="B1185" s="431"/>
      <c r="C1185" s="46">
        <f>I1179</f>
        <v>2007</v>
      </c>
      <c r="D1185" s="46">
        <f>C1185</f>
        <v>2007</v>
      </c>
      <c r="E1185" s="7" t="s">
        <v>5</v>
      </c>
      <c r="F1185" s="46">
        <f>D1185</f>
        <v>2007</v>
      </c>
      <c r="G1185" s="7" t="s">
        <v>5</v>
      </c>
      <c r="H1185" s="46">
        <f>F1185</f>
        <v>2007</v>
      </c>
      <c r="I1185" s="373"/>
      <c r="J1185" s="373"/>
      <c r="K1185" s="46">
        <f>H1185</f>
        <v>2007</v>
      </c>
      <c r="L1185" s="46">
        <f>K1185</f>
        <v>2007</v>
      </c>
      <c r="M1185" s="7" t="s">
        <v>5</v>
      </c>
      <c r="N1185" s="46">
        <f>L1185</f>
        <v>2007</v>
      </c>
      <c r="O1185" s="373"/>
      <c r="P1185" s="7" t="s">
        <v>5</v>
      </c>
      <c r="Q1185" s="47">
        <f>N1185</f>
        <v>2007</v>
      </c>
      <c r="R1185" s="373"/>
      <c r="U1185" s="46">
        <f>Q1185</f>
        <v>2007</v>
      </c>
      <c r="V1185" s="46">
        <f>U1185</f>
        <v>2007</v>
      </c>
      <c r="W1185" s="439"/>
      <c r="X1185" s="46">
        <f>U1185</f>
        <v>2007</v>
      </c>
      <c r="Y1185" s="46">
        <f>U1185</f>
        <v>2007</v>
      </c>
      <c r="Z1185" s="47">
        <f>U1185</f>
        <v>2007</v>
      </c>
      <c r="AA1185" s="439"/>
      <c r="AB1185" s="439"/>
    </row>
    <row r="1186" spans="1:28" x14ac:dyDescent="0.25">
      <c r="A1186" s="9"/>
      <c r="B1186" s="112"/>
      <c r="C1186" s="100"/>
      <c r="D1186" s="233"/>
      <c r="E1186" s="234"/>
      <c r="F1186" s="233"/>
      <c r="G1186" s="234"/>
      <c r="H1186" s="233"/>
      <c r="I1186" s="235"/>
      <c r="J1186" s="233"/>
      <c r="K1186" s="233"/>
      <c r="L1186" s="233"/>
      <c r="M1186" s="234"/>
      <c r="N1186" s="233"/>
      <c r="O1186" s="233"/>
      <c r="P1186" s="234"/>
      <c r="Q1186" s="235"/>
      <c r="R1186" s="233"/>
      <c r="U1186" s="59"/>
      <c r="V1186" s="59"/>
      <c r="W1186" s="60"/>
      <c r="X1186" s="59"/>
      <c r="Y1186" s="59"/>
      <c r="Z1186" s="59"/>
      <c r="AA1186" s="60"/>
      <c r="AB1186" s="60"/>
    </row>
    <row r="1187" spans="1:28" x14ac:dyDescent="0.25">
      <c r="A1187" s="244" t="s">
        <v>214</v>
      </c>
      <c r="B1187" s="112" t="str">
        <f>$M$1</f>
        <v>A</v>
      </c>
      <c r="C1187" s="154"/>
      <c r="D1187" s="154"/>
      <c r="E1187" s="224"/>
      <c r="F1187" s="154"/>
      <c r="G1187" s="224"/>
      <c r="H1187" s="154"/>
      <c r="I1187" s="225"/>
      <c r="J1187" s="154"/>
      <c r="K1187" s="154"/>
      <c r="L1187" s="154"/>
      <c r="M1187" s="224"/>
      <c r="N1187" s="154"/>
      <c r="O1187" s="249"/>
      <c r="P1187" s="224"/>
      <c r="Q1187" s="249"/>
      <c r="R1187" s="130"/>
      <c r="S1187" s="219"/>
      <c r="T1187" s="203"/>
      <c r="U1187" s="154"/>
      <c r="V1187" s="154">
        <f>X1161</f>
        <v>0</v>
      </c>
      <c r="W1187" s="227"/>
      <c r="X1187" s="227"/>
      <c r="Y1187" s="227"/>
      <c r="Z1187" s="227"/>
      <c r="AA1187" s="154"/>
      <c r="AB1187" s="229"/>
    </row>
    <row r="1188" spans="1:28" x14ac:dyDescent="0.25">
      <c r="A1188" s="100" t="str">
        <f>A1141</f>
        <v>Structures and Improvements-sewage collection</v>
      </c>
      <c r="B1188" s="130">
        <f>B1141</f>
        <v>351</v>
      </c>
      <c r="C1188" s="154">
        <f>H1141</f>
        <v>111379</v>
      </c>
      <c r="D1188" s="154">
        <v>0</v>
      </c>
      <c r="E1188" s="224"/>
      <c r="F1188" s="154"/>
      <c r="G1188" s="224"/>
      <c r="H1188" s="154">
        <f>C1188+D1188-F1188</f>
        <v>111379</v>
      </c>
      <c r="I1188" s="225">
        <f>I1141</f>
        <v>3</v>
      </c>
      <c r="J1188" s="154">
        <f>((C1188+H1188)/2)*I1188/100*$M$1179/12</f>
        <v>3341.3700000000003</v>
      </c>
      <c r="K1188" s="154">
        <f>N1141</f>
        <v>58406.745000000017</v>
      </c>
      <c r="L1188" s="154"/>
      <c r="M1188" s="224"/>
      <c r="N1188" s="154">
        <f>K1188+J1188+L1188-F1188</f>
        <v>61748.11500000002</v>
      </c>
      <c r="O1188" s="249">
        <f>IF(N1188&gt;0, N1188/H1188*100, "---")</f>
        <v>55.43963853150057</v>
      </c>
      <c r="P1188" s="224"/>
      <c r="Q1188" s="249">
        <f>H1188-N1188</f>
        <v>49630.88499999998</v>
      </c>
      <c r="R1188" s="130">
        <f t="shared" ref="R1188:R1204" si="394">B1188</f>
        <v>351</v>
      </c>
      <c r="S1188" s="219"/>
      <c r="T1188" s="203"/>
      <c r="U1188" s="154"/>
      <c r="V1188" s="360" t="s">
        <v>72</v>
      </c>
      <c r="W1188" s="227"/>
      <c r="X1188" s="154"/>
      <c r="Y1188" s="251"/>
      <c r="Z1188" s="363" t="s">
        <v>74</v>
      </c>
      <c r="AA1188" s="154"/>
      <c r="AB1188" s="229"/>
    </row>
    <row r="1189" spans="1:28" x14ac:dyDescent="0.25">
      <c r="A1189" s="63" t="str">
        <f t="shared" ref="A1189:B1189" si="395">A1142</f>
        <v>Collection Sewers, Force</v>
      </c>
      <c r="B1189" s="45">
        <f t="shared" si="395"/>
        <v>352.1</v>
      </c>
      <c r="C1189" s="39">
        <f t="shared" ref="C1189:C1206" si="396">H1142</f>
        <v>0</v>
      </c>
      <c r="D1189" s="39"/>
      <c r="E1189" s="40"/>
      <c r="F1189" s="39"/>
      <c r="G1189" s="40"/>
      <c r="H1189" s="39">
        <f t="shared" ref="H1189:H1197" si="397">C1189+D1189-F1189</f>
        <v>0</v>
      </c>
      <c r="I1189" s="41">
        <f t="shared" ref="I1189:I1206" si="398">I1142</f>
        <v>2</v>
      </c>
      <c r="J1189" s="39">
        <f t="shared" ref="J1189:J1206" si="399">((C1189+H1189)/2)*I1189/100*$M$1179/12</f>
        <v>0</v>
      </c>
      <c r="K1189" s="39">
        <f t="shared" ref="K1189:K1206" si="400">N1142</f>
        <v>0</v>
      </c>
      <c r="L1189" s="39"/>
      <c r="M1189" s="40"/>
      <c r="N1189" s="39">
        <f t="shared" ref="N1189:N1205" si="401">K1189+J1189+L1189-F1189</f>
        <v>0</v>
      </c>
      <c r="O1189" s="42" t="str">
        <f t="shared" ref="O1189:O1197" si="402">IF(N1189&gt;0, N1189/H1189*100, "---")</f>
        <v>---</v>
      </c>
      <c r="P1189" s="40"/>
      <c r="Q1189" s="42">
        <f t="shared" ref="Q1189:Q1205" si="403">H1189-N1189</f>
        <v>0</v>
      </c>
      <c r="R1189" s="45">
        <f t="shared" si="394"/>
        <v>352.1</v>
      </c>
      <c r="U1189" s="39"/>
      <c r="V1189" s="361"/>
      <c r="W1189" s="207"/>
      <c r="X1189" s="39"/>
      <c r="Y1189" s="210"/>
      <c r="Z1189" s="364"/>
      <c r="AA1189" s="39"/>
      <c r="AB1189" s="211"/>
    </row>
    <row r="1190" spans="1:28" x14ac:dyDescent="0.25">
      <c r="A1190" s="100" t="str">
        <f t="shared" ref="A1190:B1190" si="404">A1143</f>
        <v>Collection Sewers, Gravity</v>
      </c>
      <c r="B1190" s="130">
        <f t="shared" si="404"/>
        <v>352.2</v>
      </c>
      <c r="C1190" s="154">
        <f t="shared" si="396"/>
        <v>0</v>
      </c>
      <c r="D1190" s="154"/>
      <c r="E1190" s="224"/>
      <c r="F1190" s="154"/>
      <c r="G1190" s="224"/>
      <c r="H1190" s="154">
        <f t="shared" si="397"/>
        <v>0</v>
      </c>
      <c r="I1190" s="225">
        <f t="shared" si="398"/>
        <v>2</v>
      </c>
      <c r="J1190" s="154">
        <f t="shared" si="399"/>
        <v>0</v>
      </c>
      <c r="K1190" s="154">
        <f t="shared" si="400"/>
        <v>0</v>
      </c>
      <c r="L1190" s="154"/>
      <c r="M1190" s="224"/>
      <c r="N1190" s="154">
        <f t="shared" si="401"/>
        <v>0</v>
      </c>
      <c r="O1190" s="249" t="str">
        <f t="shared" si="402"/>
        <v>---</v>
      </c>
      <c r="P1190" s="224"/>
      <c r="Q1190" s="249">
        <f t="shared" si="403"/>
        <v>0</v>
      </c>
      <c r="R1190" s="130">
        <f t="shared" si="394"/>
        <v>352.2</v>
      </c>
      <c r="S1190" s="219"/>
      <c r="T1190" s="203"/>
      <c r="U1190" s="154"/>
      <c r="V1190" s="361"/>
      <c r="W1190" s="227"/>
      <c r="X1190" s="154"/>
      <c r="Y1190" s="251"/>
      <c r="Z1190" s="364"/>
      <c r="AA1190" s="154"/>
      <c r="AB1190" s="229"/>
    </row>
    <row r="1191" spans="1:28" x14ac:dyDescent="0.25">
      <c r="A1191" s="63" t="str">
        <f t="shared" ref="A1191:B1191" si="405">A1144</f>
        <v>Structures and Improvements-sewage treatment</v>
      </c>
      <c r="B1191" s="45">
        <f t="shared" si="405"/>
        <v>371</v>
      </c>
      <c r="C1191" s="39">
        <f t="shared" si="396"/>
        <v>97252</v>
      </c>
      <c r="D1191" s="39"/>
      <c r="E1191" s="40"/>
      <c r="F1191" s="39"/>
      <c r="G1191" s="40"/>
      <c r="H1191" s="39">
        <f t="shared" si="397"/>
        <v>97252</v>
      </c>
      <c r="I1191" s="41">
        <f t="shared" si="398"/>
        <v>3.7</v>
      </c>
      <c r="J1191" s="39">
        <f t="shared" si="399"/>
        <v>3598.3240000000001</v>
      </c>
      <c r="K1191" s="39">
        <f t="shared" si="400"/>
        <v>17237.153000000002</v>
      </c>
      <c r="L1191" s="39"/>
      <c r="M1191" s="40"/>
      <c r="N1191" s="39">
        <f t="shared" si="401"/>
        <v>20835.477000000003</v>
      </c>
      <c r="O1191" s="42">
        <f t="shared" si="402"/>
        <v>21.424214412042943</v>
      </c>
      <c r="P1191" s="40"/>
      <c r="Q1191" s="42">
        <f t="shared" si="403"/>
        <v>76416.523000000001</v>
      </c>
      <c r="R1191" s="45">
        <f t="shared" si="394"/>
        <v>371</v>
      </c>
      <c r="U1191" s="39"/>
      <c r="V1191" s="361"/>
      <c r="W1191" s="207"/>
      <c r="X1191" s="39"/>
      <c r="Y1191" s="210"/>
      <c r="Z1191" s="364"/>
      <c r="AA1191" s="39"/>
      <c r="AB1191" s="211"/>
    </row>
    <row r="1192" spans="1:28" x14ac:dyDescent="0.25">
      <c r="A1192" s="100" t="str">
        <f t="shared" ref="A1192:B1192" si="406">A1145</f>
        <v>Services to Customers</v>
      </c>
      <c r="B1192" s="130">
        <f t="shared" si="406"/>
        <v>353</v>
      </c>
      <c r="C1192" s="154">
        <f t="shared" si="396"/>
        <v>1592282</v>
      </c>
      <c r="D1192" s="154">
        <v>139170</v>
      </c>
      <c r="E1192" s="224"/>
      <c r="F1192" s="154"/>
      <c r="G1192" s="224"/>
      <c r="H1192" s="154">
        <f t="shared" si="397"/>
        <v>1731452</v>
      </c>
      <c r="I1192" s="225">
        <f t="shared" si="398"/>
        <v>2</v>
      </c>
      <c r="J1192" s="154">
        <f t="shared" si="399"/>
        <v>33237.339999999997</v>
      </c>
      <c r="K1192" s="154">
        <f t="shared" si="400"/>
        <v>232489.39999999997</v>
      </c>
      <c r="L1192" s="154"/>
      <c r="M1192" s="224"/>
      <c r="N1192" s="154">
        <f t="shared" si="401"/>
        <v>265726.74</v>
      </c>
      <c r="O1192" s="249">
        <f t="shared" si="402"/>
        <v>15.347046294093051</v>
      </c>
      <c r="P1192" s="224"/>
      <c r="Q1192" s="249">
        <f t="shared" si="403"/>
        <v>1465725.26</v>
      </c>
      <c r="R1192" s="130">
        <f t="shared" si="394"/>
        <v>353</v>
      </c>
      <c r="S1192" s="219"/>
      <c r="T1192" s="203"/>
      <c r="U1192" s="154"/>
      <c r="V1192" s="361"/>
      <c r="W1192" s="227"/>
      <c r="X1192" s="154"/>
      <c r="Y1192" s="251"/>
      <c r="Z1192" s="364"/>
      <c r="AA1192" s="154"/>
      <c r="AB1192" s="229"/>
    </row>
    <row r="1193" spans="1:28" x14ac:dyDescent="0.25">
      <c r="A1193" s="63" t="str">
        <f t="shared" ref="A1193:B1193" si="407">A1146</f>
        <v>Flow Measuring Devices</v>
      </c>
      <c r="B1193" s="45">
        <f t="shared" si="407"/>
        <v>354</v>
      </c>
      <c r="C1193" s="39">
        <f t="shared" si="396"/>
        <v>4200</v>
      </c>
      <c r="D1193" s="39"/>
      <c r="E1193" s="40"/>
      <c r="F1193" s="39"/>
      <c r="G1193" s="40"/>
      <c r="H1193" s="39">
        <f t="shared" si="397"/>
        <v>4200</v>
      </c>
      <c r="I1193" s="41">
        <f t="shared" si="398"/>
        <v>3.3</v>
      </c>
      <c r="J1193" s="39">
        <f t="shared" si="399"/>
        <v>138.6</v>
      </c>
      <c r="K1193" s="39">
        <f t="shared" si="400"/>
        <v>1871.0999999999995</v>
      </c>
      <c r="L1193" s="39"/>
      <c r="M1193" s="40"/>
      <c r="N1193" s="39">
        <f t="shared" si="401"/>
        <v>2009.6999999999994</v>
      </c>
      <c r="O1193" s="42">
        <f t="shared" si="402"/>
        <v>47.849999999999987</v>
      </c>
      <c r="P1193" s="40"/>
      <c r="Q1193" s="42">
        <f t="shared" si="403"/>
        <v>2190.3000000000006</v>
      </c>
      <c r="R1193" s="45">
        <f t="shared" si="394"/>
        <v>354</v>
      </c>
      <c r="U1193" s="39"/>
      <c r="V1193" s="361"/>
      <c r="W1193" s="207"/>
      <c r="X1193" s="39"/>
      <c r="Y1193" s="210"/>
      <c r="Z1193" s="364"/>
      <c r="AA1193" s="39"/>
      <c r="AB1193" s="211"/>
    </row>
    <row r="1194" spans="1:28" x14ac:dyDescent="0.25">
      <c r="A1194" s="100" t="str">
        <f t="shared" ref="A1194:B1194" si="408">A1147</f>
        <v>Receiving Wells (Pump Pits)</v>
      </c>
      <c r="B1194" s="130">
        <f t="shared" si="408"/>
        <v>362</v>
      </c>
      <c r="C1194" s="154">
        <f t="shared" si="396"/>
        <v>2387</v>
      </c>
      <c r="D1194" s="154"/>
      <c r="E1194" s="224"/>
      <c r="F1194" s="154"/>
      <c r="G1194" s="224"/>
      <c r="H1194" s="154">
        <f t="shared" si="397"/>
        <v>2387</v>
      </c>
      <c r="I1194" s="225">
        <f t="shared" si="398"/>
        <v>4</v>
      </c>
      <c r="J1194" s="154">
        <f t="shared" si="399"/>
        <v>95.48</v>
      </c>
      <c r="K1194" s="154">
        <f t="shared" si="400"/>
        <v>620.62</v>
      </c>
      <c r="L1194" s="154"/>
      <c r="M1194" s="224"/>
      <c r="N1194" s="154">
        <f t="shared" si="401"/>
        <v>716.1</v>
      </c>
      <c r="O1194" s="249">
        <f t="shared" si="402"/>
        <v>30</v>
      </c>
      <c r="P1194" s="224"/>
      <c r="Q1194" s="249">
        <f t="shared" si="403"/>
        <v>1670.9</v>
      </c>
      <c r="R1194" s="130">
        <f t="shared" si="394"/>
        <v>362</v>
      </c>
      <c r="S1194" s="219"/>
      <c r="T1194" s="203"/>
      <c r="U1194" s="154"/>
      <c r="V1194" s="362"/>
      <c r="W1194" s="227"/>
      <c r="X1194" s="154"/>
      <c r="Y1194" s="251"/>
      <c r="Z1194" s="365"/>
      <c r="AA1194" s="154"/>
      <c r="AB1194" s="229"/>
    </row>
    <row r="1195" spans="1:28" x14ac:dyDescent="0.25">
      <c r="A1195" s="63" t="str">
        <f t="shared" ref="A1195:B1195" si="409">A1148</f>
        <v>Pumping Equipment</v>
      </c>
      <c r="B1195" s="45">
        <f t="shared" si="409"/>
        <v>363</v>
      </c>
      <c r="C1195" s="39">
        <f t="shared" si="396"/>
        <v>0</v>
      </c>
      <c r="D1195" s="39"/>
      <c r="E1195" s="40"/>
      <c r="F1195" s="39"/>
      <c r="G1195" s="40"/>
      <c r="H1195" s="39">
        <f t="shared" si="397"/>
        <v>0</v>
      </c>
      <c r="I1195" s="41">
        <f t="shared" si="398"/>
        <v>10</v>
      </c>
      <c r="J1195" s="39">
        <f t="shared" si="399"/>
        <v>0</v>
      </c>
      <c r="K1195" s="39">
        <f t="shared" si="400"/>
        <v>0</v>
      </c>
      <c r="L1195" s="39"/>
      <c r="M1195" s="40"/>
      <c r="N1195" s="39">
        <f t="shared" si="401"/>
        <v>0</v>
      </c>
      <c r="O1195" s="42" t="str">
        <f t="shared" si="402"/>
        <v>---</v>
      </c>
      <c r="P1195" s="40"/>
      <c r="Q1195" s="42">
        <f t="shared" si="403"/>
        <v>0</v>
      </c>
      <c r="R1195" s="45">
        <f t="shared" si="394"/>
        <v>363</v>
      </c>
      <c r="U1195" s="39"/>
      <c r="V1195" s="39"/>
      <c r="W1195" s="207"/>
      <c r="X1195" s="39"/>
      <c r="Y1195" s="39"/>
      <c r="Z1195" s="210"/>
      <c r="AA1195" s="39"/>
      <c r="AB1195" s="211"/>
    </row>
    <row r="1196" spans="1:28" x14ac:dyDescent="0.25">
      <c r="A1196" s="100" t="str">
        <f t="shared" ref="A1196:B1196" si="410">A1149</f>
        <v>Communication Equipment</v>
      </c>
      <c r="B1196" s="130">
        <f t="shared" si="410"/>
        <v>397</v>
      </c>
      <c r="C1196" s="154">
        <f t="shared" si="396"/>
        <v>0</v>
      </c>
      <c r="D1196" s="154"/>
      <c r="E1196" s="224"/>
      <c r="F1196" s="154"/>
      <c r="G1196" s="224"/>
      <c r="H1196" s="154">
        <f t="shared" si="397"/>
        <v>0</v>
      </c>
      <c r="I1196" s="225">
        <f t="shared" si="398"/>
        <v>6.7</v>
      </c>
      <c r="J1196" s="154">
        <f t="shared" si="399"/>
        <v>0</v>
      </c>
      <c r="K1196" s="154">
        <f t="shared" si="400"/>
        <v>0</v>
      </c>
      <c r="L1196" s="154"/>
      <c r="M1196" s="224"/>
      <c r="N1196" s="154">
        <f t="shared" si="401"/>
        <v>0</v>
      </c>
      <c r="O1196" s="249" t="str">
        <f t="shared" si="402"/>
        <v>---</v>
      </c>
      <c r="P1196" s="224"/>
      <c r="Q1196" s="249">
        <f t="shared" si="403"/>
        <v>0</v>
      </c>
      <c r="R1196" s="130">
        <f t="shared" si="394"/>
        <v>397</v>
      </c>
      <c r="S1196" s="219"/>
      <c r="T1196" s="203"/>
      <c r="U1196" s="154"/>
      <c r="V1196" s="454" t="s">
        <v>73</v>
      </c>
      <c r="W1196" s="227"/>
      <c r="X1196" s="154"/>
      <c r="Y1196" s="154"/>
      <c r="Z1196" s="251"/>
      <c r="AA1196" s="154"/>
      <c r="AB1196" s="229"/>
    </row>
    <row r="1197" spans="1:28" x14ac:dyDescent="0.25">
      <c r="A1197" s="63" t="str">
        <f t="shared" ref="A1197:B1197" si="411">A1150</f>
        <v>Treatment &amp; Disposal Facilities</v>
      </c>
      <c r="B1197" s="45">
        <f t="shared" si="411"/>
        <v>372</v>
      </c>
      <c r="C1197" s="39">
        <f t="shared" si="396"/>
        <v>177486</v>
      </c>
      <c r="D1197" s="39">
        <v>35830</v>
      </c>
      <c r="E1197" s="40"/>
      <c r="F1197" s="39"/>
      <c r="G1197" s="40"/>
      <c r="H1197" s="39">
        <f t="shared" si="397"/>
        <v>213316</v>
      </c>
      <c r="I1197" s="41">
        <f t="shared" si="398"/>
        <v>5</v>
      </c>
      <c r="J1197" s="39">
        <f t="shared" si="399"/>
        <v>9770.0499999999993</v>
      </c>
      <c r="K1197" s="39">
        <f t="shared" si="400"/>
        <v>24092.65</v>
      </c>
      <c r="L1197" s="39"/>
      <c r="M1197" s="40"/>
      <c r="N1197" s="39">
        <f t="shared" si="401"/>
        <v>33862.699999999997</v>
      </c>
      <c r="O1197" s="42">
        <f t="shared" si="402"/>
        <v>15.874430422471825</v>
      </c>
      <c r="P1197" s="40"/>
      <c r="Q1197" s="42">
        <f t="shared" si="403"/>
        <v>179453.3</v>
      </c>
      <c r="R1197" s="45">
        <f t="shared" si="394"/>
        <v>372</v>
      </c>
      <c r="U1197" s="39"/>
      <c r="V1197" s="455"/>
      <c r="W1197" s="207"/>
      <c r="X1197" s="39"/>
      <c r="Y1197" s="39"/>
      <c r="Z1197" s="210"/>
      <c r="AA1197" s="39"/>
      <c r="AB1197" s="211"/>
    </row>
    <row r="1198" spans="1:28" x14ac:dyDescent="0.25">
      <c r="A1198" s="100" t="str">
        <f t="shared" ref="A1198:B1198" si="412">A1151</f>
        <v>Plant Sewers</v>
      </c>
      <c r="B1198" s="130">
        <f t="shared" si="412"/>
        <v>373</v>
      </c>
      <c r="C1198" s="154">
        <f t="shared" si="396"/>
        <v>0</v>
      </c>
      <c r="D1198" s="154"/>
      <c r="E1198" s="224"/>
      <c r="F1198" s="154"/>
      <c r="G1198" s="224"/>
      <c r="H1198" s="154">
        <f>C1198+D1198-F1198</f>
        <v>0</v>
      </c>
      <c r="I1198" s="225">
        <f t="shared" si="398"/>
        <v>2.5</v>
      </c>
      <c r="J1198" s="154">
        <f t="shared" si="399"/>
        <v>0</v>
      </c>
      <c r="K1198" s="154">
        <f t="shared" si="400"/>
        <v>0</v>
      </c>
      <c r="L1198" s="154"/>
      <c r="M1198" s="224"/>
      <c r="N1198" s="154">
        <f t="shared" si="401"/>
        <v>0</v>
      </c>
      <c r="O1198" s="249" t="str">
        <f>IF(N1198&gt;0, N1198/H1198*100, "---")</f>
        <v>---</v>
      </c>
      <c r="P1198" s="224"/>
      <c r="Q1198" s="249">
        <f t="shared" si="403"/>
        <v>0</v>
      </c>
      <c r="R1198" s="130">
        <f t="shared" si="394"/>
        <v>373</v>
      </c>
      <c r="S1198" s="219"/>
      <c r="T1198" s="203"/>
      <c r="U1198" s="154"/>
      <c r="V1198" s="455"/>
      <c r="W1198" s="227"/>
      <c r="X1198" s="154"/>
      <c r="Y1198" s="154"/>
      <c r="Z1198" s="154"/>
      <c r="AA1198" s="154"/>
      <c r="AB1198" s="229"/>
    </row>
    <row r="1199" spans="1:28" x14ac:dyDescent="0.25">
      <c r="A1199" s="63" t="str">
        <f t="shared" ref="A1199:B1199" si="413">A1152</f>
        <v>Outfall Sewer Line</v>
      </c>
      <c r="B1199" s="45">
        <f t="shared" si="413"/>
        <v>374</v>
      </c>
      <c r="C1199" s="39">
        <f t="shared" si="396"/>
        <v>75109</v>
      </c>
      <c r="D1199" s="39">
        <v>0</v>
      </c>
      <c r="E1199" s="40"/>
      <c r="F1199" s="39"/>
      <c r="G1199" s="40"/>
      <c r="H1199" s="39">
        <f t="shared" ref="H1199" si="414">C1199+D1199-F1199</f>
        <v>75109</v>
      </c>
      <c r="I1199" s="41">
        <f t="shared" si="398"/>
        <v>2</v>
      </c>
      <c r="J1199" s="39">
        <f t="shared" si="399"/>
        <v>1502.18</v>
      </c>
      <c r="K1199" s="39">
        <f t="shared" si="400"/>
        <v>8261.99</v>
      </c>
      <c r="L1199" s="39"/>
      <c r="M1199" s="40"/>
      <c r="N1199" s="39">
        <f t="shared" si="401"/>
        <v>9764.17</v>
      </c>
      <c r="O1199" s="42">
        <f t="shared" ref="O1199:O1205" si="415">IF(N1199&gt;0, N1199/H1199*100, "---")</f>
        <v>13</v>
      </c>
      <c r="P1199" s="40"/>
      <c r="Q1199" s="42">
        <f t="shared" si="403"/>
        <v>65344.83</v>
      </c>
      <c r="R1199" s="45">
        <f t="shared" si="394"/>
        <v>374</v>
      </c>
      <c r="U1199" s="39"/>
      <c r="V1199" s="455"/>
      <c r="W1199" s="207"/>
      <c r="X1199" s="39"/>
      <c r="Y1199" s="39"/>
      <c r="Z1199" s="39"/>
      <c r="AA1199" s="39"/>
      <c r="AB1199" s="211"/>
    </row>
    <row r="1200" spans="1:28" x14ac:dyDescent="0.25">
      <c r="A1200" s="100" t="str">
        <f t="shared" ref="A1200:B1200" si="416">A1153</f>
        <v>Structures and Improvements- other</v>
      </c>
      <c r="B1200" s="130">
        <f t="shared" si="416"/>
        <v>390</v>
      </c>
      <c r="C1200" s="154">
        <f t="shared" si="396"/>
        <v>235842</v>
      </c>
      <c r="D1200" s="154"/>
      <c r="E1200" s="224"/>
      <c r="F1200" s="154"/>
      <c r="G1200" s="224"/>
      <c r="H1200" s="154">
        <f>C1200+D1200-F1200</f>
        <v>235842</v>
      </c>
      <c r="I1200" s="225">
        <f t="shared" si="398"/>
        <v>2.5</v>
      </c>
      <c r="J1200" s="154">
        <f t="shared" si="399"/>
        <v>5896.05</v>
      </c>
      <c r="K1200" s="154">
        <f t="shared" si="400"/>
        <v>90940.850000000035</v>
      </c>
      <c r="L1200" s="154"/>
      <c r="M1200" s="224"/>
      <c r="N1200" s="154">
        <f t="shared" si="401"/>
        <v>96836.900000000038</v>
      </c>
      <c r="O1200" s="249">
        <f t="shared" si="415"/>
        <v>41.060074117417614</v>
      </c>
      <c r="P1200" s="224"/>
      <c r="Q1200" s="249">
        <f t="shared" si="403"/>
        <v>139005.09999999998</v>
      </c>
      <c r="R1200" s="130">
        <f t="shared" si="394"/>
        <v>390</v>
      </c>
      <c r="S1200" s="219"/>
      <c r="T1200" s="203"/>
      <c r="U1200" s="154"/>
      <c r="V1200" s="455"/>
      <c r="W1200" s="227"/>
      <c r="X1200" s="154"/>
      <c r="Y1200" s="154"/>
      <c r="Z1200" s="154"/>
      <c r="AA1200" s="154"/>
      <c r="AB1200" s="229"/>
    </row>
    <row r="1201" spans="1:28" x14ac:dyDescent="0.25">
      <c r="A1201" s="63" t="str">
        <f t="shared" ref="A1201:B1201" si="417">A1154</f>
        <v>Stores Equipment</v>
      </c>
      <c r="B1201" s="45">
        <f t="shared" si="417"/>
        <v>393</v>
      </c>
      <c r="C1201" s="39">
        <f t="shared" si="396"/>
        <v>12656</v>
      </c>
      <c r="D1201" s="39"/>
      <c r="E1201" s="40"/>
      <c r="F1201" s="39"/>
      <c r="G1201" s="40"/>
      <c r="H1201" s="39">
        <f t="shared" ref="H1201:H1205" si="418">C1201+D1201-F1201</f>
        <v>12656</v>
      </c>
      <c r="I1201" s="41">
        <f t="shared" si="398"/>
        <v>4</v>
      </c>
      <c r="J1201" s="39">
        <f t="shared" si="399"/>
        <v>506.24</v>
      </c>
      <c r="K1201" s="39">
        <f t="shared" si="400"/>
        <v>2784.3199999999997</v>
      </c>
      <c r="L1201" s="39"/>
      <c r="M1201" s="40"/>
      <c r="N1201" s="39">
        <f t="shared" si="401"/>
        <v>3290.5599999999995</v>
      </c>
      <c r="O1201" s="42">
        <f t="shared" si="415"/>
        <v>25.999999999999996</v>
      </c>
      <c r="P1201" s="40"/>
      <c r="Q1201" s="42">
        <f t="shared" si="403"/>
        <v>9365.44</v>
      </c>
      <c r="R1201" s="45">
        <f t="shared" si="394"/>
        <v>393</v>
      </c>
      <c r="S1201" s="219"/>
      <c r="T1201" s="203"/>
      <c r="U1201" s="39"/>
      <c r="V1201" s="455"/>
      <c r="W1201" s="207"/>
      <c r="X1201" s="39"/>
      <c r="Y1201" s="39"/>
      <c r="Z1201" s="39"/>
      <c r="AA1201" s="39"/>
      <c r="AB1201" s="211"/>
    </row>
    <row r="1202" spans="1:28" x14ac:dyDescent="0.25">
      <c r="A1202" s="100" t="str">
        <f t="shared" ref="A1202:B1202" si="419">A1155</f>
        <v>Transportation Equipment</v>
      </c>
      <c r="B1202" s="130">
        <f t="shared" si="419"/>
        <v>392</v>
      </c>
      <c r="C1202" s="154">
        <f t="shared" si="396"/>
        <v>0</v>
      </c>
      <c r="D1202" s="154"/>
      <c r="E1202" s="224"/>
      <c r="F1202" s="154"/>
      <c r="G1202" s="224"/>
      <c r="H1202" s="154">
        <f t="shared" si="418"/>
        <v>0</v>
      </c>
      <c r="I1202" s="225">
        <f t="shared" si="398"/>
        <v>13</v>
      </c>
      <c r="J1202" s="154">
        <f t="shared" si="399"/>
        <v>0</v>
      </c>
      <c r="K1202" s="154">
        <f t="shared" si="400"/>
        <v>0</v>
      </c>
      <c r="L1202" s="154"/>
      <c r="M1202" s="224"/>
      <c r="N1202" s="154">
        <f t="shared" si="401"/>
        <v>0</v>
      </c>
      <c r="O1202" s="249" t="str">
        <f t="shared" si="415"/>
        <v>---</v>
      </c>
      <c r="P1202" s="224"/>
      <c r="Q1202" s="249">
        <f t="shared" si="403"/>
        <v>0</v>
      </c>
      <c r="R1202" s="130">
        <f t="shared" si="394"/>
        <v>392</v>
      </c>
      <c r="S1202" s="219"/>
      <c r="T1202" s="203"/>
      <c r="U1202" s="154"/>
      <c r="V1202" s="455"/>
      <c r="W1202" s="227"/>
      <c r="X1202" s="154"/>
      <c r="Y1202" s="154"/>
      <c r="Z1202" s="154"/>
      <c r="AA1202" s="154"/>
      <c r="AB1202" s="229"/>
    </row>
    <row r="1203" spans="1:28" x14ac:dyDescent="0.25">
      <c r="A1203" s="63" t="str">
        <f t="shared" ref="A1203:B1203" si="420">A1156</f>
        <v>Power Operated Equipment</v>
      </c>
      <c r="B1203" s="45">
        <f t="shared" si="420"/>
        <v>396</v>
      </c>
      <c r="C1203" s="39">
        <f t="shared" si="396"/>
        <v>10245</v>
      </c>
      <c r="D1203" s="39">
        <v>99957</v>
      </c>
      <c r="E1203" s="40"/>
      <c r="F1203" s="39"/>
      <c r="G1203" s="40"/>
      <c r="H1203" s="39">
        <f t="shared" si="418"/>
        <v>110202</v>
      </c>
      <c r="I1203" s="41">
        <f t="shared" si="398"/>
        <v>6.7</v>
      </c>
      <c r="J1203" s="39">
        <f t="shared" si="399"/>
        <v>4034.9745000000003</v>
      </c>
      <c r="K1203" s="39">
        <f t="shared" si="400"/>
        <v>343.20749999999998</v>
      </c>
      <c r="L1203" s="39"/>
      <c r="M1203" s="40"/>
      <c r="N1203" s="39">
        <f t="shared" si="401"/>
        <v>4378.1820000000007</v>
      </c>
      <c r="O1203" s="42">
        <f t="shared" si="415"/>
        <v>3.9728698208743953</v>
      </c>
      <c r="P1203" s="40"/>
      <c r="Q1203" s="42">
        <f t="shared" si="403"/>
        <v>105823.818</v>
      </c>
      <c r="R1203" s="45">
        <f t="shared" si="394"/>
        <v>396</v>
      </c>
      <c r="S1203" s="219"/>
      <c r="T1203" s="203"/>
      <c r="U1203" s="39"/>
      <c r="V1203" s="456"/>
      <c r="W1203" s="207"/>
      <c r="X1203" s="39"/>
      <c r="Y1203" s="39"/>
      <c r="Z1203" s="39"/>
      <c r="AA1203" s="39"/>
      <c r="AB1203" s="211"/>
    </row>
    <row r="1204" spans="1:28" x14ac:dyDescent="0.25">
      <c r="A1204" s="100" t="str">
        <f t="shared" ref="A1204:B1204" si="421">A1157</f>
        <v>Land and Land Rights</v>
      </c>
      <c r="B1204" s="130">
        <f t="shared" si="421"/>
        <v>350</v>
      </c>
      <c r="C1204" s="154">
        <f t="shared" si="396"/>
        <v>31116</v>
      </c>
      <c r="D1204" s="154">
        <v>0</v>
      </c>
      <c r="E1204" s="224"/>
      <c r="F1204" s="154"/>
      <c r="G1204" s="224"/>
      <c r="H1204" s="154">
        <f t="shared" si="418"/>
        <v>31116</v>
      </c>
      <c r="I1204" s="225">
        <f t="shared" si="398"/>
        <v>0</v>
      </c>
      <c r="J1204" s="154">
        <f t="shared" si="399"/>
        <v>0</v>
      </c>
      <c r="K1204" s="154">
        <f t="shared" si="400"/>
        <v>0</v>
      </c>
      <c r="L1204" s="154"/>
      <c r="M1204" s="224"/>
      <c r="N1204" s="154">
        <f t="shared" si="401"/>
        <v>0</v>
      </c>
      <c r="O1204" s="249" t="str">
        <f t="shared" si="415"/>
        <v>---</v>
      </c>
      <c r="P1204" s="224"/>
      <c r="Q1204" s="249">
        <f t="shared" si="403"/>
        <v>31116</v>
      </c>
      <c r="R1204" s="130">
        <f t="shared" si="394"/>
        <v>350</v>
      </c>
      <c r="S1204" s="219"/>
      <c r="T1204" s="203"/>
      <c r="U1204" s="154"/>
      <c r="V1204" s="154"/>
      <c r="W1204" s="227"/>
      <c r="X1204" s="154"/>
      <c r="Y1204" s="154"/>
      <c r="Z1204" s="154"/>
      <c r="AA1204" s="154"/>
      <c r="AB1204" s="229"/>
    </row>
    <row r="1205" spans="1:28" x14ac:dyDescent="0.25">
      <c r="A1205" s="63">
        <f t="shared" ref="A1205" si="422">A1159</f>
        <v>0</v>
      </c>
      <c r="B1205" s="45">
        <f t="shared" ref="B1205" si="423">B1158</f>
        <v>0</v>
      </c>
      <c r="C1205" s="39">
        <f t="shared" si="396"/>
        <v>0</v>
      </c>
      <c r="D1205" s="39"/>
      <c r="E1205" s="40"/>
      <c r="F1205" s="39"/>
      <c r="G1205" s="40"/>
      <c r="H1205" s="39">
        <f t="shared" si="418"/>
        <v>0</v>
      </c>
      <c r="I1205" s="41">
        <f t="shared" si="398"/>
        <v>0</v>
      </c>
      <c r="J1205" s="39">
        <f t="shared" si="399"/>
        <v>0</v>
      </c>
      <c r="K1205" s="39">
        <f t="shared" si="400"/>
        <v>0</v>
      </c>
      <c r="L1205" s="39"/>
      <c r="M1205" s="40"/>
      <c r="N1205" s="39">
        <f t="shared" si="401"/>
        <v>0</v>
      </c>
      <c r="O1205" s="42" t="str">
        <f t="shared" si="415"/>
        <v>---</v>
      </c>
      <c r="P1205" s="40"/>
      <c r="Q1205" s="42">
        <f t="shared" si="403"/>
        <v>0</v>
      </c>
      <c r="R1205" s="45"/>
      <c r="S1205" s="219"/>
      <c r="T1205" s="203"/>
      <c r="U1205" s="39"/>
      <c r="V1205" s="39"/>
      <c r="W1205" s="207"/>
      <c r="X1205" s="207"/>
      <c r="Y1205" s="39"/>
      <c r="Z1205" s="39"/>
      <c r="AA1205" s="39"/>
      <c r="AB1205" s="211"/>
    </row>
    <row r="1206" spans="1:28" x14ac:dyDescent="0.25">
      <c r="A1206" s="100">
        <f t="shared" ref="A1206" si="424">A1160</f>
        <v>0</v>
      </c>
      <c r="B1206" s="130">
        <f t="shared" ref="B1206" si="425">B1159</f>
        <v>0</v>
      </c>
      <c r="C1206" s="154">
        <f t="shared" si="396"/>
        <v>0</v>
      </c>
      <c r="D1206" s="289"/>
      <c r="E1206" s="290"/>
      <c r="F1206" s="289"/>
      <c r="G1206" s="290"/>
      <c r="H1206" s="154"/>
      <c r="I1206" s="225">
        <f t="shared" si="398"/>
        <v>0</v>
      </c>
      <c r="J1206" s="154">
        <f t="shared" si="399"/>
        <v>0</v>
      </c>
      <c r="K1206" s="154">
        <f t="shared" si="400"/>
        <v>0</v>
      </c>
      <c r="L1206" s="289"/>
      <c r="M1206" s="290"/>
      <c r="N1206" s="289"/>
      <c r="O1206" s="249"/>
      <c r="P1206" s="290"/>
      <c r="Q1206" s="291"/>
      <c r="R1206" s="130"/>
      <c r="S1206" s="219"/>
      <c r="T1206" s="203"/>
      <c r="U1206" s="154"/>
      <c r="V1206" s="154"/>
      <c r="W1206" s="227"/>
      <c r="X1206" s="227"/>
      <c r="Y1206" s="154"/>
      <c r="Z1206" s="154"/>
      <c r="AA1206" s="154"/>
      <c r="AB1206" s="229"/>
    </row>
    <row r="1207" spans="1:28" x14ac:dyDescent="0.25">
      <c r="A1207" s="10"/>
      <c r="B1207" s="104"/>
      <c r="C1207" s="14"/>
      <c r="D1207" s="15"/>
      <c r="E1207" s="16"/>
      <c r="F1207" s="15"/>
      <c r="G1207" s="16"/>
      <c r="H1207" s="11">
        <f t="shared" ref="H1207" si="426">C1207+D1207-F1207</f>
        <v>0</v>
      </c>
      <c r="I1207" s="17"/>
      <c r="J1207" s="11"/>
      <c r="K1207" s="14"/>
      <c r="L1207" s="15"/>
      <c r="M1207" s="16"/>
      <c r="N1207" s="15"/>
      <c r="O1207" s="13"/>
      <c r="P1207" s="16"/>
      <c r="Q1207" s="124"/>
      <c r="R1207" s="44"/>
      <c r="U1207" s="11"/>
      <c r="V1207" s="11"/>
      <c r="W1207" s="64"/>
      <c r="X1207" s="64"/>
      <c r="Y1207" s="11"/>
      <c r="Z1207" s="11"/>
      <c r="AA1207" s="11"/>
      <c r="AB1207" s="230"/>
    </row>
    <row r="1208" spans="1:28" x14ac:dyDescent="0.25">
      <c r="A1208" s="4" t="s">
        <v>4</v>
      </c>
      <c r="C1208" s="198">
        <f>SUM(C1187:C1207)</f>
        <v>2349954</v>
      </c>
      <c r="D1208" s="198">
        <f>SUM(D1187:D1207)</f>
        <v>274957</v>
      </c>
      <c r="E1208" s="22"/>
      <c r="F1208" s="154">
        <f>SUM(F1187:F1207)</f>
        <v>0</v>
      </c>
      <c r="G1208" s="22"/>
      <c r="H1208" s="198">
        <f>SUM(H1187:H1207)</f>
        <v>2624911</v>
      </c>
      <c r="I1208" s="23"/>
      <c r="J1208" s="198">
        <f>SUM(J1187:J1207)</f>
        <v>62120.608500000002</v>
      </c>
      <c r="K1208" s="198">
        <f>SUM(K1187:K1207)</f>
        <v>437048.0355</v>
      </c>
      <c r="L1208" s="154">
        <f>SUM(L1187:L1207)</f>
        <v>0</v>
      </c>
      <c r="M1208" s="22"/>
      <c r="N1208" s="198">
        <f>SUM(N1187:N1207)</f>
        <v>499168.64399999997</v>
      </c>
      <c r="O1208" s="64"/>
      <c r="P1208" s="24"/>
      <c r="Q1208" s="198">
        <f>SUM(Q1187:Q1207)</f>
        <v>2125742.3560000001</v>
      </c>
      <c r="U1208" s="198">
        <f>SUM(U1187:U1207)</f>
        <v>0</v>
      </c>
      <c r="V1208" s="23"/>
      <c r="X1208" s="198">
        <f>U1208+V1187</f>
        <v>0</v>
      </c>
      <c r="Y1208" s="198">
        <f>X1208/H1208*J1208</f>
        <v>0</v>
      </c>
      <c r="AA1208" s="198">
        <f>Z1187+Y1208+SUM(AA1187:AA1207)</f>
        <v>0</v>
      </c>
      <c r="AB1208" s="198">
        <f>X1208-AA1208</f>
        <v>0</v>
      </c>
    </row>
    <row r="1209" spans="1:28" x14ac:dyDescent="0.25">
      <c r="C1209" s="32"/>
      <c r="H1209" s="32"/>
      <c r="I1209" s="32"/>
      <c r="J1209" s="32"/>
      <c r="K1209" s="32"/>
      <c r="L1209" s="32"/>
      <c r="N1209" s="32"/>
      <c r="O1209" s="32"/>
      <c r="Q1209" s="32"/>
    </row>
    <row r="1210" spans="1:28" x14ac:dyDescent="0.25">
      <c r="A1210" s="120" t="s">
        <v>85</v>
      </c>
      <c r="B1210" s="4"/>
      <c r="E1210" s="4"/>
      <c r="G1210" s="4"/>
      <c r="M1210" s="4"/>
      <c r="P1210" s="4"/>
    </row>
    <row r="1211" spans="1:28" ht="14.4" thickBot="1" x14ac:dyDescent="0.3">
      <c r="B1211" s="4"/>
      <c r="E1211" s="4"/>
      <c r="G1211" s="4"/>
      <c r="J1211" s="32"/>
      <c r="K1211" s="32"/>
      <c r="L1211" s="32"/>
      <c r="N1211" s="32"/>
      <c r="O1211" s="32"/>
      <c r="Q1211" s="32"/>
    </row>
    <row r="1212" spans="1:28" ht="14.4" thickTop="1" x14ac:dyDescent="0.25">
      <c r="B1212" s="4"/>
      <c r="E1212" s="4"/>
      <c r="G1212" s="4"/>
      <c r="J1212" s="32"/>
      <c r="K1212" s="66"/>
      <c r="L1212" s="67"/>
      <c r="M1212" s="68"/>
      <c r="N1212" s="67"/>
      <c r="O1212" s="67"/>
      <c r="P1212" s="68"/>
      <c r="Q1212" s="69"/>
    </row>
    <row r="1213" spans="1:28" x14ac:dyDescent="0.25">
      <c r="C1213" s="32"/>
      <c r="H1213" s="32"/>
      <c r="I1213" s="32"/>
      <c r="J1213" s="32"/>
      <c r="K1213" s="70"/>
      <c r="L1213" s="448">
        <f>I1179</f>
        <v>2007</v>
      </c>
      <c r="M1213" s="449"/>
      <c r="N1213" s="449"/>
      <c r="O1213" s="449"/>
      <c r="P1213" s="450"/>
      <c r="Q1213" s="71"/>
    </row>
    <row r="1214" spans="1:28" x14ac:dyDescent="0.25">
      <c r="K1214" s="72"/>
      <c r="L1214" s="56"/>
      <c r="M1214" s="73"/>
      <c r="N1214" s="56"/>
      <c r="O1214" s="56"/>
      <c r="P1214" s="73"/>
      <c r="Q1214" s="74"/>
    </row>
    <row r="1215" spans="1:28" x14ac:dyDescent="0.25">
      <c r="A1215" s="9"/>
      <c r="B1215" s="267"/>
      <c r="K1215" s="72"/>
      <c r="L1215" s="56" t="s">
        <v>19</v>
      </c>
      <c r="M1215" s="73"/>
      <c r="N1215" s="56"/>
      <c r="O1215" s="379">
        <f>H1208</f>
        <v>2624911</v>
      </c>
      <c r="P1215" s="379"/>
      <c r="Q1215" s="71"/>
    </row>
    <row r="1216" spans="1:28" x14ac:dyDescent="0.25">
      <c r="A1216" s="9"/>
      <c r="B1216" s="267"/>
      <c r="K1216" s="72"/>
      <c r="L1216" s="43" t="s">
        <v>20</v>
      </c>
      <c r="M1216" s="73"/>
      <c r="N1216" s="56"/>
      <c r="O1216" s="391">
        <f>X1208</f>
        <v>0</v>
      </c>
      <c r="P1216" s="391"/>
      <c r="Q1216" s="71"/>
    </row>
    <row r="1217" spans="1:28" ht="14.4" thickBot="1" x14ac:dyDescent="0.3">
      <c r="K1217" s="72"/>
      <c r="L1217" s="43" t="s">
        <v>21</v>
      </c>
      <c r="M1217" s="73"/>
      <c r="N1217" s="56"/>
      <c r="O1217" s="392">
        <f>N1208</f>
        <v>499168.64399999997</v>
      </c>
      <c r="P1217" s="392"/>
      <c r="Q1217" s="71"/>
    </row>
    <row r="1218" spans="1:28" x14ac:dyDescent="0.25">
      <c r="A1218" s="9"/>
      <c r="B1218" s="267"/>
      <c r="K1218" s="72"/>
      <c r="L1218" s="75"/>
      <c r="M1218" s="76"/>
      <c r="N1218" s="77"/>
      <c r="O1218" s="393">
        <f>O1215-O1216-O1217</f>
        <v>2125742.3560000001</v>
      </c>
      <c r="P1218" s="393"/>
      <c r="Q1218" s="71"/>
    </row>
    <row r="1219" spans="1:28" x14ac:dyDescent="0.25">
      <c r="A1219" s="9"/>
      <c r="B1219" s="267"/>
      <c r="H1219" s="9"/>
      <c r="K1219" s="78"/>
      <c r="L1219" s="43"/>
      <c r="M1219" s="73"/>
      <c r="N1219" s="56"/>
      <c r="O1219" s="43"/>
      <c r="P1219" s="56"/>
      <c r="Q1219" s="74"/>
    </row>
    <row r="1220" spans="1:28" x14ac:dyDescent="0.25">
      <c r="A1220" s="9" t="s">
        <v>22</v>
      </c>
      <c r="B1220" s="62">
        <v>0</v>
      </c>
      <c r="C1220" s="62"/>
      <c r="D1220" s="4" t="s">
        <v>23</v>
      </c>
      <c r="E1220" s="4"/>
      <c r="F1220" s="2"/>
      <c r="G1220" s="4"/>
      <c r="H1220" s="2"/>
      <c r="J1220" s="2"/>
      <c r="K1220" s="78"/>
      <c r="L1220" s="80" t="s">
        <v>24</v>
      </c>
      <c r="M1220" s="73"/>
      <c r="N1220" s="56"/>
      <c r="O1220" s="394">
        <f>AA1208</f>
        <v>0</v>
      </c>
      <c r="P1220" s="394"/>
      <c r="Q1220" s="71"/>
    </row>
    <row r="1221" spans="1:28" x14ac:dyDescent="0.25">
      <c r="A1221" s="9" t="s">
        <v>25</v>
      </c>
      <c r="B1221" s="62">
        <v>0</v>
      </c>
      <c r="C1221" s="62"/>
      <c r="D1221" s="4">
        <f>B1220-B1221</f>
        <v>0</v>
      </c>
      <c r="E1221" s="4" t="s">
        <v>26</v>
      </c>
      <c r="F1221" s="2"/>
      <c r="G1221" s="4"/>
      <c r="H1221" s="2"/>
      <c r="J1221" s="2"/>
      <c r="K1221" s="72"/>
      <c r="L1221" s="81" t="s">
        <v>27</v>
      </c>
      <c r="M1221" s="19"/>
      <c r="N1221" s="20"/>
      <c r="O1221" s="374">
        <f>O1218+O1220</f>
        <v>2125742.3560000001</v>
      </c>
      <c r="P1221" s="374"/>
      <c r="Q1221" s="95"/>
    </row>
    <row r="1222" spans="1:28" ht="14.4" thickBot="1" x14ac:dyDescent="0.3">
      <c r="A1222" s="9"/>
      <c r="B1222" s="62"/>
      <c r="C1222" s="62"/>
      <c r="E1222" s="4"/>
      <c r="F1222" s="2"/>
      <c r="G1222" s="4"/>
      <c r="H1222" s="2"/>
      <c r="J1222" s="2"/>
      <c r="K1222" s="82"/>
      <c r="L1222" s="103"/>
      <c r="M1222" s="84"/>
      <c r="N1222" s="83"/>
      <c r="O1222" s="83"/>
      <c r="P1222" s="84"/>
      <c r="Q1222" s="85"/>
    </row>
    <row r="1223" spans="1:28" ht="14.4" thickTop="1" x14ac:dyDescent="0.25"/>
    <row r="1225" spans="1:28" x14ac:dyDescent="0.25">
      <c r="B1225" s="4"/>
      <c r="E1225" s="4"/>
      <c r="M1225" s="4"/>
      <c r="N1225" s="425" t="s">
        <v>93</v>
      </c>
      <c r="O1225" s="425"/>
      <c r="P1225" s="425"/>
      <c r="Q1225" s="425"/>
      <c r="R1225" s="425"/>
    </row>
    <row r="1226" spans="1:28" x14ac:dyDescent="0.25">
      <c r="A1226" s="271"/>
      <c r="B1226" s="271"/>
      <c r="C1226" s="271"/>
      <c r="D1226" s="1"/>
      <c r="G1226" s="422" t="s">
        <v>1</v>
      </c>
      <c r="H1226" s="423"/>
      <c r="I1226" s="3">
        <f>I1179+1</f>
        <v>2008</v>
      </c>
      <c r="J1226" s="453"/>
      <c r="K1226" s="427"/>
      <c r="L1226" s="428"/>
      <c r="M1226" s="3">
        <v>12</v>
      </c>
      <c r="N1226" s="425"/>
      <c r="O1226" s="425"/>
      <c r="P1226" s="425"/>
      <c r="Q1226" s="425"/>
      <c r="R1226" s="425"/>
    </row>
    <row r="1227" spans="1:28" x14ac:dyDescent="0.25">
      <c r="A1227" s="271"/>
      <c r="B1227" s="271"/>
      <c r="C1227" s="271"/>
      <c r="D1227" s="1"/>
      <c r="N1227" s="426"/>
      <c r="O1227" s="426"/>
      <c r="P1227" s="426"/>
      <c r="Q1227" s="426"/>
      <c r="R1227" s="426"/>
    </row>
    <row r="1228" spans="1:28" x14ac:dyDescent="0.3">
      <c r="A1228" s="5"/>
      <c r="B1228" s="429" t="s">
        <v>49</v>
      </c>
      <c r="C1228" s="366" t="s">
        <v>44</v>
      </c>
      <c r="D1228" s="366" t="s">
        <v>45</v>
      </c>
      <c r="E1228" s="101"/>
      <c r="F1228" s="366" t="s">
        <v>46</v>
      </c>
      <c r="G1228" s="101"/>
      <c r="H1228" s="366" t="s">
        <v>47</v>
      </c>
      <c r="I1228" s="366" t="s">
        <v>48</v>
      </c>
      <c r="J1228" s="366" t="s">
        <v>50</v>
      </c>
      <c r="K1228" s="366" t="s">
        <v>51</v>
      </c>
      <c r="L1228" s="366" t="s">
        <v>52</v>
      </c>
      <c r="M1228" s="101"/>
      <c r="N1228" s="366" t="s">
        <v>53</v>
      </c>
      <c r="O1228" s="366" t="s">
        <v>60</v>
      </c>
      <c r="P1228" s="101"/>
      <c r="Q1228" s="366" t="s">
        <v>55</v>
      </c>
      <c r="R1228" s="366" t="s">
        <v>49</v>
      </c>
      <c r="U1228" s="437" t="s">
        <v>64</v>
      </c>
      <c r="V1228" s="437" t="s">
        <v>65</v>
      </c>
      <c r="W1228" s="437" t="s">
        <v>67</v>
      </c>
      <c r="X1228" s="437" t="s">
        <v>66</v>
      </c>
      <c r="Y1228" s="437" t="s">
        <v>68</v>
      </c>
      <c r="Z1228" s="437" t="s">
        <v>69</v>
      </c>
      <c r="AA1228" s="437" t="s">
        <v>70</v>
      </c>
      <c r="AB1228" s="437" t="s">
        <v>71</v>
      </c>
    </row>
    <row r="1229" spans="1:28" x14ac:dyDescent="0.3">
      <c r="A1229" s="6"/>
      <c r="B1229" s="430"/>
      <c r="C1229" s="367"/>
      <c r="D1229" s="367"/>
      <c r="E1229" s="102"/>
      <c r="F1229" s="367"/>
      <c r="G1229" s="102"/>
      <c r="H1229" s="367"/>
      <c r="I1229" s="367"/>
      <c r="J1229" s="367"/>
      <c r="K1229" s="367"/>
      <c r="L1229" s="367"/>
      <c r="M1229" s="102"/>
      <c r="N1229" s="367"/>
      <c r="O1229" s="367"/>
      <c r="P1229" s="102"/>
      <c r="Q1229" s="367"/>
      <c r="R1229" s="367"/>
      <c r="U1229" s="438"/>
      <c r="V1229" s="438"/>
      <c r="W1229" s="438"/>
      <c r="X1229" s="438"/>
      <c r="Y1229" s="438"/>
      <c r="Z1229" s="438"/>
      <c r="AA1229" s="438"/>
      <c r="AB1229" s="438"/>
    </row>
    <row r="1230" spans="1:28" x14ac:dyDescent="0.3">
      <c r="A1230" s="6"/>
      <c r="B1230" s="430"/>
      <c r="C1230" s="367"/>
      <c r="D1230" s="367"/>
      <c r="E1230" s="102"/>
      <c r="F1230" s="367"/>
      <c r="G1230" s="102"/>
      <c r="H1230" s="367"/>
      <c r="I1230" s="367"/>
      <c r="J1230" s="367"/>
      <c r="K1230" s="367"/>
      <c r="L1230" s="367"/>
      <c r="M1230" s="102"/>
      <c r="N1230" s="367"/>
      <c r="O1230" s="367"/>
      <c r="P1230" s="102"/>
      <c r="Q1230" s="367"/>
      <c r="R1230" s="367"/>
      <c r="U1230" s="438"/>
      <c r="V1230" s="438"/>
      <c r="W1230" s="438"/>
      <c r="X1230" s="438"/>
      <c r="Y1230" s="438"/>
      <c r="Z1230" s="438"/>
      <c r="AA1230" s="438"/>
      <c r="AB1230" s="438"/>
    </row>
    <row r="1231" spans="1:28" x14ac:dyDescent="0.3">
      <c r="A1231" s="433" t="s">
        <v>0</v>
      </c>
      <c r="B1231" s="430"/>
      <c r="C1231" s="367"/>
      <c r="D1231" s="367"/>
      <c r="E1231" s="102"/>
      <c r="F1231" s="367"/>
      <c r="G1231" s="102"/>
      <c r="H1231" s="367"/>
      <c r="I1231" s="367"/>
      <c r="J1231" s="367"/>
      <c r="K1231" s="367"/>
      <c r="L1231" s="367"/>
      <c r="M1231" s="102"/>
      <c r="N1231" s="367"/>
      <c r="O1231" s="367"/>
      <c r="P1231" s="102"/>
      <c r="Q1231" s="367"/>
      <c r="R1231" s="367"/>
      <c r="U1231" s="438"/>
      <c r="V1231" s="438"/>
      <c r="W1231" s="438"/>
      <c r="X1231" s="438"/>
      <c r="Y1231" s="438"/>
      <c r="Z1231" s="438"/>
      <c r="AA1231" s="438"/>
      <c r="AB1231" s="438"/>
    </row>
    <row r="1232" spans="1:28" x14ac:dyDescent="0.3">
      <c r="A1232" s="433"/>
      <c r="B1232" s="431"/>
      <c r="C1232" s="46">
        <f>I1226</f>
        <v>2008</v>
      </c>
      <c r="D1232" s="46">
        <f>C1232</f>
        <v>2008</v>
      </c>
      <c r="E1232" s="7" t="s">
        <v>5</v>
      </c>
      <c r="F1232" s="46">
        <f>D1232</f>
        <v>2008</v>
      </c>
      <c r="G1232" s="7" t="s">
        <v>5</v>
      </c>
      <c r="H1232" s="46">
        <f>F1232</f>
        <v>2008</v>
      </c>
      <c r="I1232" s="373"/>
      <c r="J1232" s="373"/>
      <c r="K1232" s="46">
        <f>H1232</f>
        <v>2008</v>
      </c>
      <c r="L1232" s="46">
        <f>K1232</f>
        <v>2008</v>
      </c>
      <c r="M1232" s="7" t="s">
        <v>5</v>
      </c>
      <c r="N1232" s="46">
        <f>L1232</f>
        <v>2008</v>
      </c>
      <c r="O1232" s="373"/>
      <c r="P1232" s="7" t="s">
        <v>5</v>
      </c>
      <c r="Q1232" s="47">
        <f>N1232</f>
        <v>2008</v>
      </c>
      <c r="R1232" s="373"/>
      <c r="U1232" s="46">
        <f>Q1232</f>
        <v>2008</v>
      </c>
      <c r="V1232" s="46">
        <f>U1232</f>
        <v>2008</v>
      </c>
      <c r="W1232" s="439"/>
      <c r="X1232" s="46">
        <f>U1232</f>
        <v>2008</v>
      </c>
      <c r="Y1232" s="46">
        <f>U1232</f>
        <v>2008</v>
      </c>
      <c r="Z1232" s="47">
        <f>U1232</f>
        <v>2008</v>
      </c>
      <c r="AA1232" s="439"/>
      <c r="AB1232" s="439"/>
    </row>
    <row r="1233" spans="1:28" x14ac:dyDescent="0.25">
      <c r="A1233" s="9"/>
      <c r="B1233" s="112"/>
      <c r="C1233" s="100"/>
      <c r="D1233" s="233"/>
      <c r="E1233" s="234"/>
      <c r="F1233" s="233"/>
      <c r="G1233" s="234"/>
      <c r="H1233" s="233"/>
      <c r="I1233" s="235"/>
      <c r="J1233" s="233"/>
      <c r="K1233" s="233"/>
      <c r="L1233" s="233"/>
      <c r="M1233" s="234"/>
      <c r="N1233" s="233"/>
      <c r="O1233" s="233"/>
      <c r="P1233" s="234"/>
      <c r="Q1233" s="235"/>
      <c r="R1233" s="233"/>
      <c r="U1233" s="59"/>
      <c r="V1233" s="59"/>
      <c r="W1233" s="60"/>
      <c r="X1233" s="59"/>
      <c r="Y1233" s="59"/>
      <c r="Z1233" s="59"/>
      <c r="AA1233" s="60"/>
      <c r="AB1233" s="60"/>
    </row>
    <row r="1234" spans="1:28" x14ac:dyDescent="0.25">
      <c r="A1234" s="244" t="s">
        <v>214</v>
      </c>
      <c r="B1234" s="112" t="str">
        <f>$M$1</f>
        <v>A</v>
      </c>
      <c r="C1234" s="154"/>
      <c r="D1234" s="154"/>
      <c r="E1234" s="224"/>
      <c r="F1234" s="154"/>
      <c r="G1234" s="224"/>
      <c r="H1234" s="154"/>
      <c r="I1234" s="225"/>
      <c r="J1234" s="154"/>
      <c r="K1234" s="154"/>
      <c r="L1234" s="154"/>
      <c r="M1234" s="224"/>
      <c r="N1234" s="154"/>
      <c r="O1234" s="249"/>
      <c r="P1234" s="224"/>
      <c r="Q1234" s="249"/>
      <c r="R1234" s="130"/>
      <c r="S1234" s="219"/>
      <c r="T1234" s="203"/>
      <c r="U1234" s="154"/>
      <c r="V1234" s="154">
        <f>X1208</f>
        <v>0</v>
      </c>
      <c r="W1234" s="227"/>
      <c r="X1234" s="227"/>
      <c r="Y1234" s="227"/>
      <c r="Z1234" s="227"/>
      <c r="AA1234" s="154"/>
      <c r="AB1234" s="229"/>
    </row>
    <row r="1235" spans="1:28" x14ac:dyDescent="0.25">
      <c r="A1235" s="100" t="str">
        <f>A1188</f>
        <v>Structures and Improvements-sewage collection</v>
      </c>
      <c r="B1235" s="130">
        <f>B1188</f>
        <v>351</v>
      </c>
      <c r="C1235" s="154">
        <f>H1188</f>
        <v>111379</v>
      </c>
      <c r="D1235" s="154">
        <v>0</v>
      </c>
      <c r="E1235" s="224"/>
      <c r="F1235" s="154"/>
      <c r="G1235" s="224"/>
      <c r="H1235" s="154">
        <f>C1235+D1235-F1235</f>
        <v>111379</v>
      </c>
      <c r="I1235" s="225">
        <f>I1188</f>
        <v>3</v>
      </c>
      <c r="J1235" s="154">
        <f>((C1235+H1235)/2)*I1235/100*$M$1226/12</f>
        <v>3341.3700000000003</v>
      </c>
      <c r="K1235" s="154">
        <f>N1188</f>
        <v>61748.11500000002</v>
      </c>
      <c r="L1235" s="154"/>
      <c r="M1235" s="224"/>
      <c r="N1235" s="154">
        <f>K1235+J1235+L1235-F1235</f>
        <v>65089.485000000022</v>
      </c>
      <c r="O1235" s="249">
        <f>IF(N1235&gt;0, N1235/H1235*100, "---")</f>
        <v>58.43963853150057</v>
      </c>
      <c r="P1235" s="224"/>
      <c r="Q1235" s="249">
        <f>H1235-N1235</f>
        <v>46289.514999999978</v>
      </c>
      <c r="R1235" s="130">
        <f t="shared" ref="R1235:R1251" si="427">B1235</f>
        <v>351</v>
      </c>
      <c r="S1235" s="219"/>
      <c r="T1235" s="203"/>
      <c r="U1235" s="154"/>
      <c r="V1235" s="360" t="s">
        <v>72</v>
      </c>
      <c r="W1235" s="227"/>
      <c r="X1235" s="154"/>
      <c r="Y1235" s="251"/>
      <c r="Z1235" s="363" t="s">
        <v>74</v>
      </c>
      <c r="AA1235" s="154"/>
      <c r="AB1235" s="229"/>
    </row>
    <row r="1236" spans="1:28" x14ac:dyDescent="0.25">
      <c r="A1236" s="63" t="str">
        <f t="shared" ref="A1236:B1236" si="428">A1189</f>
        <v>Collection Sewers, Force</v>
      </c>
      <c r="B1236" s="45">
        <f t="shared" si="428"/>
        <v>352.1</v>
      </c>
      <c r="C1236" s="39">
        <f t="shared" ref="C1236:C1253" si="429">H1189</f>
        <v>0</v>
      </c>
      <c r="D1236" s="39"/>
      <c r="E1236" s="40"/>
      <c r="F1236" s="39"/>
      <c r="G1236" s="40"/>
      <c r="H1236" s="39">
        <f t="shared" ref="H1236:H1244" si="430">C1236+D1236-F1236</f>
        <v>0</v>
      </c>
      <c r="I1236" s="41">
        <f t="shared" ref="I1236:I1253" si="431">I1189</f>
        <v>2</v>
      </c>
      <c r="J1236" s="39">
        <f t="shared" ref="J1236:J1253" si="432">((C1236+H1236)/2)*I1236/100*$M$1226/12</f>
        <v>0</v>
      </c>
      <c r="K1236" s="39">
        <f t="shared" ref="K1236:K1253" si="433">N1189</f>
        <v>0</v>
      </c>
      <c r="L1236" s="39"/>
      <c r="M1236" s="40"/>
      <c r="N1236" s="39">
        <f t="shared" ref="N1236:N1252" si="434">K1236+J1236+L1236-F1236</f>
        <v>0</v>
      </c>
      <c r="O1236" s="42" t="str">
        <f t="shared" ref="O1236:O1244" si="435">IF(N1236&gt;0, N1236/H1236*100, "---")</f>
        <v>---</v>
      </c>
      <c r="P1236" s="40"/>
      <c r="Q1236" s="42">
        <f t="shared" ref="Q1236:Q1252" si="436">H1236-N1236</f>
        <v>0</v>
      </c>
      <c r="R1236" s="45">
        <f t="shared" si="427"/>
        <v>352.1</v>
      </c>
      <c r="U1236" s="39"/>
      <c r="V1236" s="361"/>
      <c r="W1236" s="207"/>
      <c r="X1236" s="39"/>
      <c r="Y1236" s="210"/>
      <c r="Z1236" s="364"/>
      <c r="AA1236" s="39"/>
      <c r="AB1236" s="211"/>
    </row>
    <row r="1237" spans="1:28" x14ac:dyDescent="0.25">
      <c r="A1237" s="100" t="str">
        <f t="shared" ref="A1237:B1237" si="437">A1190</f>
        <v>Collection Sewers, Gravity</v>
      </c>
      <c r="B1237" s="130">
        <f t="shared" si="437"/>
        <v>352.2</v>
      </c>
      <c r="C1237" s="154">
        <f t="shared" si="429"/>
        <v>0</v>
      </c>
      <c r="D1237" s="154"/>
      <c r="E1237" s="224"/>
      <c r="F1237" s="154"/>
      <c r="G1237" s="224"/>
      <c r="H1237" s="154">
        <f t="shared" si="430"/>
        <v>0</v>
      </c>
      <c r="I1237" s="225">
        <f t="shared" si="431"/>
        <v>2</v>
      </c>
      <c r="J1237" s="154">
        <f t="shared" si="432"/>
        <v>0</v>
      </c>
      <c r="K1237" s="154">
        <f t="shared" si="433"/>
        <v>0</v>
      </c>
      <c r="L1237" s="154"/>
      <c r="M1237" s="224"/>
      <c r="N1237" s="154">
        <f t="shared" si="434"/>
        <v>0</v>
      </c>
      <c r="O1237" s="249" t="str">
        <f t="shared" si="435"/>
        <v>---</v>
      </c>
      <c r="P1237" s="224"/>
      <c r="Q1237" s="249">
        <f t="shared" si="436"/>
        <v>0</v>
      </c>
      <c r="R1237" s="130">
        <f t="shared" si="427"/>
        <v>352.2</v>
      </c>
      <c r="S1237" s="219"/>
      <c r="T1237" s="203"/>
      <c r="U1237" s="154"/>
      <c r="V1237" s="361"/>
      <c r="W1237" s="227"/>
      <c r="X1237" s="154"/>
      <c r="Y1237" s="251"/>
      <c r="Z1237" s="364"/>
      <c r="AA1237" s="154"/>
      <c r="AB1237" s="229"/>
    </row>
    <row r="1238" spans="1:28" x14ac:dyDescent="0.25">
      <c r="A1238" s="63" t="str">
        <f t="shared" ref="A1238:B1238" si="438">A1191</f>
        <v>Structures and Improvements-sewage treatment</v>
      </c>
      <c r="B1238" s="45">
        <f t="shared" si="438"/>
        <v>371</v>
      </c>
      <c r="C1238" s="39">
        <f t="shared" si="429"/>
        <v>97252</v>
      </c>
      <c r="D1238" s="39"/>
      <c r="E1238" s="40"/>
      <c r="F1238" s="39"/>
      <c r="G1238" s="40"/>
      <c r="H1238" s="39">
        <f t="shared" si="430"/>
        <v>97252</v>
      </c>
      <c r="I1238" s="41">
        <f t="shared" si="431"/>
        <v>3.7</v>
      </c>
      <c r="J1238" s="39">
        <f t="shared" si="432"/>
        <v>3598.3240000000001</v>
      </c>
      <c r="K1238" s="39">
        <f t="shared" si="433"/>
        <v>20835.477000000003</v>
      </c>
      <c r="L1238" s="39"/>
      <c r="M1238" s="40"/>
      <c r="N1238" s="39">
        <f t="shared" si="434"/>
        <v>24433.801000000003</v>
      </c>
      <c r="O1238" s="42">
        <f t="shared" si="435"/>
        <v>25.124214412042946</v>
      </c>
      <c r="P1238" s="40"/>
      <c r="Q1238" s="42">
        <f t="shared" si="436"/>
        <v>72818.198999999993</v>
      </c>
      <c r="R1238" s="45">
        <f t="shared" si="427"/>
        <v>371</v>
      </c>
      <c r="U1238" s="39"/>
      <c r="V1238" s="361"/>
      <c r="W1238" s="207"/>
      <c r="X1238" s="39"/>
      <c r="Y1238" s="210"/>
      <c r="Z1238" s="364"/>
      <c r="AA1238" s="39"/>
      <c r="AB1238" s="211"/>
    </row>
    <row r="1239" spans="1:28" x14ac:dyDescent="0.25">
      <c r="A1239" s="100" t="str">
        <f t="shared" ref="A1239:B1239" si="439">A1192</f>
        <v>Services to Customers</v>
      </c>
      <c r="B1239" s="130">
        <f t="shared" si="439"/>
        <v>353</v>
      </c>
      <c r="C1239" s="154">
        <f t="shared" si="429"/>
        <v>1731452</v>
      </c>
      <c r="D1239" s="154">
        <v>8286</v>
      </c>
      <c r="E1239" s="224"/>
      <c r="F1239" s="154"/>
      <c r="G1239" s="224"/>
      <c r="H1239" s="154">
        <f t="shared" si="430"/>
        <v>1739738</v>
      </c>
      <c r="I1239" s="225">
        <f t="shared" si="431"/>
        <v>2</v>
      </c>
      <c r="J1239" s="154">
        <f t="shared" si="432"/>
        <v>34711.9</v>
      </c>
      <c r="K1239" s="154">
        <f t="shared" si="433"/>
        <v>265726.74</v>
      </c>
      <c r="L1239" s="154"/>
      <c r="M1239" s="224"/>
      <c r="N1239" s="154">
        <f t="shared" si="434"/>
        <v>300438.64</v>
      </c>
      <c r="O1239" s="249">
        <f t="shared" si="435"/>
        <v>17.269188808889616</v>
      </c>
      <c r="P1239" s="224"/>
      <c r="Q1239" s="249">
        <f t="shared" si="436"/>
        <v>1439299.3599999999</v>
      </c>
      <c r="R1239" s="130">
        <f t="shared" si="427"/>
        <v>353</v>
      </c>
      <c r="S1239" s="219"/>
      <c r="T1239" s="203"/>
      <c r="U1239" s="154"/>
      <c r="V1239" s="361"/>
      <c r="W1239" s="227"/>
      <c r="X1239" s="154"/>
      <c r="Y1239" s="251"/>
      <c r="Z1239" s="364"/>
      <c r="AA1239" s="154"/>
      <c r="AB1239" s="229"/>
    </row>
    <row r="1240" spans="1:28" x14ac:dyDescent="0.25">
      <c r="A1240" s="63" t="str">
        <f t="shared" ref="A1240:B1240" si="440">A1193</f>
        <v>Flow Measuring Devices</v>
      </c>
      <c r="B1240" s="45">
        <f t="shared" si="440"/>
        <v>354</v>
      </c>
      <c r="C1240" s="39">
        <f t="shared" si="429"/>
        <v>4200</v>
      </c>
      <c r="D1240" s="39">
        <v>19300</v>
      </c>
      <c r="E1240" s="40"/>
      <c r="F1240" s="39"/>
      <c r="G1240" s="40"/>
      <c r="H1240" s="39">
        <f t="shared" si="430"/>
        <v>23500</v>
      </c>
      <c r="I1240" s="41">
        <f t="shared" si="431"/>
        <v>3.3</v>
      </c>
      <c r="J1240" s="39">
        <f t="shared" si="432"/>
        <v>457.05</v>
      </c>
      <c r="K1240" s="39">
        <f t="shared" si="433"/>
        <v>2009.6999999999994</v>
      </c>
      <c r="L1240" s="39"/>
      <c r="M1240" s="40"/>
      <c r="N1240" s="39">
        <f t="shared" si="434"/>
        <v>2466.7499999999995</v>
      </c>
      <c r="O1240" s="42">
        <f t="shared" si="435"/>
        <v>10.496808510638296</v>
      </c>
      <c r="P1240" s="40"/>
      <c r="Q1240" s="42">
        <f t="shared" si="436"/>
        <v>21033.25</v>
      </c>
      <c r="R1240" s="45">
        <f t="shared" si="427"/>
        <v>354</v>
      </c>
      <c r="U1240" s="39"/>
      <c r="V1240" s="361"/>
      <c r="W1240" s="207"/>
      <c r="X1240" s="39"/>
      <c r="Y1240" s="210"/>
      <c r="Z1240" s="364"/>
      <c r="AA1240" s="39"/>
      <c r="AB1240" s="211"/>
    </row>
    <row r="1241" spans="1:28" x14ac:dyDescent="0.25">
      <c r="A1241" s="100" t="str">
        <f t="shared" ref="A1241:B1241" si="441">A1194</f>
        <v>Receiving Wells (Pump Pits)</v>
      </c>
      <c r="B1241" s="130">
        <f t="shared" si="441"/>
        <v>362</v>
      </c>
      <c r="C1241" s="154">
        <f t="shared" si="429"/>
        <v>2387</v>
      </c>
      <c r="D1241" s="154"/>
      <c r="E1241" s="224"/>
      <c r="F1241" s="154"/>
      <c r="G1241" s="224"/>
      <c r="H1241" s="154">
        <f t="shared" si="430"/>
        <v>2387</v>
      </c>
      <c r="I1241" s="225">
        <f t="shared" si="431"/>
        <v>4</v>
      </c>
      <c r="J1241" s="154">
        <f t="shared" si="432"/>
        <v>95.48</v>
      </c>
      <c r="K1241" s="154">
        <f t="shared" si="433"/>
        <v>716.1</v>
      </c>
      <c r="L1241" s="154"/>
      <c r="M1241" s="224"/>
      <c r="N1241" s="154">
        <f t="shared" si="434"/>
        <v>811.58</v>
      </c>
      <c r="O1241" s="249">
        <f t="shared" si="435"/>
        <v>34</v>
      </c>
      <c r="P1241" s="224"/>
      <c r="Q1241" s="249">
        <f t="shared" si="436"/>
        <v>1575.42</v>
      </c>
      <c r="R1241" s="130">
        <f t="shared" si="427"/>
        <v>362</v>
      </c>
      <c r="S1241" s="219"/>
      <c r="T1241" s="203"/>
      <c r="U1241" s="154"/>
      <c r="V1241" s="362"/>
      <c r="W1241" s="227"/>
      <c r="X1241" s="154"/>
      <c r="Y1241" s="251"/>
      <c r="Z1241" s="365"/>
      <c r="AA1241" s="154"/>
      <c r="AB1241" s="229"/>
    </row>
    <row r="1242" spans="1:28" x14ac:dyDescent="0.25">
      <c r="A1242" s="63" t="str">
        <f t="shared" ref="A1242:B1242" si="442">A1195</f>
        <v>Pumping Equipment</v>
      </c>
      <c r="B1242" s="45">
        <f t="shared" si="442"/>
        <v>363</v>
      </c>
      <c r="C1242" s="39">
        <f t="shared" si="429"/>
        <v>0</v>
      </c>
      <c r="D1242" s="39">
        <v>0</v>
      </c>
      <c r="E1242" s="40"/>
      <c r="F1242" s="39"/>
      <c r="G1242" s="40"/>
      <c r="H1242" s="39">
        <f t="shared" si="430"/>
        <v>0</v>
      </c>
      <c r="I1242" s="41">
        <f t="shared" si="431"/>
        <v>10</v>
      </c>
      <c r="J1242" s="39">
        <f t="shared" si="432"/>
        <v>0</v>
      </c>
      <c r="K1242" s="39">
        <f t="shared" si="433"/>
        <v>0</v>
      </c>
      <c r="L1242" s="39"/>
      <c r="M1242" s="40"/>
      <c r="N1242" s="39">
        <f t="shared" si="434"/>
        <v>0</v>
      </c>
      <c r="O1242" s="42" t="str">
        <f t="shared" si="435"/>
        <v>---</v>
      </c>
      <c r="P1242" s="40"/>
      <c r="Q1242" s="42">
        <f t="shared" si="436"/>
        <v>0</v>
      </c>
      <c r="R1242" s="45">
        <f t="shared" si="427"/>
        <v>363</v>
      </c>
      <c r="U1242" s="39"/>
      <c r="V1242" s="39"/>
      <c r="W1242" s="207"/>
      <c r="X1242" s="39"/>
      <c r="Y1242" s="39"/>
      <c r="Z1242" s="210"/>
      <c r="AA1242" s="39"/>
      <c r="AB1242" s="211"/>
    </row>
    <row r="1243" spans="1:28" x14ac:dyDescent="0.25">
      <c r="A1243" s="100" t="str">
        <f t="shared" ref="A1243:B1243" si="443">A1196</f>
        <v>Communication Equipment</v>
      </c>
      <c r="B1243" s="130">
        <f t="shared" si="443"/>
        <v>397</v>
      </c>
      <c r="C1243" s="154">
        <f t="shared" si="429"/>
        <v>0</v>
      </c>
      <c r="D1243" s="154">
        <v>94553</v>
      </c>
      <c r="E1243" s="224"/>
      <c r="F1243" s="154"/>
      <c r="G1243" s="224"/>
      <c r="H1243" s="154">
        <f t="shared" si="430"/>
        <v>94553</v>
      </c>
      <c r="I1243" s="225">
        <f t="shared" si="431"/>
        <v>6.7</v>
      </c>
      <c r="J1243" s="154">
        <f t="shared" si="432"/>
        <v>3167.5254999999997</v>
      </c>
      <c r="K1243" s="154">
        <f t="shared" si="433"/>
        <v>0</v>
      </c>
      <c r="L1243" s="154"/>
      <c r="M1243" s="224"/>
      <c r="N1243" s="154">
        <f t="shared" si="434"/>
        <v>3167.5254999999997</v>
      </c>
      <c r="O1243" s="249">
        <f t="shared" si="435"/>
        <v>3.3499999999999996</v>
      </c>
      <c r="P1243" s="224"/>
      <c r="Q1243" s="249">
        <f t="shared" si="436"/>
        <v>91385.474499999997</v>
      </c>
      <c r="R1243" s="130">
        <f t="shared" si="427"/>
        <v>397</v>
      </c>
      <c r="S1243" s="219"/>
      <c r="T1243" s="203"/>
      <c r="U1243" s="154"/>
      <c r="V1243" s="454" t="s">
        <v>73</v>
      </c>
      <c r="W1243" s="227"/>
      <c r="X1243" s="154"/>
      <c r="Y1243" s="154"/>
      <c r="Z1243" s="251"/>
      <c r="AA1243" s="154"/>
      <c r="AB1243" s="229"/>
    </row>
    <row r="1244" spans="1:28" x14ac:dyDescent="0.25">
      <c r="A1244" s="63" t="str">
        <f t="shared" ref="A1244:B1244" si="444">A1197</f>
        <v>Treatment &amp; Disposal Facilities</v>
      </c>
      <c r="B1244" s="45">
        <f t="shared" si="444"/>
        <v>372</v>
      </c>
      <c r="C1244" s="39">
        <f t="shared" si="429"/>
        <v>213316</v>
      </c>
      <c r="D1244" s="39">
        <v>21947</v>
      </c>
      <c r="E1244" s="40"/>
      <c r="F1244" s="39"/>
      <c r="G1244" s="40"/>
      <c r="H1244" s="39">
        <f t="shared" si="430"/>
        <v>235263</v>
      </c>
      <c r="I1244" s="41">
        <f t="shared" si="431"/>
        <v>5</v>
      </c>
      <c r="J1244" s="39">
        <f t="shared" si="432"/>
        <v>11214.475</v>
      </c>
      <c r="K1244" s="39">
        <f t="shared" si="433"/>
        <v>33862.699999999997</v>
      </c>
      <c r="L1244" s="39"/>
      <c r="M1244" s="40"/>
      <c r="N1244" s="39">
        <f t="shared" si="434"/>
        <v>45077.174999999996</v>
      </c>
      <c r="O1244" s="42">
        <f t="shared" si="435"/>
        <v>19.160333329082768</v>
      </c>
      <c r="P1244" s="40"/>
      <c r="Q1244" s="42">
        <f t="shared" si="436"/>
        <v>190185.82500000001</v>
      </c>
      <c r="R1244" s="45">
        <f t="shared" si="427"/>
        <v>372</v>
      </c>
      <c r="U1244" s="39"/>
      <c r="V1244" s="455"/>
      <c r="W1244" s="207"/>
      <c r="X1244" s="39"/>
      <c r="Y1244" s="39"/>
      <c r="Z1244" s="210"/>
      <c r="AA1244" s="39"/>
      <c r="AB1244" s="211"/>
    </row>
    <row r="1245" spans="1:28" x14ac:dyDescent="0.25">
      <c r="A1245" s="100" t="str">
        <f t="shared" ref="A1245:B1245" si="445">A1198</f>
        <v>Plant Sewers</v>
      </c>
      <c r="B1245" s="130">
        <f t="shared" si="445"/>
        <v>373</v>
      </c>
      <c r="C1245" s="154">
        <f t="shared" si="429"/>
        <v>0</v>
      </c>
      <c r="D1245" s="154"/>
      <c r="E1245" s="224"/>
      <c r="F1245" s="154"/>
      <c r="G1245" s="224"/>
      <c r="H1245" s="154">
        <f>C1245+D1245-F1245</f>
        <v>0</v>
      </c>
      <c r="I1245" s="225">
        <f t="shared" si="431"/>
        <v>2.5</v>
      </c>
      <c r="J1245" s="154">
        <f t="shared" si="432"/>
        <v>0</v>
      </c>
      <c r="K1245" s="154">
        <f t="shared" si="433"/>
        <v>0</v>
      </c>
      <c r="L1245" s="154"/>
      <c r="M1245" s="224"/>
      <c r="N1245" s="154">
        <f t="shared" si="434"/>
        <v>0</v>
      </c>
      <c r="O1245" s="249" t="str">
        <f>IF(N1245&gt;0, N1245/H1245*100, "---")</f>
        <v>---</v>
      </c>
      <c r="P1245" s="224"/>
      <c r="Q1245" s="249">
        <f t="shared" si="436"/>
        <v>0</v>
      </c>
      <c r="R1245" s="130">
        <f t="shared" si="427"/>
        <v>373</v>
      </c>
      <c r="S1245" s="219"/>
      <c r="T1245" s="203"/>
      <c r="U1245" s="154"/>
      <c r="V1245" s="455"/>
      <c r="W1245" s="227"/>
      <c r="X1245" s="154"/>
      <c r="Y1245" s="154"/>
      <c r="Z1245" s="154"/>
      <c r="AA1245" s="154"/>
      <c r="AB1245" s="229"/>
    </row>
    <row r="1246" spans="1:28" x14ac:dyDescent="0.25">
      <c r="A1246" s="63" t="str">
        <f t="shared" ref="A1246:B1246" si="446">A1199</f>
        <v>Outfall Sewer Line</v>
      </c>
      <c r="B1246" s="45">
        <f t="shared" si="446"/>
        <v>374</v>
      </c>
      <c r="C1246" s="39">
        <f t="shared" si="429"/>
        <v>75109</v>
      </c>
      <c r="D1246" s="39">
        <v>0</v>
      </c>
      <c r="E1246" s="40"/>
      <c r="F1246" s="39"/>
      <c r="G1246" s="40"/>
      <c r="H1246" s="39">
        <f t="shared" ref="H1246" si="447">C1246+D1246-F1246</f>
        <v>75109</v>
      </c>
      <c r="I1246" s="41">
        <f t="shared" si="431"/>
        <v>2</v>
      </c>
      <c r="J1246" s="39">
        <f t="shared" si="432"/>
        <v>1502.18</v>
      </c>
      <c r="K1246" s="39">
        <f t="shared" si="433"/>
        <v>9764.17</v>
      </c>
      <c r="L1246" s="39"/>
      <c r="M1246" s="40"/>
      <c r="N1246" s="39">
        <f t="shared" si="434"/>
        <v>11266.35</v>
      </c>
      <c r="O1246" s="42">
        <f t="shared" ref="O1246:O1252" si="448">IF(N1246&gt;0, N1246/H1246*100, "---")</f>
        <v>15</v>
      </c>
      <c r="P1246" s="40"/>
      <c r="Q1246" s="42">
        <f t="shared" si="436"/>
        <v>63842.65</v>
      </c>
      <c r="R1246" s="45">
        <f t="shared" si="427"/>
        <v>374</v>
      </c>
      <c r="U1246" s="39"/>
      <c r="V1246" s="455"/>
      <c r="W1246" s="207"/>
      <c r="X1246" s="39"/>
      <c r="Y1246" s="39"/>
      <c r="Z1246" s="39"/>
      <c r="AA1246" s="39"/>
      <c r="AB1246" s="211"/>
    </row>
    <row r="1247" spans="1:28" x14ac:dyDescent="0.25">
      <c r="A1247" s="100" t="str">
        <f t="shared" ref="A1247:B1247" si="449">A1200</f>
        <v>Structures and Improvements- other</v>
      </c>
      <c r="B1247" s="130">
        <f t="shared" si="449"/>
        <v>390</v>
      </c>
      <c r="C1247" s="154">
        <f t="shared" si="429"/>
        <v>235842</v>
      </c>
      <c r="D1247" s="154"/>
      <c r="E1247" s="224"/>
      <c r="F1247" s="154"/>
      <c r="G1247" s="224"/>
      <c r="H1247" s="154">
        <f>C1247+D1247-F1247</f>
        <v>235842</v>
      </c>
      <c r="I1247" s="225">
        <f t="shared" si="431"/>
        <v>2.5</v>
      </c>
      <c r="J1247" s="154">
        <f t="shared" si="432"/>
        <v>5896.05</v>
      </c>
      <c r="K1247" s="154">
        <f t="shared" si="433"/>
        <v>96836.900000000038</v>
      </c>
      <c r="L1247" s="154"/>
      <c r="M1247" s="224"/>
      <c r="N1247" s="154">
        <f t="shared" si="434"/>
        <v>102732.95000000004</v>
      </c>
      <c r="O1247" s="249">
        <f t="shared" si="448"/>
        <v>43.560074117417614</v>
      </c>
      <c r="P1247" s="224"/>
      <c r="Q1247" s="249">
        <f t="shared" si="436"/>
        <v>133109.04999999996</v>
      </c>
      <c r="R1247" s="130">
        <f t="shared" si="427"/>
        <v>390</v>
      </c>
      <c r="S1247" s="219"/>
      <c r="T1247" s="203"/>
      <c r="U1247" s="154"/>
      <c r="V1247" s="455"/>
      <c r="W1247" s="227"/>
      <c r="X1247" s="154"/>
      <c r="Y1247" s="154"/>
      <c r="Z1247" s="154"/>
      <c r="AA1247" s="154"/>
      <c r="AB1247" s="229"/>
    </row>
    <row r="1248" spans="1:28" x14ac:dyDescent="0.25">
      <c r="A1248" s="63" t="str">
        <f t="shared" ref="A1248:B1248" si="450">A1201</f>
        <v>Stores Equipment</v>
      </c>
      <c r="B1248" s="45">
        <f t="shared" si="450"/>
        <v>393</v>
      </c>
      <c r="C1248" s="39">
        <f t="shared" si="429"/>
        <v>12656</v>
      </c>
      <c r="D1248" s="39"/>
      <c r="E1248" s="40"/>
      <c r="F1248" s="39"/>
      <c r="G1248" s="40"/>
      <c r="H1248" s="39">
        <f t="shared" ref="H1248:H1252" si="451">C1248+D1248-F1248</f>
        <v>12656</v>
      </c>
      <c r="I1248" s="41">
        <f t="shared" si="431"/>
        <v>4</v>
      </c>
      <c r="J1248" s="39">
        <f t="shared" si="432"/>
        <v>506.24</v>
      </c>
      <c r="K1248" s="39">
        <f t="shared" si="433"/>
        <v>3290.5599999999995</v>
      </c>
      <c r="L1248" s="39"/>
      <c r="M1248" s="40"/>
      <c r="N1248" s="39">
        <f t="shared" si="434"/>
        <v>3796.7999999999993</v>
      </c>
      <c r="O1248" s="42">
        <f t="shared" si="448"/>
        <v>29.999999999999993</v>
      </c>
      <c r="P1248" s="40"/>
      <c r="Q1248" s="42">
        <f t="shared" si="436"/>
        <v>8859.2000000000007</v>
      </c>
      <c r="R1248" s="45">
        <f t="shared" si="427"/>
        <v>393</v>
      </c>
      <c r="S1248" s="219"/>
      <c r="T1248" s="203"/>
      <c r="U1248" s="39"/>
      <c r="V1248" s="455"/>
      <c r="W1248" s="207"/>
      <c r="X1248" s="39"/>
      <c r="Y1248" s="39"/>
      <c r="Z1248" s="39"/>
      <c r="AA1248" s="39"/>
      <c r="AB1248" s="211"/>
    </row>
    <row r="1249" spans="1:28" x14ac:dyDescent="0.25">
      <c r="A1249" s="100" t="str">
        <f t="shared" ref="A1249:B1249" si="452">A1202</f>
        <v>Transportation Equipment</v>
      </c>
      <c r="B1249" s="130">
        <f t="shared" si="452"/>
        <v>392</v>
      </c>
      <c r="C1249" s="154">
        <f t="shared" si="429"/>
        <v>0</v>
      </c>
      <c r="D1249" s="154"/>
      <c r="E1249" s="224"/>
      <c r="F1249" s="154"/>
      <c r="G1249" s="224"/>
      <c r="H1249" s="154">
        <f t="shared" si="451"/>
        <v>0</v>
      </c>
      <c r="I1249" s="225">
        <f t="shared" si="431"/>
        <v>13</v>
      </c>
      <c r="J1249" s="154">
        <f t="shared" si="432"/>
        <v>0</v>
      </c>
      <c r="K1249" s="154">
        <f t="shared" si="433"/>
        <v>0</v>
      </c>
      <c r="L1249" s="154"/>
      <c r="M1249" s="224"/>
      <c r="N1249" s="154">
        <f t="shared" si="434"/>
        <v>0</v>
      </c>
      <c r="O1249" s="249" t="str">
        <f t="shared" si="448"/>
        <v>---</v>
      </c>
      <c r="P1249" s="224"/>
      <c r="Q1249" s="249">
        <f t="shared" si="436"/>
        <v>0</v>
      </c>
      <c r="R1249" s="130">
        <f t="shared" si="427"/>
        <v>392</v>
      </c>
      <c r="S1249" s="219"/>
      <c r="T1249" s="203"/>
      <c r="U1249" s="154"/>
      <c r="V1249" s="455"/>
      <c r="W1249" s="227"/>
      <c r="X1249" s="154"/>
      <c r="Y1249" s="154"/>
      <c r="Z1249" s="154"/>
      <c r="AA1249" s="154"/>
      <c r="AB1249" s="229"/>
    </row>
    <row r="1250" spans="1:28" x14ac:dyDescent="0.25">
      <c r="A1250" s="63" t="str">
        <f t="shared" ref="A1250:B1250" si="453">A1203</f>
        <v>Power Operated Equipment</v>
      </c>
      <c r="B1250" s="45">
        <f t="shared" si="453"/>
        <v>396</v>
      </c>
      <c r="C1250" s="39">
        <f t="shared" si="429"/>
        <v>110202</v>
      </c>
      <c r="D1250" s="39">
        <v>38787</v>
      </c>
      <c r="E1250" s="40"/>
      <c r="F1250" s="39"/>
      <c r="G1250" s="40"/>
      <c r="H1250" s="39">
        <f t="shared" si="451"/>
        <v>148989</v>
      </c>
      <c r="I1250" s="41">
        <f t="shared" si="431"/>
        <v>6.7</v>
      </c>
      <c r="J1250" s="39">
        <f t="shared" si="432"/>
        <v>8682.8984999999993</v>
      </c>
      <c r="K1250" s="39">
        <f t="shared" si="433"/>
        <v>4378.1820000000007</v>
      </c>
      <c r="L1250" s="39"/>
      <c r="M1250" s="40"/>
      <c r="N1250" s="39">
        <f t="shared" si="434"/>
        <v>13061.0805</v>
      </c>
      <c r="O1250" s="42">
        <f t="shared" si="448"/>
        <v>8.766473028210136</v>
      </c>
      <c r="P1250" s="40"/>
      <c r="Q1250" s="42">
        <f t="shared" si="436"/>
        <v>135927.91949999999</v>
      </c>
      <c r="R1250" s="45">
        <f t="shared" si="427"/>
        <v>396</v>
      </c>
      <c r="S1250" s="219"/>
      <c r="T1250" s="203"/>
      <c r="U1250" s="39"/>
      <c r="V1250" s="456"/>
      <c r="W1250" s="207"/>
      <c r="X1250" s="39"/>
      <c r="Y1250" s="39"/>
      <c r="Z1250" s="39"/>
      <c r="AA1250" s="39"/>
      <c r="AB1250" s="211"/>
    </row>
    <row r="1251" spans="1:28" x14ac:dyDescent="0.25">
      <c r="A1251" s="100" t="str">
        <f t="shared" ref="A1251:B1251" si="454">A1204</f>
        <v>Land and Land Rights</v>
      </c>
      <c r="B1251" s="130">
        <f t="shared" si="454"/>
        <v>350</v>
      </c>
      <c r="C1251" s="154">
        <f t="shared" si="429"/>
        <v>31116</v>
      </c>
      <c r="D1251" s="154"/>
      <c r="E1251" s="224"/>
      <c r="F1251" s="154"/>
      <c r="G1251" s="224"/>
      <c r="H1251" s="154">
        <f t="shared" si="451"/>
        <v>31116</v>
      </c>
      <c r="I1251" s="225">
        <f t="shared" si="431"/>
        <v>0</v>
      </c>
      <c r="J1251" s="154">
        <f t="shared" si="432"/>
        <v>0</v>
      </c>
      <c r="K1251" s="154">
        <f t="shared" si="433"/>
        <v>0</v>
      </c>
      <c r="L1251" s="154"/>
      <c r="M1251" s="224"/>
      <c r="N1251" s="154">
        <f t="shared" si="434"/>
        <v>0</v>
      </c>
      <c r="O1251" s="249" t="str">
        <f t="shared" si="448"/>
        <v>---</v>
      </c>
      <c r="P1251" s="224"/>
      <c r="Q1251" s="249">
        <f t="shared" si="436"/>
        <v>31116</v>
      </c>
      <c r="R1251" s="130">
        <f t="shared" si="427"/>
        <v>350</v>
      </c>
      <c r="S1251" s="219"/>
      <c r="T1251" s="203"/>
      <c r="U1251" s="154"/>
      <c r="V1251" s="154"/>
      <c r="W1251" s="227"/>
      <c r="X1251" s="154"/>
      <c r="Y1251" s="154"/>
      <c r="Z1251" s="154"/>
      <c r="AA1251" s="154"/>
      <c r="AB1251" s="229"/>
    </row>
    <row r="1252" spans="1:28" x14ac:dyDescent="0.25">
      <c r="A1252" s="63">
        <f t="shared" ref="A1252" si="455">A1206</f>
        <v>0</v>
      </c>
      <c r="B1252" s="45">
        <f t="shared" ref="B1252" si="456">B1205</f>
        <v>0</v>
      </c>
      <c r="C1252" s="39">
        <f t="shared" si="429"/>
        <v>0</v>
      </c>
      <c r="D1252" s="39"/>
      <c r="E1252" s="40"/>
      <c r="F1252" s="39"/>
      <c r="G1252" s="40"/>
      <c r="H1252" s="39">
        <f t="shared" si="451"/>
        <v>0</v>
      </c>
      <c r="I1252" s="41">
        <f t="shared" si="431"/>
        <v>0</v>
      </c>
      <c r="J1252" s="39">
        <f t="shared" si="432"/>
        <v>0</v>
      </c>
      <c r="K1252" s="39">
        <f t="shared" si="433"/>
        <v>0</v>
      </c>
      <c r="L1252" s="39"/>
      <c r="M1252" s="40"/>
      <c r="N1252" s="39">
        <f t="shared" si="434"/>
        <v>0</v>
      </c>
      <c r="O1252" s="42" t="str">
        <f t="shared" si="448"/>
        <v>---</v>
      </c>
      <c r="P1252" s="40"/>
      <c r="Q1252" s="42">
        <f t="shared" si="436"/>
        <v>0</v>
      </c>
      <c r="R1252" s="45"/>
      <c r="S1252" s="219"/>
      <c r="T1252" s="203"/>
      <c r="U1252" s="39"/>
      <c r="V1252" s="39"/>
      <c r="W1252" s="207"/>
      <c r="X1252" s="207"/>
      <c r="Y1252" s="39"/>
      <c r="Z1252" s="39"/>
      <c r="AA1252" s="39"/>
      <c r="AB1252" s="211"/>
    </row>
    <row r="1253" spans="1:28" x14ac:dyDescent="0.25">
      <c r="A1253" s="100">
        <f t="shared" ref="A1253" si="457">A1207</f>
        <v>0</v>
      </c>
      <c r="B1253" s="130">
        <f t="shared" ref="B1253" si="458">B1206</f>
        <v>0</v>
      </c>
      <c r="C1253" s="154">
        <f t="shared" si="429"/>
        <v>0</v>
      </c>
      <c r="D1253" s="289"/>
      <c r="E1253" s="290"/>
      <c r="F1253" s="289"/>
      <c r="G1253" s="290"/>
      <c r="H1253" s="154"/>
      <c r="I1253" s="225">
        <f t="shared" si="431"/>
        <v>0</v>
      </c>
      <c r="J1253" s="154">
        <f t="shared" si="432"/>
        <v>0</v>
      </c>
      <c r="K1253" s="154">
        <f t="shared" si="433"/>
        <v>0</v>
      </c>
      <c r="L1253" s="289"/>
      <c r="M1253" s="290"/>
      <c r="N1253" s="289"/>
      <c r="O1253" s="249"/>
      <c r="P1253" s="290"/>
      <c r="Q1253" s="291"/>
      <c r="R1253" s="130"/>
      <c r="S1253" s="219"/>
      <c r="T1253" s="203"/>
      <c r="U1253" s="154"/>
      <c r="V1253" s="154"/>
      <c r="W1253" s="227"/>
      <c r="X1253" s="227"/>
      <c r="Y1253" s="154"/>
      <c r="Z1253" s="154"/>
      <c r="AA1253" s="154"/>
      <c r="AB1253" s="229"/>
    </row>
    <row r="1254" spans="1:28" x14ac:dyDescent="0.25">
      <c r="A1254" s="10"/>
      <c r="B1254" s="104"/>
      <c r="C1254" s="14"/>
      <c r="D1254" s="15"/>
      <c r="E1254" s="16"/>
      <c r="F1254" s="15"/>
      <c r="G1254" s="16"/>
      <c r="H1254" s="11">
        <f t="shared" ref="H1254" si="459">C1254+D1254-F1254</f>
        <v>0</v>
      </c>
      <c r="I1254" s="17"/>
      <c r="J1254" s="11"/>
      <c r="K1254" s="14"/>
      <c r="L1254" s="15"/>
      <c r="M1254" s="16"/>
      <c r="N1254" s="15"/>
      <c r="O1254" s="13"/>
      <c r="P1254" s="16"/>
      <c r="Q1254" s="124"/>
      <c r="R1254" s="44"/>
      <c r="U1254" s="11"/>
      <c r="V1254" s="11"/>
      <c r="W1254" s="64"/>
      <c r="X1254" s="64"/>
      <c r="Y1254" s="11"/>
      <c r="Z1254" s="11"/>
      <c r="AA1254" s="11"/>
      <c r="AB1254" s="230"/>
    </row>
    <row r="1255" spans="1:28" x14ac:dyDescent="0.25">
      <c r="A1255" s="4" t="s">
        <v>4</v>
      </c>
      <c r="C1255" s="198">
        <f>SUM(C1234:C1254)</f>
        <v>2624911</v>
      </c>
      <c r="D1255" s="198">
        <f>SUM(D1234:D1254)</f>
        <v>182873</v>
      </c>
      <c r="E1255" s="22"/>
      <c r="F1255" s="154">
        <f>SUM(F1234:F1254)</f>
        <v>0</v>
      </c>
      <c r="G1255" s="22"/>
      <c r="H1255" s="198">
        <f>SUM(H1234:H1254)</f>
        <v>2807784</v>
      </c>
      <c r="I1255" s="23"/>
      <c r="J1255" s="198">
        <f>SUM(J1234:J1254)</f>
        <v>73173.493000000017</v>
      </c>
      <c r="K1255" s="198">
        <f>SUM(K1234:K1254)</f>
        <v>499168.64399999997</v>
      </c>
      <c r="L1255" s="154">
        <f>SUM(L1234:L1254)</f>
        <v>0</v>
      </c>
      <c r="M1255" s="22"/>
      <c r="N1255" s="198">
        <f>SUM(N1234:N1254)</f>
        <v>572342.1370000001</v>
      </c>
      <c r="O1255" s="64"/>
      <c r="P1255" s="24"/>
      <c r="Q1255" s="198">
        <f>SUM(Q1234:Q1254)</f>
        <v>2235441.8629999994</v>
      </c>
      <c r="U1255" s="198">
        <f>SUM(U1234:U1254)</f>
        <v>0</v>
      </c>
      <c r="V1255" s="23"/>
      <c r="X1255" s="198">
        <f>U1255+V1234</f>
        <v>0</v>
      </c>
      <c r="Y1255" s="198">
        <f>X1255/H1255*J1255</f>
        <v>0</v>
      </c>
      <c r="AA1255" s="198">
        <f>Z1234+Y1255+SUM(AA1234:AA1254)</f>
        <v>0</v>
      </c>
      <c r="AB1255" s="198">
        <f>X1255-AA1255</f>
        <v>0</v>
      </c>
    </row>
    <row r="1256" spans="1:28" x14ac:dyDescent="0.25">
      <c r="C1256" s="32"/>
      <c r="H1256" s="32"/>
      <c r="I1256" s="32"/>
      <c r="J1256" s="32"/>
      <c r="K1256" s="32"/>
      <c r="L1256" s="32"/>
      <c r="N1256" s="32"/>
      <c r="O1256" s="32"/>
      <c r="Q1256" s="32"/>
    </row>
    <row r="1257" spans="1:28" x14ac:dyDescent="0.25">
      <c r="A1257" s="120" t="s">
        <v>85</v>
      </c>
      <c r="B1257" s="4"/>
      <c r="E1257" s="4"/>
      <c r="G1257" s="4"/>
      <c r="M1257" s="4"/>
      <c r="P1257" s="4"/>
    </row>
    <row r="1258" spans="1:28" ht="14.4" thickBot="1" x14ac:dyDescent="0.3">
      <c r="B1258" s="4"/>
      <c r="E1258" s="4"/>
      <c r="G1258" s="4"/>
      <c r="J1258" s="32"/>
      <c r="K1258" s="32"/>
      <c r="L1258" s="32"/>
      <c r="N1258" s="32"/>
      <c r="O1258" s="32"/>
      <c r="Q1258" s="32"/>
    </row>
    <row r="1259" spans="1:28" ht="14.4" thickTop="1" x14ac:dyDescent="0.25">
      <c r="B1259" s="4"/>
      <c r="E1259" s="4"/>
      <c r="G1259" s="4"/>
      <c r="J1259" s="32"/>
      <c r="K1259" s="66"/>
      <c r="L1259" s="67"/>
      <c r="M1259" s="68"/>
      <c r="N1259" s="67"/>
      <c r="O1259" s="67"/>
      <c r="P1259" s="68"/>
      <c r="Q1259" s="69"/>
    </row>
    <row r="1260" spans="1:28" x14ac:dyDescent="0.25">
      <c r="C1260" s="32"/>
      <c r="H1260" s="32"/>
      <c r="I1260" s="32"/>
      <c r="J1260" s="32"/>
      <c r="K1260" s="70"/>
      <c r="L1260" s="448">
        <f>I1226</f>
        <v>2008</v>
      </c>
      <c r="M1260" s="449"/>
      <c r="N1260" s="449"/>
      <c r="O1260" s="449"/>
      <c r="P1260" s="450"/>
      <c r="Q1260" s="71"/>
    </row>
    <row r="1261" spans="1:28" x14ac:dyDescent="0.25">
      <c r="K1261" s="72"/>
      <c r="L1261" s="56"/>
      <c r="M1261" s="73"/>
      <c r="N1261" s="56"/>
      <c r="O1261" s="56"/>
      <c r="P1261" s="73"/>
      <c r="Q1261" s="74"/>
    </row>
    <row r="1262" spans="1:28" x14ac:dyDescent="0.25">
      <c r="A1262" s="9"/>
      <c r="B1262" s="267"/>
      <c r="K1262" s="72"/>
      <c r="L1262" s="56" t="s">
        <v>19</v>
      </c>
      <c r="M1262" s="73"/>
      <c r="N1262" s="56"/>
      <c r="O1262" s="379">
        <f>H1255</f>
        <v>2807784</v>
      </c>
      <c r="P1262" s="379"/>
      <c r="Q1262" s="71"/>
    </row>
    <row r="1263" spans="1:28" x14ac:dyDescent="0.25">
      <c r="A1263" s="9"/>
      <c r="B1263" s="267"/>
      <c r="K1263" s="72"/>
      <c r="L1263" s="43" t="s">
        <v>20</v>
      </c>
      <c r="M1263" s="73"/>
      <c r="N1263" s="56"/>
      <c r="O1263" s="391">
        <f>X1255</f>
        <v>0</v>
      </c>
      <c r="P1263" s="391"/>
      <c r="Q1263" s="71"/>
    </row>
    <row r="1264" spans="1:28" ht="14.4" thickBot="1" x14ac:dyDescent="0.3">
      <c r="K1264" s="72"/>
      <c r="L1264" s="43" t="s">
        <v>21</v>
      </c>
      <c r="M1264" s="73"/>
      <c r="N1264" s="56"/>
      <c r="O1264" s="392">
        <f>N1255</f>
        <v>572342.1370000001</v>
      </c>
      <c r="P1264" s="392"/>
      <c r="Q1264" s="71"/>
    </row>
    <row r="1265" spans="1:28" x14ac:dyDescent="0.25">
      <c r="A1265" s="9"/>
      <c r="B1265" s="267"/>
      <c r="K1265" s="72"/>
      <c r="L1265" s="75"/>
      <c r="M1265" s="76"/>
      <c r="N1265" s="77"/>
      <c r="O1265" s="393">
        <f>O1262-O1263-O1264</f>
        <v>2235441.8629999999</v>
      </c>
      <c r="P1265" s="393"/>
      <c r="Q1265" s="71"/>
    </row>
    <row r="1266" spans="1:28" x14ac:dyDescent="0.25">
      <c r="A1266" s="9"/>
      <c r="B1266" s="267"/>
      <c r="H1266" s="9"/>
      <c r="K1266" s="78"/>
      <c r="L1266" s="43"/>
      <c r="M1266" s="73"/>
      <c r="N1266" s="56"/>
      <c r="O1266" s="43"/>
      <c r="P1266" s="56"/>
      <c r="Q1266" s="74"/>
    </row>
    <row r="1267" spans="1:28" x14ac:dyDescent="0.25">
      <c r="A1267" s="9" t="s">
        <v>22</v>
      </c>
      <c r="B1267" s="62">
        <v>0</v>
      </c>
      <c r="C1267" s="62"/>
      <c r="D1267" s="4" t="s">
        <v>23</v>
      </c>
      <c r="E1267" s="4"/>
      <c r="F1267" s="2"/>
      <c r="G1267" s="4"/>
      <c r="H1267" s="2"/>
      <c r="J1267" s="2"/>
      <c r="K1267" s="78"/>
      <c r="L1267" s="80" t="s">
        <v>24</v>
      </c>
      <c r="M1267" s="73"/>
      <c r="N1267" s="56"/>
      <c r="O1267" s="394">
        <f>AA1255</f>
        <v>0</v>
      </c>
      <c r="P1267" s="394"/>
      <c r="Q1267" s="71"/>
    </row>
    <row r="1268" spans="1:28" x14ac:dyDescent="0.25">
      <c r="A1268" s="9" t="s">
        <v>25</v>
      </c>
      <c r="B1268" s="62">
        <v>0</v>
      </c>
      <c r="C1268" s="62"/>
      <c r="D1268" s="4">
        <f>B1267-B1268</f>
        <v>0</v>
      </c>
      <c r="E1268" s="4" t="s">
        <v>26</v>
      </c>
      <c r="F1268" s="2"/>
      <c r="G1268" s="4"/>
      <c r="H1268" s="2"/>
      <c r="J1268" s="2"/>
      <c r="K1268" s="72"/>
      <c r="L1268" s="81" t="s">
        <v>27</v>
      </c>
      <c r="M1268" s="19"/>
      <c r="N1268" s="20"/>
      <c r="O1268" s="374">
        <f>O1265+O1267</f>
        <v>2235441.8629999999</v>
      </c>
      <c r="P1268" s="374"/>
      <c r="Q1268" s="95"/>
    </row>
    <row r="1269" spans="1:28" ht="14.4" thickBot="1" x14ac:dyDescent="0.3">
      <c r="A1269" s="9"/>
      <c r="B1269" s="62"/>
      <c r="C1269" s="62"/>
      <c r="E1269" s="4"/>
      <c r="F1269" s="2"/>
      <c r="G1269" s="4"/>
      <c r="H1269" s="2"/>
      <c r="J1269" s="2"/>
      <c r="K1269" s="82"/>
      <c r="L1269" s="103"/>
      <c r="M1269" s="84"/>
      <c r="N1269" s="83"/>
      <c r="O1269" s="83"/>
      <c r="P1269" s="84"/>
      <c r="Q1269" s="85"/>
    </row>
    <row r="1270" spans="1:28" ht="14.4" thickTop="1" x14ac:dyDescent="0.25"/>
    <row r="1272" spans="1:28" x14ac:dyDescent="0.25">
      <c r="B1272" s="4"/>
      <c r="E1272" s="4"/>
      <c r="M1272" s="4"/>
      <c r="N1272" s="425" t="s">
        <v>93</v>
      </c>
      <c r="O1272" s="425"/>
      <c r="P1272" s="425"/>
      <c r="Q1272" s="425"/>
      <c r="R1272" s="425"/>
    </row>
    <row r="1273" spans="1:28" x14ac:dyDescent="0.25">
      <c r="A1273" s="271"/>
      <c r="B1273" s="271"/>
      <c r="C1273" s="271"/>
      <c r="D1273" s="1"/>
      <c r="G1273" s="422" t="s">
        <v>1</v>
      </c>
      <c r="H1273" s="423"/>
      <c r="I1273" s="3">
        <f>I1226+1</f>
        <v>2009</v>
      </c>
      <c r="J1273" s="453"/>
      <c r="K1273" s="427"/>
      <c r="L1273" s="428"/>
      <c r="M1273" s="3">
        <v>12</v>
      </c>
      <c r="N1273" s="425"/>
      <c r="O1273" s="425"/>
      <c r="P1273" s="425"/>
      <c r="Q1273" s="425"/>
      <c r="R1273" s="425"/>
    </row>
    <row r="1274" spans="1:28" x14ac:dyDescent="0.25">
      <c r="A1274" s="271"/>
      <c r="B1274" s="271"/>
      <c r="C1274" s="271"/>
      <c r="D1274" s="1"/>
      <c r="N1274" s="426"/>
      <c r="O1274" s="426"/>
      <c r="P1274" s="426"/>
      <c r="Q1274" s="426"/>
      <c r="R1274" s="426"/>
    </row>
    <row r="1275" spans="1:28" x14ac:dyDescent="0.3">
      <c r="A1275" s="5"/>
      <c r="B1275" s="429" t="s">
        <v>49</v>
      </c>
      <c r="C1275" s="366" t="s">
        <v>44</v>
      </c>
      <c r="D1275" s="366" t="s">
        <v>45</v>
      </c>
      <c r="E1275" s="101"/>
      <c r="F1275" s="366" t="s">
        <v>46</v>
      </c>
      <c r="G1275" s="101"/>
      <c r="H1275" s="366" t="s">
        <v>47</v>
      </c>
      <c r="I1275" s="366" t="s">
        <v>48</v>
      </c>
      <c r="J1275" s="366" t="s">
        <v>50</v>
      </c>
      <c r="K1275" s="366" t="s">
        <v>51</v>
      </c>
      <c r="L1275" s="366" t="s">
        <v>52</v>
      </c>
      <c r="M1275" s="101"/>
      <c r="N1275" s="366" t="s">
        <v>53</v>
      </c>
      <c r="O1275" s="366" t="s">
        <v>60</v>
      </c>
      <c r="P1275" s="101"/>
      <c r="Q1275" s="366" t="s">
        <v>55</v>
      </c>
      <c r="R1275" s="366" t="s">
        <v>49</v>
      </c>
      <c r="U1275" s="437" t="s">
        <v>64</v>
      </c>
      <c r="V1275" s="437" t="s">
        <v>65</v>
      </c>
      <c r="W1275" s="437" t="s">
        <v>67</v>
      </c>
      <c r="X1275" s="437" t="s">
        <v>66</v>
      </c>
      <c r="Y1275" s="437" t="s">
        <v>68</v>
      </c>
      <c r="Z1275" s="437" t="s">
        <v>69</v>
      </c>
      <c r="AA1275" s="437" t="s">
        <v>70</v>
      </c>
      <c r="AB1275" s="437" t="s">
        <v>71</v>
      </c>
    </row>
    <row r="1276" spans="1:28" x14ac:dyDescent="0.3">
      <c r="A1276" s="6"/>
      <c r="B1276" s="430"/>
      <c r="C1276" s="367"/>
      <c r="D1276" s="367"/>
      <c r="E1276" s="102"/>
      <c r="F1276" s="367"/>
      <c r="G1276" s="102"/>
      <c r="H1276" s="367"/>
      <c r="I1276" s="367"/>
      <c r="J1276" s="367"/>
      <c r="K1276" s="367"/>
      <c r="L1276" s="367"/>
      <c r="M1276" s="102"/>
      <c r="N1276" s="367"/>
      <c r="O1276" s="367"/>
      <c r="P1276" s="102"/>
      <c r="Q1276" s="367"/>
      <c r="R1276" s="367"/>
      <c r="U1276" s="438"/>
      <c r="V1276" s="438"/>
      <c r="W1276" s="438"/>
      <c r="X1276" s="438"/>
      <c r="Y1276" s="438"/>
      <c r="Z1276" s="438"/>
      <c r="AA1276" s="438"/>
      <c r="AB1276" s="438"/>
    </row>
    <row r="1277" spans="1:28" x14ac:dyDescent="0.3">
      <c r="A1277" s="6"/>
      <c r="B1277" s="430"/>
      <c r="C1277" s="367"/>
      <c r="D1277" s="367"/>
      <c r="E1277" s="102"/>
      <c r="F1277" s="367"/>
      <c r="G1277" s="102"/>
      <c r="H1277" s="367"/>
      <c r="I1277" s="367"/>
      <c r="J1277" s="367"/>
      <c r="K1277" s="367"/>
      <c r="L1277" s="367"/>
      <c r="M1277" s="102"/>
      <c r="N1277" s="367"/>
      <c r="O1277" s="367"/>
      <c r="P1277" s="102"/>
      <c r="Q1277" s="367"/>
      <c r="R1277" s="367"/>
      <c r="U1277" s="438"/>
      <c r="V1277" s="438"/>
      <c r="W1277" s="438"/>
      <c r="X1277" s="438"/>
      <c r="Y1277" s="438"/>
      <c r="Z1277" s="438"/>
      <c r="AA1277" s="438"/>
      <c r="AB1277" s="438"/>
    </row>
    <row r="1278" spans="1:28" x14ac:dyDescent="0.3">
      <c r="A1278" s="433" t="s">
        <v>0</v>
      </c>
      <c r="B1278" s="430"/>
      <c r="C1278" s="367"/>
      <c r="D1278" s="367"/>
      <c r="E1278" s="102"/>
      <c r="F1278" s="367"/>
      <c r="G1278" s="102"/>
      <c r="H1278" s="367"/>
      <c r="I1278" s="367"/>
      <c r="J1278" s="367"/>
      <c r="K1278" s="367"/>
      <c r="L1278" s="367"/>
      <c r="M1278" s="102"/>
      <c r="N1278" s="367"/>
      <c r="O1278" s="367"/>
      <c r="P1278" s="102"/>
      <c r="Q1278" s="367"/>
      <c r="R1278" s="367"/>
      <c r="U1278" s="438"/>
      <c r="V1278" s="438"/>
      <c r="W1278" s="438"/>
      <c r="X1278" s="438"/>
      <c r="Y1278" s="438"/>
      <c r="Z1278" s="438"/>
      <c r="AA1278" s="438"/>
      <c r="AB1278" s="438"/>
    </row>
    <row r="1279" spans="1:28" x14ac:dyDescent="0.3">
      <c r="A1279" s="433"/>
      <c r="B1279" s="431"/>
      <c r="C1279" s="46">
        <f>I1273</f>
        <v>2009</v>
      </c>
      <c r="D1279" s="46">
        <f>C1279</f>
        <v>2009</v>
      </c>
      <c r="E1279" s="7" t="s">
        <v>5</v>
      </c>
      <c r="F1279" s="46">
        <f>D1279</f>
        <v>2009</v>
      </c>
      <c r="G1279" s="7" t="s">
        <v>5</v>
      </c>
      <c r="H1279" s="46">
        <f>F1279</f>
        <v>2009</v>
      </c>
      <c r="I1279" s="373"/>
      <c r="J1279" s="373"/>
      <c r="K1279" s="46">
        <f>H1279</f>
        <v>2009</v>
      </c>
      <c r="L1279" s="46">
        <f>K1279</f>
        <v>2009</v>
      </c>
      <c r="M1279" s="7" t="s">
        <v>5</v>
      </c>
      <c r="N1279" s="46">
        <f>L1279</f>
        <v>2009</v>
      </c>
      <c r="O1279" s="373"/>
      <c r="P1279" s="7" t="s">
        <v>5</v>
      </c>
      <c r="Q1279" s="47">
        <f>N1279</f>
        <v>2009</v>
      </c>
      <c r="R1279" s="373"/>
      <c r="U1279" s="46">
        <f>Q1279</f>
        <v>2009</v>
      </c>
      <c r="V1279" s="46">
        <f>U1279</f>
        <v>2009</v>
      </c>
      <c r="W1279" s="439"/>
      <c r="X1279" s="46">
        <f>U1279</f>
        <v>2009</v>
      </c>
      <c r="Y1279" s="46">
        <f>U1279</f>
        <v>2009</v>
      </c>
      <c r="Z1279" s="47">
        <f>U1279</f>
        <v>2009</v>
      </c>
      <c r="AA1279" s="439"/>
      <c r="AB1279" s="439"/>
    </row>
    <row r="1280" spans="1:28" x14ac:dyDescent="0.25">
      <c r="A1280" s="9"/>
      <c r="B1280" s="112"/>
      <c r="C1280" s="100"/>
      <c r="D1280" s="233"/>
      <c r="E1280" s="234"/>
      <c r="F1280" s="233"/>
      <c r="G1280" s="234"/>
      <c r="H1280" s="233"/>
      <c r="I1280" s="235"/>
      <c r="J1280" s="233"/>
      <c r="K1280" s="233"/>
      <c r="L1280" s="233"/>
      <c r="M1280" s="234"/>
      <c r="N1280" s="233"/>
      <c r="O1280" s="233"/>
      <c r="P1280" s="234"/>
      <c r="Q1280" s="235"/>
      <c r="R1280" s="233"/>
      <c r="U1280" s="59"/>
      <c r="V1280" s="59"/>
      <c r="W1280" s="60"/>
      <c r="X1280" s="59"/>
      <c r="Y1280" s="59"/>
      <c r="Z1280" s="59"/>
      <c r="AA1280" s="60"/>
      <c r="AB1280" s="60"/>
    </row>
    <row r="1281" spans="1:28" x14ac:dyDescent="0.25">
      <c r="A1281" s="244" t="s">
        <v>214</v>
      </c>
      <c r="B1281" s="112" t="str">
        <f>$M$1</f>
        <v>A</v>
      </c>
      <c r="C1281" s="154"/>
      <c r="D1281" s="154"/>
      <c r="E1281" s="224"/>
      <c r="F1281" s="154"/>
      <c r="G1281" s="224"/>
      <c r="H1281" s="154"/>
      <c r="I1281" s="225"/>
      <c r="J1281" s="154"/>
      <c r="K1281" s="154"/>
      <c r="L1281" s="154"/>
      <c r="M1281" s="224"/>
      <c r="N1281" s="154"/>
      <c r="O1281" s="249"/>
      <c r="P1281" s="224"/>
      <c r="Q1281" s="249"/>
      <c r="R1281" s="130"/>
      <c r="S1281" s="219"/>
      <c r="T1281" s="203"/>
      <c r="U1281" s="154"/>
      <c r="V1281" s="154">
        <f>X1255</f>
        <v>0</v>
      </c>
      <c r="W1281" s="227"/>
      <c r="X1281" s="227"/>
      <c r="Y1281" s="227"/>
      <c r="Z1281" s="227"/>
      <c r="AA1281" s="154"/>
      <c r="AB1281" s="229"/>
    </row>
    <row r="1282" spans="1:28" x14ac:dyDescent="0.25">
      <c r="A1282" s="100" t="str">
        <f>A1235</f>
        <v>Structures and Improvements-sewage collection</v>
      </c>
      <c r="B1282" s="130">
        <f>B1235</f>
        <v>351</v>
      </c>
      <c r="C1282" s="154">
        <f>H1235</f>
        <v>111379</v>
      </c>
      <c r="D1282" s="154">
        <v>0</v>
      </c>
      <c r="E1282" s="224"/>
      <c r="F1282" s="154"/>
      <c r="G1282" s="224"/>
      <c r="H1282" s="154">
        <f>C1282+D1282-F1282</f>
        <v>111379</v>
      </c>
      <c r="I1282" s="225">
        <f>I1235</f>
        <v>3</v>
      </c>
      <c r="J1282" s="154">
        <f>((C1282+H1282)/2)*I1282/100*$M$1273/12</f>
        <v>3341.3700000000003</v>
      </c>
      <c r="K1282" s="154">
        <f>N1235</f>
        <v>65089.485000000022</v>
      </c>
      <c r="L1282" s="154"/>
      <c r="M1282" s="224"/>
      <c r="N1282" s="154">
        <f>K1282+J1282+L1282-F1282</f>
        <v>68430.855000000025</v>
      </c>
      <c r="O1282" s="249">
        <f>IF(N1282&gt;0, N1282/H1282*100, "---")</f>
        <v>61.43963853150057</v>
      </c>
      <c r="P1282" s="224"/>
      <c r="Q1282" s="249">
        <f>H1282-N1282</f>
        <v>42948.144999999975</v>
      </c>
      <c r="R1282" s="130">
        <f t="shared" ref="R1282:R1298" si="460">B1282</f>
        <v>351</v>
      </c>
      <c r="S1282" s="219"/>
      <c r="T1282" s="203"/>
      <c r="U1282" s="154"/>
      <c r="V1282" s="360" t="s">
        <v>72</v>
      </c>
      <c r="W1282" s="227"/>
      <c r="X1282" s="154"/>
      <c r="Y1282" s="251"/>
      <c r="Z1282" s="363" t="s">
        <v>74</v>
      </c>
      <c r="AA1282" s="154"/>
      <c r="AB1282" s="229"/>
    </row>
    <row r="1283" spans="1:28" x14ac:dyDescent="0.25">
      <c r="A1283" s="63" t="str">
        <f t="shared" ref="A1283:B1283" si="461">A1236</f>
        <v>Collection Sewers, Force</v>
      </c>
      <c r="B1283" s="45">
        <f t="shared" si="461"/>
        <v>352.1</v>
      </c>
      <c r="C1283" s="39">
        <f t="shared" ref="C1283:C1300" si="462">H1236</f>
        <v>0</v>
      </c>
      <c r="D1283" s="39"/>
      <c r="E1283" s="40"/>
      <c r="F1283" s="39"/>
      <c r="G1283" s="40"/>
      <c r="H1283" s="39">
        <f t="shared" ref="H1283:H1291" si="463">C1283+D1283-F1283</f>
        <v>0</v>
      </c>
      <c r="I1283" s="41">
        <f t="shared" ref="I1283:I1300" si="464">I1236</f>
        <v>2</v>
      </c>
      <c r="J1283" s="39">
        <f t="shared" ref="J1283:J1300" si="465">((C1283+H1283)/2)*I1283/100*$M$1273/12</f>
        <v>0</v>
      </c>
      <c r="K1283" s="39">
        <f t="shared" ref="K1283:K1300" si="466">N1236</f>
        <v>0</v>
      </c>
      <c r="L1283" s="39"/>
      <c r="M1283" s="40"/>
      <c r="N1283" s="39">
        <f t="shared" ref="N1283:N1299" si="467">K1283+J1283+L1283-F1283</f>
        <v>0</v>
      </c>
      <c r="O1283" s="42" t="str">
        <f t="shared" ref="O1283:O1291" si="468">IF(N1283&gt;0, N1283/H1283*100, "---")</f>
        <v>---</v>
      </c>
      <c r="P1283" s="40"/>
      <c r="Q1283" s="42">
        <f t="shared" ref="Q1283:Q1299" si="469">H1283-N1283</f>
        <v>0</v>
      </c>
      <c r="R1283" s="45">
        <f t="shared" si="460"/>
        <v>352.1</v>
      </c>
      <c r="U1283" s="39"/>
      <c r="V1283" s="361"/>
      <c r="W1283" s="207"/>
      <c r="X1283" s="39"/>
      <c r="Y1283" s="210"/>
      <c r="Z1283" s="364"/>
      <c r="AA1283" s="39"/>
      <c r="AB1283" s="211"/>
    </row>
    <row r="1284" spans="1:28" x14ac:dyDescent="0.25">
      <c r="A1284" s="100" t="str">
        <f t="shared" ref="A1284:B1284" si="470">A1237</f>
        <v>Collection Sewers, Gravity</v>
      </c>
      <c r="B1284" s="130">
        <f t="shared" si="470"/>
        <v>352.2</v>
      </c>
      <c r="C1284" s="154">
        <f t="shared" si="462"/>
        <v>0</v>
      </c>
      <c r="D1284" s="154"/>
      <c r="E1284" s="224"/>
      <c r="F1284" s="154"/>
      <c r="G1284" s="224"/>
      <c r="H1284" s="154">
        <f t="shared" si="463"/>
        <v>0</v>
      </c>
      <c r="I1284" s="225">
        <f t="shared" si="464"/>
        <v>2</v>
      </c>
      <c r="J1284" s="154">
        <f t="shared" si="465"/>
        <v>0</v>
      </c>
      <c r="K1284" s="154">
        <f t="shared" si="466"/>
        <v>0</v>
      </c>
      <c r="L1284" s="154"/>
      <c r="M1284" s="224"/>
      <c r="N1284" s="154">
        <f t="shared" si="467"/>
        <v>0</v>
      </c>
      <c r="O1284" s="249" t="str">
        <f t="shared" si="468"/>
        <v>---</v>
      </c>
      <c r="P1284" s="224"/>
      <c r="Q1284" s="249">
        <f t="shared" si="469"/>
        <v>0</v>
      </c>
      <c r="R1284" s="130">
        <f t="shared" si="460"/>
        <v>352.2</v>
      </c>
      <c r="S1284" s="219"/>
      <c r="T1284" s="203"/>
      <c r="U1284" s="154"/>
      <c r="V1284" s="361"/>
      <c r="W1284" s="227"/>
      <c r="X1284" s="154"/>
      <c r="Y1284" s="251"/>
      <c r="Z1284" s="364"/>
      <c r="AA1284" s="154"/>
      <c r="AB1284" s="229"/>
    </row>
    <row r="1285" spans="1:28" x14ac:dyDescent="0.25">
      <c r="A1285" s="63" t="str">
        <f t="shared" ref="A1285:B1285" si="471">A1238</f>
        <v>Structures and Improvements-sewage treatment</v>
      </c>
      <c r="B1285" s="45">
        <f t="shared" si="471"/>
        <v>371</v>
      </c>
      <c r="C1285" s="39">
        <f t="shared" si="462"/>
        <v>97252</v>
      </c>
      <c r="D1285" s="39"/>
      <c r="E1285" s="40"/>
      <c r="F1285" s="39"/>
      <c r="G1285" s="40"/>
      <c r="H1285" s="39">
        <f t="shared" si="463"/>
        <v>97252</v>
      </c>
      <c r="I1285" s="41">
        <f t="shared" si="464"/>
        <v>3.7</v>
      </c>
      <c r="J1285" s="39">
        <f t="shared" si="465"/>
        <v>3598.3240000000001</v>
      </c>
      <c r="K1285" s="39">
        <f t="shared" si="466"/>
        <v>24433.801000000003</v>
      </c>
      <c r="L1285" s="39"/>
      <c r="M1285" s="40"/>
      <c r="N1285" s="39">
        <f t="shared" si="467"/>
        <v>28032.125000000004</v>
      </c>
      <c r="O1285" s="42">
        <f t="shared" si="468"/>
        <v>28.824214412042942</v>
      </c>
      <c r="P1285" s="40"/>
      <c r="Q1285" s="42">
        <f t="shared" si="469"/>
        <v>69219.875</v>
      </c>
      <c r="R1285" s="45">
        <f t="shared" si="460"/>
        <v>371</v>
      </c>
      <c r="U1285" s="39"/>
      <c r="V1285" s="361"/>
      <c r="W1285" s="207"/>
      <c r="X1285" s="39"/>
      <c r="Y1285" s="210"/>
      <c r="Z1285" s="364"/>
      <c r="AA1285" s="39"/>
      <c r="AB1285" s="211"/>
    </row>
    <row r="1286" spans="1:28" x14ac:dyDescent="0.25">
      <c r="A1286" s="100" t="str">
        <f t="shared" ref="A1286:B1286" si="472">A1239</f>
        <v>Services to Customers</v>
      </c>
      <c r="B1286" s="130">
        <f t="shared" si="472"/>
        <v>353</v>
      </c>
      <c r="C1286" s="154">
        <f t="shared" si="462"/>
        <v>1739738</v>
      </c>
      <c r="D1286" s="154">
        <v>34313</v>
      </c>
      <c r="E1286" s="224"/>
      <c r="F1286" s="154"/>
      <c r="G1286" s="224"/>
      <c r="H1286" s="154">
        <f t="shared" si="463"/>
        <v>1774051</v>
      </c>
      <c r="I1286" s="225">
        <f t="shared" si="464"/>
        <v>2</v>
      </c>
      <c r="J1286" s="154">
        <f t="shared" si="465"/>
        <v>35137.89</v>
      </c>
      <c r="K1286" s="154">
        <f t="shared" si="466"/>
        <v>300438.64</v>
      </c>
      <c r="L1286" s="154"/>
      <c r="M1286" s="224"/>
      <c r="N1286" s="154">
        <f t="shared" si="467"/>
        <v>335576.53</v>
      </c>
      <c r="O1286" s="249">
        <f t="shared" si="468"/>
        <v>18.915833310316334</v>
      </c>
      <c r="P1286" s="224"/>
      <c r="Q1286" s="249">
        <f t="shared" si="469"/>
        <v>1438474.47</v>
      </c>
      <c r="R1286" s="130">
        <f t="shared" si="460"/>
        <v>353</v>
      </c>
      <c r="S1286" s="219"/>
      <c r="T1286" s="203"/>
      <c r="U1286" s="154"/>
      <c r="V1286" s="361"/>
      <c r="W1286" s="227"/>
      <c r="X1286" s="154"/>
      <c r="Y1286" s="251"/>
      <c r="Z1286" s="364"/>
      <c r="AA1286" s="154"/>
      <c r="AB1286" s="229"/>
    </row>
    <row r="1287" spans="1:28" x14ac:dyDescent="0.25">
      <c r="A1287" s="63" t="str">
        <f t="shared" ref="A1287:B1287" si="473">A1240</f>
        <v>Flow Measuring Devices</v>
      </c>
      <c r="B1287" s="45">
        <f t="shared" si="473"/>
        <v>354</v>
      </c>
      <c r="C1287" s="39">
        <f t="shared" si="462"/>
        <v>23500</v>
      </c>
      <c r="D1287" s="39">
        <v>4883</v>
      </c>
      <c r="E1287" s="40"/>
      <c r="F1287" s="39"/>
      <c r="G1287" s="40"/>
      <c r="H1287" s="39">
        <f t="shared" si="463"/>
        <v>28383</v>
      </c>
      <c r="I1287" s="41">
        <f t="shared" si="464"/>
        <v>3.3</v>
      </c>
      <c r="J1287" s="39">
        <f t="shared" si="465"/>
        <v>856.06949999999995</v>
      </c>
      <c r="K1287" s="39">
        <f t="shared" si="466"/>
        <v>2466.7499999999995</v>
      </c>
      <c r="L1287" s="39"/>
      <c r="M1287" s="40"/>
      <c r="N1287" s="39">
        <f t="shared" si="467"/>
        <v>3322.8194999999996</v>
      </c>
      <c r="O1287" s="42">
        <f t="shared" si="468"/>
        <v>11.707076418983192</v>
      </c>
      <c r="P1287" s="40"/>
      <c r="Q1287" s="42">
        <f t="shared" si="469"/>
        <v>25060.180500000002</v>
      </c>
      <c r="R1287" s="45">
        <f t="shared" si="460"/>
        <v>354</v>
      </c>
      <c r="U1287" s="39"/>
      <c r="V1287" s="361"/>
      <c r="W1287" s="207"/>
      <c r="X1287" s="39"/>
      <c r="Y1287" s="210"/>
      <c r="Z1287" s="364"/>
      <c r="AA1287" s="39"/>
      <c r="AB1287" s="211"/>
    </row>
    <row r="1288" spans="1:28" x14ac:dyDescent="0.25">
      <c r="A1288" s="100" t="str">
        <f t="shared" ref="A1288:B1288" si="474">A1241</f>
        <v>Receiving Wells (Pump Pits)</v>
      </c>
      <c r="B1288" s="130">
        <f t="shared" si="474"/>
        <v>362</v>
      </c>
      <c r="C1288" s="154">
        <f t="shared" si="462"/>
        <v>2387</v>
      </c>
      <c r="D1288" s="154"/>
      <c r="E1288" s="224"/>
      <c r="F1288" s="154"/>
      <c r="G1288" s="224"/>
      <c r="H1288" s="154">
        <f t="shared" si="463"/>
        <v>2387</v>
      </c>
      <c r="I1288" s="225">
        <f t="shared" si="464"/>
        <v>4</v>
      </c>
      <c r="J1288" s="154">
        <f t="shared" si="465"/>
        <v>95.48</v>
      </c>
      <c r="K1288" s="154">
        <f t="shared" si="466"/>
        <v>811.58</v>
      </c>
      <c r="L1288" s="154"/>
      <c r="M1288" s="224"/>
      <c r="N1288" s="154">
        <f t="shared" si="467"/>
        <v>907.06000000000006</v>
      </c>
      <c r="O1288" s="249">
        <f t="shared" si="468"/>
        <v>38</v>
      </c>
      <c r="P1288" s="224"/>
      <c r="Q1288" s="249">
        <f t="shared" si="469"/>
        <v>1479.94</v>
      </c>
      <c r="R1288" s="130">
        <f t="shared" si="460"/>
        <v>362</v>
      </c>
      <c r="S1288" s="219"/>
      <c r="T1288" s="203"/>
      <c r="U1288" s="154"/>
      <c r="V1288" s="362"/>
      <c r="W1288" s="227"/>
      <c r="X1288" s="154"/>
      <c r="Y1288" s="251"/>
      <c r="Z1288" s="365"/>
      <c r="AA1288" s="154"/>
      <c r="AB1288" s="229"/>
    </row>
    <row r="1289" spans="1:28" x14ac:dyDescent="0.25">
      <c r="A1289" s="63" t="str">
        <f t="shared" ref="A1289:B1289" si="475">A1242</f>
        <v>Pumping Equipment</v>
      </c>
      <c r="B1289" s="45">
        <f t="shared" si="475"/>
        <v>363</v>
      </c>
      <c r="C1289" s="39">
        <f t="shared" si="462"/>
        <v>0</v>
      </c>
      <c r="D1289" s="39"/>
      <c r="E1289" s="40"/>
      <c r="F1289" s="39"/>
      <c r="G1289" s="40"/>
      <c r="H1289" s="39">
        <f t="shared" si="463"/>
        <v>0</v>
      </c>
      <c r="I1289" s="41">
        <f t="shared" si="464"/>
        <v>10</v>
      </c>
      <c r="J1289" s="39">
        <f t="shared" si="465"/>
        <v>0</v>
      </c>
      <c r="K1289" s="39">
        <f t="shared" si="466"/>
        <v>0</v>
      </c>
      <c r="L1289" s="39"/>
      <c r="M1289" s="40"/>
      <c r="N1289" s="39">
        <f t="shared" si="467"/>
        <v>0</v>
      </c>
      <c r="O1289" s="42" t="str">
        <f t="shared" si="468"/>
        <v>---</v>
      </c>
      <c r="P1289" s="40"/>
      <c r="Q1289" s="42">
        <f t="shared" si="469"/>
        <v>0</v>
      </c>
      <c r="R1289" s="45">
        <f t="shared" si="460"/>
        <v>363</v>
      </c>
      <c r="U1289" s="39"/>
      <c r="V1289" s="39"/>
      <c r="W1289" s="207"/>
      <c r="X1289" s="39"/>
      <c r="Y1289" s="39"/>
      <c r="Z1289" s="210"/>
      <c r="AA1289" s="39"/>
      <c r="AB1289" s="211"/>
    </row>
    <row r="1290" spans="1:28" x14ac:dyDescent="0.25">
      <c r="A1290" s="100" t="str">
        <f t="shared" ref="A1290:B1290" si="476">A1243</f>
        <v>Communication Equipment</v>
      </c>
      <c r="B1290" s="130">
        <f t="shared" si="476"/>
        <v>397</v>
      </c>
      <c r="C1290" s="154">
        <f t="shared" si="462"/>
        <v>94553</v>
      </c>
      <c r="D1290" s="154"/>
      <c r="E1290" s="224"/>
      <c r="F1290" s="154"/>
      <c r="G1290" s="224"/>
      <c r="H1290" s="154">
        <f t="shared" si="463"/>
        <v>94553</v>
      </c>
      <c r="I1290" s="225">
        <f t="shared" si="464"/>
        <v>6.7</v>
      </c>
      <c r="J1290" s="154">
        <f t="shared" si="465"/>
        <v>6335.0509999999995</v>
      </c>
      <c r="K1290" s="154">
        <f t="shared" si="466"/>
        <v>3167.5254999999997</v>
      </c>
      <c r="L1290" s="154"/>
      <c r="M1290" s="224"/>
      <c r="N1290" s="154">
        <f t="shared" si="467"/>
        <v>9502.5764999999992</v>
      </c>
      <c r="O1290" s="249">
        <f t="shared" si="468"/>
        <v>10.049999999999999</v>
      </c>
      <c r="P1290" s="224"/>
      <c r="Q1290" s="249">
        <f t="shared" si="469"/>
        <v>85050.423500000004</v>
      </c>
      <c r="R1290" s="130">
        <f t="shared" si="460"/>
        <v>397</v>
      </c>
      <c r="S1290" s="219"/>
      <c r="T1290" s="203"/>
      <c r="U1290" s="154"/>
      <c r="V1290" s="454" t="s">
        <v>73</v>
      </c>
      <c r="W1290" s="227"/>
      <c r="X1290" s="154"/>
      <c r="Y1290" s="154"/>
      <c r="Z1290" s="251"/>
      <c r="AA1290" s="154"/>
      <c r="AB1290" s="229"/>
    </row>
    <row r="1291" spans="1:28" x14ac:dyDescent="0.25">
      <c r="A1291" s="63" t="str">
        <f t="shared" ref="A1291:B1291" si="477">A1244</f>
        <v>Treatment &amp; Disposal Facilities</v>
      </c>
      <c r="B1291" s="45">
        <f t="shared" si="477"/>
        <v>372</v>
      </c>
      <c r="C1291" s="39">
        <f t="shared" si="462"/>
        <v>235263</v>
      </c>
      <c r="D1291" s="39">
        <v>1886805</v>
      </c>
      <c r="E1291" s="40"/>
      <c r="F1291" s="39"/>
      <c r="G1291" s="40"/>
      <c r="H1291" s="39">
        <f t="shared" si="463"/>
        <v>2122068</v>
      </c>
      <c r="I1291" s="41">
        <f t="shared" si="464"/>
        <v>5</v>
      </c>
      <c r="J1291" s="39">
        <f t="shared" si="465"/>
        <v>58933.275000000001</v>
      </c>
      <c r="K1291" s="39">
        <f t="shared" si="466"/>
        <v>45077.174999999996</v>
      </c>
      <c r="L1291" s="39"/>
      <c r="M1291" s="40"/>
      <c r="N1291" s="39">
        <f t="shared" si="467"/>
        <v>104010.45</v>
      </c>
      <c r="O1291" s="42">
        <f t="shared" si="468"/>
        <v>4.9013721520705271</v>
      </c>
      <c r="P1291" s="40"/>
      <c r="Q1291" s="42">
        <f t="shared" si="469"/>
        <v>2018057.55</v>
      </c>
      <c r="R1291" s="45">
        <f t="shared" si="460"/>
        <v>372</v>
      </c>
      <c r="U1291" s="39"/>
      <c r="V1291" s="455"/>
      <c r="W1291" s="207"/>
      <c r="X1291" s="39"/>
      <c r="Y1291" s="39"/>
      <c r="Z1291" s="210"/>
      <c r="AA1291" s="39"/>
      <c r="AB1291" s="211"/>
    </row>
    <row r="1292" spans="1:28" x14ac:dyDescent="0.25">
      <c r="A1292" s="100" t="str">
        <f t="shared" ref="A1292:B1292" si="478">A1245</f>
        <v>Plant Sewers</v>
      </c>
      <c r="B1292" s="130">
        <f t="shared" si="478"/>
        <v>373</v>
      </c>
      <c r="C1292" s="154">
        <f t="shared" si="462"/>
        <v>0</v>
      </c>
      <c r="D1292" s="154"/>
      <c r="E1292" s="224"/>
      <c r="F1292" s="154"/>
      <c r="G1292" s="224"/>
      <c r="H1292" s="154">
        <f>C1292+D1292-F1292</f>
        <v>0</v>
      </c>
      <c r="I1292" s="225">
        <f t="shared" si="464"/>
        <v>2.5</v>
      </c>
      <c r="J1292" s="154">
        <f t="shared" si="465"/>
        <v>0</v>
      </c>
      <c r="K1292" s="154">
        <f t="shared" si="466"/>
        <v>0</v>
      </c>
      <c r="L1292" s="154"/>
      <c r="M1292" s="224"/>
      <c r="N1292" s="154">
        <f t="shared" si="467"/>
        <v>0</v>
      </c>
      <c r="O1292" s="249" t="str">
        <f>IF(N1292&gt;0, N1292/H1292*100, "---")</f>
        <v>---</v>
      </c>
      <c r="P1292" s="224"/>
      <c r="Q1292" s="249">
        <f t="shared" si="469"/>
        <v>0</v>
      </c>
      <c r="R1292" s="130">
        <f t="shared" si="460"/>
        <v>373</v>
      </c>
      <c r="S1292" s="219"/>
      <c r="T1292" s="203"/>
      <c r="U1292" s="154"/>
      <c r="V1292" s="455"/>
      <c r="W1292" s="227"/>
      <c r="X1292" s="154"/>
      <c r="Y1292" s="154"/>
      <c r="Z1292" s="154"/>
      <c r="AA1292" s="154"/>
      <c r="AB1292" s="229"/>
    </row>
    <row r="1293" spans="1:28" x14ac:dyDescent="0.25">
      <c r="A1293" s="63" t="str">
        <f t="shared" ref="A1293:B1293" si="479">A1246</f>
        <v>Outfall Sewer Line</v>
      </c>
      <c r="B1293" s="45">
        <f t="shared" si="479"/>
        <v>374</v>
      </c>
      <c r="C1293" s="39">
        <f t="shared" si="462"/>
        <v>75109</v>
      </c>
      <c r="D1293" s="39"/>
      <c r="E1293" s="40"/>
      <c r="F1293" s="39"/>
      <c r="G1293" s="40"/>
      <c r="H1293" s="39">
        <f t="shared" ref="H1293" si="480">C1293+D1293-F1293</f>
        <v>75109</v>
      </c>
      <c r="I1293" s="41">
        <f t="shared" si="464"/>
        <v>2</v>
      </c>
      <c r="J1293" s="39">
        <f t="shared" si="465"/>
        <v>1502.18</v>
      </c>
      <c r="K1293" s="39">
        <f t="shared" si="466"/>
        <v>11266.35</v>
      </c>
      <c r="L1293" s="39"/>
      <c r="M1293" s="40"/>
      <c r="N1293" s="39">
        <f t="shared" si="467"/>
        <v>12768.53</v>
      </c>
      <c r="O1293" s="42">
        <f t="shared" ref="O1293:O1299" si="481">IF(N1293&gt;0, N1293/H1293*100, "---")</f>
        <v>17</v>
      </c>
      <c r="P1293" s="40"/>
      <c r="Q1293" s="42">
        <f t="shared" si="469"/>
        <v>62340.47</v>
      </c>
      <c r="R1293" s="45">
        <f t="shared" si="460"/>
        <v>374</v>
      </c>
      <c r="U1293" s="39"/>
      <c r="V1293" s="455"/>
      <c r="W1293" s="207"/>
      <c r="X1293" s="39"/>
      <c r="Y1293" s="39"/>
      <c r="Z1293" s="39"/>
      <c r="AA1293" s="39"/>
      <c r="AB1293" s="211"/>
    </row>
    <row r="1294" spans="1:28" x14ac:dyDescent="0.25">
      <c r="A1294" s="100" t="str">
        <f t="shared" ref="A1294:B1294" si="482">A1247</f>
        <v>Structures and Improvements- other</v>
      </c>
      <c r="B1294" s="130">
        <f t="shared" si="482"/>
        <v>390</v>
      </c>
      <c r="C1294" s="154">
        <f t="shared" si="462"/>
        <v>235842</v>
      </c>
      <c r="D1294" s="154"/>
      <c r="E1294" s="224"/>
      <c r="F1294" s="154"/>
      <c r="G1294" s="224"/>
      <c r="H1294" s="154">
        <f>C1294+D1294-F1294</f>
        <v>235842</v>
      </c>
      <c r="I1294" s="225">
        <f t="shared" si="464"/>
        <v>2.5</v>
      </c>
      <c r="J1294" s="154">
        <f t="shared" si="465"/>
        <v>5896.05</v>
      </c>
      <c r="K1294" s="154">
        <f t="shared" si="466"/>
        <v>102732.95000000004</v>
      </c>
      <c r="L1294" s="154"/>
      <c r="M1294" s="224"/>
      <c r="N1294" s="154">
        <f t="shared" si="467"/>
        <v>108629.00000000004</v>
      </c>
      <c r="O1294" s="249">
        <f t="shared" si="481"/>
        <v>46.060074117417606</v>
      </c>
      <c r="P1294" s="224"/>
      <c r="Q1294" s="249">
        <f t="shared" si="469"/>
        <v>127212.99999999996</v>
      </c>
      <c r="R1294" s="130">
        <f t="shared" si="460"/>
        <v>390</v>
      </c>
      <c r="S1294" s="219"/>
      <c r="T1294" s="203"/>
      <c r="U1294" s="154"/>
      <c r="V1294" s="455"/>
      <c r="W1294" s="227"/>
      <c r="X1294" s="154"/>
      <c r="Y1294" s="154"/>
      <c r="Z1294" s="154"/>
      <c r="AA1294" s="154"/>
      <c r="AB1294" s="229"/>
    </row>
    <row r="1295" spans="1:28" x14ac:dyDescent="0.25">
      <c r="A1295" s="63" t="str">
        <f t="shared" ref="A1295:B1295" si="483">A1248</f>
        <v>Stores Equipment</v>
      </c>
      <c r="B1295" s="45">
        <f t="shared" si="483"/>
        <v>393</v>
      </c>
      <c r="C1295" s="39">
        <f t="shared" si="462"/>
        <v>12656</v>
      </c>
      <c r="D1295" s="39"/>
      <c r="E1295" s="40"/>
      <c r="F1295" s="39"/>
      <c r="G1295" s="40"/>
      <c r="H1295" s="39">
        <f t="shared" ref="H1295:H1299" si="484">C1295+D1295-F1295</f>
        <v>12656</v>
      </c>
      <c r="I1295" s="41">
        <f t="shared" si="464"/>
        <v>4</v>
      </c>
      <c r="J1295" s="39">
        <f t="shared" si="465"/>
        <v>506.24</v>
      </c>
      <c r="K1295" s="39">
        <f t="shared" si="466"/>
        <v>3796.7999999999993</v>
      </c>
      <c r="L1295" s="39"/>
      <c r="M1295" s="40"/>
      <c r="N1295" s="39">
        <f t="shared" si="467"/>
        <v>4303.0399999999991</v>
      </c>
      <c r="O1295" s="42">
        <f t="shared" si="481"/>
        <v>33.999999999999993</v>
      </c>
      <c r="P1295" s="40"/>
      <c r="Q1295" s="42">
        <f t="shared" si="469"/>
        <v>8352.9600000000009</v>
      </c>
      <c r="R1295" s="45">
        <f t="shared" si="460"/>
        <v>393</v>
      </c>
      <c r="S1295" s="219"/>
      <c r="T1295" s="203"/>
      <c r="U1295" s="39"/>
      <c r="V1295" s="455"/>
      <c r="W1295" s="207"/>
      <c r="X1295" s="39"/>
      <c r="Y1295" s="39"/>
      <c r="Z1295" s="39"/>
      <c r="AA1295" s="39"/>
      <c r="AB1295" s="211"/>
    </row>
    <row r="1296" spans="1:28" x14ac:dyDescent="0.25">
      <c r="A1296" s="100" t="str">
        <f t="shared" ref="A1296:B1296" si="485">A1249</f>
        <v>Transportation Equipment</v>
      </c>
      <c r="B1296" s="130">
        <f t="shared" si="485"/>
        <v>392</v>
      </c>
      <c r="C1296" s="154">
        <f t="shared" si="462"/>
        <v>0</v>
      </c>
      <c r="D1296" s="154"/>
      <c r="E1296" s="224"/>
      <c r="F1296" s="154"/>
      <c r="G1296" s="224"/>
      <c r="H1296" s="154">
        <f t="shared" si="484"/>
        <v>0</v>
      </c>
      <c r="I1296" s="225">
        <f t="shared" si="464"/>
        <v>13</v>
      </c>
      <c r="J1296" s="154">
        <f t="shared" si="465"/>
        <v>0</v>
      </c>
      <c r="K1296" s="154">
        <f t="shared" si="466"/>
        <v>0</v>
      </c>
      <c r="L1296" s="154"/>
      <c r="M1296" s="224"/>
      <c r="N1296" s="154">
        <f t="shared" si="467"/>
        <v>0</v>
      </c>
      <c r="O1296" s="249" t="str">
        <f t="shared" si="481"/>
        <v>---</v>
      </c>
      <c r="P1296" s="224"/>
      <c r="Q1296" s="249">
        <f t="shared" si="469"/>
        <v>0</v>
      </c>
      <c r="R1296" s="130">
        <f t="shared" si="460"/>
        <v>392</v>
      </c>
      <c r="S1296" s="219"/>
      <c r="T1296" s="203"/>
      <c r="U1296" s="154"/>
      <c r="V1296" s="455"/>
      <c r="W1296" s="227"/>
      <c r="X1296" s="154"/>
      <c r="Y1296" s="154"/>
      <c r="Z1296" s="154"/>
      <c r="AA1296" s="154"/>
      <c r="AB1296" s="229"/>
    </row>
    <row r="1297" spans="1:28" x14ac:dyDescent="0.25">
      <c r="A1297" s="63" t="str">
        <f t="shared" ref="A1297:B1297" si="486">A1250</f>
        <v>Power Operated Equipment</v>
      </c>
      <c r="B1297" s="45">
        <f t="shared" si="486"/>
        <v>396</v>
      </c>
      <c r="C1297" s="39">
        <f t="shared" si="462"/>
        <v>148989</v>
      </c>
      <c r="D1297" s="39">
        <v>8229</v>
      </c>
      <c r="E1297" s="40"/>
      <c r="F1297" s="39"/>
      <c r="G1297" s="40"/>
      <c r="H1297" s="39">
        <f t="shared" si="484"/>
        <v>157218</v>
      </c>
      <c r="I1297" s="41">
        <f t="shared" si="464"/>
        <v>6.7</v>
      </c>
      <c r="J1297" s="39">
        <f t="shared" si="465"/>
        <v>10257.934500000001</v>
      </c>
      <c r="K1297" s="39">
        <f t="shared" si="466"/>
        <v>13061.0805</v>
      </c>
      <c r="L1297" s="39"/>
      <c r="M1297" s="40"/>
      <c r="N1297" s="39">
        <f t="shared" si="467"/>
        <v>23319.014999999999</v>
      </c>
      <c r="O1297" s="42">
        <f t="shared" si="481"/>
        <v>14.832280654886846</v>
      </c>
      <c r="P1297" s="40"/>
      <c r="Q1297" s="42">
        <f t="shared" si="469"/>
        <v>133898.98499999999</v>
      </c>
      <c r="R1297" s="45">
        <f t="shared" si="460"/>
        <v>396</v>
      </c>
      <c r="S1297" s="219"/>
      <c r="T1297" s="203"/>
      <c r="U1297" s="39"/>
      <c r="V1297" s="456"/>
      <c r="W1297" s="207"/>
      <c r="X1297" s="39"/>
      <c r="Y1297" s="39"/>
      <c r="Z1297" s="39"/>
      <c r="AA1297" s="39"/>
      <c r="AB1297" s="211"/>
    </row>
    <row r="1298" spans="1:28" x14ac:dyDescent="0.25">
      <c r="A1298" s="100" t="str">
        <f t="shared" ref="A1298:B1298" si="487">A1251</f>
        <v>Land and Land Rights</v>
      </c>
      <c r="B1298" s="130">
        <f t="shared" si="487"/>
        <v>350</v>
      </c>
      <c r="C1298" s="154">
        <f t="shared" si="462"/>
        <v>31116</v>
      </c>
      <c r="D1298" s="154"/>
      <c r="E1298" s="224"/>
      <c r="F1298" s="154"/>
      <c r="G1298" s="224"/>
      <c r="H1298" s="154">
        <f t="shared" si="484"/>
        <v>31116</v>
      </c>
      <c r="I1298" s="225">
        <f t="shared" si="464"/>
        <v>0</v>
      </c>
      <c r="J1298" s="154">
        <f t="shared" si="465"/>
        <v>0</v>
      </c>
      <c r="K1298" s="154">
        <f t="shared" si="466"/>
        <v>0</v>
      </c>
      <c r="L1298" s="154"/>
      <c r="M1298" s="224"/>
      <c r="N1298" s="154">
        <f t="shared" si="467"/>
        <v>0</v>
      </c>
      <c r="O1298" s="249" t="str">
        <f t="shared" si="481"/>
        <v>---</v>
      </c>
      <c r="P1298" s="224"/>
      <c r="Q1298" s="249">
        <f t="shared" si="469"/>
        <v>31116</v>
      </c>
      <c r="R1298" s="130">
        <f t="shared" si="460"/>
        <v>350</v>
      </c>
      <c r="S1298" s="219"/>
      <c r="T1298" s="203"/>
      <c r="U1298" s="154"/>
      <c r="V1298" s="154"/>
      <c r="W1298" s="227"/>
      <c r="X1298" s="154"/>
      <c r="Y1298" s="154"/>
      <c r="Z1298" s="154"/>
      <c r="AA1298" s="154"/>
      <c r="AB1298" s="229"/>
    </row>
    <row r="1299" spans="1:28" x14ac:dyDescent="0.25">
      <c r="A1299" s="63">
        <f t="shared" ref="A1299" si="488">A1253</f>
        <v>0</v>
      </c>
      <c r="B1299" s="45">
        <f t="shared" ref="B1299" si="489">B1252</f>
        <v>0</v>
      </c>
      <c r="C1299" s="39">
        <f t="shared" si="462"/>
        <v>0</v>
      </c>
      <c r="D1299" s="39"/>
      <c r="E1299" s="40"/>
      <c r="F1299" s="39"/>
      <c r="G1299" s="40"/>
      <c r="H1299" s="39">
        <f t="shared" si="484"/>
        <v>0</v>
      </c>
      <c r="I1299" s="41">
        <f t="shared" si="464"/>
        <v>0</v>
      </c>
      <c r="J1299" s="39">
        <f t="shared" si="465"/>
        <v>0</v>
      </c>
      <c r="K1299" s="39">
        <f t="shared" si="466"/>
        <v>0</v>
      </c>
      <c r="L1299" s="39"/>
      <c r="M1299" s="40"/>
      <c r="N1299" s="39">
        <f t="shared" si="467"/>
        <v>0</v>
      </c>
      <c r="O1299" s="42" t="str">
        <f t="shared" si="481"/>
        <v>---</v>
      </c>
      <c r="P1299" s="40"/>
      <c r="Q1299" s="42">
        <f t="shared" si="469"/>
        <v>0</v>
      </c>
      <c r="R1299" s="45"/>
      <c r="S1299" s="219"/>
      <c r="T1299" s="203"/>
      <c r="U1299" s="39"/>
      <c r="V1299" s="39"/>
      <c r="W1299" s="207"/>
      <c r="X1299" s="207"/>
      <c r="Y1299" s="39"/>
      <c r="Z1299" s="39"/>
      <c r="AA1299" s="39"/>
      <c r="AB1299" s="211"/>
    </row>
    <row r="1300" spans="1:28" x14ac:dyDescent="0.25">
      <c r="A1300" s="100">
        <f t="shared" ref="A1300" si="490">A1254</f>
        <v>0</v>
      </c>
      <c r="B1300" s="130">
        <f t="shared" ref="B1300" si="491">B1253</f>
        <v>0</v>
      </c>
      <c r="C1300" s="154">
        <f t="shared" si="462"/>
        <v>0</v>
      </c>
      <c r="D1300" s="289"/>
      <c r="E1300" s="290"/>
      <c r="F1300" s="289"/>
      <c r="G1300" s="290"/>
      <c r="H1300" s="154"/>
      <c r="I1300" s="225">
        <f t="shared" si="464"/>
        <v>0</v>
      </c>
      <c r="J1300" s="154">
        <f t="shared" si="465"/>
        <v>0</v>
      </c>
      <c r="K1300" s="154">
        <f t="shared" si="466"/>
        <v>0</v>
      </c>
      <c r="L1300" s="289"/>
      <c r="M1300" s="290"/>
      <c r="N1300" s="289"/>
      <c r="O1300" s="249"/>
      <c r="P1300" s="290"/>
      <c r="Q1300" s="291"/>
      <c r="R1300" s="130"/>
      <c r="S1300" s="219"/>
      <c r="T1300" s="203"/>
      <c r="U1300" s="154"/>
      <c r="V1300" s="154"/>
      <c r="W1300" s="227"/>
      <c r="X1300" s="227"/>
      <c r="Y1300" s="154"/>
      <c r="Z1300" s="154"/>
      <c r="AA1300" s="154"/>
      <c r="AB1300" s="229"/>
    </row>
    <row r="1301" spans="1:28" x14ac:dyDescent="0.25">
      <c r="A1301" s="10"/>
      <c r="B1301" s="104"/>
      <c r="C1301" s="14"/>
      <c r="D1301" s="15"/>
      <c r="E1301" s="16"/>
      <c r="F1301" s="15"/>
      <c r="G1301" s="16"/>
      <c r="H1301" s="11">
        <f t="shared" ref="H1301" si="492">C1301+D1301-F1301</f>
        <v>0</v>
      </c>
      <c r="I1301" s="17"/>
      <c r="J1301" s="11"/>
      <c r="K1301" s="14"/>
      <c r="L1301" s="15"/>
      <c r="M1301" s="16"/>
      <c r="N1301" s="15"/>
      <c r="O1301" s="13"/>
      <c r="P1301" s="16"/>
      <c r="Q1301" s="124"/>
      <c r="R1301" s="44"/>
      <c r="U1301" s="11"/>
      <c r="V1301" s="11"/>
      <c r="W1301" s="64"/>
      <c r="X1301" s="64"/>
      <c r="Y1301" s="11"/>
      <c r="Z1301" s="11"/>
      <c r="AA1301" s="11"/>
      <c r="AB1301" s="230"/>
    </row>
    <row r="1302" spans="1:28" x14ac:dyDescent="0.25">
      <c r="A1302" s="4" t="s">
        <v>4</v>
      </c>
      <c r="C1302" s="198">
        <f>SUM(C1281:C1301)</f>
        <v>2807784</v>
      </c>
      <c r="D1302" s="198">
        <f>SUM(D1281:D1301)</f>
        <v>1934230</v>
      </c>
      <c r="E1302" s="22"/>
      <c r="F1302" s="154">
        <f>SUM(F1281:F1301)</f>
        <v>0</v>
      </c>
      <c r="G1302" s="22"/>
      <c r="H1302" s="198">
        <f>SUM(H1281:H1301)</f>
        <v>4742014</v>
      </c>
      <c r="I1302" s="23"/>
      <c r="J1302" s="198">
        <f>SUM(J1281:J1301)</f>
        <v>126459.864</v>
      </c>
      <c r="K1302" s="198">
        <f>SUM(K1281:K1301)</f>
        <v>572342.1370000001</v>
      </c>
      <c r="L1302" s="154">
        <f>SUM(L1281:L1301)</f>
        <v>0</v>
      </c>
      <c r="M1302" s="22"/>
      <c r="N1302" s="198">
        <f>SUM(N1281:N1301)</f>
        <v>698802.00100000016</v>
      </c>
      <c r="O1302" s="64"/>
      <c r="P1302" s="24"/>
      <c r="Q1302" s="198">
        <f>SUM(Q1281:Q1301)</f>
        <v>4043211.9989999998</v>
      </c>
      <c r="U1302" s="198">
        <f>SUM(U1281:U1301)</f>
        <v>0</v>
      </c>
      <c r="V1302" s="23"/>
      <c r="X1302" s="198">
        <f>U1302+V1281</f>
        <v>0</v>
      </c>
      <c r="Y1302" s="198">
        <f>X1302/H1302*J1302</f>
        <v>0</v>
      </c>
      <c r="AA1302" s="198">
        <f>Z1281+Y1302+SUM(AA1281:AA1301)</f>
        <v>0</v>
      </c>
      <c r="AB1302" s="198">
        <f>X1302-AA1302</f>
        <v>0</v>
      </c>
    </row>
    <row r="1303" spans="1:28" x14ac:dyDescent="0.25">
      <c r="C1303" s="32"/>
      <c r="H1303" s="32"/>
      <c r="I1303" s="32"/>
      <c r="J1303" s="32"/>
      <c r="K1303" s="32"/>
      <c r="L1303" s="32"/>
      <c r="N1303" s="32"/>
      <c r="O1303" s="32"/>
      <c r="Q1303" s="32"/>
    </row>
    <row r="1304" spans="1:28" x14ac:dyDescent="0.25">
      <c r="A1304" s="120" t="s">
        <v>85</v>
      </c>
      <c r="B1304" s="4"/>
      <c r="E1304" s="4"/>
      <c r="G1304" s="4"/>
      <c r="M1304" s="4"/>
      <c r="P1304" s="4"/>
    </row>
    <row r="1305" spans="1:28" ht="14.4" thickBot="1" x14ac:dyDescent="0.3">
      <c r="B1305" s="4"/>
      <c r="E1305" s="4"/>
      <c r="G1305" s="4"/>
      <c r="J1305" s="32"/>
      <c r="K1305" s="32"/>
      <c r="L1305" s="32"/>
      <c r="N1305" s="32"/>
      <c r="O1305" s="32"/>
      <c r="Q1305" s="32"/>
    </row>
    <row r="1306" spans="1:28" ht="14.4" thickTop="1" x14ac:dyDescent="0.25">
      <c r="B1306" s="4"/>
      <c r="E1306" s="4"/>
      <c r="G1306" s="4"/>
      <c r="J1306" s="32"/>
      <c r="K1306" s="66"/>
      <c r="L1306" s="67"/>
      <c r="M1306" s="68"/>
      <c r="N1306" s="67"/>
      <c r="O1306" s="67"/>
      <c r="P1306" s="68"/>
      <c r="Q1306" s="69"/>
    </row>
    <row r="1307" spans="1:28" x14ac:dyDescent="0.25">
      <c r="C1307" s="32"/>
      <c r="H1307" s="32"/>
      <c r="I1307" s="32"/>
      <c r="J1307" s="32"/>
      <c r="K1307" s="70"/>
      <c r="L1307" s="448">
        <f>I1273</f>
        <v>2009</v>
      </c>
      <c r="M1307" s="449"/>
      <c r="N1307" s="449"/>
      <c r="O1307" s="449"/>
      <c r="P1307" s="450"/>
      <c r="Q1307" s="71"/>
    </row>
    <row r="1308" spans="1:28" x14ac:dyDescent="0.25">
      <c r="K1308" s="72"/>
      <c r="L1308" s="56"/>
      <c r="M1308" s="73"/>
      <c r="N1308" s="56"/>
      <c r="O1308" s="56"/>
      <c r="P1308" s="73"/>
      <c r="Q1308" s="74"/>
    </row>
    <row r="1309" spans="1:28" x14ac:dyDescent="0.25">
      <c r="A1309" s="9"/>
      <c r="B1309" s="267"/>
      <c r="K1309" s="72"/>
      <c r="L1309" s="56" t="s">
        <v>19</v>
      </c>
      <c r="M1309" s="73"/>
      <c r="N1309" s="56"/>
      <c r="O1309" s="379">
        <f>H1302</f>
        <v>4742014</v>
      </c>
      <c r="P1309" s="379"/>
      <c r="Q1309" s="71"/>
    </row>
    <row r="1310" spans="1:28" x14ac:dyDescent="0.25">
      <c r="A1310" s="9"/>
      <c r="B1310" s="267"/>
      <c r="K1310" s="72"/>
      <c r="L1310" s="43" t="s">
        <v>20</v>
      </c>
      <c r="M1310" s="73"/>
      <c r="N1310" s="56"/>
      <c r="O1310" s="391">
        <f>X1302</f>
        <v>0</v>
      </c>
      <c r="P1310" s="391"/>
      <c r="Q1310" s="71"/>
    </row>
    <row r="1311" spans="1:28" ht="14.4" thickBot="1" x14ac:dyDescent="0.3">
      <c r="K1311" s="72"/>
      <c r="L1311" s="43" t="s">
        <v>21</v>
      </c>
      <c r="M1311" s="73"/>
      <c r="N1311" s="56"/>
      <c r="O1311" s="392">
        <f>N1302</f>
        <v>698802.00100000016</v>
      </c>
      <c r="P1311" s="392"/>
      <c r="Q1311" s="71"/>
    </row>
    <row r="1312" spans="1:28" x14ac:dyDescent="0.25">
      <c r="A1312" s="9"/>
      <c r="B1312" s="267"/>
      <c r="K1312" s="72"/>
      <c r="L1312" s="75"/>
      <c r="M1312" s="76"/>
      <c r="N1312" s="77"/>
      <c r="O1312" s="393">
        <f>O1309-O1310-O1311</f>
        <v>4043211.9989999998</v>
      </c>
      <c r="P1312" s="393"/>
      <c r="Q1312" s="71"/>
    </row>
    <row r="1313" spans="1:28" x14ac:dyDescent="0.25">
      <c r="A1313" s="9"/>
      <c r="B1313" s="267"/>
      <c r="H1313" s="9"/>
      <c r="K1313" s="78"/>
      <c r="L1313" s="43"/>
      <c r="M1313" s="73"/>
      <c r="N1313" s="56"/>
      <c r="O1313" s="43"/>
      <c r="P1313" s="56"/>
      <c r="Q1313" s="74"/>
    </row>
    <row r="1314" spans="1:28" x14ac:dyDescent="0.25">
      <c r="A1314" s="9" t="s">
        <v>22</v>
      </c>
      <c r="B1314" s="62">
        <v>0</v>
      </c>
      <c r="C1314" s="62"/>
      <c r="D1314" s="4" t="s">
        <v>23</v>
      </c>
      <c r="E1314" s="4"/>
      <c r="F1314" s="2"/>
      <c r="G1314" s="4"/>
      <c r="H1314" s="2"/>
      <c r="J1314" s="2"/>
      <c r="K1314" s="78"/>
      <c r="L1314" s="80" t="s">
        <v>24</v>
      </c>
      <c r="M1314" s="73"/>
      <c r="N1314" s="56"/>
      <c r="O1314" s="394">
        <f>AA1302</f>
        <v>0</v>
      </c>
      <c r="P1314" s="394"/>
      <c r="Q1314" s="71"/>
    </row>
    <row r="1315" spans="1:28" x14ac:dyDescent="0.25">
      <c r="A1315" s="9" t="s">
        <v>25</v>
      </c>
      <c r="B1315" s="62">
        <v>0</v>
      </c>
      <c r="C1315" s="62"/>
      <c r="D1315" s="4">
        <f>B1314-B1315</f>
        <v>0</v>
      </c>
      <c r="E1315" s="4" t="s">
        <v>26</v>
      </c>
      <c r="F1315" s="2"/>
      <c r="G1315" s="4"/>
      <c r="H1315" s="2"/>
      <c r="J1315" s="2"/>
      <c r="K1315" s="72"/>
      <c r="L1315" s="81" t="s">
        <v>27</v>
      </c>
      <c r="M1315" s="19"/>
      <c r="N1315" s="20"/>
      <c r="O1315" s="374">
        <f>O1312+O1314</f>
        <v>4043211.9989999998</v>
      </c>
      <c r="P1315" s="374"/>
      <c r="Q1315" s="95"/>
    </row>
    <row r="1316" spans="1:28" ht="14.4" thickBot="1" x14ac:dyDescent="0.3">
      <c r="A1316" s="9"/>
      <c r="B1316" s="62"/>
      <c r="C1316" s="62"/>
      <c r="E1316" s="4"/>
      <c r="F1316" s="2"/>
      <c r="G1316" s="4"/>
      <c r="H1316" s="2"/>
      <c r="J1316" s="2"/>
      <c r="K1316" s="82"/>
      <c r="L1316" s="103"/>
      <c r="M1316" s="84"/>
      <c r="N1316" s="83"/>
      <c r="O1316" s="83"/>
      <c r="P1316" s="84"/>
      <c r="Q1316" s="85"/>
    </row>
    <row r="1317" spans="1:28" ht="14.4" thickTop="1" x14ac:dyDescent="0.25"/>
    <row r="1319" spans="1:28" x14ac:dyDescent="0.25">
      <c r="B1319" s="4"/>
      <c r="E1319" s="4"/>
      <c r="M1319" s="4"/>
      <c r="N1319" s="425" t="s">
        <v>93</v>
      </c>
      <c r="O1319" s="425"/>
      <c r="P1319" s="425"/>
      <c r="Q1319" s="425"/>
      <c r="R1319" s="425"/>
    </row>
    <row r="1320" spans="1:28" x14ac:dyDescent="0.25">
      <c r="A1320" s="271"/>
      <c r="B1320" s="271"/>
      <c r="C1320" s="271"/>
      <c r="D1320" s="1"/>
      <c r="G1320" s="422" t="s">
        <v>1</v>
      </c>
      <c r="H1320" s="423"/>
      <c r="I1320" s="3">
        <f>I1273+1</f>
        <v>2010</v>
      </c>
      <c r="J1320" s="453"/>
      <c r="K1320" s="427"/>
      <c r="L1320" s="428"/>
      <c r="M1320" s="3">
        <v>12</v>
      </c>
      <c r="N1320" s="425"/>
      <c r="O1320" s="425"/>
      <c r="P1320" s="425"/>
      <c r="Q1320" s="425"/>
      <c r="R1320" s="425"/>
    </row>
    <row r="1321" spans="1:28" x14ac:dyDescent="0.25">
      <c r="A1321" s="271"/>
      <c r="B1321" s="271"/>
      <c r="C1321" s="271"/>
      <c r="D1321" s="1"/>
      <c r="N1321" s="426"/>
      <c r="O1321" s="426"/>
      <c r="P1321" s="426"/>
      <c r="Q1321" s="426"/>
      <c r="R1321" s="426"/>
    </row>
    <row r="1322" spans="1:28" x14ac:dyDescent="0.3">
      <c r="A1322" s="5"/>
      <c r="B1322" s="429" t="s">
        <v>49</v>
      </c>
      <c r="C1322" s="366" t="s">
        <v>44</v>
      </c>
      <c r="D1322" s="366" t="s">
        <v>45</v>
      </c>
      <c r="E1322" s="101"/>
      <c r="F1322" s="366" t="s">
        <v>46</v>
      </c>
      <c r="G1322" s="101"/>
      <c r="H1322" s="366" t="s">
        <v>47</v>
      </c>
      <c r="I1322" s="366" t="s">
        <v>48</v>
      </c>
      <c r="J1322" s="366" t="s">
        <v>50</v>
      </c>
      <c r="K1322" s="366" t="s">
        <v>51</v>
      </c>
      <c r="L1322" s="366" t="s">
        <v>52</v>
      </c>
      <c r="M1322" s="101"/>
      <c r="N1322" s="366" t="s">
        <v>53</v>
      </c>
      <c r="O1322" s="366" t="s">
        <v>60</v>
      </c>
      <c r="P1322" s="101"/>
      <c r="Q1322" s="366" t="s">
        <v>55</v>
      </c>
      <c r="R1322" s="366" t="s">
        <v>49</v>
      </c>
      <c r="U1322" s="437" t="s">
        <v>64</v>
      </c>
      <c r="V1322" s="437" t="s">
        <v>65</v>
      </c>
      <c r="W1322" s="437" t="s">
        <v>67</v>
      </c>
      <c r="X1322" s="437" t="s">
        <v>66</v>
      </c>
      <c r="Y1322" s="437" t="s">
        <v>68</v>
      </c>
      <c r="Z1322" s="437" t="s">
        <v>69</v>
      </c>
      <c r="AA1322" s="437" t="s">
        <v>70</v>
      </c>
      <c r="AB1322" s="437" t="s">
        <v>71</v>
      </c>
    </row>
    <row r="1323" spans="1:28" x14ac:dyDescent="0.3">
      <c r="A1323" s="6"/>
      <c r="B1323" s="430"/>
      <c r="C1323" s="367"/>
      <c r="D1323" s="367"/>
      <c r="E1323" s="102"/>
      <c r="F1323" s="367"/>
      <c r="G1323" s="102"/>
      <c r="H1323" s="367"/>
      <c r="I1323" s="367"/>
      <c r="J1323" s="367"/>
      <c r="K1323" s="367"/>
      <c r="L1323" s="367"/>
      <c r="M1323" s="102"/>
      <c r="N1323" s="367"/>
      <c r="O1323" s="367"/>
      <c r="P1323" s="102"/>
      <c r="Q1323" s="367"/>
      <c r="R1323" s="367"/>
      <c r="U1323" s="438"/>
      <c r="V1323" s="438"/>
      <c r="W1323" s="438"/>
      <c r="X1323" s="438"/>
      <c r="Y1323" s="438"/>
      <c r="Z1323" s="438"/>
      <c r="AA1323" s="438"/>
      <c r="AB1323" s="438"/>
    </row>
    <row r="1324" spans="1:28" x14ac:dyDescent="0.3">
      <c r="A1324" s="6"/>
      <c r="B1324" s="430"/>
      <c r="C1324" s="367"/>
      <c r="D1324" s="367"/>
      <c r="E1324" s="102"/>
      <c r="F1324" s="367"/>
      <c r="G1324" s="102"/>
      <c r="H1324" s="367"/>
      <c r="I1324" s="367"/>
      <c r="J1324" s="367"/>
      <c r="K1324" s="367"/>
      <c r="L1324" s="367"/>
      <c r="M1324" s="102"/>
      <c r="N1324" s="367"/>
      <c r="O1324" s="367"/>
      <c r="P1324" s="102"/>
      <c r="Q1324" s="367"/>
      <c r="R1324" s="367"/>
      <c r="U1324" s="438"/>
      <c r="V1324" s="438"/>
      <c r="W1324" s="438"/>
      <c r="X1324" s="438"/>
      <c r="Y1324" s="438"/>
      <c r="Z1324" s="438"/>
      <c r="AA1324" s="438"/>
      <c r="AB1324" s="438"/>
    </row>
    <row r="1325" spans="1:28" x14ac:dyDescent="0.3">
      <c r="A1325" s="433" t="s">
        <v>0</v>
      </c>
      <c r="B1325" s="430"/>
      <c r="C1325" s="367"/>
      <c r="D1325" s="367"/>
      <c r="E1325" s="102"/>
      <c r="F1325" s="367"/>
      <c r="G1325" s="102"/>
      <c r="H1325" s="367"/>
      <c r="I1325" s="367"/>
      <c r="J1325" s="367"/>
      <c r="K1325" s="367"/>
      <c r="L1325" s="367"/>
      <c r="M1325" s="102"/>
      <c r="N1325" s="367"/>
      <c r="O1325" s="367"/>
      <c r="P1325" s="102"/>
      <c r="Q1325" s="367"/>
      <c r="R1325" s="367"/>
      <c r="U1325" s="438"/>
      <c r="V1325" s="438"/>
      <c r="W1325" s="438"/>
      <c r="X1325" s="438"/>
      <c r="Y1325" s="438"/>
      <c r="Z1325" s="438"/>
      <c r="AA1325" s="438"/>
      <c r="AB1325" s="438"/>
    </row>
    <row r="1326" spans="1:28" x14ac:dyDescent="0.3">
      <c r="A1326" s="433"/>
      <c r="B1326" s="431"/>
      <c r="C1326" s="46">
        <f>I1320</f>
        <v>2010</v>
      </c>
      <c r="D1326" s="46">
        <f>C1326</f>
        <v>2010</v>
      </c>
      <c r="E1326" s="7" t="s">
        <v>5</v>
      </c>
      <c r="F1326" s="46">
        <f>D1326</f>
        <v>2010</v>
      </c>
      <c r="G1326" s="7" t="s">
        <v>5</v>
      </c>
      <c r="H1326" s="46">
        <f>F1326</f>
        <v>2010</v>
      </c>
      <c r="I1326" s="373"/>
      <c r="J1326" s="373"/>
      <c r="K1326" s="46">
        <f>H1326</f>
        <v>2010</v>
      </c>
      <c r="L1326" s="46">
        <f>K1326</f>
        <v>2010</v>
      </c>
      <c r="M1326" s="7" t="s">
        <v>5</v>
      </c>
      <c r="N1326" s="46">
        <f>L1326</f>
        <v>2010</v>
      </c>
      <c r="O1326" s="373"/>
      <c r="P1326" s="7" t="s">
        <v>5</v>
      </c>
      <c r="Q1326" s="47">
        <f>N1326</f>
        <v>2010</v>
      </c>
      <c r="R1326" s="373"/>
      <c r="U1326" s="46">
        <f>Q1326</f>
        <v>2010</v>
      </c>
      <c r="V1326" s="46">
        <f>U1326</f>
        <v>2010</v>
      </c>
      <c r="W1326" s="439"/>
      <c r="X1326" s="46">
        <f>U1326</f>
        <v>2010</v>
      </c>
      <c r="Y1326" s="46">
        <f>U1326</f>
        <v>2010</v>
      </c>
      <c r="Z1326" s="47">
        <f>U1326</f>
        <v>2010</v>
      </c>
      <c r="AA1326" s="439"/>
      <c r="AB1326" s="439"/>
    </row>
    <row r="1327" spans="1:28" x14ac:dyDescent="0.25">
      <c r="A1327" s="9"/>
      <c r="B1327" s="112"/>
      <c r="C1327" s="100"/>
      <c r="D1327" s="233"/>
      <c r="E1327" s="234"/>
      <c r="F1327" s="233"/>
      <c r="G1327" s="234"/>
      <c r="H1327" s="233"/>
      <c r="I1327" s="235"/>
      <c r="J1327" s="233"/>
      <c r="K1327" s="233"/>
      <c r="L1327" s="233"/>
      <c r="M1327" s="234"/>
      <c r="N1327" s="233"/>
      <c r="O1327" s="233"/>
      <c r="P1327" s="234"/>
      <c r="Q1327" s="235"/>
      <c r="R1327" s="233"/>
      <c r="U1327" s="59"/>
      <c r="V1327" s="59"/>
      <c r="W1327" s="60"/>
      <c r="X1327" s="59"/>
      <c r="Y1327" s="59"/>
      <c r="Z1327" s="59"/>
      <c r="AA1327" s="60"/>
      <c r="AB1327" s="60"/>
    </row>
    <row r="1328" spans="1:28" x14ac:dyDescent="0.25">
      <c r="A1328" s="244" t="s">
        <v>214</v>
      </c>
      <c r="B1328" s="112" t="str">
        <f>$M$1</f>
        <v>A</v>
      </c>
      <c r="C1328" s="154"/>
      <c r="D1328" s="154"/>
      <c r="E1328" s="224"/>
      <c r="F1328" s="154"/>
      <c r="G1328" s="224"/>
      <c r="H1328" s="154"/>
      <c r="I1328" s="225"/>
      <c r="J1328" s="154"/>
      <c r="K1328" s="154"/>
      <c r="L1328" s="154"/>
      <c r="M1328" s="224"/>
      <c r="N1328" s="154"/>
      <c r="O1328" s="249"/>
      <c r="P1328" s="224"/>
      <c r="Q1328" s="249"/>
      <c r="R1328" s="130"/>
      <c r="S1328" s="219"/>
      <c r="T1328" s="203"/>
      <c r="U1328" s="154"/>
      <c r="V1328" s="154">
        <f>X1302</f>
        <v>0</v>
      </c>
      <c r="W1328" s="227"/>
      <c r="X1328" s="227"/>
      <c r="Y1328" s="227"/>
      <c r="Z1328" s="227"/>
      <c r="AA1328" s="154"/>
      <c r="AB1328" s="229"/>
    </row>
    <row r="1329" spans="1:28" x14ac:dyDescent="0.25">
      <c r="A1329" s="100" t="str">
        <f>A1282</f>
        <v>Structures and Improvements-sewage collection</v>
      </c>
      <c r="B1329" s="130">
        <f>B1282</f>
        <v>351</v>
      </c>
      <c r="C1329" s="154">
        <f>H1282</f>
        <v>111379</v>
      </c>
      <c r="D1329" s="154">
        <v>0</v>
      </c>
      <c r="E1329" s="224"/>
      <c r="F1329" s="154"/>
      <c r="G1329" s="224"/>
      <c r="H1329" s="154">
        <f>C1329+D1329-F1329</f>
        <v>111379</v>
      </c>
      <c r="I1329" s="225">
        <f>I1282</f>
        <v>3</v>
      </c>
      <c r="J1329" s="154">
        <f>((C1329+H1329)/2)*I1329/100*$M$1320/12</f>
        <v>3341.3700000000003</v>
      </c>
      <c r="K1329" s="154">
        <f>N1282</f>
        <v>68430.855000000025</v>
      </c>
      <c r="L1329" s="154"/>
      <c r="M1329" s="224"/>
      <c r="N1329" s="154">
        <f>K1329+J1329+L1329-F1329</f>
        <v>71772.22500000002</v>
      </c>
      <c r="O1329" s="249">
        <f>IF(N1329&gt;0, N1329/H1329*100, "---")</f>
        <v>64.439638531500577</v>
      </c>
      <c r="P1329" s="224"/>
      <c r="Q1329" s="249">
        <f>H1329-N1329</f>
        <v>39606.77499999998</v>
      </c>
      <c r="R1329" s="130">
        <f t="shared" ref="R1329:R1345" si="493">B1329</f>
        <v>351</v>
      </c>
      <c r="S1329" s="219"/>
      <c r="T1329" s="203"/>
      <c r="U1329" s="154"/>
      <c r="V1329" s="360" t="s">
        <v>72</v>
      </c>
      <c r="W1329" s="227"/>
      <c r="X1329" s="154"/>
      <c r="Y1329" s="251"/>
      <c r="Z1329" s="363" t="s">
        <v>74</v>
      </c>
      <c r="AA1329" s="154"/>
      <c r="AB1329" s="229"/>
    </row>
    <row r="1330" spans="1:28" x14ac:dyDescent="0.25">
      <c r="A1330" s="63" t="str">
        <f t="shared" ref="A1330:B1330" si="494">A1283</f>
        <v>Collection Sewers, Force</v>
      </c>
      <c r="B1330" s="45">
        <f t="shared" si="494"/>
        <v>352.1</v>
      </c>
      <c r="C1330" s="39">
        <f t="shared" ref="C1330:C1347" si="495">H1283</f>
        <v>0</v>
      </c>
      <c r="D1330" s="39"/>
      <c r="E1330" s="40"/>
      <c r="F1330" s="39"/>
      <c r="G1330" s="40"/>
      <c r="H1330" s="39">
        <f t="shared" ref="H1330:H1338" si="496">C1330+D1330-F1330</f>
        <v>0</v>
      </c>
      <c r="I1330" s="41">
        <f t="shared" ref="I1330:I1347" si="497">I1283</f>
        <v>2</v>
      </c>
      <c r="J1330" s="39">
        <f t="shared" ref="J1330:J1347" si="498">((C1330+H1330)/2)*I1330/100*$M$1320/12</f>
        <v>0</v>
      </c>
      <c r="K1330" s="39">
        <f t="shared" ref="K1330:K1347" si="499">N1283</f>
        <v>0</v>
      </c>
      <c r="L1330" s="39"/>
      <c r="M1330" s="40"/>
      <c r="N1330" s="39">
        <f t="shared" ref="N1330:N1346" si="500">K1330+J1330+L1330-F1330</f>
        <v>0</v>
      </c>
      <c r="O1330" s="42" t="str">
        <f t="shared" ref="O1330:O1338" si="501">IF(N1330&gt;0, N1330/H1330*100, "---")</f>
        <v>---</v>
      </c>
      <c r="P1330" s="40"/>
      <c r="Q1330" s="42">
        <f t="shared" ref="Q1330:Q1346" si="502">H1330-N1330</f>
        <v>0</v>
      </c>
      <c r="R1330" s="45">
        <f t="shared" si="493"/>
        <v>352.1</v>
      </c>
      <c r="U1330" s="39"/>
      <c r="V1330" s="361"/>
      <c r="W1330" s="207"/>
      <c r="X1330" s="39"/>
      <c r="Y1330" s="210"/>
      <c r="Z1330" s="364"/>
      <c r="AA1330" s="39"/>
      <c r="AB1330" s="211"/>
    </row>
    <row r="1331" spans="1:28" x14ac:dyDescent="0.25">
      <c r="A1331" s="100" t="str">
        <f t="shared" ref="A1331:B1331" si="503">A1284</f>
        <v>Collection Sewers, Gravity</v>
      </c>
      <c r="B1331" s="130">
        <f t="shared" si="503"/>
        <v>352.2</v>
      </c>
      <c r="C1331" s="154">
        <f t="shared" si="495"/>
        <v>0</v>
      </c>
      <c r="D1331" s="154"/>
      <c r="E1331" s="224"/>
      <c r="F1331" s="154"/>
      <c r="G1331" s="224"/>
      <c r="H1331" s="154">
        <f t="shared" si="496"/>
        <v>0</v>
      </c>
      <c r="I1331" s="225">
        <f t="shared" si="497"/>
        <v>2</v>
      </c>
      <c r="J1331" s="154">
        <f t="shared" si="498"/>
        <v>0</v>
      </c>
      <c r="K1331" s="154">
        <f t="shared" si="499"/>
        <v>0</v>
      </c>
      <c r="L1331" s="154"/>
      <c r="M1331" s="224"/>
      <c r="N1331" s="154">
        <f t="shared" si="500"/>
        <v>0</v>
      </c>
      <c r="O1331" s="249" t="str">
        <f t="shared" si="501"/>
        <v>---</v>
      </c>
      <c r="P1331" s="224"/>
      <c r="Q1331" s="249">
        <f t="shared" si="502"/>
        <v>0</v>
      </c>
      <c r="R1331" s="130">
        <f t="shared" si="493"/>
        <v>352.2</v>
      </c>
      <c r="S1331" s="219"/>
      <c r="T1331" s="203"/>
      <c r="U1331" s="154"/>
      <c r="V1331" s="361"/>
      <c r="W1331" s="227"/>
      <c r="X1331" s="154"/>
      <c r="Y1331" s="251"/>
      <c r="Z1331" s="364"/>
      <c r="AA1331" s="154"/>
      <c r="AB1331" s="229"/>
    </row>
    <row r="1332" spans="1:28" x14ac:dyDescent="0.25">
      <c r="A1332" s="63" t="str">
        <f t="shared" ref="A1332:B1332" si="504">A1285</f>
        <v>Structures and Improvements-sewage treatment</v>
      </c>
      <c r="B1332" s="45">
        <f t="shared" si="504"/>
        <v>371</v>
      </c>
      <c r="C1332" s="39">
        <f t="shared" si="495"/>
        <v>97252</v>
      </c>
      <c r="D1332" s="39"/>
      <c r="E1332" s="40"/>
      <c r="F1332" s="39"/>
      <c r="G1332" s="40"/>
      <c r="H1332" s="39">
        <f t="shared" si="496"/>
        <v>97252</v>
      </c>
      <c r="I1332" s="41">
        <f t="shared" si="497"/>
        <v>3.7</v>
      </c>
      <c r="J1332" s="39">
        <f t="shared" si="498"/>
        <v>3598.3240000000001</v>
      </c>
      <c r="K1332" s="39">
        <f t="shared" si="499"/>
        <v>28032.125000000004</v>
      </c>
      <c r="L1332" s="39"/>
      <c r="M1332" s="40"/>
      <c r="N1332" s="39">
        <f t="shared" si="500"/>
        <v>31630.449000000004</v>
      </c>
      <c r="O1332" s="42">
        <f t="shared" si="501"/>
        <v>32.524214412042944</v>
      </c>
      <c r="P1332" s="40"/>
      <c r="Q1332" s="42">
        <f t="shared" si="502"/>
        <v>65621.550999999992</v>
      </c>
      <c r="R1332" s="45">
        <f t="shared" si="493"/>
        <v>371</v>
      </c>
      <c r="U1332" s="39"/>
      <c r="V1332" s="361"/>
      <c r="W1332" s="207"/>
      <c r="X1332" s="39"/>
      <c r="Y1332" s="210"/>
      <c r="Z1332" s="364"/>
      <c r="AA1332" s="39"/>
      <c r="AB1332" s="211"/>
    </row>
    <row r="1333" spans="1:28" x14ac:dyDescent="0.25">
      <c r="A1333" s="100" t="str">
        <f t="shared" ref="A1333:B1333" si="505">A1286</f>
        <v>Services to Customers</v>
      </c>
      <c r="B1333" s="130">
        <f t="shared" si="505"/>
        <v>353</v>
      </c>
      <c r="C1333" s="154">
        <f t="shared" si="495"/>
        <v>1774051</v>
      </c>
      <c r="D1333" s="154"/>
      <c r="E1333" s="224"/>
      <c r="F1333" s="154"/>
      <c r="G1333" s="224"/>
      <c r="H1333" s="154">
        <f t="shared" si="496"/>
        <v>1774051</v>
      </c>
      <c r="I1333" s="225">
        <f t="shared" si="497"/>
        <v>2</v>
      </c>
      <c r="J1333" s="154">
        <f t="shared" si="498"/>
        <v>35481.019999999997</v>
      </c>
      <c r="K1333" s="154">
        <f t="shared" si="499"/>
        <v>335576.53</v>
      </c>
      <c r="L1333" s="154"/>
      <c r="M1333" s="224"/>
      <c r="N1333" s="154">
        <f t="shared" si="500"/>
        <v>371057.55000000005</v>
      </c>
      <c r="O1333" s="249">
        <f t="shared" si="501"/>
        <v>20.915833310316334</v>
      </c>
      <c r="P1333" s="224"/>
      <c r="Q1333" s="249">
        <f t="shared" si="502"/>
        <v>1402993.45</v>
      </c>
      <c r="R1333" s="130">
        <f t="shared" si="493"/>
        <v>353</v>
      </c>
      <c r="S1333" s="219"/>
      <c r="T1333" s="203"/>
      <c r="U1333" s="154"/>
      <c r="V1333" s="361"/>
      <c r="W1333" s="227"/>
      <c r="X1333" s="154"/>
      <c r="Y1333" s="251"/>
      <c r="Z1333" s="364"/>
      <c r="AA1333" s="154"/>
      <c r="AB1333" s="229"/>
    </row>
    <row r="1334" spans="1:28" x14ac:dyDescent="0.25">
      <c r="A1334" s="63" t="str">
        <f t="shared" ref="A1334:B1334" si="506">A1287</f>
        <v>Flow Measuring Devices</v>
      </c>
      <c r="B1334" s="45">
        <f t="shared" si="506"/>
        <v>354</v>
      </c>
      <c r="C1334" s="39">
        <f t="shared" si="495"/>
        <v>28383</v>
      </c>
      <c r="D1334" s="39"/>
      <c r="E1334" s="40"/>
      <c r="F1334" s="39"/>
      <c r="G1334" s="40"/>
      <c r="H1334" s="39">
        <f t="shared" si="496"/>
        <v>28383</v>
      </c>
      <c r="I1334" s="41">
        <f t="shared" si="497"/>
        <v>3.3</v>
      </c>
      <c r="J1334" s="39">
        <f t="shared" si="498"/>
        <v>936.63899999999978</v>
      </c>
      <c r="K1334" s="39">
        <f t="shared" si="499"/>
        <v>3322.8194999999996</v>
      </c>
      <c r="L1334" s="39"/>
      <c r="M1334" s="40"/>
      <c r="N1334" s="39">
        <f t="shared" si="500"/>
        <v>4259.4584999999997</v>
      </c>
      <c r="O1334" s="42">
        <f t="shared" si="501"/>
        <v>15.007076418983193</v>
      </c>
      <c r="P1334" s="40"/>
      <c r="Q1334" s="42">
        <f t="shared" si="502"/>
        <v>24123.541499999999</v>
      </c>
      <c r="R1334" s="45">
        <f t="shared" si="493"/>
        <v>354</v>
      </c>
      <c r="U1334" s="39"/>
      <c r="V1334" s="361"/>
      <c r="W1334" s="207"/>
      <c r="X1334" s="39"/>
      <c r="Y1334" s="210"/>
      <c r="Z1334" s="364"/>
      <c r="AA1334" s="39"/>
      <c r="AB1334" s="211"/>
    </row>
    <row r="1335" spans="1:28" x14ac:dyDescent="0.25">
      <c r="A1335" s="100" t="str">
        <f t="shared" ref="A1335:B1335" si="507">A1288</f>
        <v>Receiving Wells (Pump Pits)</v>
      </c>
      <c r="B1335" s="130">
        <f t="shared" si="507"/>
        <v>362</v>
      </c>
      <c r="C1335" s="154">
        <f t="shared" si="495"/>
        <v>2387</v>
      </c>
      <c r="D1335" s="154"/>
      <c r="E1335" s="224"/>
      <c r="F1335" s="154"/>
      <c r="G1335" s="224"/>
      <c r="H1335" s="154">
        <f t="shared" si="496"/>
        <v>2387</v>
      </c>
      <c r="I1335" s="225">
        <f t="shared" si="497"/>
        <v>4</v>
      </c>
      <c r="J1335" s="154">
        <f t="shared" si="498"/>
        <v>95.48</v>
      </c>
      <c r="K1335" s="154">
        <f t="shared" si="499"/>
        <v>907.06000000000006</v>
      </c>
      <c r="L1335" s="154"/>
      <c r="M1335" s="224"/>
      <c r="N1335" s="154">
        <f t="shared" si="500"/>
        <v>1002.5400000000001</v>
      </c>
      <c r="O1335" s="249">
        <f t="shared" si="501"/>
        <v>42.000000000000007</v>
      </c>
      <c r="P1335" s="224"/>
      <c r="Q1335" s="249">
        <f t="shared" si="502"/>
        <v>1384.46</v>
      </c>
      <c r="R1335" s="130">
        <f t="shared" si="493"/>
        <v>362</v>
      </c>
      <c r="S1335" s="219"/>
      <c r="T1335" s="203"/>
      <c r="U1335" s="154"/>
      <c r="V1335" s="362"/>
      <c r="W1335" s="227"/>
      <c r="X1335" s="154"/>
      <c r="Y1335" s="251"/>
      <c r="Z1335" s="365"/>
      <c r="AA1335" s="154"/>
      <c r="AB1335" s="229"/>
    </row>
    <row r="1336" spans="1:28" x14ac:dyDescent="0.25">
      <c r="A1336" s="63" t="str">
        <f t="shared" ref="A1336:B1336" si="508">A1289</f>
        <v>Pumping Equipment</v>
      </c>
      <c r="B1336" s="45">
        <f t="shared" si="508"/>
        <v>363</v>
      </c>
      <c r="C1336" s="39">
        <f t="shared" si="495"/>
        <v>0</v>
      </c>
      <c r="D1336" s="39"/>
      <c r="E1336" s="40"/>
      <c r="F1336" s="39"/>
      <c r="G1336" s="40"/>
      <c r="H1336" s="39">
        <f t="shared" si="496"/>
        <v>0</v>
      </c>
      <c r="I1336" s="41">
        <f t="shared" si="497"/>
        <v>10</v>
      </c>
      <c r="J1336" s="39">
        <f t="shared" si="498"/>
        <v>0</v>
      </c>
      <c r="K1336" s="39">
        <f t="shared" si="499"/>
        <v>0</v>
      </c>
      <c r="L1336" s="39"/>
      <c r="M1336" s="40"/>
      <c r="N1336" s="39">
        <f t="shared" si="500"/>
        <v>0</v>
      </c>
      <c r="O1336" s="42" t="str">
        <f t="shared" si="501"/>
        <v>---</v>
      </c>
      <c r="P1336" s="40"/>
      <c r="Q1336" s="42">
        <f t="shared" si="502"/>
        <v>0</v>
      </c>
      <c r="R1336" s="45">
        <f t="shared" si="493"/>
        <v>363</v>
      </c>
      <c r="U1336" s="39"/>
      <c r="V1336" s="39"/>
      <c r="W1336" s="207"/>
      <c r="X1336" s="39"/>
      <c r="Y1336" s="39"/>
      <c r="Z1336" s="210"/>
      <c r="AA1336" s="39"/>
      <c r="AB1336" s="211"/>
    </row>
    <row r="1337" spans="1:28" x14ac:dyDescent="0.25">
      <c r="A1337" s="100" t="str">
        <f t="shared" ref="A1337:B1337" si="509">A1290</f>
        <v>Communication Equipment</v>
      </c>
      <c r="B1337" s="130">
        <f t="shared" si="509"/>
        <v>397</v>
      </c>
      <c r="C1337" s="154">
        <f t="shared" si="495"/>
        <v>94553</v>
      </c>
      <c r="D1337" s="154"/>
      <c r="E1337" s="224"/>
      <c r="F1337" s="154"/>
      <c r="G1337" s="224"/>
      <c r="H1337" s="154">
        <f t="shared" si="496"/>
        <v>94553</v>
      </c>
      <c r="I1337" s="225">
        <f t="shared" si="497"/>
        <v>6.7</v>
      </c>
      <c r="J1337" s="154">
        <f t="shared" si="498"/>
        <v>6335.0509999999995</v>
      </c>
      <c r="K1337" s="154">
        <f t="shared" si="499"/>
        <v>9502.5764999999992</v>
      </c>
      <c r="L1337" s="154"/>
      <c r="M1337" s="224"/>
      <c r="N1337" s="154">
        <f t="shared" si="500"/>
        <v>15837.627499999999</v>
      </c>
      <c r="O1337" s="249">
        <f t="shared" si="501"/>
        <v>16.75</v>
      </c>
      <c r="P1337" s="224"/>
      <c r="Q1337" s="249">
        <f t="shared" si="502"/>
        <v>78715.372499999998</v>
      </c>
      <c r="R1337" s="130">
        <f t="shared" si="493"/>
        <v>397</v>
      </c>
      <c r="S1337" s="219"/>
      <c r="T1337" s="203"/>
      <c r="U1337" s="154"/>
      <c r="V1337" s="454" t="s">
        <v>73</v>
      </c>
      <c r="W1337" s="227"/>
      <c r="X1337" s="154"/>
      <c r="Y1337" s="154"/>
      <c r="Z1337" s="251"/>
      <c r="AA1337" s="154"/>
      <c r="AB1337" s="229"/>
    </row>
    <row r="1338" spans="1:28" x14ac:dyDescent="0.25">
      <c r="A1338" s="63" t="str">
        <f t="shared" ref="A1338:B1338" si="510">A1291</f>
        <v>Treatment &amp; Disposal Facilities</v>
      </c>
      <c r="B1338" s="45">
        <f t="shared" si="510"/>
        <v>372</v>
      </c>
      <c r="C1338" s="39">
        <f t="shared" si="495"/>
        <v>2122068</v>
      </c>
      <c r="D1338" s="39"/>
      <c r="E1338" s="40"/>
      <c r="F1338" s="39"/>
      <c r="G1338" s="40"/>
      <c r="H1338" s="39">
        <f t="shared" si="496"/>
        <v>2122068</v>
      </c>
      <c r="I1338" s="41">
        <f t="shared" si="497"/>
        <v>5</v>
      </c>
      <c r="J1338" s="39">
        <f t="shared" si="498"/>
        <v>106103.39999999998</v>
      </c>
      <c r="K1338" s="39">
        <f t="shared" si="499"/>
        <v>104010.45</v>
      </c>
      <c r="L1338" s="39"/>
      <c r="M1338" s="40"/>
      <c r="N1338" s="39">
        <f t="shared" si="500"/>
        <v>210113.84999999998</v>
      </c>
      <c r="O1338" s="42">
        <f t="shared" si="501"/>
        <v>9.9013721520705271</v>
      </c>
      <c r="P1338" s="40"/>
      <c r="Q1338" s="42">
        <f t="shared" si="502"/>
        <v>1911954.15</v>
      </c>
      <c r="R1338" s="45">
        <f t="shared" si="493"/>
        <v>372</v>
      </c>
      <c r="U1338" s="39"/>
      <c r="V1338" s="455"/>
      <c r="W1338" s="207"/>
      <c r="X1338" s="39"/>
      <c r="Y1338" s="39"/>
      <c r="Z1338" s="210"/>
      <c r="AA1338" s="39"/>
      <c r="AB1338" s="211"/>
    </row>
    <row r="1339" spans="1:28" x14ac:dyDescent="0.25">
      <c r="A1339" s="100" t="str">
        <f t="shared" ref="A1339:B1339" si="511">A1292</f>
        <v>Plant Sewers</v>
      </c>
      <c r="B1339" s="130">
        <f t="shared" si="511"/>
        <v>373</v>
      </c>
      <c r="C1339" s="154">
        <f t="shared" si="495"/>
        <v>0</v>
      </c>
      <c r="D1339" s="154"/>
      <c r="E1339" s="224"/>
      <c r="F1339" s="154"/>
      <c r="G1339" s="224"/>
      <c r="H1339" s="154">
        <f>C1339+D1339-F1339</f>
        <v>0</v>
      </c>
      <c r="I1339" s="225">
        <f t="shared" si="497"/>
        <v>2.5</v>
      </c>
      <c r="J1339" s="154">
        <f t="shared" si="498"/>
        <v>0</v>
      </c>
      <c r="K1339" s="154">
        <f t="shared" si="499"/>
        <v>0</v>
      </c>
      <c r="L1339" s="154"/>
      <c r="M1339" s="224"/>
      <c r="N1339" s="154">
        <f t="shared" si="500"/>
        <v>0</v>
      </c>
      <c r="O1339" s="249" t="str">
        <f>IF(N1339&gt;0, N1339/H1339*100, "---")</f>
        <v>---</v>
      </c>
      <c r="P1339" s="224"/>
      <c r="Q1339" s="249">
        <f t="shared" si="502"/>
        <v>0</v>
      </c>
      <c r="R1339" s="130">
        <f t="shared" si="493"/>
        <v>373</v>
      </c>
      <c r="S1339" s="219"/>
      <c r="T1339" s="203"/>
      <c r="U1339" s="154"/>
      <c r="V1339" s="455"/>
      <c r="W1339" s="227"/>
      <c r="X1339" s="154"/>
      <c r="Y1339" s="154"/>
      <c r="Z1339" s="154"/>
      <c r="AA1339" s="154"/>
      <c r="AB1339" s="229"/>
    </row>
    <row r="1340" spans="1:28" x14ac:dyDescent="0.25">
      <c r="A1340" s="63" t="str">
        <f t="shared" ref="A1340:B1340" si="512">A1293</f>
        <v>Outfall Sewer Line</v>
      </c>
      <c r="B1340" s="45">
        <f t="shared" si="512"/>
        <v>374</v>
      </c>
      <c r="C1340" s="39">
        <f t="shared" si="495"/>
        <v>75109</v>
      </c>
      <c r="D1340" s="39"/>
      <c r="E1340" s="40"/>
      <c r="F1340" s="39"/>
      <c r="G1340" s="40"/>
      <c r="H1340" s="39">
        <f t="shared" ref="H1340" si="513">C1340+D1340-F1340</f>
        <v>75109</v>
      </c>
      <c r="I1340" s="41">
        <f t="shared" si="497"/>
        <v>2</v>
      </c>
      <c r="J1340" s="39">
        <f t="shared" si="498"/>
        <v>1502.18</v>
      </c>
      <c r="K1340" s="39">
        <f t="shared" si="499"/>
        <v>12768.53</v>
      </c>
      <c r="L1340" s="39"/>
      <c r="M1340" s="40"/>
      <c r="N1340" s="39">
        <f t="shared" si="500"/>
        <v>14270.710000000001</v>
      </c>
      <c r="O1340" s="42">
        <f t="shared" ref="O1340:O1346" si="514">IF(N1340&gt;0, N1340/H1340*100, "---")</f>
        <v>19</v>
      </c>
      <c r="P1340" s="40"/>
      <c r="Q1340" s="42">
        <f t="shared" si="502"/>
        <v>60838.29</v>
      </c>
      <c r="R1340" s="45">
        <f t="shared" si="493"/>
        <v>374</v>
      </c>
      <c r="U1340" s="39"/>
      <c r="V1340" s="455"/>
      <c r="W1340" s="207"/>
      <c r="X1340" s="39"/>
      <c r="Y1340" s="39"/>
      <c r="Z1340" s="39"/>
      <c r="AA1340" s="39"/>
      <c r="AB1340" s="211"/>
    </row>
    <row r="1341" spans="1:28" x14ac:dyDescent="0.25">
      <c r="A1341" s="100" t="str">
        <f t="shared" ref="A1341:B1341" si="515">A1294</f>
        <v>Structures and Improvements- other</v>
      </c>
      <c r="B1341" s="130">
        <f t="shared" si="515"/>
        <v>390</v>
      </c>
      <c r="C1341" s="154">
        <f t="shared" si="495"/>
        <v>235842</v>
      </c>
      <c r="D1341" s="154"/>
      <c r="E1341" s="224"/>
      <c r="F1341" s="154"/>
      <c r="G1341" s="224"/>
      <c r="H1341" s="154">
        <f>C1341+D1341-F1341</f>
        <v>235842</v>
      </c>
      <c r="I1341" s="225">
        <f t="shared" si="497"/>
        <v>2.5</v>
      </c>
      <c r="J1341" s="154">
        <f t="shared" si="498"/>
        <v>5896.05</v>
      </c>
      <c r="K1341" s="154">
        <f t="shared" si="499"/>
        <v>108629.00000000004</v>
      </c>
      <c r="L1341" s="154"/>
      <c r="M1341" s="224"/>
      <c r="N1341" s="154">
        <f t="shared" si="500"/>
        <v>114525.05000000005</v>
      </c>
      <c r="O1341" s="249">
        <f t="shared" si="514"/>
        <v>48.560074117417614</v>
      </c>
      <c r="P1341" s="224"/>
      <c r="Q1341" s="249">
        <f t="shared" si="502"/>
        <v>121316.94999999995</v>
      </c>
      <c r="R1341" s="130">
        <f t="shared" si="493"/>
        <v>390</v>
      </c>
      <c r="S1341" s="219"/>
      <c r="T1341" s="203"/>
      <c r="U1341" s="154"/>
      <c r="V1341" s="455"/>
      <c r="W1341" s="227"/>
      <c r="X1341" s="154"/>
      <c r="Y1341" s="154"/>
      <c r="Z1341" s="154"/>
      <c r="AA1341" s="154"/>
      <c r="AB1341" s="229"/>
    </row>
    <row r="1342" spans="1:28" x14ac:dyDescent="0.25">
      <c r="A1342" s="63" t="str">
        <f t="shared" ref="A1342:B1342" si="516">A1295</f>
        <v>Stores Equipment</v>
      </c>
      <c r="B1342" s="45">
        <f t="shared" si="516"/>
        <v>393</v>
      </c>
      <c r="C1342" s="39">
        <f t="shared" si="495"/>
        <v>12656</v>
      </c>
      <c r="D1342" s="39"/>
      <c r="E1342" s="40"/>
      <c r="F1342" s="39"/>
      <c r="G1342" s="40"/>
      <c r="H1342" s="39">
        <f t="shared" ref="H1342:H1346" si="517">C1342+D1342-F1342</f>
        <v>12656</v>
      </c>
      <c r="I1342" s="41">
        <f t="shared" si="497"/>
        <v>4</v>
      </c>
      <c r="J1342" s="39">
        <f t="shared" si="498"/>
        <v>506.24</v>
      </c>
      <c r="K1342" s="39">
        <f t="shared" si="499"/>
        <v>4303.0399999999991</v>
      </c>
      <c r="L1342" s="39"/>
      <c r="M1342" s="40"/>
      <c r="N1342" s="39">
        <f t="shared" si="500"/>
        <v>4809.2799999999988</v>
      </c>
      <c r="O1342" s="42">
        <f t="shared" si="514"/>
        <v>37.999999999999986</v>
      </c>
      <c r="P1342" s="40"/>
      <c r="Q1342" s="42">
        <f t="shared" si="502"/>
        <v>7846.7200000000012</v>
      </c>
      <c r="R1342" s="45">
        <f t="shared" si="493"/>
        <v>393</v>
      </c>
      <c r="S1342" s="219"/>
      <c r="T1342" s="203"/>
      <c r="U1342" s="39"/>
      <c r="V1342" s="455"/>
      <c r="W1342" s="207"/>
      <c r="X1342" s="39"/>
      <c r="Y1342" s="39"/>
      <c r="Z1342" s="39"/>
      <c r="AA1342" s="39"/>
      <c r="AB1342" s="211"/>
    </row>
    <row r="1343" spans="1:28" x14ac:dyDescent="0.25">
      <c r="A1343" s="100" t="str">
        <f t="shared" ref="A1343:B1343" si="518">A1296</f>
        <v>Transportation Equipment</v>
      </c>
      <c r="B1343" s="130">
        <f t="shared" si="518"/>
        <v>392</v>
      </c>
      <c r="C1343" s="154">
        <f t="shared" si="495"/>
        <v>0</v>
      </c>
      <c r="D1343" s="154">
        <v>0</v>
      </c>
      <c r="E1343" s="224"/>
      <c r="F1343" s="154"/>
      <c r="G1343" s="224"/>
      <c r="H1343" s="154">
        <f t="shared" si="517"/>
        <v>0</v>
      </c>
      <c r="I1343" s="225">
        <f t="shared" si="497"/>
        <v>13</v>
      </c>
      <c r="J1343" s="154">
        <f t="shared" si="498"/>
        <v>0</v>
      </c>
      <c r="K1343" s="154">
        <f t="shared" si="499"/>
        <v>0</v>
      </c>
      <c r="L1343" s="154"/>
      <c r="M1343" s="224"/>
      <c r="N1343" s="154">
        <f t="shared" si="500"/>
        <v>0</v>
      </c>
      <c r="O1343" s="249" t="str">
        <f t="shared" si="514"/>
        <v>---</v>
      </c>
      <c r="P1343" s="224"/>
      <c r="Q1343" s="249">
        <f t="shared" si="502"/>
        <v>0</v>
      </c>
      <c r="R1343" s="130">
        <f t="shared" si="493"/>
        <v>392</v>
      </c>
      <c r="S1343" s="219"/>
      <c r="T1343" s="203"/>
      <c r="U1343" s="154"/>
      <c r="V1343" s="455"/>
      <c r="W1343" s="227"/>
      <c r="X1343" s="154"/>
      <c r="Y1343" s="154"/>
      <c r="Z1343" s="154"/>
      <c r="AA1343" s="154"/>
      <c r="AB1343" s="229"/>
    </row>
    <row r="1344" spans="1:28" x14ac:dyDescent="0.25">
      <c r="A1344" s="63" t="str">
        <f t="shared" ref="A1344:B1344" si="519">A1297</f>
        <v>Power Operated Equipment</v>
      </c>
      <c r="B1344" s="45">
        <f t="shared" si="519"/>
        <v>396</v>
      </c>
      <c r="C1344" s="39">
        <f t="shared" si="495"/>
        <v>157218</v>
      </c>
      <c r="D1344" s="39">
        <v>10250</v>
      </c>
      <c r="E1344" s="40"/>
      <c r="F1344" s="39"/>
      <c r="G1344" s="40"/>
      <c r="H1344" s="39">
        <f t="shared" si="517"/>
        <v>167468</v>
      </c>
      <c r="I1344" s="41">
        <f t="shared" si="497"/>
        <v>6.7</v>
      </c>
      <c r="J1344" s="39">
        <f t="shared" si="498"/>
        <v>10876.981000000002</v>
      </c>
      <c r="K1344" s="39">
        <f t="shared" si="499"/>
        <v>23319.014999999999</v>
      </c>
      <c r="L1344" s="39"/>
      <c r="M1344" s="40"/>
      <c r="N1344" s="39">
        <f t="shared" si="500"/>
        <v>34195.995999999999</v>
      </c>
      <c r="O1344" s="42">
        <f t="shared" si="514"/>
        <v>20.419421023717963</v>
      </c>
      <c r="P1344" s="40"/>
      <c r="Q1344" s="42">
        <f t="shared" si="502"/>
        <v>133272.00400000002</v>
      </c>
      <c r="R1344" s="45">
        <f t="shared" si="493"/>
        <v>396</v>
      </c>
      <c r="S1344" s="219"/>
      <c r="T1344" s="203"/>
      <c r="U1344" s="39"/>
      <c r="V1344" s="456"/>
      <c r="W1344" s="207"/>
      <c r="X1344" s="39"/>
      <c r="Y1344" s="39"/>
      <c r="Z1344" s="39"/>
      <c r="AA1344" s="39"/>
      <c r="AB1344" s="211"/>
    </row>
    <row r="1345" spans="1:28" x14ac:dyDescent="0.25">
      <c r="A1345" s="100" t="str">
        <f t="shared" ref="A1345:B1345" si="520">A1298</f>
        <v>Land and Land Rights</v>
      </c>
      <c r="B1345" s="130">
        <f t="shared" si="520"/>
        <v>350</v>
      </c>
      <c r="C1345" s="154">
        <f t="shared" si="495"/>
        <v>31116</v>
      </c>
      <c r="D1345" s="154"/>
      <c r="E1345" s="224"/>
      <c r="F1345" s="154"/>
      <c r="G1345" s="224"/>
      <c r="H1345" s="154">
        <f t="shared" si="517"/>
        <v>31116</v>
      </c>
      <c r="I1345" s="225">
        <f t="shared" si="497"/>
        <v>0</v>
      </c>
      <c r="J1345" s="154">
        <f t="shared" si="498"/>
        <v>0</v>
      </c>
      <c r="K1345" s="154">
        <f t="shared" si="499"/>
        <v>0</v>
      </c>
      <c r="L1345" s="154"/>
      <c r="M1345" s="224"/>
      <c r="N1345" s="154">
        <f t="shared" si="500"/>
        <v>0</v>
      </c>
      <c r="O1345" s="249" t="str">
        <f t="shared" si="514"/>
        <v>---</v>
      </c>
      <c r="P1345" s="224"/>
      <c r="Q1345" s="249">
        <f t="shared" si="502"/>
        <v>31116</v>
      </c>
      <c r="R1345" s="130">
        <f t="shared" si="493"/>
        <v>350</v>
      </c>
      <c r="S1345" s="219"/>
      <c r="T1345" s="203"/>
      <c r="U1345" s="154"/>
      <c r="V1345" s="154"/>
      <c r="W1345" s="227"/>
      <c r="X1345" s="154"/>
      <c r="Y1345" s="154"/>
      <c r="Z1345" s="154"/>
      <c r="AA1345" s="154"/>
      <c r="AB1345" s="229"/>
    </row>
    <row r="1346" spans="1:28" x14ac:dyDescent="0.25">
      <c r="A1346" s="63">
        <f t="shared" ref="A1346" si="521">A1300</f>
        <v>0</v>
      </c>
      <c r="B1346" s="45">
        <f t="shared" ref="B1346" si="522">B1299</f>
        <v>0</v>
      </c>
      <c r="C1346" s="39">
        <f t="shared" si="495"/>
        <v>0</v>
      </c>
      <c r="D1346" s="39"/>
      <c r="E1346" s="40"/>
      <c r="F1346" s="39"/>
      <c r="G1346" s="40"/>
      <c r="H1346" s="39">
        <f t="shared" si="517"/>
        <v>0</v>
      </c>
      <c r="I1346" s="41">
        <f t="shared" si="497"/>
        <v>0</v>
      </c>
      <c r="J1346" s="39">
        <f t="shared" si="498"/>
        <v>0</v>
      </c>
      <c r="K1346" s="39">
        <f t="shared" si="499"/>
        <v>0</v>
      </c>
      <c r="L1346" s="39"/>
      <c r="M1346" s="40"/>
      <c r="N1346" s="39">
        <f t="shared" si="500"/>
        <v>0</v>
      </c>
      <c r="O1346" s="42" t="str">
        <f t="shared" si="514"/>
        <v>---</v>
      </c>
      <c r="P1346" s="40"/>
      <c r="Q1346" s="42">
        <f t="shared" si="502"/>
        <v>0</v>
      </c>
      <c r="R1346" s="45"/>
      <c r="S1346" s="219"/>
      <c r="T1346" s="203"/>
      <c r="U1346" s="39"/>
      <c r="V1346" s="39"/>
      <c r="W1346" s="207"/>
      <c r="X1346" s="207"/>
      <c r="Y1346" s="39"/>
      <c r="Z1346" s="39"/>
      <c r="AA1346" s="39"/>
      <c r="AB1346" s="211"/>
    </row>
    <row r="1347" spans="1:28" x14ac:dyDescent="0.25">
      <c r="A1347" s="100">
        <f t="shared" ref="A1347" si="523">A1301</f>
        <v>0</v>
      </c>
      <c r="B1347" s="130">
        <f t="shared" ref="B1347" si="524">B1300</f>
        <v>0</v>
      </c>
      <c r="C1347" s="154">
        <f t="shared" si="495"/>
        <v>0</v>
      </c>
      <c r="D1347" s="289"/>
      <c r="E1347" s="290"/>
      <c r="F1347" s="289"/>
      <c r="G1347" s="290"/>
      <c r="H1347" s="154"/>
      <c r="I1347" s="225">
        <f t="shared" si="497"/>
        <v>0</v>
      </c>
      <c r="J1347" s="154">
        <f t="shared" si="498"/>
        <v>0</v>
      </c>
      <c r="K1347" s="154">
        <f t="shared" si="499"/>
        <v>0</v>
      </c>
      <c r="L1347" s="289"/>
      <c r="M1347" s="290"/>
      <c r="N1347" s="289"/>
      <c r="O1347" s="249"/>
      <c r="P1347" s="290"/>
      <c r="Q1347" s="291"/>
      <c r="R1347" s="130"/>
      <c r="S1347" s="219"/>
      <c r="T1347" s="203"/>
      <c r="U1347" s="154"/>
      <c r="V1347" s="154"/>
      <c r="W1347" s="227"/>
      <c r="X1347" s="227"/>
      <c r="Y1347" s="154"/>
      <c r="Z1347" s="154"/>
      <c r="AA1347" s="154"/>
      <c r="AB1347" s="229"/>
    </row>
    <row r="1348" spans="1:28" x14ac:dyDescent="0.25">
      <c r="A1348" s="10"/>
      <c r="B1348" s="104"/>
      <c r="C1348" s="14"/>
      <c r="D1348" s="15"/>
      <c r="E1348" s="16"/>
      <c r="F1348" s="15"/>
      <c r="G1348" s="16"/>
      <c r="H1348" s="11">
        <f t="shared" ref="H1348" si="525">C1348+D1348-F1348</f>
        <v>0</v>
      </c>
      <c r="I1348" s="17"/>
      <c r="J1348" s="11"/>
      <c r="K1348" s="14"/>
      <c r="L1348" s="15"/>
      <c r="M1348" s="16"/>
      <c r="N1348" s="15"/>
      <c r="O1348" s="13"/>
      <c r="P1348" s="16"/>
      <c r="Q1348" s="124"/>
      <c r="R1348" s="44"/>
      <c r="U1348" s="11"/>
      <c r="V1348" s="11"/>
      <c r="W1348" s="64"/>
      <c r="X1348" s="64"/>
      <c r="Y1348" s="11"/>
      <c r="Z1348" s="11"/>
      <c r="AA1348" s="11"/>
      <c r="AB1348" s="230"/>
    </row>
    <row r="1349" spans="1:28" x14ac:dyDescent="0.25">
      <c r="A1349" s="4" t="s">
        <v>4</v>
      </c>
      <c r="C1349" s="198">
        <f>SUM(C1328:C1348)</f>
        <v>4742014</v>
      </c>
      <c r="D1349" s="198">
        <f>SUM(D1328:D1348)</f>
        <v>10250</v>
      </c>
      <c r="E1349" s="22"/>
      <c r="F1349" s="154">
        <f>SUM(F1328:F1348)</f>
        <v>0</v>
      </c>
      <c r="G1349" s="22"/>
      <c r="H1349" s="198">
        <f>SUM(H1328:H1348)</f>
        <v>4752264</v>
      </c>
      <c r="I1349" s="23"/>
      <c r="J1349" s="198">
        <f>SUM(J1328:J1348)</f>
        <v>174672.73499999996</v>
      </c>
      <c r="K1349" s="198">
        <f>SUM(K1328:K1348)</f>
        <v>698802.00100000016</v>
      </c>
      <c r="L1349" s="154">
        <f>SUM(L1328:L1348)</f>
        <v>0</v>
      </c>
      <c r="M1349" s="22"/>
      <c r="N1349" s="198">
        <f>SUM(N1328:N1348)</f>
        <v>873474.73600000003</v>
      </c>
      <c r="O1349" s="64"/>
      <c r="P1349" s="24"/>
      <c r="Q1349" s="198">
        <f>SUM(Q1328:Q1348)</f>
        <v>3878789.2640000004</v>
      </c>
      <c r="U1349" s="198">
        <f>SUM(U1328:U1348)</f>
        <v>0</v>
      </c>
      <c r="V1349" s="23"/>
      <c r="X1349" s="198">
        <f>U1349+V1328</f>
        <v>0</v>
      </c>
      <c r="Y1349" s="198">
        <f>X1349/H1349*J1349</f>
        <v>0</v>
      </c>
      <c r="AA1349" s="198">
        <f>Z1328+Y1349+SUM(AA1328:AA1348)</f>
        <v>0</v>
      </c>
      <c r="AB1349" s="198">
        <f>X1349-AA1349</f>
        <v>0</v>
      </c>
    </row>
    <row r="1350" spans="1:28" x14ac:dyDescent="0.25">
      <c r="C1350" s="32"/>
      <c r="H1350" s="32"/>
      <c r="I1350" s="32"/>
      <c r="J1350" s="32"/>
      <c r="K1350" s="32"/>
      <c r="L1350" s="32"/>
      <c r="N1350" s="32"/>
      <c r="O1350" s="32"/>
      <c r="Q1350" s="32"/>
    </row>
    <row r="1351" spans="1:28" x14ac:dyDescent="0.25">
      <c r="A1351" s="120" t="s">
        <v>85</v>
      </c>
      <c r="B1351" s="4"/>
      <c r="E1351" s="4"/>
      <c r="G1351" s="4"/>
      <c r="M1351" s="4"/>
      <c r="P1351" s="4"/>
    </row>
    <row r="1352" spans="1:28" ht="14.4" thickBot="1" x14ac:dyDescent="0.3">
      <c r="B1352" s="4"/>
      <c r="E1352" s="4"/>
      <c r="G1352" s="4"/>
      <c r="J1352" s="32"/>
      <c r="K1352" s="32"/>
      <c r="L1352" s="32"/>
      <c r="N1352" s="32"/>
      <c r="O1352" s="32"/>
      <c r="Q1352" s="32"/>
    </row>
    <row r="1353" spans="1:28" ht="14.4" thickTop="1" x14ac:dyDescent="0.25">
      <c r="B1353" s="4"/>
      <c r="E1353" s="4"/>
      <c r="G1353" s="4"/>
      <c r="J1353" s="32"/>
      <c r="K1353" s="66"/>
      <c r="L1353" s="67"/>
      <c r="M1353" s="68"/>
      <c r="N1353" s="67"/>
      <c r="O1353" s="67"/>
      <c r="P1353" s="68"/>
      <c r="Q1353" s="69"/>
    </row>
    <row r="1354" spans="1:28" x14ac:dyDescent="0.25">
      <c r="C1354" s="32"/>
      <c r="H1354" s="32"/>
      <c r="I1354" s="32"/>
      <c r="J1354" s="32"/>
      <c r="K1354" s="70"/>
      <c r="L1354" s="448">
        <f>I1320</f>
        <v>2010</v>
      </c>
      <c r="M1354" s="449"/>
      <c r="N1354" s="449"/>
      <c r="O1354" s="449"/>
      <c r="P1354" s="450"/>
      <c r="Q1354" s="71"/>
    </row>
    <row r="1355" spans="1:28" x14ac:dyDescent="0.25">
      <c r="K1355" s="72"/>
      <c r="L1355" s="56"/>
      <c r="M1355" s="73"/>
      <c r="N1355" s="56"/>
      <c r="O1355" s="56"/>
      <c r="P1355" s="73"/>
      <c r="Q1355" s="74"/>
    </row>
    <row r="1356" spans="1:28" x14ac:dyDescent="0.25">
      <c r="A1356" s="9"/>
      <c r="B1356" s="267"/>
      <c r="K1356" s="72"/>
      <c r="L1356" s="56" t="s">
        <v>19</v>
      </c>
      <c r="M1356" s="73"/>
      <c r="N1356" s="56"/>
      <c r="O1356" s="379">
        <f>H1349</f>
        <v>4752264</v>
      </c>
      <c r="P1356" s="379"/>
      <c r="Q1356" s="71"/>
    </row>
    <row r="1357" spans="1:28" x14ac:dyDescent="0.25">
      <c r="A1357" s="9"/>
      <c r="B1357" s="267"/>
      <c r="K1357" s="72"/>
      <c r="L1357" s="43" t="s">
        <v>20</v>
      </c>
      <c r="M1357" s="73"/>
      <c r="N1357" s="56"/>
      <c r="O1357" s="391">
        <f>X1349</f>
        <v>0</v>
      </c>
      <c r="P1357" s="391"/>
      <c r="Q1357" s="71"/>
    </row>
    <row r="1358" spans="1:28" ht="14.4" thickBot="1" x14ac:dyDescent="0.3">
      <c r="K1358" s="72"/>
      <c r="L1358" s="43" t="s">
        <v>21</v>
      </c>
      <c r="M1358" s="73"/>
      <c r="N1358" s="56"/>
      <c r="O1358" s="392">
        <f>N1349</f>
        <v>873474.73600000003</v>
      </c>
      <c r="P1358" s="392"/>
      <c r="Q1358" s="71"/>
    </row>
    <row r="1359" spans="1:28" x14ac:dyDescent="0.25">
      <c r="A1359" s="9"/>
      <c r="B1359" s="267"/>
      <c r="K1359" s="72"/>
      <c r="L1359" s="75"/>
      <c r="M1359" s="76"/>
      <c r="N1359" s="77"/>
      <c r="O1359" s="393">
        <f>O1356-O1357-O1358</f>
        <v>3878789.264</v>
      </c>
      <c r="P1359" s="393"/>
      <c r="Q1359" s="71"/>
    </row>
    <row r="1360" spans="1:28" x14ac:dyDescent="0.25">
      <c r="A1360" s="9"/>
      <c r="B1360" s="267"/>
      <c r="H1360" s="9"/>
      <c r="K1360" s="78"/>
      <c r="L1360" s="43"/>
      <c r="M1360" s="73"/>
      <c r="N1360" s="56"/>
      <c r="O1360" s="43"/>
      <c r="P1360" s="56"/>
      <c r="Q1360" s="74"/>
    </row>
    <row r="1361" spans="1:28" x14ac:dyDescent="0.25">
      <c r="A1361" s="9" t="s">
        <v>22</v>
      </c>
      <c r="B1361" s="62">
        <v>0</v>
      </c>
      <c r="C1361" s="62"/>
      <c r="D1361" s="4" t="s">
        <v>23</v>
      </c>
      <c r="E1361" s="4"/>
      <c r="F1361" s="2"/>
      <c r="G1361" s="4"/>
      <c r="H1361" s="2"/>
      <c r="J1361" s="2"/>
      <c r="K1361" s="78"/>
      <c r="L1361" s="80" t="s">
        <v>24</v>
      </c>
      <c r="M1361" s="73"/>
      <c r="N1361" s="56"/>
      <c r="O1361" s="394">
        <f>AA1349</f>
        <v>0</v>
      </c>
      <c r="P1361" s="394"/>
      <c r="Q1361" s="71"/>
    </row>
    <row r="1362" spans="1:28" x14ac:dyDescent="0.25">
      <c r="A1362" s="9" t="s">
        <v>25</v>
      </c>
      <c r="B1362" s="62">
        <v>0</v>
      </c>
      <c r="C1362" s="62"/>
      <c r="D1362" s="4">
        <f>B1361-B1362</f>
        <v>0</v>
      </c>
      <c r="E1362" s="4" t="s">
        <v>26</v>
      </c>
      <c r="F1362" s="2"/>
      <c r="G1362" s="4"/>
      <c r="H1362" s="2"/>
      <c r="J1362" s="2"/>
      <c r="K1362" s="72"/>
      <c r="L1362" s="81" t="s">
        <v>27</v>
      </c>
      <c r="M1362" s="19"/>
      <c r="N1362" s="20"/>
      <c r="O1362" s="374">
        <f>O1359+O1361</f>
        <v>3878789.264</v>
      </c>
      <c r="P1362" s="374"/>
      <c r="Q1362" s="95"/>
    </row>
    <row r="1363" spans="1:28" ht="14.4" thickBot="1" x14ac:dyDescent="0.3">
      <c r="A1363" s="9"/>
      <c r="B1363" s="62"/>
      <c r="C1363" s="62"/>
      <c r="E1363" s="4"/>
      <c r="F1363" s="2"/>
      <c r="G1363" s="4"/>
      <c r="H1363" s="2"/>
      <c r="J1363" s="2"/>
      <c r="K1363" s="82"/>
      <c r="L1363" s="103"/>
      <c r="M1363" s="84"/>
      <c r="N1363" s="83"/>
      <c r="O1363" s="83"/>
      <c r="P1363" s="84"/>
      <c r="Q1363" s="85"/>
    </row>
    <row r="1364" spans="1:28" ht="14.4" thickTop="1" x14ac:dyDescent="0.25"/>
    <row r="1366" spans="1:28" x14ac:dyDescent="0.25">
      <c r="B1366" s="4"/>
      <c r="E1366" s="4"/>
      <c r="M1366" s="4"/>
      <c r="N1366" s="425" t="s">
        <v>93</v>
      </c>
      <c r="O1366" s="425"/>
      <c r="P1366" s="425"/>
      <c r="Q1366" s="425"/>
      <c r="R1366" s="425"/>
    </row>
    <row r="1367" spans="1:28" x14ac:dyDescent="0.25">
      <c r="A1367" s="271"/>
      <c r="B1367" s="271"/>
      <c r="C1367" s="271"/>
      <c r="D1367" s="1"/>
      <c r="G1367" s="422" t="s">
        <v>1</v>
      </c>
      <c r="H1367" s="423"/>
      <c r="I1367" s="3">
        <f>I1320+1</f>
        <v>2011</v>
      </c>
      <c r="J1367" s="453"/>
      <c r="K1367" s="427"/>
      <c r="L1367" s="428"/>
      <c r="M1367" s="3">
        <v>12</v>
      </c>
      <c r="N1367" s="425"/>
      <c r="O1367" s="425"/>
      <c r="P1367" s="425"/>
      <c r="Q1367" s="425"/>
      <c r="R1367" s="425"/>
    </row>
    <row r="1368" spans="1:28" x14ac:dyDescent="0.25">
      <c r="A1368" s="271"/>
      <c r="B1368" s="271"/>
      <c r="C1368" s="271"/>
      <c r="D1368" s="1"/>
      <c r="N1368" s="426"/>
      <c r="O1368" s="426"/>
      <c r="P1368" s="426"/>
      <c r="Q1368" s="426"/>
      <c r="R1368" s="426"/>
    </row>
    <row r="1369" spans="1:28" x14ac:dyDescent="0.3">
      <c r="A1369" s="5"/>
      <c r="B1369" s="429" t="s">
        <v>49</v>
      </c>
      <c r="C1369" s="366" t="s">
        <v>44</v>
      </c>
      <c r="D1369" s="366" t="s">
        <v>45</v>
      </c>
      <c r="E1369" s="101"/>
      <c r="F1369" s="366" t="s">
        <v>46</v>
      </c>
      <c r="G1369" s="101"/>
      <c r="H1369" s="366" t="s">
        <v>47</v>
      </c>
      <c r="I1369" s="366" t="s">
        <v>48</v>
      </c>
      <c r="J1369" s="366" t="s">
        <v>50</v>
      </c>
      <c r="K1369" s="366" t="s">
        <v>51</v>
      </c>
      <c r="L1369" s="366" t="s">
        <v>52</v>
      </c>
      <c r="M1369" s="101"/>
      <c r="N1369" s="366" t="s">
        <v>53</v>
      </c>
      <c r="O1369" s="366" t="s">
        <v>60</v>
      </c>
      <c r="P1369" s="101"/>
      <c r="Q1369" s="366" t="s">
        <v>55</v>
      </c>
      <c r="R1369" s="366" t="s">
        <v>49</v>
      </c>
      <c r="U1369" s="437" t="s">
        <v>64</v>
      </c>
      <c r="V1369" s="437" t="s">
        <v>65</v>
      </c>
      <c r="W1369" s="437" t="s">
        <v>67</v>
      </c>
      <c r="X1369" s="437" t="s">
        <v>66</v>
      </c>
      <c r="Y1369" s="437" t="s">
        <v>68</v>
      </c>
      <c r="Z1369" s="437" t="s">
        <v>69</v>
      </c>
      <c r="AA1369" s="437" t="s">
        <v>70</v>
      </c>
      <c r="AB1369" s="437" t="s">
        <v>71</v>
      </c>
    </row>
    <row r="1370" spans="1:28" x14ac:dyDescent="0.3">
      <c r="A1370" s="6"/>
      <c r="B1370" s="430"/>
      <c r="C1370" s="367"/>
      <c r="D1370" s="367"/>
      <c r="E1370" s="102"/>
      <c r="F1370" s="367"/>
      <c r="G1370" s="102"/>
      <c r="H1370" s="367"/>
      <c r="I1370" s="367"/>
      <c r="J1370" s="367"/>
      <c r="K1370" s="367"/>
      <c r="L1370" s="367"/>
      <c r="M1370" s="102"/>
      <c r="N1370" s="367"/>
      <c r="O1370" s="367"/>
      <c r="P1370" s="102"/>
      <c r="Q1370" s="367"/>
      <c r="R1370" s="367"/>
      <c r="U1370" s="438"/>
      <c r="V1370" s="438"/>
      <c r="W1370" s="438"/>
      <c r="X1370" s="438"/>
      <c r="Y1370" s="438"/>
      <c r="Z1370" s="438"/>
      <c r="AA1370" s="438"/>
      <c r="AB1370" s="438"/>
    </row>
    <row r="1371" spans="1:28" x14ac:dyDescent="0.3">
      <c r="A1371" s="6"/>
      <c r="B1371" s="430"/>
      <c r="C1371" s="367"/>
      <c r="D1371" s="367"/>
      <c r="E1371" s="102"/>
      <c r="F1371" s="367"/>
      <c r="G1371" s="102"/>
      <c r="H1371" s="367"/>
      <c r="I1371" s="367"/>
      <c r="J1371" s="367"/>
      <c r="K1371" s="367"/>
      <c r="L1371" s="367"/>
      <c r="M1371" s="102"/>
      <c r="N1371" s="367"/>
      <c r="O1371" s="367"/>
      <c r="P1371" s="102"/>
      <c r="Q1371" s="367"/>
      <c r="R1371" s="367"/>
      <c r="U1371" s="438"/>
      <c r="V1371" s="438"/>
      <c r="W1371" s="438"/>
      <c r="X1371" s="438"/>
      <c r="Y1371" s="438"/>
      <c r="Z1371" s="438"/>
      <c r="AA1371" s="438"/>
      <c r="AB1371" s="438"/>
    </row>
    <row r="1372" spans="1:28" x14ac:dyDescent="0.3">
      <c r="A1372" s="433" t="s">
        <v>0</v>
      </c>
      <c r="B1372" s="430"/>
      <c r="C1372" s="367"/>
      <c r="D1372" s="367"/>
      <c r="E1372" s="102"/>
      <c r="F1372" s="367"/>
      <c r="G1372" s="102"/>
      <c r="H1372" s="367"/>
      <c r="I1372" s="367"/>
      <c r="J1372" s="367"/>
      <c r="K1372" s="367"/>
      <c r="L1372" s="367"/>
      <c r="M1372" s="102"/>
      <c r="N1372" s="367"/>
      <c r="O1372" s="367"/>
      <c r="P1372" s="102"/>
      <c r="Q1372" s="367"/>
      <c r="R1372" s="367"/>
      <c r="U1372" s="438"/>
      <c r="V1372" s="438"/>
      <c r="W1372" s="438"/>
      <c r="X1372" s="438"/>
      <c r="Y1372" s="438"/>
      <c r="Z1372" s="438"/>
      <c r="AA1372" s="438"/>
      <c r="AB1372" s="438"/>
    </row>
    <row r="1373" spans="1:28" x14ac:dyDescent="0.3">
      <c r="A1373" s="433"/>
      <c r="B1373" s="431"/>
      <c r="C1373" s="46">
        <f>I1367</f>
        <v>2011</v>
      </c>
      <c r="D1373" s="46">
        <f>C1373</f>
        <v>2011</v>
      </c>
      <c r="E1373" s="7" t="s">
        <v>5</v>
      </c>
      <c r="F1373" s="46">
        <f>D1373</f>
        <v>2011</v>
      </c>
      <c r="G1373" s="7" t="s">
        <v>5</v>
      </c>
      <c r="H1373" s="46">
        <f>F1373</f>
        <v>2011</v>
      </c>
      <c r="I1373" s="373"/>
      <c r="J1373" s="373"/>
      <c r="K1373" s="46">
        <f>H1373</f>
        <v>2011</v>
      </c>
      <c r="L1373" s="46">
        <f>K1373</f>
        <v>2011</v>
      </c>
      <c r="M1373" s="7" t="s">
        <v>5</v>
      </c>
      <c r="N1373" s="46">
        <f>L1373</f>
        <v>2011</v>
      </c>
      <c r="O1373" s="373"/>
      <c r="P1373" s="7" t="s">
        <v>5</v>
      </c>
      <c r="Q1373" s="47">
        <f>N1373</f>
        <v>2011</v>
      </c>
      <c r="R1373" s="373"/>
      <c r="U1373" s="46">
        <f>Q1373</f>
        <v>2011</v>
      </c>
      <c r="V1373" s="46">
        <f>U1373</f>
        <v>2011</v>
      </c>
      <c r="W1373" s="439"/>
      <c r="X1373" s="46">
        <f>U1373</f>
        <v>2011</v>
      </c>
      <c r="Y1373" s="46">
        <f>U1373</f>
        <v>2011</v>
      </c>
      <c r="Z1373" s="47">
        <f>U1373</f>
        <v>2011</v>
      </c>
      <c r="AA1373" s="439"/>
      <c r="AB1373" s="439"/>
    </row>
    <row r="1374" spans="1:28" x14ac:dyDescent="0.25">
      <c r="A1374" s="9"/>
      <c r="B1374" s="112"/>
      <c r="C1374" s="100"/>
      <c r="D1374" s="233"/>
      <c r="E1374" s="234"/>
      <c r="F1374" s="233"/>
      <c r="G1374" s="234"/>
      <c r="H1374" s="233"/>
      <c r="I1374" s="235"/>
      <c r="J1374" s="233"/>
      <c r="K1374" s="233"/>
      <c r="L1374" s="233"/>
      <c r="M1374" s="234"/>
      <c r="N1374" s="233"/>
      <c r="O1374" s="233"/>
      <c r="P1374" s="234"/>
      <c r="Q1374" s="235"/>
      <c r="R1374" s="233"/>
      <c r="U1374" s="59"/>
      <c r="V1374" s="59"/>
      <c r="W1374" s="60"/>
      <c r="X1374" s="59"/>
      <c r="Y1374" s="59"/>
      <c r="Z1374" s="59"/>
      <c r="AA1374" s="60"/>
      <c r="AB1374" s="60"/>
    </row>
    <row r="1375" spans="1:28" x14ac:dyDescent="0.25">
      <c r="A1375" s="244" t="s">
        <v>214</v>
      </c>
      <c r="B1375" s="112" t="str">
        <f>$M$1</f>
        <v>A</v>
      </c>
      <c r="C1375" s="154"/>
      <c r="D1375" s="154"/>
      <c r="E1375" s="224"/>
      <c r="F1375" s="154"/>
      <c r="G1375" s="224"/>
      <c r="H1375" s="154"/>
      <c r="I1375" s="225"/>
      <c r="J1375" s="154"/>
      <c r="K1375" s="154"/>
      <c r="L1375" s="154"/>
      <c r="M1375" s="224"/>
      <c r="N1375" s="154"/>
      <c r="O1375" s="249"/>
      <c r="P1375" s="224"/>
      <c r="Q1375" s="249"/>
      <c r="R1375" s="130"/>
      <c r="S1375" s="219"/>
      <c r="T1375" s="203"/>
      <c r="U1375" s="154"/>
      <c r="V1375" s="154">
        <f>X1349</f>
        <v>0</v>
      </c>
      <c r="W1375" s="227"/>
      <c r="X1375" s="227"/>
      <c r="Y1375" s="227"/>
      <c r="Z1375" s="227"/>
      <c r="AA1375" s="154"/>
      <c r="AB1375" s="229"/>
    </row>
    <row r="1376" spans="1:28" x14ac:dyDescent="0.25">
      <c r="A1376" s="100" t="str">
        <f>A1329</f>
        <v>Structures and Improvements-sewage collection</v>
      </c>
      <c r="B1376" s="130">
        <f>B1329</f>
        <v>351</v>
      </c>
      <c r="C1376" s="154">
        <f>H1329</f>
        <v>111379</v>
      </c>
      <c r="D1376" s="154">
        <v>0</v>
      </c>
      <c r="E1376" s="224"/>
      <c r="F1376" s="154"/>
      <c r="G1376" s="224"/>
      <c r="H1376" s="154">
        <f>C1376+D1376-F1376</f>
        <v>111379</v>
      </c>
      <c r="I1376" s="225">
        <f>I1329</f>
        <v>3</v>
      </c>
      <c r="J1376" s="154">
        <f>((C1376+H1376)/2)*I1376/100*$M$1367/12</f>
        <v>3341.3700000000003</v>
      </c>
      <c r="K1376" s="154">
        <f>N1329</f>
        <v>71772.22500000002</v>
      </c>
      <c r="L1376" s="154"/>
      <c r="M1376" s="224"/>
      <c r="N1376" s="154">
        <f>K1376+J1376+L1376-F1376</f>
        <v>75113.595000000016</v>
      </c>
      <c r="O1376" s="249">
        <f>IF(N1376&gt;0, N1376/H1376*100, "---")</f>
        <v>67.439638531500563</v>
      </c>
      <c r="P1376" s="224"/>
      <c r="Q1376" s="249">
        <f>H1376-N1376</f>
        <v>36265.404999999984</v>
      </c>
      <c r="R1376" s="130">
        <f t="shared" ref="R1376:R1392" si="526">B1376</f>
        <v>351</v>
      </c>
      <c r="S1376" s="219"/>
      <c r="T1376" s="203"/>
      <c r="U1376" s="154"/>
      <c r="V1376" s="360" t="s">
        <v>72</v>
      </c>
      <c r="W1376" s="227"/>
      <c r="X1376" s="154"/>
      <c r="Y1376" s="251"/>
      <c r="Z1376" s="363" t="s">
        <v>74</v>
      </c>
      <c r="AA1376" s="154"/>
      <c r="AB1376" s="229"/>
    </row>
    <row r="1377" spans="1:28" x14ac:dyDescent="0.25">
      <c r="A1377" s="63" t="str">
        <f t="shared" ref="A1377:B1377" si="527">A1330</f>
        <v>Collection Sewers, Force</v>
      </c>
      <c r="B1377" s="45">
        <f t="shared" si="527"/>
        <v>352.1</v>
      </c>
      <c r="C1377" s="39">
        <f t="shared" ref="C1377:C1394" si="528">H1330</f>
        <v>0</v>
      </c>
      <c r="D1377" s="39"/>
      <c r="E1377" s="40"/>
      <c r="F1377" s="39"/>
      <c r="G1377" s="40"/>
      <c r="H1377" s="39">
        <f t="shared" ref="H1377:H1385" si="529">C1377+D1377-F1377</f>
        <v>0</v>
      </c>
      <c r="I1377" s="41">
        <f t="shared" ref="I1377:I1394" si="530">I1330</f>
        <v>2</v>
      </c>
      <c r="J1377" s="39">
        <f t="shared" ref="J1377:J1394" si="531">((C1377+H1377)/2)*I1377/100*$M$1367/12</f>
        <v>0</v>
      </c>
      <c r="K1377" s="39">
        <f t="shared" ref="K1377:K1394" si="532">N1330</f>
        <v>0</v>
      </c>
      <c r="L1377" s="39"/>
      <c r="M1377" s="40"/>
      <c r="N1377" s="39">
        <f t="shared" ref="N1377:N1393" si="533">K1377+J1377+L1377-F1377</f>
        <v>0</v>
      </c>
      <c r="O1377" s="42" t="str">
        <f t="shared" ref="O1377:O1385" si="534">IF(N1377&gt;0, N1377/H1377*100, "---")</f>
        <v>---</v>
      </c>
      <c r="P1377" s="40"/>
      <c r="Q1377" s="42">
        <f t="shared" ref="Q1377:Q1393" si="535">H1377-N1377</f>
        <v>0</v>
      </c>
      <c r="R1377" s="45">
        <f t="shared" si="526"/>
        <v>352.1</v>
      </c>
      <c r="U1377" s="39"/>
      <c r="V1377" s="361"/>
      <c r="W1377" s="207"/>
      <c r="X1377" s="39"/>
      <c r="Y1377" s="210"/>
      <c r="Z1377" s="364"/>
      <c r="AA1377" s="39"/>
      <c r="AB1377" s="211"/>
    </row>
    <row r="1378" spans="1:28" x14ac:dyDescent="0.25">
      <c r="A1378" s="100" t="str">
        <f t="shared" ref="A1378:B1378" si="536">A1331</f>
        <v>Collection Sewers, Gravity</v>
      </c>
      <c r="B1378" s="130">
        <f t="shared" si="536"/>
        <v>352.2</v>
      </c>
      <c r="C1378" s="154">
        <f t="shared" si="528"/>
        <v>0</v>
      </c>
      <c r="D1378" s="154"/>
      <c r="E1378" s="224"/>
      <c r="F1378" s="154"/>
      <c r="G1378" s="224"/>
      <c r="H1378" s="154">
        <f t="shared" si="529"/>
        <v>0</v>
      </c>
      <c r="I1378" s="225">
        <f t="shared" si="530"/>
        <v>2</v>
      </c>
      <c r="J1378" s="154">
        <f t="shared" si="531"/>
        <v>0</v>
      </c>
      <c r="K1378" s="154">
        <f t="shared" si="532"/>
        <v>0</v>
      </c>
      <c r="L1378" s="154"/>
      <c r="M1378" s="224"/>
      <c r="N1378" s="154">
        <f t="shared" si="533"/>
        <v>0</v>
      </c>
      <c r="O1378" s="249" t="str">
        <f t="shared" si="534"/>
        <v>---</v>
      </c>
      <c r="P1378" s="224"/>
      <c r="Q1378" s="249">
        <f t="shared" si="535"/>
        <v>0</v>
      </c>
      <c r="R1378" s="130">
        <f t="shared" si="526"/>
        <v>352.2</v>
      </c>
      <c r="S1378" s="219"/>
      <c r="T1378" s="203"/>
      <c r="U1378" s="154"/>
      <c r="V1378" s="361"/>
      <c r="W1378" s="227"/>
      <c r="X1378" s="154"/>
      <c r="Y1378" s="251"/>
      <c r="Z1378" s="364"/>
      <c r="AA1378" s="154"/>
      <c r="AB1378" s="229"/>
    </row>
    <row r="1379" spans="1:28" x14ac:dyDescent="0.25">
      <c r="A1379" s="63" t="str">
        <f t="shared" ref="A1379:B1379" si="537">A1332</f>
        <v>Structures and Improvements-sewage treatment</v>
      </c>
      <c r="B1379" s="45">
        <f t="shared" si="537"/>
        <v>371</v>
      </c>
      <c r="C1379" s="39">
        <f t="shared" si="528"/>
        <v>97252</v>
      </c>
      <c r="D1379" s="39"/>
      <c r="E1379" s="40"/>
      <c r="F1379" s="39"/>
      <c r="G1379" s="40"/>
      <c r="H1379" s="39">
        <f t="shared" si="529"/>
        <v>97252</v>
      </c>
      <c r="I1379" s="41">
        <f t="shared" si="530"/>
        <v>3.7</v>
      </c>
      <c r="J1379" s="39">
        <f t="shared" si="531"/>
        <v>3598.3240000000001</v>
      </c>
      <c r="K1379" s="39">
        <f t="shared" si="532"/>
        <v>31630.449000000004</v>
      </c>
      <c r="L1379" s="39"/>
      <c r="M1379" s="40"/>
      <c r="N1379" s="39">
        <f t="shared" si="533"/>
        <v>35228.773000000001</v>
      </c>
      <c r="O1379" s="42">
        <f t="shared" si="534"/>
        <v>36.22421441204294</v>
      </c>
      <c r="P1379" s="40"/>
      <c r="Q1379" s="42">
        <f t="shared" si="535"/>
        <v>62023.226999999999</v>
      </c>
      <c r="R1379" s="45">
        <f t="shared" si="526"/>
        <v>371</v>
      </c>
      <c r="U1379" s="39"/>
      <c r="V1379" s="361"/>
      <c r="W1379" s="207"/>
      <c r="X1379" s="39"/>
      <c r="Y1379" s="210"/>
      <c r="Z1379" s="364"/>
      <c r="AA1379" s="39"/>
      <c r="AB1379" s="211"/>
    </row>
    <row r="1380" spans="1:28" x14ac:dyDescent="0.25">
      <c r="A1380" s="100" t="str">
        <f t="shared" ref="A1380:B1380" si="538">A1333</f>
        <v>Services to Customers</v>
      </c>
      <c r="B1380" s="130">
        <f t="shared" si="538"/>
        <v>353</v>
      </c>
      <c r="C1380" s="154">
        <f t="shared" si="528"/>
        <v>1774051</v>
      </c>
      <c r="D1380" s="154"/>
      <c r="E1380" s="224"/>
      <c r="F1380" s="154"/>
      <c r="G1380" s="224"/>
      <c r="H1380" s="154">
        <f t="shared" si="529"/>
        <v>1774051</v>
      </c>
      <c r="I1380" s="225">
        <f t="shared" si="530"/>
        <v>2</v>
      </c>
      <c r="J1380" s="154">
        <f t="shared" si="531"/>
        <v>35481.019999999997</v>
      </c>
      <c r="K1380" s="154">
        <f t="shared" si="532"/>
        <v>371057.55000000005</v>
      </c>
      <c r="L1380" s="154"/>
      <c r="M1380" s="224"/>
      <c r="N1380" s="154">
        <f t="shared" si="533"/>
        <v>406538.57000000007</v>
      </c>
      <c r="O1380" s="249">
        <f t="shared" si="534"/>
        <v>22.915833310316337</v>
      </c>
      <c r="P1380" s="224"/>
      <c r="Q1380" s="249">
        <f t="shared" si="535"/>
        <v>1367512.43</v>
      </c>
      <c r="R1380" s="130">
        <f t="shared" si="526"/>
        <v>353</v>
      </c>
      <c r="S1380" s="219"/>
      <c r="T1380" s="203"/>
      <c r="U1380" s="154"/>
      <c r="V1380" s="361"/>
      <c r="W1380" s="227"/>
      <c r="X1380" s="154"/>
      <c r="Y1380" s="251"/>
      <c r="Z1380" s="364"/>
      <c r="AA1380" s="154"/>
      <c r="AB1380" s="229"/>
    </row>
    <row r="1381" spans="1:28" x14ac:dyDescent="0.25">
      <c r="A1381" s="63" t="str">
        <f t="shared" ref="A1381:B1381" si="539">A1334</f>
        <v>Flow Measuring Devices</v>
      </c>
      <c r="B1381" s="45">
        <f t="shared" si="539"/>
        <v>354</v>
      </c>
      <c r="C1381" s="39">
        <f t="shared" si="528"/>
        <v>28383</v>
      </c>
      <c r="D1381" s="39"/>
      <c r="E1381" s="40"/>
      <c r="F1381" s="39"/>
      <c r="G1381" s="40"/>
      <c r="H1381" s="39">
        <f t="shared" si="529"/>
        <v>28383</v>
      </c>
      <c r="I1381" s="41">
        <f t="shared" si="530"/>
        <v>3.3</v>
      </c>
      <c r="J1381" s="39">
        <f t="shared" si="531"/>
        <v>936.63899999999978</v>
      </c>
      <c r="K1381" s="39">
        <f t="shared" si="532"/>
        <v>4259.4584999999997</v>
      </c>
      <c r="L1381" s="39"/>
      <c r="M1381" s="40"/>
      <c r="N1381" s="39">
        <f t="shared" si="533"/>
        <v>5196.0974999999999</v>
      </c>
      <c r="O1381" s="42">
        <f t="shared" si="534"/>
        <v>18.307076418983193</v>
      </c>
      <c r="P1381" s="40"/>
      <c r="Q1381" s="42">
        <f t="shared" si="535"/>
        <v>23186.9025</v>
      </c>
      <c r="R1381" s="45">
        <f t="shared" si="526"/>
        <v>354</v>
      </c>
      <c r="U1381" s="39"/>
      <c r="V1381" s="361"/>
      <c r="W1381" s="207"/>
      <c r="X1381" s="39"/>
      <c r="Y1381" s="210"/>
      <c r="Z1381" s="364"/>
      <c r="AA1381" s="39"/>
      <c r="AB1381" s="211"/>
    </row>
    <row r="1382" spans="1:28" x14ac:dyDescent="0.25">
      <c r="A1382" s="100" t="str">
        <f t="shared" ref="A1382:B1382" si="540">A1335</f>
        <v>Receiving Wells (Pump Pits)</v>
      </c>
      <c r="B1382" s="130">
        <f t="shared" si="540"/>
        <v>362</v>
      </c>
      <c r="C1382" s="154">
        <f t="shared" si="528"/>
        <v>2387</v>
      </c>
      <c r="D1382" s="154"/>
      <c r="E1382" s="224"/>
      <c r="F1382" s="154"/>
      <c r="G1382" s="224"/>
      <c r="H1382" s="154">
        <f t="shared" si="529"/>
        <v>2387</v>
      </c>
      <c r="I1382" s="225">
        <f t="shared" si="530"/>
        <v>4</v>
      </c>
      <c r="J1382" s="154">
        <f t="shared" si="531"/>
        <v>95.48</v>
      </c>
      <c r="K1382" s="154">
        <f t="shared" si="532"/>
        <v>1002.5400000000001</v>
      </c>
      <c r="L1382" s="154"/>
      <c r="M1382" s="224"/>
      <c r="N1382" s="154">
        <f t="shared" si="533"/>
        <v>1098.02</v>
      </c>
      <c r="O1382" s="249">
        <f t="shared" si="534"/>
        <v>46</v>
      </c>
      <c r="P1382" s="224"/>
      <c r="Q1382" s="249">
        <f t="shared" si="535"/>
        <v>1288.98</v>
      </c>
      <c r="R1382" s="130">
        <f t="shared" si="526"/>
        <v>362</v>
      </c>
      <c r="S1382" s="219"/>
      <c r="T1382" s="203"/>
      <c r="U1382" s="154"/>
      <c r="V1382" s="362"/>
      <c r="W1382" s="227"/>
      <c r="X1382" s="154"/>
      <c r="Y1382" s="251"/>
      <c r="Z1382" s="365"/>
      <c r="AA1382" s="154"/>
      <c r="AB1382" s="229"/>
    </row>
    <row r="1383" spans="1:28" x14ac:dyDescent="0.25">
      <c r="A1383" s="63" t="str">
        <f t="shared" ref="A1383:B1383" si="541">A1336</f>
        <v>Pumping Equipment</v>
      </c>
      <c r="B1383" s="45">
        <f t="shared" si="541"/>
        <v>363</v>
      </c>
      <c r="C1383" s="39">
        <f t="shared" si="528"/>
        <v>0</v>
      </c>
      <c r="D1383" s="39">
        <v>2844</v>
      </c>
      <c r="E1383" s="40"/>
      <c r="F1383" s="39"/>
      <c r="G1383" s="40"/>
      <c r="H1383" s="39">
        <f t="shared" si="529"/>
        <v>2844</v>
      </c>
      <c r="I1383" s="41">
        <f t="shared" si="530"/>
        <v>10</v>
      </c>
      <c r="J1383" s="39">
        <f t="shared" si="531"/>
        <v>142.19999999999999</v>
      </c>
      <c r="K1383" s="39">
        <f t="shared" si="532"/>
        <v>0</v>
      </c>
      <c r="L1383" s="39"/>
      <c r="M1383" s="40"/>
      <c r="N1383" s="39">
        <f t="shared" si="533"/>
        <v>142.19999999999999</v>
      </c>
      <c r="O1383" s="42">
        <f t="shared" si="534"/>
        <v>5</v>
      </c>
      <c r="P1383" s="40"/>
      <c r="Q1383" s="42">
        <f t="shared" si="535"/>
        <v>2701.8</v>
      </c>
      <c r="R1383" s="45">
        <f t="shared" si="526"/>
        <v>363</v>
      </c>
      <c r="U1383" s="39"/>
      <c r="V1383" s="39"/>
      <c r="W1383" s="207"/>
      <c r="X1383" s="39"/>
      <c r="Y1383" s="39"/>
      <c r="Z1383" s="210"/>
      <c r="AA1383" s="39"/>
      <c r="AB1383" s="211"/>
    </row>
    <row r="1384" spans="1:28" x14ac:dyDescent="0.25">
      <c r="A1384" s="100" t="str">
        <f t="shared" ref="A1384:B1384" si="542">A1337</f>
        <v>Communication Equipment</v>
      </c>
      <c r="B1384" s="130">
        <f t="shared" si="542"/>
        <v>397</v>
      </c>
      <c r="C1384" s="154">
        <f t="shared" si="528"/>
        <v>94553</v>
      </c>
      <c r="D1384" s="154">
        <v>42674</v>
      </c>
      <c r="E1384" s="224"/>
      <c r="F1384" s="154"/>
      <c r="G1384" s="224"/>
      <c r="H1384" s="154">
        <f t="shared" si="529"/>
        <v>137227</v>
      </c>
      <c r="I1384" s="225">
        <f t="shared" si="530"/>
        <v>6.7</v>
      </c>
      <c r="J1384" s="154">
        <f>((C1384+H1384)/2)*I1384/100*$M$1367/12</f>
        <v>7764.63</v>
      </c>
      <c r="K1384" s="154">
        <f t="shared" si="532"/>
        <v>15837.627499999999</v>
      </c>
      <c r="L1384" s="154"/>
      <c r="M1384" s="224"/>
      <c r="N1384" s="154">
        <f t="shared" si="533"/>
        <v>23602.2575</v>
      </c>
      <c r="O1384" s="249">
        <f t="shared" si="534"/>
        <v>17.199426862060673</v>
      </c>
      <c r="P1384" s="224"/>
      <c r="Q1384" s="249">
        <f t="shared" si="535"/>
        <v>113624.74249999999</v>
      </c>
      <c r="R1384" s="130">
        <f t="shared" si="526"/>
        <v>397</v>
      </c>
      <c r="S1384" s="219"/>
      <c r="T1384" s="203"/>
      <c r="U1384" s="154"/>
      <c r="V1384" s="454" t="s">
        <v>73</v>
      </c>
      <c r="W1384" s="227"/>
      <c r="X1384" s="154"/>
      <c r="Y1384" s="154"/>
      <c r="Z1384" s="251"/>
      <c r="AA1384" s="154"/>
      <c r="AB1384" s="229"/>
    </row>
    <row r="1385" spans="1:28" x14ac:dyDescent="0.25">
      <c r="A1385" s="63" t="str">
        <f t="shared" ref="A1385:B1385" si="543">A1338</f>
        <v>Treatment &amp; Disposal Facilities</v>
      </c>
      <c r="B1385" s="45">
        <f t="shared" si="543"/>
        <v>372</v>
      </c>
      <c r="C1385" s="39">
        <f t="shared" si="528"/>
        <v>2122068</v>
      </c>
      <c r="D1385" s="39">
        <v>0</v>
      </c>
      <c r="E1385" s="40"/>
      <c r="F1385" s="39"/>
      <c r="G1385" s="40"/>
      <c r="H1385" s="39">
        <f t="shared" si="529"/>
        <v>2122068</v>
      </c>
      <c r="I1385" s="41">
        <f t="shared" si="530"/>
        <v>5</v>
      </c>
      <c r="J1385" s="39">
        <f t="shared" si="531"/>
        <v>106103.39999999998</v>
      </c>
      <c r="K1385" s="39">
        <f t="shared" si="532"/>
        <v>210113.84999999998</v>
      </c>
      <c r="L1385" s="39"/>
      <c r="M1385" s="40"/>
      <c r="N1385" s="39">
        <f t="shared" si="533"/>
        <v>316217.24999999994</v>
      </c>
      <c r="O1385" s="42">
        <f t="shared" si="534"/>
        <v>14.901372152070525</v>
      </c>
      <c r="P1385" s="40"/>
      <c r="Q1385" s="42">
        <f t="shared" si="535"/>
        <v>1805850.75</v>
      </c>
      <c r="R1385" s="45">
        <f t="shared" si="526"/>
        <v>372</v>
      </c>
      <c r="U1385" s="39"/>
      <c r="V1385" s="455"/>
      <c r="W1385" s="207"/>
      <c r="X1385" s="39"/>
      <c r="Y1385" s="39"/>
      <c r="Z1385" s="210"/>
      <c r="AA1385" s="39"/>
      <c r="AB1385" s="211"/>
    </row>
    <row r="1386" spans="1:28" x14ac:dyDescent="0.25">
      <c r="A1386" s="100" t="str">
        <f t="shared" ref="A1386:B1386" si="544">A1339</f>
        <v>Plant Sewers</v>
      </c>
      <c r="B1386" s="130">
        <f t="shared" si="544"/>
        <v>373</v>
      </c>
      <c r="C1386" s="154">
        <f t="shared" si="528"/>
        <v>0</v>
      </c>
      <c r="D1386" s="154"/>
      <c r="E1386" s="224"/>
      <c r="F1386" s="154"/>
      <c r="G1386" s="224"/>
      <c r="H1386" s="154">
        <f>C1386+D1386-F1386</f>
        <v>0</v>
      </c>
      <c r="I1386" s="225">
        <f t="shared" si="530"/>
        <v>2.5</v>
      </c>
      <c r="J1386" s="154">
        <f t="shared" si="531"/>
        <v>0</v>
      </c>
      <c r="K1386" s="154">
        <f t="shared" si="532"/>
        <v>0</v>
      </c>
      <c r="L1386" s="154"/>
      <c r="M1386" s="224"/>
      <c r="N1386" s="154">
        <f t="shared" si="533"/>
        <v>0</v>
      </c>
      <c r="O1386" s="249" t="str">
        <f>IF(N1386&gt;0, N1386/H1386*100, "---")</f>
        <v>---</v>
      </c>
      <c r="P1386" s="224"/>
      <c r="Q1386" s="249">
        <f t="shared" si="535"/>
        <v>0</v>
      </c>
      <c r="R1386" s="130">
        <f t="shared" si="526"/>
        <v>373</v>
      </c>
      <c r="S1386" s="219"/>
      <c r="T1386" s="203"/>
      <c r="U1386" s="154"/>
      <c r="V1386" s="455"/>
      <c r="W1386" s="227"/>
      <c r="X1386" s="154"/>
      <c r="Y1386" s="154"/>
      <c r="Z1386" s="154"/>
      <c r="AA1386" s="154"/>
      <c r="AB1386" s="229"/>
    </row>
    <row r="1387" spans="1:28" x14ac:dyDescent="0.25">
      <c r="A1387" s="63" t="str">
        <f t="shared" ref="A1387:B1387" si="545">A1340</f>
        <v>Outfall Sewer Line</v>
      </c>
      <c r="B1387" s="45">
        <f t="shared" si="545"/>
        <v>374</v>
      </c>
      <c r="C1387" s="39">
        <f t="shared" si="528"/>
        <v>75109</v>
      </c>
      <c r="D1387" s="39"/>
      <c r="E1387" s="40"/>
      <c r="F1387" s="39"/>
      <c r="G1387" s="40"/>
      <c r="H1387" s="39">
        <f t="shared" ref="H1387" si="546">C1387+D1387-F1387</f>
        <v>75109</v>
      </c>
      <c r="I1387" s="41">
        <f t="shared" si="530"/>
        <v>2</v>
      </c>
      <c r="J1387" s="39">
        <f t="shared" si="531"/>
        <v>1502.18</v>
      </c>
      <c r="K1387" s="39">
        <f t="shared" si="532"/>
        <v>14270.710000000001</v>
      </c>
      <c r="L1387" s="39"/>
      <c r="M1387" s="40"/>
      <c r="N1387" s="39">
        <f t="shared" si="533"/>
        <v>15772.890000000001</v>
      </c>
      <c r="O1387" s="42">
        <f t="shared" ref="O1387:O1393" si="547">IF(N1387&gt;0, N1387/H1387*100, "---")</f>
        <v>21.000000000000004</v>
      </c>
      <c r="P1387" s="40"/>
      <c r="Q1387" s="42">
        <f t="shared" si="535"/>
        <v>59336.11</v>
      </c>
      <c r="R1387" s="45">
        <f t="shared" si="526"/>
        <v>374</v>
      </c>
      <c r="U1387" s="39"/>
      <c r="V1387" s="455"/>
      <c r="W1387" s="207"/>
      <c r="X1387" s="39"/>
      <c r="Y1387" s="39"/>
      <c r="Z1387" s="39"/>
      <c r="AA1387" s="39"/>
      <c r="AB1387" s="211"/>
    </row>
    <row r="1388" spans="1:28" x14ac:dyDescent="0.25">
      <c r="A1388" s="100" t="str">
        <f t="shared" ref="A1388:B1388" si="548">A1341</f>
        <v>Structures and Improvements- other</v>
      </c>
      <c r="B1388" s="130">
        <f t="shared" si="548"/>
        <v>390</v>
      </c>
      <c r="C1388" s="154">
        <f t="shared" si="528"/>
        <v>235842</v>
      </c>
      <c r="D1388" s="154"/>
      <c r="E1388" s="224"/>
      <c r="F1388" s="154"/>
      <c r="G1388" s="224"/>
      <c r="H1388" s="154">
        <f>C1388+D1388-F1388</f>
        <v>235842</v>
      </c>
      <c r="I1388" s="225">
        <f t="shared" si="530"/>
        <v>2.5</v>
      </c>
      <c r="J1388" s="154">
        <f t="shared" si="531"/>
        <v>5896.05</v>
      </c>
      <c r="K1388" s="154">
        <f t="shared" si="532"/>
        <v>114525.05000000005</v>
      </c>
      <c r="L1388" s="154"/>
      <c r="M1388" s="224"/>
      <c r="N1388" s="154">
        <f t="shared" si="533"/>
        <v>120421.10000000005</v>
      </c>
      <c r="O1388" s="249">
        <f t="shared" si="547"/>
        <v>51.060074117417606</v>
      </c>
      <c r="P1388" s="224"/>
      <c r="Q1388" s="249">
        <f t="shared" si="535"/>
        <v>115420.89999999995</v>
      </c>
      <c r="R1388" s="130">
        <f t="shared" si="526"/>
        <v>390</v>
      </c>
      <c r="S1388" s="219"/>
      <c r="T1388" s="203"/>
      <c r="U1388" s="154"/>
      <c r="V1388" s="455"/>
      <c r="W1388" s="227"/>
      <c r="X1388" s="154"/>
      <c r="Y1388" s="154"/>
      <c r="Z1388" s="154"/>
      <c r="AA1388" s="154"/>
      <c r="AB1388" s="229"/>
    </row>
    <row r="1389" spans="1:28" x14ac:dyDescent="0.25">
      <c r="A1389" s="63" t="str">
        <f t="shared" ref="A1389:B1389" si="549">A1342</f>
        <v>Stores Equipment</v>
      </c>
      <c r="B1389" s="45">
        <f t="shared" si="549"/>
        <v>393</v>
      </c>
      <c r="C1389" s="39">
        <f t="shared" si="528"/>
        <v>12656</v>
      </c>
      <c r="D1389" s="39"/>
      <c r="E1389" s="40"/>
      <c r="F1389" s="39"/>
      <c r="G1389" s="40"/>
      <c r="H1389" s="39">
        <f t="shared" ref="H1389:H1393" si="550">C1389+D1389-F1389</f>
        <v>12656</v>
      </c>
      <c r="I1389" s="41">
        <f t="shared" si="530"/>
        <v>4</v>
      </c>
      <c r="J1389" s="39">
        <f t="shared" si="531"/>
        <v>506.24</v>
      </c>
      <c r="K1389" s="39">
        <f t="shared" si="532"/>
        <v>4809.2799999999988</v>
      </c>
      <c r="L1389" s="39"/>
      <c r="M1389" s="40"/>
      <c r="N1389" s="39">
        <f t="shared" si="533"/>
        <v>5315.5199999999986</v>
      </c>
      <c r="O1389" s="42">
        <f t="shared" si="547"/>
        <v>41.999999999999986</v>
      </c>
      <c r="P1389" s="40"/>
      <c r="Q1389" s="42">
        <f t="shared" si="535"/>
        <v>7340.4800000000014</v>
      </c>
      <c r="R1389" s="45">
        <f t="shared" si="526"/>
        <v>393</v>
      </c>
      <c r="S1389" s="219"/>
      <c r="T1389" s="203"/>
      <c r="U1389" s="39"/>
      <c r="V1389" s="455"/>
      <c r="W1389" s="207"/>
      <c r="X1389" s="39"/>
      <c r="Y1389" s="39"/>
      <c r="Z1389" s="39"/>
      <c r="AA1389" s="39"/>
      <c r="AB1389" s="211"/>
    </row>
    <row r="1390" spans="1:28" x14ac:dyDescent="0.25">
      <c r="A1390" s="100" t="str">
        <f t="shared" ref="A1390:B1390" si="551">A1343</f>
        <v>Transportation Equipment</v>
      </c>
      <c r="B1390" s="130">
        <f t="shared" si="551"/>
        <v>392</v>
      </c>
      <c r="C1390" s="154">
        <f t="shared" si="528"/>
        <v>0</v>
      </c>
      <c r="D1390" s="154">
        <v>0</v>
      </c>
      <c r="E1390" s="224"/>
      <c r="F1390" s="154"/>
      <c r="G1390" s="224"/>
      <c r="H1390" s="154">
        <f t="shared" si="550"/>
        <v>0</v>
      </c>
      <c r="I1390" s="225">
        <f t="shared" si="530"/>
        <v>13</v>
      </c>
      <c r="J1390" s="154">
        <f t="shared" si="531"/>
        <v>0</v>
      </c>
      <c r="K1390" s="154">
        <f t="shared" si="532"/>
        <v>0</v>
      </c>
      <c r="L1390" s="154"/>
      <c r="M1390" s="224"/>
      <c r="N1390" s="154">
        <f t="shared" si="533"/>
        <v>0</v>
      </c>
      <c r="O1390" s="249" t="str">
        <f t="shared" si="547"/>
        <v>---</v>
      </c>
      <c r="P1390" s="224"/>
      <c r="Q1390" s="249">
        <f t="shared" si="535"/>
        <v>0</v>
      </c>
      <c r="R1390" s="130">
        <f t="shared" si="526"/>
        <v>392</v>
      </c>
      <c r="S1390" s="219"/>
      <c r="T1390" s="203"/>
      <c r="U1390" s="154"/>
      <c r="V1390" s="455"/>
      <c r="W1390" s="227"/>
      <c r="X1390" s="154"/>
      <c r="Y1390" s="154"/>
      <c r="Z1390" s="154"/>
      <c r="AA1390" s="154"/>
      <c r="AB1390" s="229"/>
    </row>
    <row r="1391" spans="1:28" x14ac:dyDescent="0.25">
      <c r="A1391" s="63" t="str">
        <f t="shared" ref="A1391:B1391" si="552">A1344</f>
        <v>Power Operated Equipment</v>
      </c>
      <c r="B1391" s="45">
        <f t="shared" si="552"/>
        <v>396</v>
      </c>
      <c r="C1391" s="39">
        <f t="shared" si="528"/>
        <v>167468</v>
      </c>
      <c r="D1391" s="39">
        <v>36190</v>
      </c>
      <c r="E1391" s="40"/>
      <c r="F1391" s="39"/>
      <c r="G1391" s="40"/>
      <c r="H1391" s="39">
        <f t="shared" si="550"/>
        <v>203658</v>
      </c>
      <c r="I1391" s="41">
        <f t="shared" si="530"/>
        <v>6.7</v>
      </c>
      <c r="J1391" s="39">
        <f t="shared" si="531"/>
        <v>12432.721</v>
      </c>
      <c r="K1391" s="39">
        <f t="shared" si="532"/>
        <v>34195.995999999999</v>
      </c>
      <c r="L1391" s="39"/>
      <c r="M1391" s="40"/>
      <c r="N1391" s="39">
        <f t="shared" si="533"/>
        <v>46628.716999999997</v>
      </c>
      <c r="O1391" s="42">
        <f t="shared" si="547"/>
        <v>22.895598012354043</v>
      </c>
      <c r="P1391" s="40"/>
      <c r="Q1391" s="42">
        <f t="shared" si="535"/>
        <v>157029.283</v>
      </c>
      <c r="R1391" s="45">
        <f t="shared" si="526"/>
        <v>396</v>
      </c>
      <c r="S1391" s="219"/>
      <c r="T1391" s="203"/>
      <c r="U1391" s="39"/>
      <c r="V1391" s="456"/>
      <c r="W1391" s="207"/>
      <c r="X1391" s="39"/>
      <c r="Y1391" s="39"/>
      <c r="Z1391" s="39"/>
      <c r="AA1391" s="39"/>
      <c r="AB1391" s="211"/>
    </row>
    <row r="1392" spans="1:28" x14ac:dyDescent="0.25">
      <c r="A1392" s="100" t="str">
        <f t="shared" ref="A1392:B1392" si="553">A1345</f>
        <v>Land and Land Rights</v>
      </c>
      <c r="B1392" s="130">
        <f t="shared" si="553"/>
        <v>350</v>
      </c>
      <c r="C1392" s="154">
        <f t="shared" si="528"/>
        <v>31116</v>
      </c>
      <c r="D1392" s="154"/>
      <c r="E1392" s="224"/>
      <c r="F1392" s="154"/>
      <c r="G1392" s="224"/>
      <c r="H1392" s="154">
        <f t="shared" si="550"/>
        <v>31116</v>
      </c>
      <c r="I1392" s="225">
        <f t="shared" si="530"/>
        <v>0</v>
      </c>
      <c r="J1392" s="154">
        <f t="shared" si="531"/>
        <v>0</v>
      </c>
      <c r="K1392" s="154">
        <f t="shared" si="532"/>
        <v>0</v>
      </c>
      <c r="L1392" s="154"/>
      <c r="M1392" s="224"/>
      <c r="N1392" s="154">
        <f t="shared" si="533"/>
        <v>0</v>
      </c>
      <c r="O1392" s="249" t="str">
        <f t="shared" si="547"/>
        <v>---</v>
      </c>
      <c r="P1392" s="224"/>
      <c r="Q1392" s="249">
        <f t="shared" si="535"/>
        <v>31116</v>
      </c>
      <c r="R1392" s="130">
        <f t="shared" si="526"/>
        <v>350</v>
      </c>
      <c r="S1392" s="219"/>
      <c r="T1392" s="203"/>
      <c r="U1392" s="154"/>
      <c r="V1392" s="154"/>
      <c r="W1392" s="227"/>
      <c r="X1392" s="154"/>
      <c r="Y1392" s="154"/>
      <c r="Z1392" s="154"/>
      <c r="AA1392" s="154"/>
      <c r="AB1392" s="229"/>
    </row>
    <row r="1393" spans="1:28" x14ac:dyDescent="0.25">
      <c r="A1393" s="63">
        <f t="shared" ref="A1393" si="554">A1347</f>
        <v>0</v>
      </c>
      <c r="B1393" s="45">
        <f t="shared" ref="B1393" si="555">B1346</f>
        <v>0</v>
      </c>
      <c r="C1393" s="39">
        <f t="shared" si="528"/>
        <v>0</v>
      </c>
      <c r="D1393" s="39"/>
      <c r="E1393" s="40"/>
      <c r="F1393" s="39"/>
      <c r="G1393" s="40"/>
      <c r="H1393" s="39">
        <f t="shared" si="550"/>
        <v>0</v>
      </c>
      <c r="I1393" s="41">
        <f t="shared" si="530"/>
        <v>0</v>
      </c>
      <c r="J1393" s="39">
        <f t="shared" si="531"/>
        <v>0</v>
      </c>
      <c r="K1393" s="39">
        <f t="shared" si="532"/>
        <v>0</v>
      </c>
      <c r="L1393" s="39"/>
      <c r="M1393" s="40"/>
      <c r="N1393" s="39">
        <f t="shared" si="533"/>
        <v>0</v>
      </c>
      <c r="O1393" s="42" t="str">
        <f t="shared" si="547"/>
        <v>---</v>
      </c>
      <c r="P1393" s="40"/>
      <c r="Q1393" s="42">
        <f t="shared" si="535"/>
        <v>0</v>
      </c>
      <c r="R1393" s="45"/>
      <c r="S1393" s="219"/>
      <c r="T1393" s="203"/>
      <c r="U1393" s="39"/>
      <c r="V1393" s="39"/>
      <c r="W1393" s="207"/>
      <c r="X1393" s="207"/>
      <c r="Y1393" s="39"/>
      <c r="Z1393" s="39"/>
      <c r="AA1393" s="39"/>
      <c r="AB1393" s="211"/>
    </row>
    <row r="1394" spans="1:28" x14ac:dyDescent="0.25">
      <c r="A1394" s="100">
        <f t="shared" ref="A1394" si="556">A1348</f>
        <v>0</v>
      </c>
      <c r="B1394" s="130">
        <f t="shared" ref="B1394" si="557">B1347</f>
        <v>0</v>
      </c>
      <c r="C1394" s="154">
        <f t="shared" si="528"/>
        <v>0</v>
      </c>
      <c r="D1394" s="289"/>
      <c r="E1394" s="290"/>
      <c r="F1394" s="289"/>
      <c r="G1394" s="290"/>
      <c r="H1394" s="154"/>
      <c r="I1394" s="225">
        <f t="shared" si="530"/>
        <v>0</v>
      </c>
      <c r="J1394" s="154">
        <f t="shared" si="531"/>
        <v>0</v>
      </c>
      <c r="K1394" s="154">
        <f t="shared" si="532"/>
        <v>0</v>
      </c>
      <c r="L1394" s="289"/>
      <c r="M1394" s="290"/>
      <c r="N1394" s="289"/>
      <c r="O1394" s="249"/>
      <c r="P1394" s="290"/>
      <c r="Q1394" s="291"/>
      <c r="R1394" s="130"/>
      <c r="S1394" s="219"/>
      <c r="T1394" s="203"/>
      <c r="U1394" s="154"/>
      <c r="V1394" s="154"/>
      <c r="W1394" s="227"/>
      <c r="X1394" s="227"/>
      <c r="Y1394" s="154"/>
      <c r="Z1394" s="154"/>
      <c r="AA1394" s="154"/>
      <c r="AB1394" s="229"/>
    </row>
    <row r="1395" spans="1:28" x14ac:dyDescent="0.25">
      <c r="A1395" s="10"/>
      <c r="B1395" s="104"/>
      <c r="C1395" s="14"/>
      <c r="D1395" s="15"/>
      <c r="E1395" s="16"/>
      <c r="F1395" s="15"/>
      <c r="G1395" s="16"/>
      <c r="H1395" s="11">
        <f t="shared" ref="H1395" si="558">C1395+D1395-F1395</f>
        <v>0</v>
      </c>
      <c r="I1395" s="17"/>
      <c r="J1395" s="11"/>
      <c r="K1395" s="14"/>
      <c r="L1395" s="15"/>
      <c r="M1395" s="16"/>
      <c r="N1395" s="15"/>
      <c r="O1395" s="13"/>
      <c r="P1395" s="16"/>
      <c r="Q1395" s="124"/>
      <c r="R1395" s="44"/>
      <c r="U1395" s="11"/>
      <c r="V1395" s="11"/>
      <c r="W1395" s="64"/>
      <c r="X1395" s="64"/>
      <c r="Y1395" s="11"/>
      <c r="Z1395" s="11"/>
      <c r="AA1395" s="11"/>
      <c r="AB1395" s="230"/>
    </row>
    <row r="1396" spans="1:28" x14ac:dyDescent="0.25">
      <c r="A1396" s="4" t="s">
        <v>4</v>
      </c>
      <c r="C1396" s="198">
        <f>SUM(C1375:C1395)</f>
        <v>4752264</v>
      </c>
      <c r="D1396" s="198">
        <f>SUM(D1375:D1395)</f>
        <v>81708</v>
      </c>
      <c r="E1396" s="22"/>
      <c r="F1396" s="154">
        <f>SUM(F1375:F1395)</f>
        <v>0</v>
      </c>
      <c r="G1396" s="22"/>
      <c r="H1396" s="198">
        <f>SUM(H1375:H1395)</f>
        <v>4833972</v>
      </c>
      <c r="I1396" s="23"/>
      <c r="J1396" s="198">
        <f>SUM(J1375:J1395)</f>
        <v>177800.25399999993</v>
      </c>
      <c r="K1396" s="198">
        <f>SUM(K1375:K1395)</f>
        <v>873474.73600000003</v>
      </c>
      <c r="L1396" s="154">
        <f>SUM(L1375:L1395)</f>
        <v>0</v>
      </c>
      <c r="M1396" s="22"/>
      <c r="N1396" s="198">
        <f>SUM(N1375:N1395)</f>
        <v>1051274.9900000002</v>
      </c>
      <c r="O1396" s="64"/>
      <c r="P1396" s="24"/>
      <c r="Q1396" s="198">
        <f>SUM(Q1375:Q1395)</f>
        <v>3782697.0099999993</v>
      </c>
      <c r="U1396" s="198">
        <f>SUM(U1375:U1395)</f>
        <v>0</v>
      </c>
      <c r="V1396" s="23"/>
      <c r="X1396" s="198">
        <f>U1396+V1375</f>
        <v>0</v>
      </c>
      <c r="Y1396" s="198">
        <f>X1396/H1396*J1396</f>
        <v>0</v>
      </c>
      <c r="AA1396" s="198">
        <f>Z1375+Y1396+SUM(AA1375:AA1395)</f>
        <v>0</v>
      </c>
      <c r="AB1396" s="198">
        <f>X1396-AA1396</f>
        <v>0</v>
      </c>
    </row>
    <row r="1397" spans="1:28" x14ac:dyDescent="0.25">
      <c r="C1397" s="32"/>
      <c r="H1397" s="32"/>
      <c r="I1397" s="32"/>
      <c r="J1397" s="32"/>
      <c r="K1397" s="32"/>
      <c r="L1397" s="32"/>
      <c r="N1397" s="32"/>
      <c r="O1397" s="32"/>
      <c r="Q1397" s="32"/>
    </row>
    <row r="1398" spans="1:28" x14ac:dyDescent="0.25">
      <c r="A1398" s="120" t="s">
        <v>85</v>
      </c>
      <c r="B1398" s="4"/>
      <c r="E1398" s="4"/>
      <c r="G1398" s="4"/>
      <c r="M1398" s="4"/>
      <c r="P1398" s="4"/>
    </row>
    <row r="1399" spans="1:28" ht="14.4" thickBot="1" x14ac:dyDescent="0.3">
      <c r="B1399" s="4"/>
      <c r="E1399" s="4"/>
      <c r="G1399" s="4"/>
      <c r="J1399" s="32"/>
      <c r="K1399" s="32"/>
      <c r="L1399" s="32"/>
      <c r="N1399" s="32"/>
      <c r="O1399" s="32"/>
      <c r="Q1399" s="32"/>
    </row>
    <row r="1400" spans="1:28" ht="14.4" thickTop="1" x14ac:dyDescent="0.25">
      <c r="B1400" s="4"/>
      <c r="E1400" s="4"/>
      <c r="G1400" s="4"/>
      <c r="J1400" s="32"/>
      <c r="K1400" s="66"/>
      <c r="L1400" s="67"/>
      <c r="M1400" s="68"/>
      <c r="N1400" s="67"/>
      <c r="O1400" s="67"/>
      <c r="P1400" s="68"/>
      <c r="Q1400" s="69"/>
    </row>
    <row r="1401" spans="1:28" x14ac:dyDescent="0.25">
      <c r="C1401" s="32"/>
      <c r="H1401" s="32"/>
      <c r="I1401" s="32"/>
      <c r="J1401" s="32"/>
      <c r="K1401" s="70"/>
      <c r="L1401" s="448">
        <f>I1367</f>
        <v>2011</v>
      </c>
      <c r="M1401" s="449"/>
      <c r="N1401" s="449"/>
      <c r="O1401" s="449"/>
      <c r="P1401" s="450"/>
      <c r="Q1401" s="71"/>
    </row>
    <row r="1402" spans="1:28" x14ac:dyDescent="0.25">
      <c r="K1402" s="72"/>
      <c r="L1402" s="56"/>
      <c r="M1402" s="73"/>
      <c r="N1402" s="56"/>
      <c r="O1402" s="56"/>
      <c r="P1402" s="73"/>
      <c r="Q1402" s="74"/>
    </row>
    <row r="1403" spans="1:28" x14ac:dyDescent="0.25">
      <c r="A1403" s="9"/>
      <c r="B1403" s="267"/>
      <c r="K1403" s="72"/>
      <c r="L1403" s="56" t="s">
        <v>19</v>
      </c>
      <c r="M1403" s="73"/>
      <c r="N1403" s="56"/>
      <c r="O1403" s="379">
        <f>H1396</f>
        <v>4833972</v>
      </c>
      <c r="P1403" s="379"/>
      <c r="Q1403" s="71"/>
    </row>
    <row r="1404" spans="1:28" x14ac:dyDescent="0.25">
      <c r="A1404" s="9"/>
      <c r="B1404" s="267"/>
      <c r="K1404" s="72"/>
      <c r="L1404" s="43" t="s">
        <v>20</v>
      </c>
      <c r="M1404" s="73"/>
      <c r="N1404" s="56"/>
      <c r="O1404" s="391">
        <f>X1396</f>
        <v>0</v>
      </c>
      <c r="P1404" s="391"/>
      <c r="Q1404" s="71"/>
    </row>
    <row r="1405" spans="1:28" ht="14.4" thickBot="1" x14ac:dyDescent="0.3">
      <c r="K1405" s="72"/>
      <c r="L1405" s="43" t="s">
        <v>21</v>
      </c>
      <c r="M1405" s="73"/>
      <c r="N1405" s="56"/>
      <c r="O1405" s="392">
        <f>N1396</f>
        <v>1051274.9900000002</v>
      </c>
      <c r="P1405" s="392"/>
      <c r="Q1405" s="71"/>
    </row>
    <row r="1406" spans="1:28" x14ac:dyDescent="0.25">
      <c r="A1406" s="9"/>
      <c r="B1406" s="267"/>
      <c r="K1406" s="72"/>
      <c r="L1406" s="75"/>
      <c r="M1406" s="76"/>
      <c r="N1406" s="77"/>
      <c r="O1406" s="393">
        <f>O1403-O1404-O1405</f>
        <v>3782697.01</v>
      </c>
      <c r="P1406" s="393"/>
      <c r="Q1406" s="71"/>
    </row>
    <row r="1407" spans="1:28" x14ac:dyDescent="0.25">
      <c r="A1407" s="9"/>
      <c r="B1407" s="267"/>
      <c r="H1407" s="9"/>
      <c r="K1407" s="78"/>
      <c r="L1407" s="43"/>
      <c r="M1407" s="73"/>
      <c r="N1407" s="56"/>
      <c r="O1407" s="43"/>
      <c r="P1407" s="56"/>
      <c r="Q1407" s="74"/>
    </row>
    <row r="1408" spans="1:28" x14ac:dyDescent="0.25">
      <c r="A1408" s="9" t="s">
        <v>22</v>
      </c>
      <c r="B1408" s="62">
        <v>0</v>
      </c>
      <c r="C1408" s="62"/>
      <c r="D1408" s="4" t="s">
        <v>23</v>
      </c>
      <c r="E1408" s="4"/>
      <c r="F1408" s="2"/>
      <c r="G1408" s="4"/>
      <c r="H1408" s="2"/>
      <c r="J1408" s="2"/>
      <c r="K1408" s="78"/>
      <c r="L1408" s="80" t="s">
        <v>24</v>
      </c>
      <c r="M1408" s="73"/>
      <c r="N1408" s="56"/>
      <c r="O1408" s="394">
        <f>AA1396</f>
        <v>0</v>
      </c>
      <c r="P1408" s="394"/>
      <c r="Q1408" s="71"/>
    </row>
    <row r="1409" spans="1:28" x14ac:dyDescent="0.25">
      <c r="A1409" s="9" t="s">
        <v>25</v>
      </c>
      <c r="B1409" s="62">
        <v>0</v>
      </c>
      <c r="C1409" s="62"/>
      <c r="D1409" s="4">
        <f>B1408-B1409</f>
        <v>0</v>
      </c>
      <c r="E1409" s="4" t="s">
        <v>26</v>
      </c>
      <c r="F1409" s="2"/>
      <c r="G1409" s="4"/>
      <c r="H1409" s="2"/>
      <c r="J1409" s="2"/>
      <c r="K1409" s="72"/>
      <c r="L1409" s="81" t="s">
        <v>27</v>
      </c>
      <c r="M1409" s="19"/>
      <c r="N1409" s="20"/>
      <c r="O1409" s="374">
        <f>O1406+O1408</f>
        <v>3782697.01</v>
      </c>
      <c r="P1409" s="374"/>
      <c r="Q1409" s="95"/>
    </row>
    <row r="1410" spans="1:28" ht="14.4" thickBot="1" x14ac:dyDescent="0.3">
      <c r="A1410" s="9"/>
      <c r="B1410" s="62"/>
      <c r="C1410" s="62"/>
      <c r="E1410" s="4"/>
      <c r="F1410" s="2"/>
      <c r="G1410" s="4"/>
      <c r="H1410" s="2"/>
      <c r="J1410" s="2"/>
      <c r="K1410" s="82"/>
      <c r="L1410" s="103"/>
      <c r="M1410" s="84"/>
      <c r="N1410" s="83"/>
      <c r="O1410" s="83"/>
      <c r="P1410" s="84"/>
      <c r="Q1410" s="85"/>
    </row>
    <row r="1411" spans="1:28" ht="14.4" thickTop="1" x14ac:dyDescent="0.25"/>
    <row r="1413" spans="1:28" x14ac:dyDescent="0.25">
      <c r="B1413" s="4"/>
      <c r="E1413" s="4"/>
      <c r="M1413" s="4"/>
      <c r="N1413" s="425" t="s">
        <v>93</v>
      </c>
      <c r="O1413" s="425"/>
      <c r="P1413" s="425"/>
      <c r="Q1413" s="425"/>
      <c r="R1413" s="425"/>
    </row>
    <row r="1414" spans="1:28" x14ac:dyDescent="0.25">
      <c r="A1414" s="271"/>
      <c r="B1414" s="271"/>
      <c r="C1414" s="271"/>
      <c r="D1414" s="1"/>
      <c r="G1414" s="422" t="s">
        <v>1</v>
      </c>
      <c r="H1414" s="423"/>
      <c r="I1414" s="3">
        <f>I1367+1</f>
        <v>2012</v>
      </c>
      <c r="J1414" s="453"/>
      <c r="K1414" s="427"/>
      <c r="L1414" s="428"/>
      <c r="M1414" s="3">
        <v>12</v>
      </c>
      <c r="N1414" s="425"/>
      <c r="O1414" s="425"/>
      <c r="P1414" s="425"/>
      <c r="Q1414" s="425"/>
      <c r="R1414" s="425"/>
    </row>
    <row r="1415" spans="1:28" x14ac:dyDescent="0.25">
      <c r="A1415" s="271"/>
      <c r="B1415" s="271"/>
      <c r="C1415" s="271"/>
      <c r="D1415" s="1"/>
      <c r="N1415" s="426"/>
      <c r="O1415" s="426"/>
      <c r="P1415" s="426"/>
      <c r="Q1415" s="426"/>
      <c r="R1415" s="426"/>
    </row>
    <row r="1416" spans="1:28" x14ac:dyDescent="0.3">
      <c r="A1416" s="5"/>
      <c r="B1416" s="429" t="s">
        <v>49</v>
      </c>
      <c r="C1416" s="366" t="s">
        <v>44</v>
      </c>
      <c r="D1416" s="366" t="s">
        <v>45</v>
      </c>
      <c r="E1416" s="101"/>
      <c r="F1416" s="366" t="s">
        <v>46</v>
      </c>
      <c r="G1416" s="101"/>
      <c r="H1416" s="366" t="s">
        <v>47</v>
      </c>
      <c r="I1416" s="366" t="s">
        <v>48</v>
      </c>
      <c r="J1416" s="366" t="s">
        <v>50</v>
      </c>
      <c r="K1416" s="366" t="s">
        <v>51</v>
      </c>
      <c r="L1416" s="366" t="s">
        <v>52</v>
      </c>
      <c r="M1416" s="101"/>
      <c r="N1416" s="366" t="s">
        <v>53</v>
      </c>
      <c r="O1416" s="366" t="s">
        <v>60</v>
      </c>
      <c r="P1416" s="101"/>
      <c r="Q1416" s="366" t="s">
        <v>55</v>
      </c>
      <c r="R1416" s="366" t="s">
        <v>49</v>
      </c>
      <c r="U1416" s="437" t="s">
        <v>64</v>
      </c>
      <c r="V1416" s="437" t="s">
        <v>65</v>
      </c>
      <c r="W1416" s="437" t="s">
        <v>67</v>
      </c>
      <c r="X1416" s="437" t="s">
        <v>66</v>
      </c>
      <c r="Y1416" s="437" t="s">
        <v>68</v>
      </c>
      <c r="Z1416" s="437" t="s">
        <v>69</v>
      </c>
      <c r="AA1416" s="437" t="s">
        <v>70</v>
      </c>
      <c r="AB1416" s="437" t="s">
        <v>71</v>
      </c>
    </row>
    <row r="1417" spans="1:28" x14ac:dyDescent="0.3">
      <c r="A1417" s="6"/>
      <c r="B1417" s="430"/>
      <c r="C1417" s="367"/>
      <c r="D1417" s="367"/>
      <c r="E1417" s="102"/>
      <c r="F1417" s="367"/>
      <c r="G1417" s="102"/>
      <c r="H1417" s="367"/>
      <c r="I1417" s="367"/>
      <c r="J1417" s="367"/>
      <c r="K1417" s="367"/>
      <c r="L1417" s="367"/>
      <c r="M1417" s="102"/>
      <c r="N1417" s="367"/>
      <c r="O1417" s="367"/>
      <c r="P1417" s="102"/>
      <c r="Q1417" s="367"/>
      <c r="R1417" s="367"/>
      <c r="U1417" s="438"/>
      <c r="V1417" s="438"/>
      <c r="W1417" s="438"/>
      <c r="X1417" s="438"/>
      <c r="Y1417" s="438"/>
      <c r="Z1417" s="438"/>
      <c r="AA1417" s="438"/>
      <c r="AB1417" s="438"/>
    </row>
    <row r="1418" spans="1:28" x14ac:dyDescent="0.3">
      <c r="A1418" s="6"/>
      <c r="B1418" s="430"/>
      <c r="C1418" s="367"/>
      <c r="D1418" s="367"/>
      <c r="E1418" s="102"/>
      <c r="F1418" s="367"/>
      <c r="G1418" s="102"/>
      <c r="H1418" s="367"/>
      <c r="I1418" s="367"/>
      <c r="J1418" s="367"/>
      <c r="K1418" s="367"/>
      <c r="L1418" s="367"/>
      <c r="M1418" s="102"/>
      <c r="N1418" s="367"/>
      <c r="O1418" s="367"/>
      <c r="P1418" s="102"/>
      <c r="Q1418" s="367"/>
      <c r="R1418" s="367"/>
      <c r="U1418" s="438"/>
      <c r="V1418" s="438"/>
      <c r="W1418" s="438"/>
      <c r="X1418" s="438"/>
      <c r="Y1418" s="438"/>
      <c r="Z1418" s="438"/>
      <c r="AA1418" s="438"/>
      <c r="AB1418" s="438"/>
    </row>
    <row r="1419" spans="1:28" x14ac:dyDescent="0.3">
      <c r="A1419" s="433" t="s">
        <v>0</v>
      </c>
      <c r="B1419" s="430"/>
      <c r="C1419" s="367"/>
      <c r="D1419" s="367"/>
      <c r="E1419" s="102"/>
      <c r="F1419" s="367"/>
      <c r="G1419" s="102"/>
      <c r="H1419" s="367"/>
      <c r="I1419" s="367"/>
      <c r="J1419" s="367"/>
      <c r="K1419" s="367"/>
      <c r="L1419" s="367"/>
      <c r="M1419" s="102"/>
      <c r="N1419" s="367"/>
      <c r="O1419" s="367"/>
      <c r="P1419" s="102"/>
      <c r="Q1419" s="367"/>
      <c r="R1419" s="367"/>
      <c r="U1419" s="438"/>
      <c r="V1419" s="438"/>
      <c r="W1419" s="438"/>
      <c r="X1419" s="438"/>
      <c r="Y1419" s="438"/>
      <c r="Z1419" s="438"/>
      <c r="AA1419" s="438"/>
      <c r="AB1419" s="438"/>
    </row>
    <row r="1420" spans="1:28" x14ac:dyDescent="0.3">
      <c r="A1420" s="433"/>
      <c r="B1420" s="431"/>
      <c r="C1420" s="46">
        <f>I1414</f>
        <v>2012</v>
      </c>
      <c r="D1420" s="46">
        <f>C1420</f>
        <v>2012</v>
      </c>
      <c r="E1420" s="7" t="s">
        <v>5</v>
      </c>
      <c r="F1420" s="46">
        <f>D1420</f>
        <v>2012</v>
      </c>
      <c r="G1420" s="7" t="s">
        <v>5</v>
      </c>
      <c r="H1420" s="46">
        <f>F1420</f>
        <v>2012</v>
      </c>
      <c r="I1420" s="373"/>
      <c r="J1420" s="373"/>
      <c r="K1420" s="46">
        <f>H1420</f>
        <v>2012</v>
      </c>
      <c r="L1420" s="46">
        <f>K1420</f>
        <v>2012</v>
      </c>
      <c r="M1420" s="7" t="s">
        <v>5</v>
      </c>
      <c r="N1420" s="46">
        <f>L1420</f>
        <v>2012</v>
      </c>
      <c r="O1420" s="373"/>
      <c r="P1420" s="7" t="s">
        <v>5</v>
      </c>
      <c r="Q1420" s="47">
        <f>N1420</f>
        <v>2012</v>
      </c>
      <c r="R1420" s="373"/>
      <c r="U1420" s="46">
        <f>Q1420</f>
        <v>2012</v>
      </c>
      <c r="V1420" s="46">
        <f>U1420</f>
        <v>2012</v>
      </c>
      <c r="W1420" s="439"/>
      <c r="X1420" s="46">
        <f>U1420</f>
        <v>2012</v>
      </c>
      <c r="Y1420" s="46">
        <f>U1420</f>
        <v>2012</v>
      </c>
      <c r="Z1420" s="47">
        <f>U1420</f>
        <v>2012</v>
      </c>
      <c r="AA1420" s="439"/>
      <c r="AB1420" s="439"/>
    </row>
    <row r="1421" spans="1:28" x14ac:dyDescent="0.25">
      <c r="A1421" s="9"/>
      <c r="B1421" s="112"/>
      <c r="C1421" s="100"/>
      <c r="D1421" s="233"/>
      <c r="E1421" s="234"/>
      <c r="F1421" s="233"/>
      <c r="G1421" s="234"/>
      <c r="H1421" s="233"/>
      <c r="I1421" s="235"/>
      <c r="J1421" s="233"/>
      <c r="K1421" s="233"/>
      <c r="L1421" s="233"/>
      <c r="M1421" s="234"/>
      <c r="N1421" s="233"/>
      <c r="O1421" s="233"/>
      <c r="P1421" s="234"/>
      <c r="Q1421" s="235"/>
      <c r="R1421" s="233"/>
      <c r="U1421" s="59"/>
      <c r="V1421" s="59"/>
      <c r="W1421" s="60"/>
      <c r="X1421" s="59"/>
      <c r="Y1421" s="59"/>
      <c r="Z1421" s="59"/>
      <c r="AA1421" s="60"/>
      <c r="AB1421" s="60"/>
    </row>
    <row r="1422" spans="1:28" x14ac:dyDescent="0.25">
      <c r="A1422" s="244" t="s">
        <v>214</v>
      </c>
      <c r="B1422" s="112" t="str">
        <f>$M$1</f>
        <v>A</v>
      </c>
      <c r="C1422" s="154"/>
      <c r="D1422" s="154"/>
      <c r="E1422" s="224"/>
      <c r="F1422" s="154"/>
      <c r="G1422" s="224"/>
      <c r="H1422" s="154"/>
      <c r="I1422" s="225"/>
      <c r="J1422" s="154"/>
      <c r="K1422" s="154"/>
      <c r="L1422" s="154"/>
      <c r="M1422" s="224"/>
      <c r="N1422" s="154"/>
      <c r="O1422" s="249"/>
      <c r="P1422" s="224"/>
      <c r="Q1422" s="249"/>
      <c r="R1422" s="130"/>
      <c r="S1422" s="219"/>
      <c r="T1422" s="203"/>
      <c r="U1422" s="154"/>
      <c r="V1422" s="154">
        <f>X1396</f>
        <v>0</v>
      </c>
      <c r="W1422" s="227"/>
      <c r="X1422" s="227"/>
      <c r="Y1422" s="227"/>
      <c r="Z1422" s="227"/>
      <c r="AA1422" s="154"/>
      <c r="AB1422" s="229"/>
    </row>
    <row r="1423" spans="1:28" x14ac:dyDescent="0.25">
      <c r="A1423" s="100" t="str">
        <f>A1376</f>
        <v>Structures and Improvements-sewage collection</v>
      </c>
      <c r="B1423" s="130">
        <f>B1376</f>
        <v>351</v>
      </c>
      <c r="C1423" s="154">
        <f>H1376</f>
        <v>111379</v>
      </c>
      <c r="D1423" s="154">
        <v>0</v>
      </c>
      <c r="E1423" s="224"/>
      <c r="F1423" s="154"/>
      <c r="G1423" s="224"/>
      <c r="H1423" s="154">
        <f>C1423+D1423-F1423</f>
        <v>111379</v>
      </c>
      <c r="I1423" s="225">
        <f>I1376</f>
        <v>3</v>
      </c>
      <c r="J1423" s="154">
        <f>((C1423+H1423)/2)*I1423/100*$M$1414/12</f>
        <v>3341.3700000000003</v>
      </c>
      <c r="K1423" s="154">
        <f>N1376</f>
        <v>75113.595000000016</v>
      </c>
      <c r="L1423" s="154"/>
      <c r="M1423" s="224"/>
      <c r="N1423" s="154">
        <f>K1423+J1423+L1423-F1423</f>
        <v>78454.965000000011</v>
      </c>
      <c r="O1423" s="249">
        <f>IF(N1423&gt;0, N1423/H1423*100, "---")</f>
        <v>70.439638531500563</v>
      </c>
      <c r="P1423" s="224"/>
      <c r="Q1423" s="249">
        <f>H1423-N1423</f>
        <v>32924.034999999989</v>
      </c>
      <c r="R1423" s="130">
        <f t="shared" ref="R1423:R1439" si="559">B1423</f>
        <v>351</v>
      </c>
      <c r="S1423" s="219"/>
      <c r="T1423" s="203"/>
      <c r="U1423" s="154"/>
      <c r="V1423" s="360" t="s">
        <v>72</v>
      </c>
      <c r="W1423" s="227"/>
      <c r="X1423" s="154"/>
      <c r="Y1423" s="251"/>
      <c r="Z1423" s="363" t="s">
        <v>74</v>
      </c>
      <c r="AA1423" s="154"/>
      <c r="AB1423" s="229"/>
    </row>
    <row r="1424" spans="1:28" x14ac:dyDescent="0.25">
      <c r="A1424" s="63" t="str">
        <f t="shared" ref="A1424:B1424" si="560">A1377</f>
        <v>Collection Sewers, Force</v>
      </c>
      <c r="B1424" s="45">
        <f t="shared" si="560"/>
        <v>352.1</v>
      </c>
      <c r="C1424" s="39">
        <f t="shared" ref="C1424:C1441" si="561">H1377</f>
        <v>0</v>
      </c>
      <c r="D1424" s="39"/>
      <c r="E1424" s="40"/>
      <c r="F1424" s="39"/>
      <c r="G1424" s="40"/>
      <c r="H1424" s="39">
        <f t="shared" ref="H1424:H1432" si="562">C1424+D1424-F1424</f>
        <v>0</v>
      </c>
      <c r="I1424" s="41">
        <f t="shared" ref="I1424:I1441" si="563">I1377</f>
        <v>2</v>
      </c>
      <c r="J1424" s="39">
        <f t="shared" ref="J1424:J1441" si="564">((C1424+H1424)/2)*I1424/100*$M$1414/12</f>
        <v>0</v>
      </c>
      <c r="K1424" s="39">
        <f t="shared" ref="K1424:K1441" si="565">N1377</f>
        <v>0</v>
      </c>
      <c r="L1424" s="39"/>
      <c r="M1424" s="40"/>
      <c r="N1424" s="39">
        <f t="shared" ref="N1424:N1440" si="566">K1424+J1424+L1424-F1424</f>
        <v>0</v>
      </c>
      <c r="O1424" s="42" t="str">
        <f t="shared" ref="O1424:O1432" si="567">IF(N1424&gt;0, N1424/H1424*100, "---")</f>
        <v>---</v>
      </c>
      <c r="P1424" s="40"/>
      <c r="Q1424" s="42">
        <f t="shared" ref="Q1424:Q1440" si="568">H1424-N1424</f>
        <v>0</v>
      </c>
      <c r="R1424" s="45">
        <f t="shared" si="559"/>
        <v>352.1</v>
      </c>
      <c r="U1424" s="39"/>
      <c r="V1424" s="361"/>
      <c r="W1424" s="207"/>
      <c r="X1424" s="39"/>
      <c r="Y1424" s="210"/>
      <c r="Z1424" s="364"/>
      <c r="AA1424" s="39"/>
      <c r="AB1424" s="211"/>
    </row>
    <row r="1425" spans="1:28" x14ac:dyDescent="0.25">
      <c r="A1425" s="100" t="str">
        <f t="shared" ref="A1425:B1425" si="569">A1378</f>
        <v>Collection Sewers, Gravity</v>
      </c>
      <c r="B1425" s="130">
        <f t="shared" si="569"/>
        <v>352.2</v>
      </c>
      <c r="C1425" s="154">
        <f t="shared" si="561"/>
        <v>0</v>
      </c>
      <c r="D1425" s="154"/>
      <c r="E1425" s="224"/>
      <c r="F1425" s="154"/>
      <c r="G1425" s="224"/>
      <c r="H1425" s="154">
        <f t="shared" si="562"/>
        <v>0</v>
      </c>
      <c r="I1425" s="225">
        <f t="shared" si="563"/>
        <v>2</v>
      </c>
      <c r="J1425" s="154">
        <f t="shared" si="564"/>
        <v>0</v>
      </c>
      <c r="K1425" s="154">
        <f t="shared" si="565"/>
        <v>0</v>
      </c>
      <c r="L1425" s="154"/>
      <c r="M1425" s="224"/>
      <c r="N1425" s="154">
        <f t="shared" si="566"/>
        <v>0</v>
      </c>
      <c r="O1425" s="249" t="str">
        <f t="shared" si="567"/>
        <v>---</v>
      </c>
      <c r="P1425" s="224"/>
      <c r="Q1425" s="249">
        <f t="shared" si="568"/>
        <v>0</v>
      </c>
      <c r="R1425" s="130">
        <f t="shared" si="559"/>
        <v>352.2</v>
      </c>
      <c r="S1425" s="219"/>
      <c r="T1425" s="203"/>
      <c r="U1425" s="154"/>
      <c r="V1425" s="361"/>
      <c r="W1425" s="227"/>
      <c r="X1425" s="154"/>
      <c r="Y1425" s="251"/>
      <c r="Z1425" s="364"/>
      <c r="AA1425" s="154"/>
      <c r="AB1425" s="229"/>
    </row>
    <row r="1426" spans="1:28" x14ac:dyDescent="0.25">
      <c r="A1426" s="63" t="str">
        <f t="shared" ref="A1426:B1426" si="570">A1379</f>
        <v>Structures and Improvements-sewage treatment</v>
      </c>
      <c r="B1426" s="45">
        <f t="shared" si="570"/>
        <v>371</v>
      </c>
      <c r="C1426" s="39">
        <f t="shared" si="561"/>
        <v>97252</v>
      </c>
      <c r="D1426" s="39"/>
      <c r="E1426" s="40"/>
      <c r="F1426" s="39"/>
      <c r="G1426" s="40"/>
      <c r="H1426" s="39">
        <f t="shared" si="562"/>
        <v>97252</v>
      </c>
      <c r="I1426" s="41">
        <f t="shared" si="563"/>
        <v>3.7</v>
      </c>
      <c r="J1426" s="39">
        <f t="shared" si="564"/>
        <v>3598.3240000000001</v>
      </c>
      <c r="K1426" s="39">
        <f t="shared" si="565"/>
        <v>35228.773000000001</v>
      </c>
      <c r="L1426" s="39"/>
      <c r="M1426" s="40"/>
      <c r="N1426" s="39">
        <f t="shared" si="566"/>
        <v>38827.097000000002</v>
      </c>
      <c r="O1426" s="42">
        <f t="shared" si="567"/>
        <v>39.924214412042943</v>
      </c>
      <c r="P1426" s="40"/>
      <c r="Q1426" s="42">
        <f t="shared" si="568"/>
        <v>58424.902999999998</v>
      </c>
      <c r="R1426" s="45">
        <f t="shared" si="559"/>
        <v>371</v>
      </c>
      <c r="U1426" s="39"/>
      <c r="V1426" s="361"/>
      <c r="W1426" s="207"/>
      <c r="X1426" s="39"/>
      <c r="Y1426" s="210"/>
      <c r="Z1426" s="364"/>
      <c r="AA1426" s="39"/>
      <c r="AB1426" s="211"/>
    </row>
    <row r="1427" spans="1:28" x14ac:dyDescent="0.25">
      <c r="A1427" s="100" t="str">
        <f t="shared" ref="A1427:B1427" si="571">A1380</f>
        <v>Services to Customers</v>
      </c>
      <c r="B1427" s="130">
        <f t="shared" si="571"/>
        <v>353</v>
      </c>
      <c r="C1427" s="154">
        <f t="shared" si="561"/>
        <v>1774051</v>
      </c>
      <c r="D1427" s="154"/>
      <c r="E1427" s="224"/>
      <c r="F1427" s="154"/>
      <c r="G1427" s="224"/>
      <c r="H1427" s="154">
        <f t="shared" si="562"/>
        <v>1774051</v>
      </c>
      <c r="I1427" s="225">
        <f t="shared" si="563"/>
        <v>2</v>
      </c>
      <c r="J1427" s="154">
        <f t="shared" si="564"/>
        <v>35481.019999999997</v>
      </c>
      <c r="K1427" s="154">
        <f t="shared" si="565"/>
        <v>406538.57000000007</v>
      </c>
      <c r="L1427" s="154"/>
      <c r="M1427" s="224"/>
      <c r="N1427" s="154">
        <f t="shared" si="566"/>
        <v>442019.59000000008</v>
      </c>
      <c r="O1427" s="249">
        <f t="shared" si="567"/>
        <v>24.915833310316337</v>
      </c>
      <c r="P1427" s="224"/>
      <c r="Q1427" s="249">
        <f t="shared" si="568"/>
        <v>1332031.4099999999</v>
      </c>
      <c r="R1427" s="130">
        <f t="shared" si="559"/>
        <v>353</v>
      </c>
      <c r="S1427" s="219"/>
      <c r="T1427" s="203"/>
      <c r="U1427" s="154"/>
      <c r="V1427" s="361"/>
      <c r="W1427" s="227"/>
      <c r="X1427" s="154"/>
      <c r="Y1427" s="251"/>
      <c r="Z1427" s="364"/>
      <c r="AA1427" s="154"/>
      <c r="AB1427" s="229"/>
    </row>
    <row r="1428" spans="1:28" x14ac:dyDescent="0.25">
      <c r="A1428" s="63" t="str">
        <f t="shared" ref="A1428:B1428" si="572">A1381</f>
        <v>Flow Measuring Devices</v>
      </c>
      <c r="B1428" s="45">
        <f t="shared" si="572"/>
        <v>354</v>
      </c>
      <c r="C1428" s="39">
        <f t="shared" si="561"/>
        <v>28383</v>
      </c>
      <c r="D1428" s="39"/>
      <c r="E1428" s="40"/>
      <c r="F1428" s="39"/>
      <c r="G1428" s="40"/>
      <c r="H1428" s="39">
        <f t="shared" si="562"/>
        <v>28383</v>
      </c>
      <c r="I1428" s="41">
        <f t="shared" si="563"/>
        <v>3.3</v>
      </c>
      <c r="J1428" s="39">
        <f t="shared" si="564"/>
        <v>936.63899999999978</v>
      </c>
      <c r="K1428" s="39">
        <f t="shared" si="565"/>
        <v>5196.0974999999999</v>
      </c>
      <c r="L1428" s="39"/>
      <c r="M1428" s="40"/>
      <c r="N1428" s="39">
        <f t="shared" si="566"/>
        <v>6132.7365</v>
      </c>
      <c r="O1428" s="42">
        <f t="shared" si="567"/>
        <v>21.607076418983194</v>
      </c>
      <c r="P1428" s="40"/>
      <c r="Q1428" s="42">
        <f t="shared" si="568"/>
        <v>22250.263500000001</v>
      </c>
      <c r="R1428" s="45">
        <f t="shared" si="559"/>
        <v>354</v>
      </c>
      <c r="U1428" s="39"/>
      <c r="V1428" s="361"/>
      <c r="W1428" s="207"/>
      <c r="X1428" s="39"/>
      <c r="Y1428" s="210"/>
      <c r="Z1428" s="364"/>
      <c r="AA1428" s="39"/>
      <c r="AB1428" s="211"/>
    </row>
    <row r="1429" spans="1:28" x14ac:dyDescent="0.25">
      <c r="A1429" s="100" t="str">
        <f t="shared" ref="A1429:B1429" si="573">A1382</f>
        <v>Receiving Wells (Pump Pits)</v>
      </c>
      <c r="B1429" s="130">
        <f t="shared" si="573"/>
        <v>362</v>
      </c>
      <c r="C1429" s="154">
        <f t="shared" si="561"/>
        <v>2387</v>
      </c>
      <c r="D1429" s="154"/>
      <c r="E1429" s="224"/>
      <c r="F1429" s="154"/>
      <c r="G1429" s="224"/>
      <c r="H1429" s="154">
        <f t="shared" si="562"/>
        <v>2387</v>
      </c>
      <c r="I1429" s="225">
        <f t="shared" si="563"/>
        <v>4</v>
      </c>
      <c r="J1429" s="154">
        <f t="shared" si="564"/>
        <v>95.48</v>
      </c>
      <c r="K1429" s="154">
        <f t="shared" si="565"/>
        <v>1098.02</v>
      </c>
      <c r="L1429" s="154"/>
      <c r="M1429" s="224"/>
      <c r="N1429" s="154">
        <f t="shared" si="566"/>
        <v>1193.5</v>
      </c>
      <c r="O1429" s="249">
        <f t="shared" si="567"/>
        <v>50</v>
      </c>
      <c r="P1429" s="224"/>
      <c r="Q1429" s="249">
        <f t="shared" si="568"/>
        <v>1193.5</v>
      </c>
      <c r="R1429" s="130">
        <f t="shared" si="559"/>
        <v>362</v>
      </c>
      <c r="S1429" s="219"/>
      <c r="T1429" s="203"/>
      <c r="U1429" s="154"/>
      <c r="V1429" s="362"/>
      <c r="W1429" s="227"/>
      <c r="X1429" s="154"/>
      <c r="Y1429" s="251"/>
      <c r="Z1429" s="365"/>
      <c r="AA1429" s="154"/>
      <c r="AB1429" s="229"/>
    </row>
    <row r="1430" spans="1:28" x14ac:dyDescent="0.25">
      <c r="A1430" s="63" t="str">
        <f t="shared" ref="A1430:B1430" si="574">A1383</f>
        <v>Pumping Equipment</v>
      </c>
      <c r="B1430" s="45">
        <f t="shared" si="574"/>
        <v>363</v>
      </c>
      <c r="C1430" s="39">
        <f t="shared" si="561"/>
        <v>2844</v>
      </c>
      <c r="D1430" s="39"/>
      <c r="E1430" s="40"/>
      <c r="F1430" s="39"/>
      <c r="G1430" s="40"/>
      <c r="H1430" s="39">
        <f t="shared" si="562"/>
        <v>2844</v>
      </c>
      <c r="I1430" s="41">
        <f t="shared" si="563"/>
        <v>10</v>
      </c>
      <c r="J1430" s="39">
        <f t="shared" si="564"/>
        <v>284.39999999999998</v>
      </c>
      <c r="K1430" s="39">
        <f t="shared" si="565"/>
        <v>142.19999999999999</v>
      </c>
      <c r="L1430" s="39"/>
      <c r="M1430" s="40"/>
      <c r="N1430" s="39">
        <f t="shared" si="566"/>
        <v>426.59999999999997</v>
      </c>
      <c r="O1430" s="42">
        <f t="shared" si="567"/>
        <v>15</v>
      </c>
      <c r="P1430" s="40"/>
      <c r="Q1430" s="42">
        <f t="shared" si="568"/>
        <v>2417.4</v>
      </c>
      <c r="R1430" s="45">
        <f t="shared" si="559"/>
        <v>363</v>
      </c>
      <c r="U1430" s="39"/>
      <c r="V1430" s="39"/>
      <c r="W1430" s="207"/>
      <c r="X1430" s="39"/>
      <c r="Y1430" s="39"/>
      <c r="Z1430" s="210"/>
      <c r="AA1430" s="39"/>
      <c r="AB1430" s="211"/>
    </row>
    <row r="1431" spans="1:28" x14ac:dyDescent="0.25">
      <c r="A1431" s="100" t="str">
        <f t="shared" ref="A1431:B1431" si="575">A1384</f>
        <v>Communication Equipment</v>
      </c>
      <c r="B1431" s="130">
        <f t="shared" si="575"/>
        <v>397</v>
      </c>
      <c r="C1431" s="154">
        <f t="shared" si="561"/>
        <v>137227</v>
      </c>
      <c r="D1431" s="154">
        <v>0</v>
      </c>
      <c r="E1431" s="224"/>
      <c r="F1431" s="154"/>
      <c r="G1431" s="224"/>
      <c r="H1431" s="154">
        <f t="shared" si="562"/>
        <v>137227</v>
      </c>
      <c r="I1431" s="225">
        <f t="shared" si="563"/>
        <v>6.7</v>
      </c>
      <c r="J1431" s="154">
        <f t="shared" si="564"/>
        <v>9194.2090000000007</v>
      </c>
      <c r="K1431" s="154">
        <f t="shared" si="565"/>
        <v>23602.2575</v>
      </c>
      <c r="L1431" s="154"/>
      <c r="M1431" s="224"/>
      <c r="N1431" s="154">
        <f t="shared" si="566"/>
        <v>32796.466500000002</v>
      </c>
      <c r="O1431" s="249">
        <f t="shared" si="567"/>
        <v>23.899426862060675</v>
      </c>
      <c r="P1431" s="224"/>
      <c r="Q1431" s="249">
        <f t="shared" si="568"/>
        <v>104430.53349999999</v>
      </c>
      <c r="R1431" s="130">
        <f t="shared" si="559"/>
        <v>397</v>
      </c>
      <c r="S1431" s="219"/>
      <c r="T1431" s="203"/>
      <c r="U1431" s="154"/>
      <c r="V1431" s="454" t="s">
        <v>73</v>
      </c>
      <c r="W1431" s="227"/>
      <c r="X1431" s="154"/>
      <c r="Y1431" s="154"/>
      <c r="Z1431" s="251"/>
      <c r="AA1431" s="154"/>
      <c r="AB1431" s="229"/>
    </row>
    <row r="1432" spans="1:28" x14ac:dyDescent="0.25">
      <c r="A1432" s="63" t="str">
        <f t="shared" ref="A1432:B1432" si="576">A1385</f>
        <v>Treatment &amp; Disposal Facilities</v>
      </c>
      <c r="B1432" s="45">
        <f t="shared" si="576"/>
        <v>372</v>
      </c>
      <c r="C1432" s="39">
        <f t="shared" si="561"/>
        <v>2122068</v>
      </c>
      <c r="D1432" s="39">
        <v>0</v>
      </c>
      <c r="E1432" s="40"/>
      <c r="F1432" s="39"/>
      <c r="G1432" s="40"/>
      <c r="H1432" s="39">
        <f t="shared" si="562"/>
        <v>2122068</v>
      </c>
      <c r="I1432" s="41">
        <f t="shared" si="563"/>
        <v>5</v>
      </c>
      <c r="J1432" s="39">
        <f t="shared" si="564"/>
        <v>106103.39999999998</v>
      </c>
      <c r="K1432" s="39">
        <f t="shared" si="565"/>
        <v>316217.24999999994</v>
      </c>
      <c r="L1432" s="39"/>
      <c r="M1432" s="40"/>
      <c r="N1432" s="39">
        <f t="shared" si="566"/>
        <v>422320.64999999991</v>
      </c>
      <c r="O1432" s="42">
        <f t="shared" si="567"/>
        <v>19.901372152070522</v>
      </c>
      <c r="P1432" s="40"/>
      <c r="Q1432" s="42">
        <f t="shared" si="568"/>
        <v>1699747.35</v>
      </c>
      <c r="R1432" s="45">
        <f t="shared" si="559"/>
        <v>372</v>
      </c>
      <c r="U1432" s="39"/>
      <c r="V1432" s="455"/>
      <c r="W1432" s="207"/>
      <c r="X1432" s="39"/>
      <c r="Y1432" s="39"/>
      <c r="Z1432" s="210"/>
      <c r="AA1432" s="39"/>
      <c r="AB1432" s="211"/>
    </row>
    <row r="1433" spans="1:28" x14ac:dyDescent="0.25">
      <c r="A1433" s="100" t="str">
        <f t="shared" ref="A1433:B1433" si="577">A1386</f>
        <v>Plant Sewers</v>
      </c>
      <c r="B1433" s="130">
        <f t="shared" si="577"/>
        <v>373</v>
      </c>
      <c r="C1433" s="154">
        <f t="shared" si="561"/>
        <v>0</v>
      </c>
      <c r="D1433" s="154">
        <v>0</v>
      </c>
      <c r="E1433" s="224"/>
      <c r="F1433" s="154"/>
      <c r="G1433" s="224"/>
      <c r="H1433" s="154">
        <f>C1433+D1433-F1433</f>
        <v>0</v>
      </c>
      <c r="I1433" s="225">
        <f t="shared" si="563"/>
        <v>2.5</v>
      </c>
      <c r="J1433" s="154">
        <f t="shared" si="564"/>
        <v>0</v>
      </c>
      <c r="K1433" s="154">
        <f t="shared" si="565"/>
        <v>0</v>
      </c>
      <c r="L1433" s="154"/>
      <c r="M1433" s="224"/>
      <c r="N1433" s="154">
        <f t="shared" si="566"/>
        <v>0</v>
      </c>
      <c r="O1433" s="249" t="str">
        <f>IF(N1433&gt;0, N1433/H1433*100, "---")</f>
        <v>---</v>
      </c>
      <c r="P1433" s="224"/>
      <c r="Q1433" s="249">
        <f t="shared" si="568"/>
        <v>0</v>
      </c>
      <c r="R1433" s="130">
        <f t="shared" si="559"/>
        <v>373</v>
      </c>
      <c r="S1433" s="219"/>
      <c r="T1433" s="203"/>
      <c r="U1433" s="154"/>
      <c r="V1433" s="455"/>
      <c r="W1433" s="227"/>
      <c r="X1433" s="154"/>
      <c r="Y1433" s="154"/>
      <c r="Z1433" s="154"/>
      <c r="AA1433" s="154"/>
      <c r="AB1433" s="229"/>
    </row>
    <row r="1434" spans="1:28" x14ac:dyDescent="0.25">
      <c r="A1434" s="63" t="str">
        <f t="shared" ref="A1434:B1434" si="578">A1387</f>
        <v>Outfall Sewer Line</v>
      </c>
      <c r="B1434" s="45">
        <f t="shared" si="578"/>
        <v>374</v>
      </c>
      <c r="C1434" s="39">
        <f t="shared" si="561"/>
        <v>75109</v>
      </c>
      <c r="D1434" s="39">
        <v>0</v>
      </c>
      <c r="E1434" s="40"/>
      <c r="F1434" s="39"/>
      <c r="G1434" s="40"/>
      <c r="H1434" s="39">
        <f t="shared" ref="H1434" si="579">C1434+D1434-F1434</f>
        <v>75109</v>
      </c>
      <c r="I1434" s="41">
        <f t="shared" si="563"/>
        <v>2</v>
      </c>
      <c r="J1434" s="39">
        <f t="shared" si="564"/>
        <v>1502.18</v>
      </c>
      <c r="K1434" s="39">
        <f t="shared" si="565"/>
        <v>15772.890000000001</v>
      </c>
      <c r="L1434" s="39"/>
      <c r="M1434" s="40"/>
      <c r="N1434" s="39">
        <f t="shared" si="566"/>
        <v>17275.07</v>
      </c>
      <c r="O1434" s="42">
        <f t="shared" ref="O1434:O1440" si="580">IF(N1434&gt;0, N1434/H1434*100, "---")</f>
        <v>23</v>
      </c>
      <c r="P1434" s="40"/>
      <c r="Q1434" s="42">
        <f t="shared" si="568"/>
        <v>57833.93</v>
      </c>
      <c r="R1434" s="45">
        <f t="shared" si="559"/>
        <v>374</v>
      </c>
      <c r="U1434" s="39"/>
      <c r="V1434" s="455"/>
      <c r="W1434" s="207"/>
      <c r="X1434" s="39"/>
      <c r="Y1434" s="39"/>
      <c r="Z1434" s="39"/>
      <c r="AA1434" s="39"/>
      <c r="AB1434" s="211"/>
    </row>
    <row r="1435" spans="1:28" x14ac:dyDescent="0.25">
      <c r="A1435" s="100" t="str">
        <f t="shared" ref="A1435:B1435" si="581">A1388</f>
        <v>Structures and Improvements- other</v>
      </c>
      <c r="B1435" s="130">
        <f t="shared" si="581"/>
        <v>390</v>
      </c>
      <c r="C1435" s="154">
        <f t="shared" si="561"/>
        <v>235842</v>
      </c>
      <c r="D1435" s="154"/>
      <c r="E1435" s="224"/>
      <c r="F1435" s="154"/>
      <c r="G1435" s="224"/>
      <c r="H1435" s="154">
        <f>C1435+D1435-F1435</f>
        <v>235842</v>
      </c>
      <c r="I1435" s="225">
        <f t="shared" si="563"/>
        <v>2.5</v>
      </c>
      <c r="J1435" s="154">
        <f t="shared" si="564"/>
        <v>5896.05</v>
      </c>
      <c r="K1435" s="154">
        <f t="shared" si="565"/>
        <v>120421.10000000005</v>
      </c>
      <c r="L1435" s="154"/>
      <c r="M1435" s="224"/>
      <c r="N1435" s="154">
        <f t="shared" si="566"/>
        <v>126317.15000000005</v>
      </c>
      <c r="O1435" s="249">
        <f t="shared" si="580"/>
        <v>53.560074117417614</v>
      </c>
      <c r="P1435" s="224"/>
      <c r="Q1435" s="249">
        <f t="shared" si="568"/>
        <v>109524.84999999995</v>
      </c>
      <c r="R1435" s="130">
        <f t="shared" si="559"/>
        <v>390</v>
      </c>
      <c r="S1435" s="219"/>
      <c r="T1435" s="203"/>
      <c r="U1435" s="154"/>
      <c r="V1435" s="455"/>
      <c r="W1435" s="227"/>
      <c r="X1435" s="154"/>
      <c r="Y1435" s="154"/>
      <c r="Z1435" s="154"/>
      <c r="AA1435" s="154"/>
      <c r="AB1435" s="229"/>
    </row>
    <row r="1436" spans="1:28" x14ac:dyDescent="0.25">
      <c r="A1436" s="63" t="str">
        <f t="shared" ref="A1436:B1436" si="582">A1389</f>
        <v>Stores Equipment</v>
      </c>
      <c r="B1436" s="45">
        <f t="shared" si="582"/>
        <v>393</v>
      </c>
      <c r="C1436" s="39">
        <f t="shared" si="561"/>
        <v>12656</v>
      </c>
      <c r="D1436" s="39"/>
      <c r="E1436" s="40"/>
      <c r="F1436" s="39"/>
      <c r="G1436" s="40"/>
      <c r="H1436" s="39">
        <f t="shared" ref="H1436:H1440" si="583">C1436+D1436-F1436</f>
        <v>12656</v>
      </c>
      <c r="I1436" s="41">
        <f t="shared" si="563"/>
        <v>4</v>
      </c>
      <c r="J1436" s="39">
        <f t="shared" si="564"/>
        <v>506.24</v>
      </c>
      <c r="K1436" s="39">
        <f t="shared" si="565"/>
        <v>5315.5199999999986</v>
      </c>
      <c r="L1436" s="39"/>
      <c r="M1436" s="40"/>
      <c r="N1436" s="39">
        <f t="shared" si="566"/>
        <v>5821.7599999999984</v>
      </c>
      <c r="O1436" s="42">
        <f t="shared" si="580"/>
        <v>45.999999999999986</v>
      </c>
      <c r="P1436" s="40"/>
      <c r="Q1436" s="42">
        <f t="shared" si="568"/>
        <v>6834.2400000000016</v>
      </c>
      <c r="R1436" s="45">
        <f t="shared" si="559"/>
        <v>393</v>
      </c>
      <c r="S1436" s="219"/>
      <c r="T1436" s="203"/>
      <c r="U1436" s="39"/>
      <c r="V1436" s="455"/>
      <c r="W1436" s="207"/>
      <c r="X1436" s="39"/>
      <c r="Y1436" s="39"/>
      <c r="Z1436" s="39"/>
      <c r="AA1436" s="39"/>
      <c r="AB1436" s="211"/>
    </row>
    <row r="1437" spans="1:28" x14ac:dyDescent="0.25">
      <c r="A1437" s="100" t="str">
        <f t="shared" ref="A1437:B1437" si="584">A1390</f>
        <v>Transportation Equipment</v>
      </c>
      <c r="B1437" s="130">
        <f t="shared" si="584"/>
        <v>392</v>
      </c>
      <c r="C1437" s="154">
        <f t="shared" si="561"/>
        <v>0</v>
      </c>
      <c r="D1437" s="154"/>
      <c r="E1437" s="224"/>
      <c r="F1437" s="154"/>
      <c r="G1437" s="224"/>
      <c r="H1437" s="154">
        <f t="shared" si="583"/>
        <v>0</v>
      </c>
      <c r="I1437" s="225">
        <f t="shared" si="563"/>
        <v>13</v>
      </c>
      <c r="J1437" s="154">
        <f t="shared" si="564"/>
        <v>0</v>
      </c>
      <c r="K1437" s="154">
        <f t="shared" si="565"/>
        <v>0</v>
      </c>
      <c r="L1437" s="154"/>
      <c r="M1437" s="224"/>
      <c r="N1437" s="154">
        <f t="shared" si="566"/>
        <v>0</v>
      </c>
      <c r="O1437" s="249" t="str">
        <f t="shared" si="580"/>
        <v>---</v>
      </c>
      <c r="P1437" s="224"/>
      <c r="Q1437" s="249">
        <f t="shared" si="568"/>
        <v>0</v>
      </c>
      <c r="R1437" s="130">
        <f t="shared" si="559"/>
        <v>392</v>
      </c>
      <c r="S1437" s="219"/>
      <c r="T1437" s="203"/>
      <c r="U1437" s="154"/>
      <c r="V1437" s="455"/>
      <c r="W1437" s="227"/>
      <c r="X1437" s="154"/>
      <c r="Y1437" s="154"/>
      <c r="Z1437" s="154"/>
      <c r="AA1437" s="154"/>
      <c r="AB1437" s="229"/>
    </row>
    <row r="1438" spans="1:28" x14ac:dyDescent="0.25">
      <c r="A1438" s="63" t="str">
        <f t="shared" ref="A1438:B1438" si="585">A1391</f>
        <v>Power Operated Equipment</v>
      </c>
      <c r="B1438" s="45">
        <f t="shared" si="585"/>
        <v>396</v>
      </c>
      <c r="C1438" s="39">
        <f t="shared" si="561"/>
        <v>203658</v>
      </c>
      <c r="D1438" s="39">
        <v>0</v>
      </c>
      <c r="E1438" s="40"/>
      <c r="F1438" s="39"/>
      <c r="G1438" s="40"/>
      <c r="H1438" s="39">
        <f t="shared" si="583"/>
        <v>203658</v>
      </c>
      <c r="I1438" s="41">
        <f t="shared" si="563"/>
        <v>6.7</v>
      </c>
      <c r="J1438" s="39">
        <f t="shared" si="564"/>
        <v>13645.086000000001</v>
      </c>
      <c r="K1438" s="39">
        <f t="shared" si="565"/>
        <v>46628.716999999997</v>
      </c>
      <c r="L1438" s="39"/>
      <c r="M1438" s="40"/>
      <c r="N1438" s="39">
        <f t="shared" si="566"/>
        <v>60273.803</v>
      </c>
      <c r="O1438" s="42">
        <f t="shared" si="580"/>
        <v>29.595598012354046</v>
      </c>
      <c r="P1438" s="40"/>
      <c r="Q1438" s="42">
        <f t="shared" si="568"/>
        <v>143384.19699999999</v>
      </c>
      <c r="R1438" s="45">
        <f t="shared" si="559"/>
        <v>396</v>
      </c>
      <c r="S1438" s="219"/>
      <c r="T1438" s="203"/>
      <c r="U1438" s="39"/>
      <c r="V1438" s="456"/>
      <c r="W1438" s="207"/>
      <c r="X1438" s="39"/>
      <c r="Y1438" s="39"/>
      <c r="Z1438" s="39"/>
      <c r="AA1438" s="39"/>
      <c r="AB1438" s="211"/>
    </row>
    <row r="1439" spans="1:28" x14ac:dyDescent="0.25">
      <c r="A1439" s="100" t="str">
        <f t="shared" ref="A1439:B1439" si="586">A1392</f>
        <v>Land and Land Rights</v>
      </c>
      <c r="B1439" s="130">
        <f t="shared" si="586"/>
        <v>350</v>
      </c>
      <c r="C1439" s="154">
        <f t="shared" si="561"/>
        <v>31116</v>
      </c>
      <c r="D1439" s="154">
        <v>35000</v>
      </c>
      <c r="E1439" s="224"/>
      <c r="F1439" s="154"/>
      <c r="G1439" s="224"/>
      <c r="H1439" s="154">
        <f t="shared" si="583"/>
        <v>66116</v>
      </c>
      <c r="I1439" s="225">
        <f t="shared" si="563"/>
        <v>0</v>
      </c>
      <c r="J1439" s="154">
        <f t="shared" si="564"/>
        <v>0</v>
      </c>
      <c r="K1439" s="154">
        <f t="shared" si="565"/>
        <v>0</v>
      </c>
      <c r="L1439" s="154"/>
      <c r="M1439" s="224"/>
      <c r="N1439" s="154">
        <f t="shared" si="566"/>
        <v>0</v>
      </c>
      <c r="O1439" s="249" t="str">
        <f t="shared" si="580"/>
        <v>---</v>
      </c>
      <c r="P1439" s="224"/>
      <c r="Q1439" s="249">
        <f t="shared" si="568"/>
        <v>66116</v>
      </c>
      <c r="R1439" s="130">
        <f t="shared" si="559"/>
        <v>350</v>
      </c>
      <c r="S1439" s="219"/>
      <c r="T1439" s="203"/>
      <c r="U1439" s="154"/>
      <c r="V1439" s="154"/>
      <c r="W1439" s="227"/>
      <c r="X1439" s="154"/>
      <c r="Y1439" s="154"/>
      <c r="Z1439" s="154"/>
      <c r="AA1439" s="154"/>
      <c r="AB1439" s="229"/>
    </row>
    <row r="1440" spans="1:28" x14ac:dyDescent="0.25">
      <c r="A1440" s="63">
        <f t="shared" ref="A1440" si="587">A1394</f>
        <v>0</v>
      </c>
      <c r="B1440" s="45">
        <f t="shared" ref="B1440" si="588">B1393</f>
        <v>0</v>
      </c>
      <c r="C1440" s="39">
        <f t="shared" si="561"/>
        <v>0</v>
      </c>
      <c r="D1440" s="39"/>
      <c r="E1440" s="40"/>
      <c r="F1440" s="39"/>
      <c r="G1440" s="40"/>
      <c r="H1440" s="39">
        <f t="shared" si="583"/>
        <v>0</v>
      </c>
      <c r="I1440" s="41">
        <f t="shared" si="563"/>
        <v>0</v>
      </c>
      <c r="J1440" s="39">
        <f t="shared" si="564"/>
        <v>0</v>
      </c>
      <c r="K1440" s="39">
        <f t="shared" si="565"/>
        <v>0</v>
      </c>
      <c r="L1440" s="39"/>
      <c r="M1440" s="40"/>
      <c r="N1440" s="39">
        <f t="shared" si="566"/>
        <v>0</v>
      </c>
      <c r="O1440" s="42" t="str">
        <f t="shared" si="580"/>
        <v>---</v>
      </c>
      <c r="P1440" s="40"/>
      <c r="Q1440" s="42">
        <f t="shared" si="568"/>
        <v>0</v>
      </c>
      <c r="R1440" s="45"/>
      <c r="S1440" s="219"/>
      <c r="T1440" s="203"/>
      <c r="U1440" s="39"/>
      <c r="V1440" s="39"/>
      <c r="W1440" s="207"/>
      <c r="X1440" s="207"/>
      <c r="Y1440" s="39"/>
      <c r="Z1440" s="39"/>
      <c r="AA1440" s="39"/>
      <c r="AB1440" s="211"/>
    </row>
    <row r="1441" spans="1:28" x14ac:dyDescent="0.25">
      <c r="A1441" s="100">
        <f t="shared" ref="A1441" si="589">A1395</f>
        <v>0</v>
      </c>
      <c r="B1441" s="130">
        <f t="shared" ref="B1441" si="590">B1394</f>
        <v>0</v>
      </c>
      <c r="C1441" s="154">
        <f t="shared" si="561"/>
        <v>0</v>
      </c>
      <c r="D1441" s="289"/>
      <c r="E1441" s="290"/>
      <c r="F1441" s="289"/>
      <c r="G1441" s="290"/>
      <c r="H1441" s="154"/>
      <c r="I1441" s="225">
        <f t="shared" si="563"/>
        <v>0</v>
      </c>
      <c r="J1441" s="154">
        <f t="shared" si="564"/>
        <v>0</v>
      </c>
      <c r="K1441" s="154">
        <f t="shared" si="565"/>
        <v>0</v>
      </c>
      <c r="L1441" s="289"/>
      <c r="M1441" s="290"/>
      <c r="N1441" s="289"/>
      <c r="O1441" s="249"/>
      <c r="P1441" s="290"/>
      <c r="Q1441" s="291"/>
      <c r="R1441" s="130"/>
      <c r="S1441" s="219"/>
      <c r="T1441" s="203"/>
      <c r="U1441" s="154"/>
      <c r="V1441" s="154"/>
      <c r="W1441" s="227"/>
      <c r="X1441" s="227"/>
      <c r="Y1441" s="154"/>
      <c r="Z1441" s="154"/>
      <c r="AA1441" s="154"/>
      <c r="AB1441" s="229"/>
    </row>
    <row r="1442" spans="1:28" x14ac:dyDescent="0.25">
      <c r="A1442" s="10"/>
      <c r="B1442" s="104"/>
      <c r="C1442" s="14"/>
      <c r="D1442" s="15"/>
      <c r="E1442" s="16"/>
      <c r="F1442" s="15"/>
      <c r="G1442" s="16"/>
      <c r="H1442" s="11">
        <f t="shared" ref="H1442" si="591">C1442+D1442-F1442</f>
        <v>0</v>
      </c>
      <c r="I1442" s="17"/>
      <c r="J1442" s="11"/>
      <c r="K1442" s="14"/>
      <c r="L1442" s="15"/>
      <c r="M1442" s="16"/>
      <c r="N1442" s="15"/>
      <c r="O1442" s="13"/>
      <c r="P1442" s="16"/>
      <c r="Q1442" s="124"/>
      <c r="R1442" s="44"/>
      <c r="U1442" s="11"/>
      <c r="V1442" s="11"/>
      <c r="W1442" s="64"/>
      <c r="X1442" s="64"/>
      <c r="Y1442" s="11"/>
      <c r="Z1442" s="11"/>
      <c r="AA1442" s="11"/>
      <c r="AB1442" s="230"/>
    </row>
    <row r="1443" spans="1:28" x14ac:dyDescent="0.25">
      <c r="A1443" s="4" t="s">
        <v>4</v>
      </c>
      <c r="C1443" s="198">
        <f>SUM(C1422:C1442)</f>
        <v>4833972</v>
      </c>
      <c r="D1443" s="198">
        <f>SUM(D1422:D1442)</f>
        <v>35000</v>
      </c>
      <c r="E1443" s="22"/>
      <c r="F1443" s="154">
        <f>SUM(F1422:F1442)</f>
        <v>0</v>
      </c>
      <c r="G1443" s="22"/>
      <c r="H1443" s="198">
        <f>SUM(H1422:H1442)</f>
        <v>4868972</v>
      </c>
      <c r="I1443" s="23"/>
      <c r="J1443" s="198">
        <f>SUM(J1422:J1442)</f>
        <v>180584.39799999999</v>
      </c>
      <c r="K1443" s="198">
        <f>SUM(K1422:K1442)</f>
        <v>1051274.9900000002</v>
      </c>
      <c r="L1443" s="154">
        <f>SUM(L1422:L1442)</f>
        <v>0</v>
      </c>
      <c r="M1443" s="22"/>
      <c r="N1443" s="198">
        <f>SUM(N1422:N1442)</f>
        <v>1231859.388</v>
      </c>
      <c r="O1443" s="64"/>
      <c r="P1443" s="24"/>
      <c r="Q1443" s="198">
        <f>SUM(Q1422:Q1442)</f>
        <v>3637112.6120000007</v>
      </c>
      <c r="U1443" s="198">
        <f>SUM(U1422:U1442)</f>
        <v>0</v>
      </c>
      <c r="V1443" s="23"/>
      <c r="X1443" s="198">
        <f>U1443+V1422</f>
        <v>0</v>
      </c>
      <c r="Y1443" s="198">
        <f>X1443/H1443*J1443</f>
        <v>0</v>
      </c>
      <c r="AA1443" s="198">
        <f>Z1422+Y1443+SUM(AA1422:AA1442)</f>
        <v>0</v>
      </c>
      <c r="AB1443" s="198">
        <f>X1443-AA1443</f>
        <v>0</v>
      </c>
    </row>
    <row r="1444" spans="1:28" x14ac:dyDescent="0.25">
      <c r="C1444" s="32"/>
      <c r="H1444" s="32"/>
      <c r="I1444" s="32"/>
      <c r="J1444" s="32"/>
      <c r="K1444" s="32"/>
      <c r="L1444" s="32"/>
      <c r="N1444" s="32"/>
      <c r="O1444" s="32"/>
      <c r="Q1444" s="32"/>
    </row>
    <row r="1445" spans="1:28" x14ac:dyDescent="0.25">
      <c r="A1445" s="120" t="s">
        <v>85</v>
      </c>
      <c r="B1445" s="4"/>
      <c r="E1445" s="4"/>
      <c r="G1445" s="4"/>
      <c r="M1445" s="4"/>
      <c r="P1445" s="4"/>
    </row>
    <row r="1446" spans="1:28" ht="14.4" thickBot="1" x14ac:dyDescent="0.3">
      <c r="B1446" s="4"/>
      <c r="E1446" s="4"/>
      <c r="G1446" s="4"/>
      <c r="J1446" s="32"/>
      <c r="K1446" s="32"/>
      <c r="L1446" s="32"/>
      <c r="N1446" s="32"/>
      <c r="O1446" s="32"/>
      <c r="Q1446" s="32"/>
    </row>
    <row r="1447" spans="1:28" ht="14.4" thickTop="1" x14ac:dyDescent="0.25">
      <c r="B1447" s="4"/>
      <c r="E1447" s="4"/>
      <c r="G1447" s="4"/>
      <c r="J1447" s="32"/>
      <c r="K1447" s="66"/>
      <c r="L1447" s="67"/>
      <c r="M1447" s="68"/>
      <c r="N1447" s="67"/>
      <c r="O1447" s="67"/>
      <c r="P1447" s="68"/>
      <c r="Q1447" s="69"/>
    </row>
    <row r="1448" spans="1:28" x14ac:dyDescent="0.25">
      <c r="C1448" s="32"/>
      <c r="H1448" s="32"/>
      <c r="I1448" s="32"/>
      <c r="J1448" s="32"/>
      <c r="K1448" s="70"/>
      <c r="L1448" s="448">
        <f>I1414</f>
        <v>2012</v>
      </c>
      <c r="M1448" s="449"/>
      <c r="N1448" s="449"/>
      <c r="O1448" s="449"/>
      <c r="P1448" s="450"/>
      <c r="Q1448" s="71"/>
    </row>
    <row r="1449" spans="1:28" x14ac:dyDescent="0.25">
      <c r="K1449" s="72"/>
      <c r="L1449" s="56"/>
      <c r="M1449" s="73"/>
      <c r="N1449" s="56"/>
      <c r="O1449" s="56"/>
      <c r="P1449" s="73"/>
      <c r="Q1449" s="74"/>
    </row>
    <row r="1450" spans="1:28" x14ac:dyDescent="0.25">
      <c r="A1450" s="9"/>
      <c r="B1450" s="267"/>
      <c r="K1450" s="72"/>
      <c r="L1450" s="56" t="s">
        <v>19</v>
      </c>
      <c r="M1450" s="73"/>
      <c r="N1450" s="56"/>
      <c r="O1450" s="379">
        <f>H1443</f>
        <v>4868972</v>
      </c>
      <c r="P1450" s="379"/>
      <c r="Q1450" s="71"/>
    </row>
    <row r="1451" spans="1:28" x14ac:dyDescent="0.25">
      <c r="A1451" s="9"/>
      <c r="B1451" s="267"/>
      <c r="K1451" s="72"/>
      <c r="L1451" s="43" t="s">
        <v>20</v>
      </c>
      <c r="M1451" s="73"/>
      <c r="N1451" s="56"/>
      <c r="O1451" s="391">
        <f>X1443</f>
        <v>0</v>
      </c>
      <c r="P1451" s="391"/>
      <c r="Q1451" s="71"/>
    </row>
    <row r="1452" spans="1:28" ht="14.4" thickBot="1" x14ac:dyDescent="0.3">
      <c r="K1452" s="72"/>
      <c r="L1452" s="43" t="s">
        <v>21</v>
      </c>
      <c r="M1452" s="73"/>
      <c r="N1452" s="56"/>
      <c r="O1452" s="392">
        <f>N1443</f>
        <v>1231859.388</v>
      </c>
      <c r="P1452" s="392"/>
      <c r="Q1452" s="71"/>
    </row>
    <row r="1453" spans="1:28" x14ac:dyDescent="0.25">
      <c r="A1453" s="9"/>
      <c r="B1453" s="267"/>
      <c r="K1453" s="72"/>
      <c r="L1453" s="75"/>
      <c r="M1453" s="76"/>
      <c r="N1453" s="77"/>
      <c r="O1453" s="393">
        <f>O1450-O1451-O1452</f>
        <v>3637112.6119999997</v>
      </c>
      <c r="P1453" s="393"/>
      <c r="Q1453" s="71"/>
    </row>
    <row r="1454" spans="1:28" x14ac:dyDescent="0.25">
      <c r="A1454" s="9"/>
      <c r="B1454" s="267"/>
      <c r="H1454" s="9"/>
      <c r="K1454" s="78"/>
      <c r="L1454" s="43"/>
      <c r="M1454" s="73"/>
      <c r="N1454" s="56"/>
      <c r="O1454" s="43"/>
      <c r="P1454" s="56"/>
      <c r="Q1454" s="74"/>
    </row>
    <row r="1455" spans="1:28" x14ac:dyDescent="0.25">
      <c r="A1455" s="9" t="s">
        <v>22</v>
      </c>
      <c r="B1455" s="62">
        <v>0</v>
      </c>
      <c r="C1455" s="62"/>
      <c r="D1455" s="4" t="s">
        <v>23</v>
      </c>
      <c r="E1455" s="4"/>
      <c r="F1455" s="2"/>
      <c r="G1455" s="4"/>
      <c r="H1455" s="2"/>
      <c r="J1455" s="2"/>
      <c r="K1455" s="78"/>
      <c r="L1455" s="80" t="s">
        <v>24</v>
      </c>
      <c r="M1455" s="73"/>
      <c r="N1455" s="56"/>
      <c r="O1455" s="394">
        <f>AA1443</f>
        <v>0</v>
      </c>
      <c r="P1455" s="394"/>
      <c r="Q1455" s="71"/>
    </row>
    <row r="1456" spans="1:28" x14ac:dyDescent="0.25">
      <c r="A1456" s="9" t="s">
        <v>25</v>
      </c>
      <c r="B1456" s="62">
        <v>0</v>
      </c>
      <c r="C1456" s="62"/>
      <c r="D1456" s="4">
        <f>B1455-B1456</f>
        <v>0</v>
      </c>
      <c r="E1456" s="4" t="s">
        <v>26</v>
      </c>
      <c r="F1456" s="2"/>
      <c r="G1456" s="4"/>
      <c r="H1456" s="2"/>
      <c r="J1456" s="2"/>
      <c r="K1456" s="72"/>
      <c r="L1456" s="81" t="s">
        <v>27</v>
      </c>
      <c r="M1456" s="19"/>
      <c r="N1456" s="20"/>
      <c r="O1456" s="374">
        <f>O1453+O1455</f>
        <v>3637112.6119999997</v>
      </c>
      <c r="P1456" s="374"/>
      <c r="Q1456" s="95"/>
    </row>
    <row r="1457" spans="1:28" ht="14.4" thickBot="1" x14ac:dyDescent="0.3">
      <c r="A1457" s="9"/>
      <c r="B1457" s="62"/>
      <c r="C1457" s="62"/>
      <c r="E1457" s="4"/>
      <c r="F1457" s="2"/>
      <c r="G1457" s="4"/>
      <c r="H1457" s="2"/>
      <c r="J1457" s="2"/>
      <c r="K1457" s="82"/>
      <c r="L1457" s="103"/>
      <c r="M1457" s="84"/>
      <c r="N1457" s="83"/>
      <c r="O1457" s="83"/>
      <c r="P1457" s="84"/>
      <c r="Q1457" s="85"/>
    </row>
    <row r="1458" spans="1:28" ht="14.4" thickTop="1" x14ac:dyDescent="0.25"/>
    <row r="1460" spans="1:28" x14ac:dyDescent="0.25">
      <c r="B1460" s="4"/>
      <c r="E1460" s="4"/>
      <c r="M1460" s="4"/>
      <c r="N1460" s="425" t="s">
        <v>93</v>
      </c>
      <c r="O1460" s="425"/>
      <c r="P1460" s="425"/>
      <c r="Q1460" s="425"/>
      <c r="R1460" s="425"/>
    </row>
    <row r="1461" spans="1:28" x14ac:dyDescent="0.25">
      <c r="A1461" s="271"/>
      <c r="B1461" s="271"/>
      <c r="C1461" s="271"/>
      <c r="D1461" s="1"/>
      <c r="G1461" s="422" t="s">
        <v>1</v>
      </c>
      <c r="H1461" s="423"/>
      <c r="I1461" s="3">
        <f>I1414+1</f>
        <v>2013</v>
      </c>
      <c r="J1461" s="453"/>
      <c r="K1461" s="427"/>
      <c r="L1461" s="428"/>
      <c r="M1461" s="3">
        <v>12</v>
      </c>
      <c r="N1461" s="425"/>
      <c r="O1461" s="425"/>
      <c r="P1461" s="425"/>
      <c r="Q1461" s="425"/>
      <c r="R1461" s="425"/>
    </row>
    <row r="1462" spans="1:28" x14ac:dyDescent="0.25">
      <c r="A1462" s="271"/>
      <c r="B1462" s="271"/>
      <c r="C1462" s="271"/>
      <c r="D1462" s="1"/>
      <c r="N1462" s="426"/>
      <c r="O1462" s="426"/>
      <c r="P1462" s="426"/>
      <c r="Q1462" s="426"/>
      <c r="R1462" s="426"/>
    </row>
    <row r="1463" spans="1:28" x14ac:dyDescent="0.3">
      <c r="A1463" s="5"/>
      <c r="B1463" s="429" t="s">
        <v>49</v>
      </c>
      <c r="C1463" s="366" t="s">
        <v>44</v>
      </c>
      <c r="D1463" s="366" t="s">
        <v>45</v>
      </c>
      <c r="E1463" s="101"/>
      <c r="F1463" s="366" t="s">
        <v>46</v>
      </c>
      <c r="G1463" s="101"/>
      <c r="H1463" s="366" t="s">
        <v>47</v>
      </c>
      <c r="I1463" s="366" t="s">
        <v>48</v>
      </c>
      <c r="J1463" s="366" t="s">
        <v>50</v>
      </c>
      <c r="K1463" s="366" t="s">
        <v>51</v>
      </c>
      <c r="L1463" s="366" t="s">
        <v>52</v>
      </c>
      <c r="M1463" s="101"/>
      <c r="N1463" s="366" t="s">
        <v>53</v>
      </c>
      <c r="O1463" s="366" t="s">
        <v>60</v>
      </c>
      <c r="P1463" s="101"/>
      <c r="Q1463" s="366" t="s">
        <v>55</v>
      </c>
      <c r="R1463" s="366" t="s">
        <v>49</v>
      </c>
      <c r="U1463" s="437" t="s">
        <v>64</v>
      </c>
      <c r="V1463" s="437" t="s">
        <v>65</v>
      </c>
      <c r="W1463" s="437" t="s">
        <v>67</v>
      </c>
      <c r="X1463" s="437" t="s">
        <v>66</v>
      </c>
      <c r="Y1463" s="437" t="s">
        <v>68</v>
      </c>
      <c r="Z1463" s="437" t="s">
        <v>69</v>
      </c>
      <c r="AA1463" s="437" t="s">
        <v>70</v>
      </c>
      <c r="AB1463" s="437" t="s">
        <v>71</v>
      </c>
    </row>
    <row r="1464" spans="1:28" x14ac:dyDescent="0.3">
      <c r="A1464" s="6"/>
      <c r="B1464" s="430"/>
      <c r="C1464" s="367"/>
      <c r="D1464" s="367"/>
      <c r="E1464" s="102"/>
      <c r="F1464" s="367"/>
      <c r="G1464" s="102"/>
      <c r="H1464" s="367"/>
      <c r="I1464" s="367"/>
      <c r="J1464" s="367"/>
      <c r="K1464" s="367"/>
      <c r="L1464" s="367"/>
      <c r="M1464" s="102"/>
      <c r="N1464" s="367"/>
      <c r="O1464" s="367"/>
      <c r="P1464" s="102"/>
      <c r="Q1464" s="367"/>
      <c r="R1464" s="367"/>
      <c r="U1464" s="438"/>
      <c r="V1464" s="438"/>
      <c r="W1464" s="438"/>
      <c r="X1464" s="438"/>
      <c r="Y1464" s="438"/>
      <c r="Z1464" s="438"/>
      <c r="AA1464" s="438"/>
      <c r="AB1464" s="438"/>
    </row>
    <row r="1465" spans="1:28" x14ac:dyDescent="0.3">
      <c r="A1465" s="6"/>
      <c r="B1465" s="430"/>
      <c r="C1465" s="367"/>
      <c r="D1465" s="367"/>
      <c r="E1465" s="102"/>
      <c r="F1465" s="367"/>
      <c r="G1465" s="102"/>
      <c r="H1465" s="367"/>
      <c r="I1465" s="367"/>
      <c r="J1465" s="367"/>
      <c r="K1465" s="367"/>
      <c r="L1465" s="367"/>
      <c r="M1465" s="102"/>
      <c r="N1465" s="367"/>
      <c r="O1465" s="367"/>
      <c r="P1465" s="102"/>
      <c r="Q1465" s="367"/>
      <c r="R1465" s="367"/>
      <c r="U1465" s="438"/>
      <c r="V1465" s="438"/>
      <c r="W1465" s="438"/>
      <c r="X1465" s="438"/>
      <c r="Y1465" s="438"/>
      <c r="Z1465" s="438"/>
      <c r="AA1465" s="438"/>
      <c r="AB1465" s="438"/>
    </row>
    <row r="1466" spans="1:28" x14ac:dyDescent="0.3">
      <c r="A1466" s="433" t="s">
        <v>0</v>
      </c>
      <c r="B1466" s="430"/>
      <c r="C1466" s="367"/>
      <c r="D1466" s="367"/>
      <c r="E1466" s="102"/>
      <c r="F1466" s="367"/>
      <c r="G1466" s="102"/>
      <c r="H1466" s="367"/>
      <c r="I1466" s="367"/>
      <c r="J1466" s="367"/>
      <c r="K1466" s="367"/>
      <c r="L1466" s="367"/>
      <c r="M1466" s="102"/>
      <c r="N1466" s="367"/>
      <c r="O1466" s="367"/>
      <c r="P1466" s="102"/>
      <c r="Q1466" s="367"/>
      <c r="R1466" s="367"/>
      <c r="U1466" s="438"/>
      <c r="V1466" s="438"/>
      <c r="W1466" s="438"/>
      <c r="X1466" s="438"/>
      <c r="Y1466" s="438"/>
      <c r="Z1466" s="438"/>
      <c r="AA1466" s="438"/>
      <c r="AB1466" s="438"/>
    </row>
    <row r="1467" spans="1:28" x14ac:dyDescent="0.3">
      <c r="A1467" s="433"/>
      <c r="B1467" s="431"/>
      <c r="C1467" s="46">
        <f>I1461</f>
        <v>2013</v>
      </c>
      <c r="D1467" s="46">
        <f>C1467</f>
        <v>2013</v>
      </c>
      <c r="E1467" s="7" t="s">
        <v>5</v>
      </c>
      <c r="F1467" s="46">
        <f>D1467</f>
        <v>2013</v>
      </c>
      <c r="G1467" s="7" t="s">
        <v>5</v>
      </c>
      <c r="H1467" s="46">
        <f>F1467</f>
        <v>2013</v>
      </c>
      <c r="I1467" s="373"/>
      <c r="J1467" s="373"/>
      <c r="K1467" s="46">
        <f>H1467</f>
        <v>2013</v>
      </c>
      <c r="L1467" s="46">
        <f>K1467</f>
        <v>2013</v>
      </c>
      <c r="M1467" s="7" t="s">
        <v>5</v>
      </c>
      <c r="N1467" s="46">
        <f>L1467</f>
        <v>2013</v>
      </c>
      <c r="O1467" s="373"/>
      <c r="P1467" s="7" t="s">
        <v>5</v>
      </c>
      <c r="Q1467" s="47">
        <f>N1467</f>
        <v>2013</v>
      </c>
      <c r="R1467" s="373"/>
      <c r="U1467" s="46">
        <f>Q1467</f>
        <v>2013</v>
      </c>
      <c r="V1467" s="46">
        <f>U1467</f>
        <v>2013</v>
      </c>
      <c r="W1467" s="439"/>
      <c r="X1467" s="46">
        <f>U1467</f>
        <v>2013</v>
      </c>
      <c r="Y1467" s="46">
        <f>U1467</f>
        <v>2013</v>
      </c>
      <c r="Z1467" s="47">
        <f>U1467</f>
        <v>2013</v>
      </c>
      <c r="AA1467" s="439"/>
      <c r="AB1467" s="439"/>
    </row>
    <row r="1468" spans="1:28" x14ac:dyDescent="0.25">
      <c r="A1468" s="9"/>
      <c r="B1468" s="112"/>
      <c r="C1468" s="100"/>
      <c r="D1468" s="233"/>
      <c r="E1468" s="234"/>
      <c r="F1468" s="233"/>
      <c r="G1468" s="234"/>
      <c r="H1468" s="233"/>
      <c r="I1468" s="235"/>
      <c r="J1468" s="233"/>
      <c r="K1468" s="233"/>
      <c r="L1468" s="233"/>
      <c r="M1468" s="234"/>
      <c r="N1468" s="233"/>
      <c r="O1468" s="233"/>
      <c r="P1468" s="234"/>
      <c r="Q1468" s="235"/>
      <c r="R1468" s="233"/>
      <c r="U1468" s="59"/>
      <c r="V1468" s="59"/>
      <c r="W1468" s="60"/>
      <c r="X1468" s="59"/>
      <c r="Y1468" s="59"/>
      <c r="Z1468" s="59"/>
      <c r="AA1468" s="60"/>
      <c r="AB1468" s="60"/>
    </row>
    <row r="1469" spans="1:28" x14ac:dyDescent="0.25">
      <c r="A1469" s="244" t="s">
        <v>214</v>
      </c>
      <c r="B1469" s="112" t="str">
        <f>$M$1</f>
        <v>A</v>
      </c>
      <c r="C1469" s="154"/>
      <c r="D1469" s="154"/>
      <c r="E1469" s="224"/>
      <c r="F1469" s="154"/>
      <c r="G1469" s="224"/>
      <c r="H1469" s="154"/>
      <c r="I1469" s="225"/>
      <c r="J1469" s="154"/>
      <c r="K1469" s="154"/>
      <c r="L1469" s="154"/>
      <c r="M1469" s="224"/>
      <c r="N1469" s="154"/>
      <c r="O1469" s="249"/>
      <c r="P1469" s="224"/>
      <c r="Q1469" s="249"/>
      <c r="R1469" s="130"/>
      <c r="S1469" s="219"/>
      <c r="T1469" s="203"/>
      <c r="U1469" s="154"/>
      <c r="V1469" s="154">
        <f>X1443</f>
        <v>0</v>
      </c>
      <c r="W1469" s="227"/>
      <c r="X1469" s="227"/>
      <c r="Y1469" s="227"/>
      <c r="Z1469" s="227"/>
      <c r="AA1469" s="154"/>
      <c r="AB1469" s="229"/>
    </row>
    <row r="1470" spans="1:28" x14ac:dyDescent="0.25">
      <c r="A1470" s="100" t="str">
        <f>A1423</f>
        <v>Structures and Improvements-sewage collection</v>
      </c>
      <c r="B1470" s="130">
        <f>B1423</f>
        <v>351</v>
      </c>
      <c r="C1470" s="154">
        <f>H1423</f>
        <v>111379</v>
      </c>
      <c r="D1470" s="154">
        <v>0</v>
      </c>
      <c r="E1470" s="224"/>
      <c r="F1470" s="154"/>
      <c r="G1470" s="224"/>
      <c r="H1470" s="154">
        <f>C1470+D1470-F1470</f>
        <v>111379</v>
      </c>
      <c r="I1470" s="225">
        <f>I1423</f>
        <v>3</v>
      </c>
      <c r="J1470" s="154">
        <f>((C1470+H1470)/2)*I1470/100*$M$1461/12</f>
        <v>3341.3700000000003</v>
      </c>
      <c r="K1470" s="154">
        <f>N1423</f>
        <v>78454.965000000011</v>
      </c>
      <c r="L1470" s="154"/>
      <c r="M1470" s="224"/>
      <c r="N1470" s="154">
        <f>K1470+J1470+L1470-F1470</f>
        <v>81796.335000000006</v>
      </c>
      <c r="O1470" s="249">
        <f>IF(N1470&gt;0, N1470/H1470*100, "---")</f>
        <v>73.439638531500563</v>
      </c>
      <c r="P1470" s="224"/>
      <c r="Q1470" s="249">
        <f>H1470-N1470</f>
        <v>29582.664999999994</v>
      </c>
      <c r="R1470" s="130">
        <f t="shared" ref="R1470:R1486" si="592">B1470</f>
        <v>351</v>
      </c>
      <c r="S1470" s="219"/>
      <c r="T1470" s="203"/>
      <c r="U1470" s="154"/>
      <c r="V1470" s="360" t="s">
        <v>72</v>
      </c>
      <c r="W1470" s="227"/>
      <c r="X1470" s="154"/>
      <c r="Y1470" s="251"/>
      <c r="Z1470" s="363" t="s">
        <v>74</v>
      </c>
      <c r="AA1470" s="154"/>
      <c r="AB1470" s="229"/>
    </row>
    <row r="1471" spans="1:28" x14ac:dyDescent="0.25">
      <c r="A1471" s="63" t="str">
        <f t="shared" ref="A1471:B1471" si="593">A1424</f>
        <v>Collection Sewers, Force</v>
      </c>
      <c r="B1471" s="45">
        <f t="shared" si="593"/>
        <v>352.1</v>
      </c>
      <c r="C1471" s="39">
        <f t="shared" ref="C1471:C1488" si="594">H1424</f>
        <v>0</v>
      </c>
      <c r="D1471" s="39"/>
      <c r="E1471" s="40"/>
      <c r="F1471" s="39"/>
      <c r="G1471" s="40"/>
      <c r="H1471" s="39">
        <f t="shared" ref="H1471:H1479" si="595">C1471+D1471-F1471</f>
        <v>0</v>
      </c>
      <c r="I1471" s="41">
        <f t="shared" ref="I1471:I1488" si="596">I1424</f>
        <v>2</v>
      </c>
      <c r="J1471" s="39">
        <f t="shared" ref="J1471:J1488" si="597">((C1471+H1471)/2)*I1471/100*$M$1461/12</f>
        <v>0</v>
      </c>
      <c r="K1471" s="39">
        <f t="shared" ref="K1471:K1488" si="598">N1424</f>
        <v>0</v>
      </c>
      <c r="L1471" s="39"/>
      <c r="M1471" s="40"/>
      <c r="N1471" s="39">
        <f t="shared" ref="N1471:N1487" si="599">K1471+J1471+L1471-F1471</f>
        <v>0</v>
      </c>
      <c r="O1471" s="42" t="str">
        <f t="shared" ref="O1471:O1479" si="600">IF(N1471&gt;0, N1471/H1471*100, "---")</f>
        <v>---</v>
      </c>
      <c r="P1471" s="40"/>
      <c r="Q1471" s="42">
        <f t="shared" ref="Q1471:Q1487" si="601">H1471-N1471</f>
        <v>0</v>
      </c>
      <c r="R1471" s="45">
        <f t="shared" si="592"/>
        <v>352.1</v>
      </c>
      <c r="U1471" s="39"/>
      <c r="V1471" s="361"/>
      <c r="W1471" s="207"/>
      <c r="X1471" s="39"/>
      <c r="Y1471" s="210"/>
      <c r="Z1471" s="364"/>
      <c r="AA1471" s="39"/>
      <c r="AB1471" s="211"/>
    </row>
    <row r="1472" spans="1:28" x14ac:dyDescent="0.25">
      <c r="A1472" s="100" t="str">
        <f t="shared" ref="A1472:B1472" si="602">A1425</f>
        <v>Collection Sewers, Gravity</v>
      </c>
      <c r="B1472" s="130">
        <f t="shared" si="602"/>
        <v>352.2</v>
      </c>
      <c r="C1472" s="154">
        <f t="shared" si="594"/>
        <v>0</v>
      </c>
      <c r="D1472" s="154"/>
      <c r="E1472" s="224"/>
      <c r="F1472" s="154"/>
      <c r="G1472" s="224"/>
      <c r="H1472" s="154">
        <f t="shared" si="595"/>
        <v>0</v>
      </c>
      <c r="I1472" s="225">
        <f t="shared" si="596"/>
        <v>2</v>
      </c>
      <c r="J1472" s="154">
        <f t="shared" si="597"/>
        <v>0</v>
      </c>
      <c r="K1472" s="154">
        <f t="shared" si="598"/>
        <v>0</v>
      </c>
      <c r="L1472" s="154"/>
      <c r="M1472" s="224"/>
      <c r="N1472" s="154">
        <f t="shared" si="599"/>
        <v>0</v>
      </c>
      <c r="O1472" s="249" t="str">
        <f t="shared" si="600"/>
        <v>---</v>
      </c>
      <c r="P1472" s="224"/>
      <c r="Q1472" s="249">
        <f t="shared" si="601"/>
        <v>0</v>
      </c>
      <c r="R1472" s="130">
        <f t="shared" si="592"/>
        <v>352.2</v>
      </c>
      <c r="S1472" s="219"/>
      <c r="T1472" s="203"/>
      <c r="U1472" s="154"/>
      <c r="V1472" s="361"/>
      <c r="W1472" s="227"/>
      <c r="X1472" s="154"/>
      <c r="Y1472" s="251"/>
      <c r="Z1472" s="364"/>
      <c r="AA1472" s="154"/>
      <c r="AB1472" s="229"/>
    </row>
    <row r="1473" spans="1:28" x14ac:dyDescent="0.25">
      <c r="A1473" s="63" t="str">
        <f t="shared" ref="A1473:B1473" si="603">A1426</f>
        <v>Structures and Improvements-sewage treatment</v>
      </c>
      <c r="B1473" s="45">
        <f t="shared" si="603"/>
        <v>371</v>
      </c>
      <c r="C1473" s="39">
        <f t="shared" si="594"/>
        <v>97252</v>
      </c>
      <c r="D1473" s="39"/>
      <c r="E1473" s="40"/>
      <c r="F1473" s="39"/>
      <c r="G1473" s="40"/>
      <c r="H1473" s="39">
        <f t="shared" si="595"/>
        <v>97252</v>
      </c>
      <c r="I1473" s="41">
        <f t="shared" si="596"/>
        <v>3.7</v>
      </c>
      <c r="J1473" s="39">
        <f t="shared" si="597"/>
        <v>3598.3240000000001</v>
      </c>
      <c r="K1473" s="39">
        <f t="shared" si="598"/>
        <v>38827.097000000002</v>
      </c>
      <c r="L1473" s="39"/>
      <c r="M1473" s="40"/>
      <c r="N1473" s="39">
        <f t="shared" si="599"/>
        <v>42425.421000000002</v>
      </c>
      <c r="O1473" s="42">
        <f t="shared" si="600"/>
        <v>43.624214412042946</v>
      </c>
      <c r="P1473" s="40"/>
      <c r="Q1473" s="42">
        <f t="shared" si="601"/>
        <v>54826.578999999998</v>
      </c>
      <c r="R1473" s="45">
        <f t="shared" si="592"/>
        <v>371</v>
      </c>
      <c r="U1473" s="39"/>
      <c r="V1473" s="361"/>
      <c r="W1473" s="207"/>
      <c r="X1473" s="39"/>
      <c r="Y1473" s="210"/>
      <c r="Z1473" s="364"/>
      <c r="AA1473" s="39"/>
      <c r="AB1473" s="211"/>
    </row>
    <row r="1474" spans="1:28" x14ac:dyDescent="0.25">
      <c r="A1474" s="100" t="str">
        <f t="shared" ref="A1474:B1474" si="604">A1427</f>
        <v>Services to Customers</v>
      </c>
      <c r="B1474" s="130">
        <f t="shared" si="604"/>
        <v>353</v>
      </c>
      <c r="C1474" s="154">
        <f t="shared" si="594"/>
        <v>1774051</v>
      </c>
      <c r="D1474" s="154">
        <v>3662</v>
      </c>
      <c r="E1474" s="224"/>
      <c r="F1474" s="154"/>
      <c r="G1474" s="224"/>
      <c r="H1474" s="154">
        <f t="shared" si="595"/>
        <v>1777713</v>
      </c>
      <c r="I1474" s="225">
        <f t="shared" si="596"/>
        <v>2</v>
      </c>
      <c r="J1474" s="154">
        <f t="shared" si="597"/>
        <v>35517.64</v>
      </c>
      <c r="K1474" s="154">
        <f t="shared" si="598"/>
        <v>442019.59000000008</v>
      </c>
      <c r="L1474" s="154"/>
      <c r="M1474" s="224"/>
      <c r="N1474" s="154">
        <f t="shared" si="599"/>
        <v>477537.2300000001</v>
      </c>
      <c r="O1474" s="249">
        <f t="shared" si="600"/>
        <v>26.862447987948567</v>
      </c>
      <c r="P1474" s="224"/>
      <c r="Q1474" s="249">
        <f t="shared" si="601"/>
        <v>1300175.77</v>
      </c>
      <c r="R1474" s="130">
        <f t="shared" si="592"/>
        <v>353</v>
      </c>
      <c r="S1474" s="219"/>
      <c r="T1474" s="203"/>
      <c r="U1474" s="154"/>
      <c r="V1474" s="361"/>
      <c r="W1474" s="227"/>
      <c r="X1474" s="154"/>
      <c r="Y1474" s="251"/>
      <c r="Z1474" s="364"/>
      <c r="AA1474" s="154"/>
      <c r="AB1474" s="229"/>
    </row>
    <row r="1475" spans="1:28" x14ac:dyDescent="0.25">
      <c r="A1475" s="63" t="str">
        <f t="shared" ref="A1475:B1475" si="605">A1428</f>
        <v>Flow Measuring Devices</v>
      </c>
      <c r="B1475" s="45">
        <f t="shared" si="605"/>
        <v>354</v>
      </c>
      <c r="C1475" s="39">
        <f t="shared" si="594"/>
        <v>28383</v>
      </c>
      <c r="D1475" s="39"/>
      <c r="E1475" s="40"/>
      <c r="F1475" s="39"/>
      <c r="G1475" s="40"/>
      <c r="H1475" s="39">
        <f t="shared" si="595"/>
        <v>28383</v>
      </c>
      <c r="I1475" s="41">
        <f t="shared" si="596"/>
        <v>3.3</v>
      </c>
      <c r="J1475" s="39">
        <f t="shared" si="597"/>
        <v>936.63899999999978</v>
      </c>
      <c r="K1475" s="39">
        <f t="shared" si="598"/>
        <v>6132.7365</v>
      </c>
      <c r="L1475" s="39"/>
      <c r="M1475" s="40"/>
      <c r="N1475" s="39">
        <f t="shared" si="599"/>
        <v>7069.3755000000001</v>
      </c>
      <c r="O1475" s="42">
        <f t="shared" si="600"/>
        <v>24.907076418983195</v>
      </c>
      <c r="P1475" s="40"/>
      <c r="Q1475" s="42">
        <f t="shared" si="601"/>
        <v>21313.624499999998</v>
      </c>
      <c r="R1475" s="45">
        <f t="shared" si="592"/>
        <v>354</v>
      </c>
      <c r="U1475" s="39"/>
      <c r="V1475" s="361"/>
      <c r="W1475" s="207"/>
      <c r="X1475" s="39"/>
      <c r="Y1475" s="210"/>
      <c r="Z1475" s="364"/>
      <c r="AA1475" s="39"/>
      <c r="AB1475" s="211"/>
    </row>
    <row r="1476" spans="1:28" x14ac:dyDescent="0.25">
      <c r="A1476" s="100" t="str">
        <f t="shared" ref="A1476:B1476" si="606">A1429</f>
        <v>Receiving Wells (Pump Pits)</v>
      </c>
      <c r="B1476" s="130">
        <f t="shared" si="606"/>
        <v>362</v>
      </c>
      <c r="C1476" s="154">
        <f t="shared" si="594"/>
        <v>2387</v>
      </c>
      <c r="D1476" s="154"/>
      <c r="E1476" s="224"/>
      <c r="F1476" s="154"/>
      <c r="G1476" s="224"/>
      <c r="H1476" s="154">
        <f t="shared" si="595"/>
        <v>2387</v>
      </c>
      <c r="I1476" s="225">
        <f t="shared" si="596"/>
        <v>4</v>
      </c>
      <c r="J1476" s="154">
        <f t="shared" si="597"/>
        <v>95.48</v>
      </c>
      <c r="K1476" s="154">
        <f t="shared" si="598"/>
        <v>1193.5</v>
      </c>
      <c r="L1476" s="154"/>
      <c r="M1476" s="224"/>
      <c r="N1476" s="154">
        <f t="shared" si="599"/>
        <v>1288.98</v>
      </c>
      <c r="O1476" s="249">
        <f t="shared" si="600"/>
        <v>54</v>
      </c>
      <c r="P1476" s="224"/>
      <c r="Q1476" s="249">
        <f t="shared" si="601"/>
        <v>1098.02</v>
      </c>
      <c r="R1476" s="130">
        <f t="shared" si="592"/>
        <v>362</v>
      </c>
      <c r="S1476" s="219"/>
      <c r="T1476" s="203"/>
      <c r="U1476" s="154"/>
      <c r="V1476" s="362"/>
      <c r="W1476" s="227"/>
      <c r="X1476" s="154"/>
      <c r="Y1476" s="251"/>
      <c r="Z1476" s="365"/>
      <c r="AA1476" s="154"/>
      <c r="AB1476" s="229"/>
    </row>
    <row r="1477" spans="1:28" x14ac:dyDescent="0.25">
      <c r="A1477" s="63" t="str">
        <f t="shared" ref="A1477:B1477" si="607">A1430</f>
        <v>Pumping Equipment</v>
      </c>
      <c r="B1477" s="45">
        <f t="shared" si="607"/>
        <v>363</v>
      </c>
      <c r="C1477" s="39">
        <f t="shared" si="594"/>
        <v>2844</v>
      </c>
      <c r="D1477" s="39"/>
      <c r="E1477" s="40"/>
      <c r="F1477" s="39"/>
      <c r="G1477" s="40"/>
      <c r="H1477" s="39">
        <f t="shared" si="595"/>
        <v>2844</v>
      </c>
      <c r="I1477" s="41">
        <f t="shared" si="596"/>
        <v>10</v>
      </c>
      <c r="J1477" s="39">
        <f t="shared" si="597"/>
        <v>284.39999999999998</v>
      </c>
      <c r="K1477" s="39">
        <f t="shared" si="598"/>
        <v>426.59999999999997</v>
      </c>
      <c r="L1477" s="39"/>
      <c r="M1477" s="40"/>
      <c r="N1477" s="39">
        <f t="shared" si="599"/>
        <v>711</v>
      </c>
      <c r="O1477" s="42">
        <f t="shared" si="600"/>
        <v>25</v>
      </c>
      <c r="P1477" s="40"/>
      <c r="Q1477" s="42">
        <f t="shared" si="601"/>
        <v>2133</v>
      </c>
      <c r="R1477" s="45">
        <f t="shared" si="592"/>
        <v>363</v>
      </c>
      <c r="U1477" s="39"/>
      <c r="V1477" s="39"/>
      <c r="W1477" s="207"/>
      <c r="X1477" s="39"/>
      <c r="Y1477" s="39"/>
      <c r="Z1477" s="210"/>
      <c r="AA1477" s="39"/>
      <c r="AB1477" s="211"/>
    </row>
    <row r="1478" spans="1:28" x14ac:dyDescent="0.25">
      <c r="A1478" s="100" t="str">
        <f t="shared" ref="A1478:B1478" si="608">A1431</f>
        <v>Communication Equipment</v>
      </c>
      <c r="B1478" s="130">
        <f t="shared" si="608"/>
        <v>397</v>
      </c>
      <c r="C1478" s="154">
        <f t="shared" si="594"/>
        <v>137227</v>
      </c>
      <c r="D1478" s="154"/>
      <c r="E1478" s="224"/>
      <c r="F1478" s="154"/>
      <c r="G1478" s="224"/>
      <c r="H1478" s="154">
        <f t="shared" si="595"/>
        <v>137227</v>
      </c>
      <c r="I1478" s="225">
        <f t="shared" si="596"/>
        <v>6.7</v>
      </c>
      <c r="J1478" s="154">
        <f t="shared" si="597"/>
        <v>9194.2090000000007</v>
      </c>
      <c r="K1478" s="154">
        <f t="shared" si="598"/>
        <v>32796.466500000002</v>
      </c>
      <c r="L1478" s="154"/>
      <c r="M1478" s="224"/>
      <c r="N1478" s="154">
        <f t="shared" si="599"/>
        <v>41990.675500000005</v>
      </c>
      <c r="O1478" s="249">
        <f t="shared" si="600"/>
        <v>30.599426862060675</v>
      </c>
      <c r="P1478" s="224"/>
      <c r="Q1478" s="249">
        <f t="shared" si="601"/>
        <v>95236.324499999988</v>
      </c>
      <c r="R1478" s="130">
        <f t="shared" si="592"/>
        <v>397</v>
      </c>
      <c r="S1478" s="219"/>
      <c r="T1478" s="203"/>
      <c r="U1478" s="154"/>
      <c r="V1478" s="454" t="s">
        <v>73</v>
      </c>
      <c r="W1478" s="227"/>
      <c r="X1478" s="154"/>
      <c r="Y1478" s="154"/>
      <c r="Z1478" s="251"/>
      <c r="AA1478" s="154"/>
      <c r="AB1478" s="229"/>
    </row>
    <row r="1479" spans="1:28" x14ac:dyDescent="0.25">
      <c r="A1479" s="63" t="str">
        <f t="shared" ref="A1479:B1479" si="609">A1432</f>
        <v>Treatment &amp; Disposal Facilities</v>
      </c>
      <c r="B1479" s="45">
        <f t="shared" si="609"/>
        <v>372</v>
      </c>
      <c r="C1479" s="39">
        <f t="shared" si="594"/>
        <v>2122068</v>
      </c>
      <c r="D1479" s="39">
        <v>1194326</v>
      </c>
      <c r="E1479" s="40"/>
      <c r="F1479" s="39"/>
      <c r="G1479" s="40"/>
      <c r="H1479" s="39">
        <f t="shared" si="595"/>
        <v>3316394</v>
      </c>
      <c r="I1479" s="41">
        <f t="shared" si="596"/>
        <v>5</v>
      </c>
      <c r="J1479" s="39">
        <f t="shared" si="597"/>
        <v>135961.54999999999</v>
      </c>
      <c r="K1479" s="39">
        <f t="shared" si="598"/>
        <v>422320.64999999991</v>
      </c>
      <c r="L1479" s="39"/>
      <c r="M1479" s="40"/>
      <c r="N1479" s="39">
        <f t="shared" si="599"/>
        <v>558282.19999999995</v>
      </c>
      <c r="O1479" s="42">
        <f t="shared" si="600"/>
        <v>16.834013087709117</v>
      </c>
      <c r="P1479" s="40"/>
      <c r="Q1479" s="42">
        <f t="shared" si="601"/>
        <v>2758111.8</v>
      </c>
      <c r="R1479" s="45">
        <f t="shared" si="592"/>
        <v>372</v>
      </c>
      <c r="U1479" s="39"/>
      <c r="V1479" s="455"/>
      <c r="W1479" s="207"/>
      <c r="X1479" s="39"/>
      <c r="Y1479" s="39"/>
      <c r="Z1479" s="210"/>
      <c r="AA1479" s="39"/>
      <c r="AB1479" s="211"/>
    </row>
    <row r="1480" spans="1:28" x14ac:dyDescent="0.25">
      <c r="A1480" s="100" t="str">
        <f t="shared" ref="A1480:B1480" si="610">A1433</f>
        <v>Plant Sewers</v>
      </c>
      <c r="B1480" s="130">
        <f t="shared" si="610"/>
        <v>373</v>
      </c>
      <c r="C1480" s="154">
        <f t="shared" si="594"/>
        <v>0</v>
      </c>
      <c r="D1480" s="154"/>
      <c r="E1480" s="224"/>
      <c r="F1480" s="154"/>
      <c r="G1480" s="224"/>
      <c r="H1480" s="154">
        <f>C1480+D1480-F1480</f>
        <v>0</v>
      </c>
      <c r="I1480" s="225">
        <f t="shared" si="596"/>
        <v>2.5</v>
      </c>
      <c r="J1480" s="154">
        <f t="shared" si="597"/>
        <v>0</v>
      </c>
      <c r="K1480" s="154">
        <f t="shared" si="598"/>
        <v>0</v>
      </c>
      <c r="L1480" s="154"/>
      <c r="M1480" s="224"/>
      <c r="N1480" s="154">
        <f t="shared" si="599"/>
        <v>0</v>
      </c>
      <c r="O1480" s="249" t="str">
        <f>IF(N1480&gt;0, N1480/H1480*100, "---")</f>
        <v>---</v>
      </c>
      <c r="P1480" s="224"/>
      <c r="Q1480" s="249">
        <f t="shared" si="601"/>
        <v>0</v>
      </c>
      <c r="R1480" s="130">
        <f t="shared" si="592"/>
        <v>373</v>
      </c>
      <c r="S1480" s="219"/>
      <c r="T1480" s="203"/>
      <c r="U1480" s="154"/>
      <c r="V1480" s="455"/>
      <c r="W1480" s="227"/>
      <c r="X1480" s="154"/>
      <c r="Y1480" s="154"/>
      <c r="Z1480" s="154"/>
      <c r="AA1480" s="154"/>
      <c r="AB1480" s="229"/>
    </row>
    <row r="1481" spans="1:28" x14ac:dyDescent="0.25">
      <c r="A1481" s="63" t="str">
        <f t="shared" ref="A1481:B1481" si="611">A1434</f>
        <v>Outfall Sewer Line</v>
      </c>
      <c r="B1481" s="45">
        <f t="shared" si="611"/>
        <v>374</v>
      </c>
      <c r="C1481" s="39">
        <f t="shared" si="594"/>
        <v>75109</v>
      </c>
      <c r="D1481" s="39">
        <v>0</v>
      </c>
      <c r="E1481" s="40"/>
      <c r="F1481" s="39"/>
      <c r="G1481" s="40"/>
      <c r="H1481" s="39">
        <f t="shared" ref="H1481" si="612">C1481+D1481-F1481</f>
        <v>75109</v>
      </c>
      <c r="I1481" s="41">
        <f t="shared" si="596"/>
        <v>2</v>
      </c>
      <c r="J1481" s="39">
        <f t="shared" si="597"/>
        <v>1502.18</v>
      </c>
      <c r="K1481" s="39">
        <f t="shared" si="598"/>
        <v>17275.07</v>
      </c>
      <c r="L1481" s="39"/>
      <c r="M1481" s="40"/>
      <c r="N1481" s="39">
        <f t="shared" si="599"/>
        <v>18777.25</v>
      </c>
      <c r="O1481" s="42">
        <f t="shared" ref="O1481:O1487" si="613">IF(N1481&gt;0, N1481/H1481*100, "---")</f>
        <v>25</v>
      </c>
      <c r="P1481" s="40"/>
      <c r="Q1481" s="42">
        <f t="shared" si="601"/>
        <v>56331.75</v>
      </c>
      <c r="R1481" s="45">
        <f t="shared" si="592"/>
        <v>374</v>
      </c>
      <c r="U1481" s="39"/>
      <c r="V1481" s="455"/>
      <c r="W1481" s="207"/>
      <c r="X1481" s="39"/>
      <c r="Y1481" s="39"/>
      <c r="Z1481" s="39"/>
      <c r="AA1481" s="39"/>
      <c r="AB1481" s="211"/>
    </row>
    <row r="1482" spans="1:28" x14ac:dyDescent="0.25">
      <c r="A1482" s="100" t="str">
        <f t="shared" ref="A1482:B1482" si="614">A1435</f>
        <v>Structures and Improvements- other</v>
      </c>
      <c r="B1482" s="130">
        <f t="shared" si="614"/>
        <v>390</v>
      </c>
      <c r="C1482" s="154">
        <f t="shared" si="594"/>
        <v>235842</v>
      </c>
      <c r="D1482" s="154"/>
      <c r="E1482" s="224"/>
      <c r="F1482" s="154"/>
      <c r="G1482" s="224"/>
      <c r="H1482" s="154">
        <f>C1482+D1482-F1482</f>
        <v>235842</v>
      </c>
      <c r="I1482" s="225">
        <f t="shared" si="596"/>
        <v>2.5</v>
      </c>
      <c r="J1482" s="154">
        <f t="shared" si="597"/>
        <v>5896.05</v>
      </c>
      <c r="K1482" s="154">
        <f t="shared" si="598"/>
        <v>126317.15000000005</v>
      </c>
      <c r="L1482" s="154"/>
      <c r="M1482" s="224"/>
      <c r="N1482" s="154">
        <f t="shared" si="599"/>
        <v>132213.20000000004</v>
      </c>
      <c r="O1482" s="249">
        <f t="shared" si="613"/>
        <v>56.060074117417614</v>
      </c>
      <c r="P1482" s="224"/>
      <c r="Q1482" s="249">
        <f t="shared" si="601"/>
        <v>103628.79999999996</v>
      </c>
      <c r="R1482" s="130">
        <f t="shared" si="592"/>
        <v>390</v>
      </c>
      <c r="S1482" s="219"/>
      <c r="T1482" s="203"/>
      <c r="U1482" s="154"/>
      <c r="V1482" s="455"/>
      <c r="W1482" s="227"/>
      <c r="X1482" s="154"/>
      <c r="Y1482" s="154"/>
      <c r="Z1482" s="154"/>
      <c r="AA1482" s="154"/>
      <c r="AB1482" s="229"/>
    </row>
    <row r="1483" spans="1:28" x14ac:dyDescent="0.25">
      <c r="A1483" s="63" t="str">
        <f t="shared" ref="A1483:B1483" si="615">A1436</f>
        <v>Stores Equipment</v>
      </c>
      <c r="B1483" s="45">
        <f t="shared" si="615"/>
        <v>393</v>
      </c>
      <c r="C1483" s="39">
        <f t="shared" si="594"/>
        <v>12656</v>
      </c>
      <c r="D1483" s="39"/>
      <c r="E1483" s="40"/>
      <c r="F1483" s="39"/>
      <c r="G1483" s="40"/>
      <c r="H1483" s="39">
        <f t="shared" ref="H1483:H1487" si="616">C1483+D1483-F1483</f>
        <v>12656</v>
      </c>
      <c r="I1483" s="41">
        <f t="shared" si="596"/>
        <v>4</v>
      </c>
      <c r="J1483" s="39">
        <f t="shared" si="597"/>
        <v>506.24</v>
      </c>
      <c r="K1483" s="39">
        <f t="shared" si="598"/>
        <v>5821.7599999999984</v>
      </c>
      <c r="L1483" s="39"/>
      <c r="M1483" s="40"/>
      <c r="N1483" s="39">
        <f t="shared" si="599"/>
        <v>6327.9999999999982</v>
      </c>
      <c r="O1483" s="42">
        <f t="shared" si="613"/>
        <v>49.999999999999986</v>
      </c>
      <c r="P1483" s="40"/>
      <c r="Q1483" s="42">
        <f t="shared" si="601"/>
        <v>6328.0000000000018</v>
      </c>
      <c r="R1483" s="45">
        <f t="shared" si="592"/>
        <v>393</v>
      </c>
      <c r="S1483" s="219"/>
      <c r="T1483" s="203"/>
      <c r="U1483" s="39"/>
      <c r="V1483" s="455"/>
      <c r="W1483" s="207"/>
      <c r="X1483" s="39"/>
      <c r="Y1483" s="39"/>
      <c r="Z1483" s="39"/>
      <c r="AA1483" s="39"/>
      <c r="AB1483" s="211"/>
    </row>
    <row r="1484" spans="1:28" x14ac:dyDescent="0.25">
      <c r="A1484" s="100" t="str">
        <f t="shared" ref="A1484:B1484" si="617">A1437</f>
        <v>Transportation Equipment</v>
      </c>
      <c r="B1484" s="130">
        <f t="shared" si="617"/>
        <v>392</v>
      </c>
      <c r="C1484" s="154">
        <f t="shared" si="594"/>
        <v>0</v>
      </c>
      <c r="D1484" s="154"/>
      <c r="E1484" s="224"/>
      <c r="F1484" s="154"/>
      <c r="G1484" s="224"/>
      <c r="H1484" s="154">
        <f t="shared" si="616"/>
        <v>0</v>
      </c>
      <c r="I1484" s="225">
        <f t="shared" si="596"/>
        <v>13</v>
      </c>
      <c r="J1484" s="154">
        <f t="shared" si="597"/>
        <v>0</v>
      </c>
      <c r="K1484" s="154">
        <f t="shared" si="598"/>
        <v>0</v>
      </c>
      <c r="L1484" s="154"/>
      <c r="M1484" s="224"/>
      <c r="N1484" s="154">
        <f t="shared" si="599"/>
        <v>0</v>
      </c>
      <c r="O1484" s="249" t="str">
        <f t="shared" si="613"/>
        <v>---</v>
      </c>
      <c r="P1484" s="224"/>
      <c r="Q1484" s="249">
        <f t="shared" si="601"/>
        <v>0</v>
      </c>
      <c r="R1484" s="130">
        <f t="shared" si="592"/>
        <v>392</v>
      </c>
      <c r="S1484" s="219"/>
      <c r="T1484" s="203"/>
      <c r="U1484" s="154"/>
      <c r="V1484" s="455"/>
      <c r="W1484" s="227"/>
      <c r="X1484" s="154"/>
      <c r="Y1484" s="154"/>
      <c r="Z1484" s="154"/>
      <c r="AA1484" s="154"/>
      <c r="AB1484" s="229"/>
    </row>
    <row r="1485" spans="1:28" x14ac:dyDescent="0.25">
      <c r="A1485" s="63" t="str">
        <f t="shared" ref="A1485:B1485" si="618">A1438</f>
        <v>Power Operated Equipment</v>
      </c>
      <c r="B1485" s="45">
        <f t="shared" si="618"/>
        <v>396</v>
      </c>
      <c r="C1485" s="39">
        <f t="shared" si="594"/>
        <v>203658</v>
      </c>
      <c r="D1485" s="39">
        <v>64748</v>
      </c>
      <c r="E1485" s="40"/>
      <c r="F1485" s="39"/>
      <c r="G1485" s="40"/>
      <c r="H1485" s="39">
        <f t="shared" si="616"/>
        <v>268406</v>
      </c>
      <c r="I1485" s="41">
        <f t="shared" si="596"/>
        <v>6.7</v>
      </c>
      <c r="J1485" s="39">
        <f t="shared" si="597"/>
        <v>15814.144000000002</v>
      </c>
      <c r="K1485" s="39">
        <f t="shared" si="598"/>
        <v>60273.803</v>
      </c>
      <c r="L1485" s="39"/>
      <c r="M1485" s="40"/>
      <c r="N1485" s="39">
        <f t="shared" si="599"/>
        <v>76087.947</v>
      </c>
      <c r="O1485" s="42">
        <f t="shared" si="613"/>
        <v>28.348079774669717</v>
      </c>
      <c r="P1485" s="40"/>
      <c r="Q1485" s="42">
        <f t="shared" si="601"/>
        <v>192318.05300000001</v>
      </c>
      <c r="R1485" s="45">
        <f t="shared" si="592"/>
        <v>396</v>
      </c>
      <c r="S1485" s="219"/>
      <c r="T1485" s="203"/>
      <c r="U1485" s="39"/>
      <c r="V1485" s="456"/>
      <c r="W1485" s="207"/>
      <c r="X1485" s="39"/>
      <c r="Y1485" s="39"/>
      <c r="Z1485" s="39"/>
      <c r="AA1485" s="39"/>
      <c r="AB1485" s="211"/>
    </row>
    <row r="1486" spans="1:28" x14ac:dyDescent="0.25">
      <c r="A1486" s="100" t="str">
        <f t="shared" ref="A1486:B1486" si="619">A1439</f>
        <v>Land and Land Rights</v>
      </c>
      <c r="B1486" s="130">
        <f t="shared" si="619"/>
        <v>350</v>
      </c>
      <c r="C1486" s="154">
        <f t="shared" si="594"/>
        <v>66116</v>
      </c>
      <c r="D1486" s="154"/>
      <c r="E1486" s="224"/>
      <c r="F1486" s="154"/>
      <c r="G1486" s="224"/>
      <c r="H1486" s="154">
        <f t="shared" si="616"/>
        <v>66116</v>
      </c>
      <c r="I1486" s="225">
        <f t="shared" si="596"/>
        <v>0</v>
      </c>
      <c r="J1486" s="154">
        <f t="shared" si="597"/>
        <v>0</v>
      </c>
      <c r="K1486" s="154">
        <f t="shared" si="598"/>
        <v>0</v>
      </c>
      <c r="L1486" s="154"/>
      <c r="M1486" s="224"/>
      <c r="N1486" s="154">
        <f t="shared" si="599"/>
        <v>0</v>
      </c>
      <c r="O1486" s="249" t="str">
        <f t="shared" si="613"/>
        <v>---</v>
      </c>
      <c r="P1486" s="224"/>
      <c r="Q1486" s="249">
        <f t="shared" si="601"/>
        <v>66116</v>
      </c>
      <c r="R1486" s="130">
        <f t="shared" si="592"/>
        <v>350</v>
      </c>
      <c r="S1486" s="219"/>
      <c r="T1486" s="203"/>
      <c r="U1486" s="154"/>
      <c r="V1486" s="154"/>
      <c r="W1486" s="227"/>
      <c r="X1486" s="154"/>
      <c r="Y1486" s="154"/>
      <c r="Z1486" s="154"/>
      <c r="AA1486" s="154"/>
      <c r="AB1486" s="229"/>
    </row>
    <row r="1487" spans="1:28" x14ac:dyDescent="0.25">
      <c r="A1487" s="63">
        <f t="shared" ref="A1487" si="620">A1441</f>
        <v>0</v>
      </c>
      <c r="B1487" s="45">
        <f t="shared" ref="B1487" si="621">B1440</f>
        <v>0</v>
      </c>
      <c r="C1487" s="39">
        <f t="shared" si="594"/>
        <v>0</v>
      </c>
      <c r="D1487" s="39"/>
      <c r="E1487" s="40"/>
      <c r="F1487" s="39"/>
      <c r="G1487" s="40"/>
      <c r="H1487" s="39">
        <f t="shared" si="616"/>
        <v>0</v>
      </c>
      <c r="I1487" s="41">
        <f t="shared" si="596"/>
        <v>0</v>
      </c>
      <c r="J1487" s="39">
        <f t="shared" si="597"/>
        <v>0</v>
      </c>
      <c r="K1487" s="39">
        <f t="shared" si="598"/>
        <v>0</v>
      </c>
      <c r="L1487" s="39"/>
      <c r="M1487" s="40"/>
      <c r="N1487" s="39">
        <f t="shared" si="599"/>
        <v>0</v>
      </c>
      <c r="O1487" s="42" t="str">
        <f t="shared" si="613"/>
        <v>---</v>
      </c>
      <c r="P1487" s="40"/>
      <c r="Q1487" s="42">
        <f t="shared" si="601"/>
        <v>0</v>
      </c>
      <c r="R1487" s="45"/>
      <c r="S1487" s="219"/>
      <c r="T1487" s="203"/>
      <c r="U1487" s="39"/>
      <c r="V1487" s="39"/>
      <c r="W1487" s="207"/>
      <c r="X1487" s="207"/>
      <c r="Y1487" s="39"/>
      <c r="Z1487" s="39"/>
      <c r="AA1487" s="39"/>
      <c r="AB1487" s="211"/>
    </row>
    <row r="1488" spans="1:28" x14ac:dyDescent="0.25">
      <c r="A1488" s="100">
        <f t="shared" ref="A1488" si="622">A1442</f>
        <v>0</v>
      </c>
      <c r="B1488" s="130">
        <f t="shared" ref="B1488" si="623">B1441</f>
        <v>0</v>
      </c>
      <c r="C1488" s="154">
        <f t="shared" si="594"/>
        <v>0</v>
      </c>
      <c r="D1488" s="289"/>
      <c r="E1488" s="290"/>
      <c r="F1488" s="289"/>
      <c r="G1488" s="290"/>
      <c r="H1488" s="154"/>
      <c r="I1488" s="225">
        <f t="shared" si="596"/>
        <v>0</v>
      </c>
      <c r="J1488" s="154">
        <f t="shared" si="597"/>
        <v>0</v>
      </c>
      <c r="K1488" s="154">
        <f t="shared" si="598"/>
        <v>0</v>
      </c>
      <c r="L1488" s="289"/>
      <c r="M1488" s="290"/>
      <c r="N1488" s="289"/>
      <c r="O1488" s="249"/>
      <c r="P1488" s="290"/>
      <c r="Q1488" s="291"/>
      <c r="R1488" s="130"/>
      <c r="S1488" s="219"/>
      <c r="T1488" s="203"/>
      <c r="U1488" s="154"/>
      <c r="V1488" s="154"/>
      <c r="W1488" s="227"/>
      <c r="X1488" s="227"/>
      <c r="Y1488" s="154"/>
      <c r="Z1488" s="154"/>
      <c r="AA1488" s="154"/>
      <c r="AB1488" s="229"/>
    </row>
    <row r="1489" spans="1:28" x14ac:dyDescent="0.25">
      <c r="A1489" s="10"/>
      <c r="B1489" s="104"/>
      <c r="C1489" s="14"/>
      <c r="D1489" s="15"/>
      <c r="E1489" s="16"/>
      <c r="F1489" s="15"/>
      <c r="G1489" s="16"/>
      <c r="H1489" s="11">
        <f t="shared" ref="H1489" si="624">C1489+D1489-F1489</f>
        <v>0</v>
      </c>
      <c r="I1489" s="17"/>
      <c r="J1489" s="11"/>
      <c r="K1489" s="14"/>
      <c r="L1489" s="15"/>
      <c r="M1489" s="16"/>
      <c r="N1489" s="15"/>
      <c r="O1489" s="13"/>
      <c r="P1489" s="16"/>
      <c r="Q1489" s="124"/>
      <c r="R1489" s="44"/>
      <c r="U1489" s="11"/>
      <c r="V1489" s="11"/>
      <c r="W1489" s="64"/>
      <c r="X1489" s="64"/>
      <c r="Y1489" s="11"/>
      <c r="Z1489" s="11"/>
      <c r="AA1489" s="11"/>
      <c r="AB1489" s="230"/>
    </row>
    <row r="1490" spans="1:28" x14ac:dyDescent="0.25">
      <c r="A1490" s="4" t="s">
        <v>4</v>
      </c>
      <c r="C1490" s="198">
        <f>SUM(C1469:C1489)</f>
        <v>4868972</v>
      </c>
      <c r="D1490" s="198">
        <f>SUM(D1469:D1489)</f>
        <v>1262736</v>
      </c>
      <c r="E1490" s="22"/>
      <c r="F1490" s="154">
        <f>SUM(F1469:F1489)</f>
        <v>0</v>
      </c>
      <c r="G1490" s="22"/>
      <c r="H1490" s="198">
        <f>SUM(H1469:H1489)</f>
        <v>6131708</v>
      </c>
      <c r="I1490" s="23"/>
      <c r="J1490" s="198">
        <f>SUM(J1469:J1489)</f>
        <v>212648.22599999997</v>
      </c>
      <c r="K1490" s="198">
        <f>SUM(K1469:K1489)</f>
        <v>1231859.388</v>
      </c>
      <c r="L1490" s="154">
        <f>SUM(L1469:L1489)</f>
        <v>0</v>
      </c>
      <c r="M1490" s="22"/>
      <c r="N1490" s="198">
        <f>SUM(N1469:N1489)</f>
        <v>1444507.6140000001</v>
      </c>
      <c r="O1490" s="64"/>
      <c r="P1490" s="24"/>
      <c r="Q1490" s="198">
        <f>SUM(Q1469:Q1489)</f>
        <v>4687200.3859999999</v>
      </c>
      <c r="U1490" s="198">
        <f>SUM(U1469:U1489)</f>
        <v>0</v>
      </c>
      <c r="V1490" s="23"/>
      <c r="X1490" s="198">
        <f>U1490+V1469</f>
        <v>0</v>
      </c>
      <c r="Y1490" s="198">
        <f>X1490/H1490*J1490</f>
        <v>0</v>
      </c>
      <c r="AA1490" s="198">
        <f>Z1469+Y1490+SUM(AA1469:AA1489)</f>
        <v>0</v>
      </c>
      <c r="AB1490" s="198">
        <f>X1490-AA1490</f>
        <v>0</v>
      </c>
    </row>
    <row r="1491" spans="1:28" x14ac:dyDescent="0.25">
      <c r="C1491" s="32"/>
      <c r="H1491" s="32"/>
      <c r="I1491" s="32"/>
      <c r="J1491" s="32"/>
      <c r="K1491" s="32"/>
      <c r="L1491" s="32"/>
      <c r="N1491" s="32"/>
      <c r="O1491" s="32"/>
      <c r="Q1491" s="32"/>
    </row>
    <row r="1492" spans="1:28" x14ac:dyDescent="0.25">
      <c r="A1492" s="120" t="s">
        <v>85</v>
      </c>
      <c r="B1492" s="4"/>
      <c r="E1492" s="4"/>
      <c r="G1492" s="4"/>
      <c r="M1492" s="4"/>
      <c r="P1492" s="4"/>
    </row>
    <row r="1493" spans="1:28" ht="14.4" thickBot="1" x14ac:dyDescent="0.3">
      <c r="B1493" s="4"/>
      <c r="E1493" s="4"/>
      <c r="G1493" s="4"/>
      <c r="J1493" s="32"/>
      <c r="K1493" s="32"/>
      <c r="L1493" s="32"/>
      <c r="N1493" s="32"/>
      <c r="O1493" s="32"/>
      <c r="Q1493" s="32"/>
    </row>
    <row r="1494" spans="1:28" ht="14.4" thickTop="1" x14ac:dyDescent="0.25">
      <c r="B1494" s="4"/>
      <c r="E1494" s="4"/>
      <c r="G1494" s="4"/>
      <c r="J1494" s="32"/>
      <c r="K1494" s="66"/>
      <c r="L1494" s="67"/>
      <c r="M1494" s="68"/>
      <c r="N1494" s="67"/>
      <c r="O1494" s="67"/>
      <c r="P1494" s="68"/>
      <c r="Q1494" s="69"/>
    </row>
    <row r="1495" spans="1:28" x14ac:dyDescent="0.25">
      <c r="C1495" s="32"/>
      <c r="H1495" s="32"/>
      <c r="I1495" s="32"/>
      <c r="J1495" s="32"/>
      <c r="K1495" s="70"/>
      <c r="L1495" s="448">
        <f>I1461</f>
        <v>2013</v>
      </c>
      <c r="M1495" s="449"/>
      <c r="N1495" s="449"/>
      <c r="O1495" s="449"/>
      <c r="P1495" s="450"/>
      <c r="Q1495" s="71"/>
    </row>
    <row r="1496" spans="1:28" x14ac:dyDescent="0.25">
      <c r="K1496" s="72"/>
      <c r="L1496" s="56"/>
      <c r="M1496" s="73"/>
      <c r="N1496" s="56"/>
      <c r="O1496" s="56"/>
      <c r="P1496" s="73"/>
      <c r="Q1496" s="74"/>
    </row>
    <row r="1497" spans="1:28" x14ac:dyDescent="0.25">
      <c r="A1497" s="9"/>
      <c r="B1497" s="267"/>
      <c r="K1497" s="72"/>
      <c r="L1497" s="56" t="s">
        <v>19</v>
      </c>
      <c r="M1497" s="73"/>
      <c r="N1497" s="56"/>
      <c r="O1497" s="379">
        <f>H1490</f>
        <v>6131708</v>
      </c>
      <c r="P1497" s="379"/>
      <c r="Q1497" s="71"/>
    </row>
    <row r="1498" spans="1:28" x14ac:dyDescent="0.25">
      <c r="A1498" s="9"/>
      <c r="B1498" s="267"/>
      <c r="K1498" s="72"/>
      <c r="L1498" s="43" t="s">
        <v>20</v>
      </c>
      <c r="M1498" s="73"/>
      <c r="N1498" s="56"/>
      <c r="O1498" s="391">
        <f>X1490</f>
        <v>0</v>
      </c>
      <c r="P1498" s="391"/>
      <c r="Q1498" s="71"/>
    </row>
    <row r="1499" spans="1:28" ht="14.4" thickBot="1" x14ac:dyDescent="0.3">
      <c r="K1499" s="72"/>
      <c r="L1499" s="43" t="s">
        <v>21</v>
      </c>
      <c r="M1499" s="73"/>
      <c r="N1499" s="56"/>
      <c r="O1499" s="392">
        <f>N1490</f>
        <v>1444507.6140000001</v>
      </c>
      <c r="P1499" s="392"/>
      <c r="Q1499" s="71"/>
    </row>
    <row r="1500" spans="1:28" x14ac:dyDescent="0.25">
      <c r="A1500" s="9"/>
      <c r="B1500" s="267"/>
      <c r="K1500" s="72"/>
      <c r="L1500" s="75"/>
      <c r="M1500" s="76"/>
      <c r="N1500" s="77"/>
      <c r="O1500" s="393">
        <f>O1497-O1498-O1499</f>
        <v>4687200.3859999999</v>
      </c>
      <c r="P1500" s="393"/>
      <c r="Q1500" s="71"/>
    </row>
    <row r="1501" spans="1:28" x14ac:dyDescent="0.25">
      <c r="A1501" s="9"/>
      <c r="B1501" s="267"/>
      <c r="H1501" s="9"/>
      <c r="K1501" s="78"/>
      <c r="L1501" s="43"/>
      <c r="M1501" s="73"/>
      <c r="N1501" s="56"/>
      <c r="O1501" s="43"/>
      <c r="P1501" s="56"/>
      <c r="Q1501" s="74"/>
    </row>
    <row r="1502" spans="1:28" x14ac:dyDescent="0.25">
      <c r="A1502" s="9" t="s">
        <v>22</v>
      </c>
      <c r="B1502" s="62">
        <v>0</v>
      </c>
      <c r="C1502" s="62"/>
      <c r="D1502" s="4" t="s">
        <v>23</v>
      </c>
      <c r="E1502" s="4"/>
      <c r="F1502" s="2"/>
      <c r="G1502" s="4"/>
      <c r="H1502" s="2"/>
      <c r="J1502" s="2"/>
      <c r="K1502" s="78"/>
      <c r="L1502" s="80" t="s">
        <v>24</v>
      </c>
      <c r="M1502" s="73"/>
      <c r="N1502" s="56"/>
      <c r="O1502" s="394">
        <f>AA1490</f>
        <v>0</v>
      </c>
      <c r="P1502" s="394"/>
      <c r="Q1502" s="71"/>
    </row>
    <row r="1503" spans="1:28" x14ac:dyDescent="0.25">
      <c r="A1503" s="9" t="s">
        <v>25</v>
      </c>
      <c r="B1503" s="62">
        <v>0</v>
      </c>
      <c r="C1503" s="62"/>
      <c r="D1503" s="4">
        <f>B1502-B1503</f>
        <v>0</v>
      </c>
      <c r="E1503" s="4" t="s">
        <v>26</v>
      </c>
      <c r="F1503" s="2"/>
      <c r="G1503" s="4"/>
      <c r="H1503" s="2"/>
      <c r="J1503" s="2"/>
      <c r="K1503" s="72"/>
      <c r="L1503" s="81" t="s">
        <v>27</v>
      </c>
      <c r="M1503" s="19"/>
      <c r="N1503" s="20"/>
      <c r="O1503" s="374">
        <f>O1500+O1502</f>
        <v>4687200.3859999999</v>
      </c>
      <c r="P1503" s="374"/>
      <c r="Q1503" s="95"/>
    </row>
    <row r="1504" spans="1:28" ht="14.4" thickBot="1" x14ac:dyDescent="0.3">
      <c r="A1504" s="9"/>
      <c r="B1504" s="62"/>
      <c r="C1504" s="62"/>
      <c r="E1504" s="4"/>
      <c r="F1504" s="2"/>
      <c r="G1504" s="4"/>
      <c r="H1504" s="2"/>
      <c r="J1504" s="2"/>
      <c r="K1504" s="82"/>
      <c r="L1504" s="103"/>
      <c r="M1504" s="84"/>
      <c r="N1504" s="83"/>
      <c r="O1504" s="83"/>
      <c r="P1504" s="84"/>
      <c r="Q1504" s="85"/>
    </row>
    <row r="1505" spans="1:28" ht="14.4" thickTop="1" x14ac:dyDescent="0.25"/>
    <row r="1507" spans="1:28" x14ac:dyDescent="0.25">
      <c r="B1507" s="4"/>
      <c r="E1507" s="4"/>
      <c r="M1507" s="4"/>
      <c r="N1507" s="425" t="s">
        <v>93</v>
      </c>
      <c r="O1507" s="425"/>
      <c r="P1507" s="425"/>
      <c r="Q1507" s="425"/>
      <c r="R1507" s="425"/>
    </row>
    <row r="1508" spans="1:28" x14ac:dyDescent="0.25">
      <c r="A1508" s="271"/>
      <c r="B1508" s="271"/>
      <c r="C1508" s="271"/>
      <c r="D1508" s="1"/>
      <c r="G1508" s="422" t="s">
        <v>1</v>
      </c>
      <c r="H1508" s="423"/>
      <c r="I1508" s="3">
        <f>I1461+1</f>
        <v>2014</v>
      </c>
      <c r="J1508" s="453"/>
      <c r="K1508" s="427"/>
      <c r="L1508" s="428"/>
      <c r="M1508" s="3">
        <v>12</v>
      </c>
      <c r="N1508" s="425"/>
      <c r="O1508" s="425"/>
      <c r="P1508" s="425"/>
      <c r="Q1508" s="425"/>
      <c r="R1508" s="425"/>
    </row>
    <row r="1509" spans="1:28" x14ac:dyDescent="0.25">
      <c r="A1509" s="271"/>
      <c r="B1509" s="271"/>
      <c r="C1509" s="271"/>
      <c r="D1509" s="1"/>
      <c r="N1509" s="426"/>
      <c r="O1509" s="426"/>
      <c r="P1509" s="426"/>
      <c r="Q1509" s="426"/>
      <c r="R1509" s="426"/>
    </row>
    <row r="1510" spans="1:28" x14ac:dyDescent="0.3">
      <c r="A1510" s="5"/>
      <c r="B1510" s="429" t="s">
        <v>49</v>
      </c>
      <c r="C1510" s="366" t="s">
        <v>44</v>
      </c>
      <c r="D1510" s="366" t="s">
        <v>45</v>
      </c>
      <c r="E1510" s="101"/>
      <c r="F1510" s="366" t="s">
        <v>46</v>
      </c>
      <c r="G1510" s="101"/>
      <c r="H1510" s="366" t="s">
        <v>47</v>
      </c>
      <c r="I1510" s="366" t="s">
        <v>48</v>
      </c>
      <c r="J1510" s="366" t="s">
        <v>50</v>
      </c>
      <c r="K1510" s="366" t="s">
        <v>51</v>
      </c>
      <c r="L1510" s="366" t="s">
        <v>52</v>
      </c>
      <c r="M1510" s="101"/>
      <c r="N1510" s="366" t="s">
        <v>53</v>
      </c>
      <c r="O1510" s="366" t="s">
        <v>60</v>
      </c>
      <c r="P1510" s="101"/>
      <c r="Q1510" s="366" t="s">
        <v>55</v>
      </c>
      <c r="R1510" s="366" t="s">
        <v>49</v>
      </c>
      <c r="U1510" s="437" t="s">
        <v>64</v>
      </c>
      <c r="V1510" s="437" t="s">
        <v>65</v>
      </c>
      <c r="W1510" s="437" t="s">
        <v>67</v>
      </c>
      <c r="X1510" s="437" t="s">
        <v>66</v>
      </c>
      <c r="Y1510" s="437" t="s">
        <v>68</v>
      </c>
      <c r="Z1510" s="437" t="s">
        <v>69</v>
      </c>
      <c r="AA1510" s="437" t="s">
        <v>70</v>
      </c>
      <c r="AB1510" s="437" t="s">
        <v>71</v>
      </c>
    </row>
    <row r="1511" spans="1:28" x14ac:dyDescent="0.3">
      <c r="A1511" s="6"/>
      <c r="B1511" s="430"/>
      <c r="C1511" s="367"/>
      <c r="D1511" s="367"/>
      <c r="E1511" s="102"/>
      <c r="F1511" s="367"/>
      <c r="G1511" s="102"/>
      <c r="H1511" s="367"/>
      <c r="I1511" s="367"/>
      <c r="J1511" s="367"/>
      <c r="K1511" s="367"/>
      <c r="L1511" s="367"/>
      <c r="M1511" s="102"/>
      <c r="N1511" s="367"/>
      <c r="O1511" s="367"/>
      <c r="P1511" s="102"/>
      <c r="Q1511" s="367"/>
      <c r="R1511" s="367"/>
      <c r="U1511" s="438"/>
      <c r="V1511" s="438"/>
      <c r="W1511" s="438"/>
      <c r="X1511" s="438"/>
      <c r="Y1511" s="438"/>
      <c r="Z1511" s="438"/>
      <c r="AA1511" s="438"/>
      <c r="AB1511" s="438"/>
    </row>
    <row r="1512" spans="1:28" x14ac:dyDescent="0.3">
      <c r="A1512" s="6"/>
      <c r="B1512" s="430"/>
      <c r="C1512" s="367"/>
      <c r="D1512" s="367"/>
      <c r="E1512" s="102"/>
      <c r="F1512" s="367"/>
      <c r="G1512" s="102"/>
      <c r="H1512" s="367"/>
      <c r="I1512" s="367"/>
      <c r="J1512" s="367"/>
      <c r="K1512" s="367"/>
      <c r="L1512" s="367"/>
      <c r="M1512" s="102"/>
      <c r="N1512" s="367"/>
      <c r="O1512" s="367"/>
      <c r="P1512" s="102"/>
      <c r="Q1512" s="367"/>
      <c r="R1512" s="367"/>
      <c r="U1512" s="438"/>
      <c r="V1512" s="438"/>
      <c r="W1512" s="438"/>
      <c r="X1512" s="438"/>
      <c r="Y1512" s="438"/>
      <c r="Z1512" s="438"/>
      <c r="AA1512" s="438"/>
      <c r="AB1512" s="438"/>
    </row>
    <row r="1513" spans="1:28" x14ac:dyDescent="0.3">
      <c r="A1513" s="433" t="s">
        <v>0</v>
      </c>
      <c r="B1513" s="430"/>
      <c r="C1513" s="367"/>
      <c r="D1513" s="367"/>
      <c r="E1513" s="102"/>
      <c r="F1513" s="367"/>
      <c r="G1513" s="102"/>
      <c r="H1513" s="367"/>
      <c r="I1513" s="367"/>
      <c r="J1513" s="367"/>
      <c r="K1513" s="367"/>
      <c r="L1513" s="367"/>
      <c r="M1513" s="102"/>
      <c r="N1513" s="367"/>
      <c r="O1513" s="367"/>
      <c r="P1513" s="102"/>
      <c r="Q1513" s="367"/>
      <c r="R1513" s="367"/>
      <c r="U1513" s="438"/>
      <c r="V1513" s="438"/>
      <c r="W1513" s="438"/>
      <c r="X1513" s="438"/>
      <c r="Y1513" s="438"/>
      <c r="Z1513" s="438"/>
      <c r="AA1513" s="438"/>
      <c r="AB1513" s="438"/>
    </row>
    <row r="1514" spans="1:28" x14ac:dyDescent="0.3">
      <c r="A1514" s="433"/>
      <c r="B1514" s="431"/>
      <c r="C1514" s="46">
        <f>I1508</f>
        <v>2014</v>
      </c>
      <c r="D1514" s="46">
        <f>C1514</f>
        <v>2014</v>
      </c>
      <c r="E1514" s="7" t="s">
        <v>5</v>
      </c>
      <c r="F1514" s="46">
        <f>D1514</f>
        <v>2014</v>
      </c>
      <c r="G1514" s="7" t="s">
        <v>5</v>
      </c>
      <c r="H1514" s="46">
        <f>F1514</f>
        <v>2014</v>
      </c>
      <c r="I1514" s="373"/>
      <c r="J1514" s="373"/>
      <c r="K1514" s="46">
        <f>H1514</f>
        <v>2014</v>
      </c>
      <c r="L1514" s="46">
        <f>K1514</f>
        <v>2014</v>
      </c>
      <c r="M1514" s="7" t="s">
        <v>5</v>
      </c>
      <c r="N1514" s="46">
        <f>L1514</f>
        <v>2014</v>
      </c>
      <c r="O1514" s="373"/>
      <c r="P1514" s="7" t="s">
        <v>5</v>
      </c>
      <c r="Q1514" s="47">
        <f>N1514</f>
        <v>2014</v>
      </c>
      <c r="R1514" s="373"/>
      <c r="U1514" s="46">
        <f>Q1514</f>
        <v>2014</v>
      </c>
      <c r="V1514" s="46">
        <f>U1514</f>
        <v>2014</v>
      </c>
      <c r="W1514" s="439"/>
      <c r="X1514" s="46">
        <f>U1514</f>
        <v>2014</v>
      </c>
      <c r="Y1514" s="46">
        <f>U1514</f>
        <v>2014</v>
      </c>
      <c r="Z1514" s="47">
        <f>U1514</f>
        <v>2014</v>
      </c>
      <c r="AA1514" s="439"/>
      <c r="AB1514" s="439"/>
    </row>
    <row r="1515" spans="1:28" x14ac:dyDescent="0.25">
      <c r="A1515" s="9"/>
      <c r="B1515" s="112"/>
      <c r="C1515" s="100"/>
      <c r="D1515" s="233"/>
      <c r="E1515" s="234"/>
      <c r="F1515" s="233"/>
      <c r="G1515" s="234"/>
      <c r="H1515" s="233"/>
      <c r="I1515" s="235"/>
      <c r="J1515" s="233"/>
      <c r="K1515" s="233"/>
      <c r="L1515" s="233"/>
      <c r="M1515" s="234"/>
      <c r="N1515" s="233"/>
      <c r="O1515" s="233"/>
      <c r="P1515" s="234"/>
      <c r="Q1515" s="235"/>
      <c r="R1515" s="233"/>
      <c r="U1515" s="59"/>
      <c r="V1515" s="59"/>
      <c r="W1515" s="60"/>
      <c r="X1515" s="59"/>
      <c r="Y1515" s="59"/>
      <c r="Z1515" s="59"/>
      <c r="AA1515" s="60"/>
      <c r="AB1515" s="60"/>
    </row>
    <row r="1516" spans="1:28" x14ac:dyDescent="0.25">
      <c r="A1516" s="244" t="s">
        <v>214</v>
      </c>
      <c r="B1516" s="112" t="str">
        <f>$M$1</f>
        <v>A</v>
      </c>
      <c r="C1516" s="154"/>
      <c r="D1516" s="154"/>
      <c r="E1516" s="224"/>
      <c r="F1516" s="154"/>
      <c r="G1516" s="224"/>
      <c r="H1516" s="154"/>
      <c r="I1516" s="225"/>
      <c r="J1516" s="154"/>
      <c r="K1516" s="154"/>
      <c r="L1516" s="154"/>
      <c r="M1516" s="224"/>
      <c r="N1516" s="154"/>
      <c r="O1516" s="249"/>
      <c r="P1516" s="224"/>
      <c r="Q1516" s="249"/>
      <c r="R1516" s="130"/>
      <c r="S1516" s="219"/>
      <c r="T1516" s="203"/>
      <c r="U1516" s="154"/>
      <c r="V1516" s="154">
        <f>X1490</f>
        <v>0</v>
      </c>
      <c r="W1516" s="227"/>
      <c r="X1516" s="227"/>
      <c r="Y1516" s="227"/>
      <c r="Z1516" s="227"/>
      <c r="AA1516" s="154"/>
      <c r="AB1516" s="229"/>
    </row>
    <row r="1517" spans="1:28" x14ac:dyDescent="0.25">
      <c r="A1517" s="100" t="str">
        <f>A1470</f>
        <v>Structures and Improvements-sewage collection</v>
      </c>
      <c r="B1517" s="130">
        <f>B1470</f>
        <v>351</v>
      </c>
      <c r="C1517" s="154">
        <f>H1470</f>
        <v>111379</v>
      </c>
      <c r="D1517" s="154">
        <v>0</v>
      </c>
      <c r="E1517" s="224"/>
      <c r="F1517" s="154"/>
      <c r="G1517" s="224"/>
      <c r="H1517" s="154">
        <f>C1517+D1517-F1517</f>
        <v>111379</v>
      </c>
      <c r="I1517" s="225">
        <f>I1470</f>
        <v>3</v>
      </c>
      <c r="J1517" s="154">
        <f>((C1517+H1517)/2)*I1517/100*$M$1508/12</f>
        <v>3341.3700000000003</v>
      </c>
      <c r="K1517" s="154">
        <f>N1470</f>
        <v>81796.335000000006</v>
      </c>
      <c r="L1517" s="154"/>
      <c r="M1517" s="224"/>
      <c r="N1517" s="154">
        <f>K1517+J1517+L1517-F1517</f>
        <v>85137.705000000002</v>
      </c>
      <c r="O1517" s="249">
        <f>IF(N1517&gt;0, N1517/H1517*100, "---")</f>
        <v>76.439638531500549</v>
      </c>
      <c r="P1517" s="224"/>
      <c r="Q1517" s="249">
        <f>H1517-N1517</f>
        <v>26241.294999999998</v>
      </c>
      <c r="R1517" s="130">
        <f t="shared" ref="R1517:R1533" si="625">B1517</f>
        <v>351</v>
      </c>
      <c r="S1517" s="219"/>
      <c r="T1517" s="203"/>
      <c r="U1517" s="154"/>
      <c r="V1517" s="360" t="s">
        <v>72</v>
      </c>
      <c r="W1517" s="227"/>
      <c r="X1517" s="154"/>
      <c r="Y1517" s="251"/>
      <c r="Z1517" s="363" t="s">
        <v>74</v>
      </c>
      <c r="AA1517" s="154"/>
      <c r="AB1517" s="229"/>
    </row>
    <row r="1518" spans="1:28" x14ac:dyDescent="0.25">
      <c r="A1518" s="63" t="str">
        <f t="shared" ref="A1518:B1518" si="626">A1471</f>
        <v>Collection Sewers, Force</v>
      </c>
      <c r="B1518" s="45">
        <f t="shared" si="626"/>
        <v>352.1</v>
      </c>
      <c r="C1518" s="39">
        <f t="shared" ref="C1518:C1535" si="627">H1471</f>
        <v>0</v>
      </c>
      <c r="D1518" s="39"/>
      <c r="E1518" s="40"/>
      <c r="F1518" s="39"/>
      <c r="G1518" s="40"/>
      <c r="H1518" s="39">
        <f t="shared" ref="H1518:H1526" si="628">C1518+D1518-F1518</f>
        <v>0</v>
      </c>
      <c r="I1518" s="41">
        <f t="shared" ref="I1518:I1535" si="629">I1471</f>
        <v>2</v>
      </c>
      <c r="J1518" s="39">
        <f t="shared" ref="J1518:J1535" si="630">((C1518+H1518)/2)*I1518/100*$M$1508/12</f>
        <v>0</v>
      </c>
      <c r="K1518" s="39">
        <f t="shared" ref="K1518:K1535" si="631">N1471</f>
        <v>0</v>
      </c>
      <c r="L1518" s="39"/>
      <c r="M1518" s="40"/>
      <c r="N1518" s="39">
        <f t="shared" ref="N1518:N1534" si="632">K1518+J1518+L1518-F1518</f>
        <v>0</v>
      </c>
      <c r="O1518" s="42" t="str">
        <f t="shared" ref="O1518:O1526" si="633">IF(N1518&gt;0, N1518/H1518*100, "---")</f>
        <v>---</v>
      </c>
      <c r="P1518" s="40"/>
      <c r="Q1518" s="42">
        <f t="shared" ref="Q1518:Q1534" si="634">H1518-N1518</f>
        <v>0</v>
      </c>
      <c r="R1518" s="45">
        <f t="shared" si="625"/>
        <v>352.1</v>
      </c>
      <c r="U1518" s="39"/>
      <c r="V1518" s="361"/>
      <c r="W1518" s="207"/>
      <c r="X1518" s="39"/>
      <c r="Y1518" s="210"/>
      <c r="Z1518" s="364"/>
      <c r="AA1518" s="39"/>
      <c r="AB1518" s="211"/>
    </row>
    <row r="1519" spans="1:28" x14ac:dyDescent="0.25">
      <c r="A1519" s="100" t="str">
        <f t="shared" ref="A1519:B1519" si="635">A1472</f>
        <v>Collection Sewers, Gravity</v>
      </c>
      <c r="B1519" s="130">
        <f t="shared" si="635"/>
        <v>352.2</v>
      </c>
      <c r="C1519" s="154">
        <f t="shared" si="627"/>
        <v>0</v>
      </c>
      <c r="D1519" s="154"/>
      <c r="E1519" s="224"/>
      <c r="F1519" s="154"/>
      <c r="G1519" s="224"/>
      <c r="H1519" s="154">
        <f t="shared" si="628"/>
        <v>0</v>
      </c>
      <c r="I1519" s="225">
        <f t="shared" si="629"/>
        <v>2</v>
      </c>
      <c r="J1519" s="154">
        <f t="shared" si="630"/>
        <v>0</v>
      </c>
      <c r="K1519" s="154">
        <f t="shared" si="631"/>
        <v>0</v>
      </c>
      <c r="L1519" s="154"/>
      <c r="M1519" s="224"/>
      <c r="N1519" s="154">
        <f t="shared" si="632"/>
        <v>0</v>
      </c>
      <c r="O1519" s="249" t="str">
        <f t="shared" si="633"/>
        <v>---</v>
      </c>
      <c r="P1519" s="224"/>
      <c r="Q1519" s="249">
        <f t="shared" si="634"/>
        <v>0</v>
      </c>
      <c r="R1519" s="130">
        <f t="shared" si="625"/>
        <v>352.2</v>
      </c>
      <c r="S1519" s="219"/>
      <c r="T1519" s="203"/>
      <c r="U1519" s="154"/>
      <c r="V1519" s="361"/>
      <c r="W1519" s="227"/>
      <c r="X1519" s="154"/>
      <c r="Y1519" s="251"/>
      <c r="Z1519" s="364"/>
      <c r="AA1519" s="154"/>
      <c r="AB1519" s="229"/>
    </row>
    <row r="1520" spans="1:28" x14ac:dyDescent="0.25">
      <c r="A1520" s="63" t="str">
        <f t="shared" ref="A1520:B1520" si="636">A1473</f>
        <v>Structures and Improvements-sewage treatment</v>
      </c>
      <c r="B1520" s="45">
        <f t="shared" si="636"/>
        <v>371</v>
      </c>
      <c r="C1520" s="39">
        <f t="shared" si="627"/>
        <v>97252</v>
      </c>
      <c r="D1520" s="39"/>
      <c r="E1520" s="40"/>
      <c r="F1520" s="39"/>
      <c r="G1520" s="40"/>
      <c r="H1520" s="39">
        <f t="shared" si="628"/>
        <v>97252</v>
      </c>
      <c r="I1520" s="41">
        <f t="shared" si="629"/>
        <v>3.7</v>
      </c>
      <c r="J1520" s="39">
        <f t="shared" si="630"/>
        <v>3598.3240000000001</v>
      </c>
      <c r="K1520" s="39">
        <f t="shared" si="631"/>
        <v>42425.421000000002</v>
      </c>
      <c r="L1520" s="39"/>
      <c r="M1520" s="40"/>
      <c r="N1520" s="39">
        <f t="shared" si="632"/>
        <v>46023.745000000003</v>
      </c>
      <c r="O1520" s="42">
        <f t="shared" si="633"/>
        <v>47.324214412042942</v>
      </c>
      <c r="P1520" s="40"/>
      <c r="Q1520" s="42">
        <f t="shared" si="634"/>
        <v>51228.254999999997</v>
      </c>
      <c r="R1520" s="45">
        <f t="shared" si="625"/>
        <v>371</v>
      </c>
      <c r="U1520" s="39"/>
      <c r="V1520" s="361"/>
      <c r="W1520" s="207"/>
      <c r="X1520" s="39"/>
      <c r="Y1520" s="210"/>
      <c r="Z1520" s="364"/>
      <c r="AA1520" s="39"/>
      <c r="AB1520" s="211"/>
    </row>
    <row r="1521" spans="1:28" x14ac:dyDescent="0.25">
      <c r="A1521" s="100" t="str">
        <f t="shared" ref="A1521:B1521" si="637">A1474</f>
        <v>Services to Customers</v>
      </c>
      <c r="B1521" s="130">
        <f t="shared" si="637"/>
        <v>353</v>
      </c>
      <c r="C1521" s="154">
        <f t="shared" si="627"/>
        <v>1777713</v>
      </c>
      <c r="D1521" s="154"/>
      <c r="E1521" s="224"/>
      <c r="F1521" s="154"/>
      <c r="G1521" s="224"/>
      <c r="H1521" s="154">
        <f t="shared" si="628"/>
        <v>1777713</v>
      </c>
      <c r="I1521" s="225">
        <f t="shared" si="629"/>
        <v>2</v>
      </c>
      <c r="J1521" s="154">
        <f t="shared" si="630"/>
        <v>35554.26</v>
      </c>
      <c r="K1521" s="154">
        <f t="shared" si="631"/>
        <v>477537.2300000001</v>
      </c>
      <c r="L1521" s="154"/>
      <c r="M1521" s="224"/>
      <c r="N1521" s="154">
        <f t="shared" si="632"/>
        <v>513091.49000000011</v>
      </c>
      <c r="O1521" s="249">
        <f t="shared" si="633"/>
        <v>28.86244798794857</v>
      </c>
      <c r="P1521" s="224"/>
      <c r="Q1521" s="249">
        <f t="shared" si="634"/>
        <v>1264621.5099999998</v>
      </c>
      <c r="R1521" s="130">
        <f t="shared" si="625"/>
        <v>353</v>
      </c>
      <c r="S1521" s="219"/>
      <c r="T1521" s="203"/>
      <c r="U1521" s="154"/>
      <c r="V1521" s="361"/>
      <c r="W1521" s="227"/>
      <c r="X1521" s="154"/>
      <c r="Y1521" s="251"/>
      <c r="Z1521" s="364"/>
      <c r="AA1521" s="154"/>
      <c r="AB1521" s="229"/>
    </row>
    <row r="1522" spans="1:28" x14ac:dyDescent="0.25">
      <c r="A1522" s="63" t="str">
        <f t="shared" ref="A1522:B1522" si="638">A1475</f>
        <v>Flow Measuring Devices</v>
      </c>
      <c r="B1522" s="45">
        <f t="shared" si="638"/>
        <v>354</v>
      </c>
      <c r="C1522" s="39">
        <f t="shared" si="627"/>
        <v>28383</v>
      </c>
      <c r="D1522" s="39"/>
      <c r="E1522" s="40"/>
      <c r="F1522" s="39"/>
      <c r="G1522" s="40"/>
      <c r="H1522" s="39">
        <f t="shared" si="628"/>
        <v>28383</v>
      </c>
      <c r="I1522" s="41">
        <f t="shared" si="629"/>
        <v>3.3</v>
      </c>
      <c r="J1522" s="39">
        <f t="shared" si="630"/>
        <v>936.63899999999978</v>
      </c>
      <c r="K1522" s="39">
        <f t="shared" si="631"/>
        <v>7069.3755000000001</v>
      </c>
      <c r="L1522" s="39"/>
      <c r="M1522" s="40"/>
      <c r="N1522" s="39">
        <f t="shared" si="632"/>
        <v>8006.0145000000002</v>
      </c>
      <c r="O1522" s="42">
        <f t="shared" si="633"/>
        <v>28.207076418983196</v>
      </c>
      <c r="P1522" s="40"/>
      <c r="Q1522" s="42">
        <f t="shared" si="634"/>
        <v>20376.985499999999</v>
      </c>
      <c r="R1522" s="45">
        <f t="shared" si="625"/>
        <v>354</v>
      </c>
      <c r="U1522" s="39"/>
      <c r="V1522" s="361"/>
      <c r="W1522" s="207"/>
      <c r="X1522" s="39"/>
      <c r="Y1522" s="210"/>
      <c r="Z1522" s="364"/>
      <c r="AA1522" s="39"/>
      <c r="AB1522" s="211"/>
    </row>
    <row r="1523" spans="1:28" x14ac:dyDescent="0.25">
      <c r="A1523" s="100" t="str">
        <f t="shared" ref="A1523:B1523" si="639">A1476</f>
        <v>Receiving Wells (Pump Pits)</v>
      </c>
      <c r="B1523" s="130">
        <f t="shared" si="639"/>
        <v>362</v>
      </c>
      <c r="C1523" s="154">
        <f t="shared" si="627"/>
        <v>2387</v>
      </c>
      <c r="D1523" s="154"/>
      <c r="E1523" s="224"/>
      <c r="F1523" s="154"/>
      <c r="G1523" s="224"/>
      <c r="H1523" s="154">
        <f t="shared" si="628"/>
        <v>2387</v>
      </c>
      <c r="I1523" s="225">
        <f t="shared" si="629"/>
        <v>4</v>
      </c>
      <c r="J1523" s="154">
        <f t="shared" si="630"/>
        <v>95.48</v>
      </c>
      <c r="K1523" s="154">
        <f t="shared" si="631"/>
        <v>1288.98</v>
      </c>
      <c r="L1523" s="154"/>
      <c r="M1523" s="224"/>
      <c r="N1523" s="154">
        <f t="shared" si="632"/>
        <v>1384.46</v>
      </c>
      <c r="O1523" s="249">
        <f t="shared" si="633"/>
        <v>57.999999999999993</v>
      </c>
      <c r="P1523" s="224"/>
      <c r="Q1523" s="249">
        <f t="shared" si="634"/>
        <v>1002.54</v>
      </c>
      <c r="R1523" s="130">
        <f t="shared" si="625"/>
        <v>362</v>
      </c>
      <c r="S1523" s="219"/>
      <c r="T1523" s="203"/>
      <c r="U1523" s="154"/>
      <c r="V1523" s="362"/>
      <c r="W1523" s="227"/>
      <c r="X1523" s="154"/>
      <c r="Y1523" s="251"/>
      <c r="Z1523" s="365"/>
      <c r="AA1523" s="154"/>
      <c r="AB1523" s="229"/>
    </row>
    <row r="1524" spans="1:28" x14ac:dyDescent="0.25">
      <c r="A1524" s="63" t="str">
        <f t="shared" ref="A1524:B1524" si="640">A1477</f>
        <v>Pumping Equipment</v>
      </c>
      <c r="B1524" s="45">
        <f t="shared" si="640"/>
        <v>363</v>
      </c>
      <c r="C1524" s="39">
        <f t="shared" si="627"/>
        <v>2844</v>
      </c>
      <c r="D1524" s="39"/>
      <c r="E1524" s="40"/>
      <c r="F1524" s="39"/>
      <c r="G1524" s="40"/>
      <c r="H1524" s="39">
        <f t="shared" si="628"/>
        <v>2844</v>
      </c>
      <c r="I1524" s="41">
        <f t="shared" si="629"/>
        <v>10</v>
      </c>
      <c r="J1524" s="39">
        <f t="shared" si="630"/>
        <v>284.39999999999998</v>
      </c>
      <c r="K1524" s="39">
        <f t="shared" si="631"/>
        <v>711</v>
      </c>
      <c r="L1524" s="39"/>
      <c r="M1524" s="40"/>
      <c r="N1524" s="39">
        <f t="shared" si="632"/>
        <v>995.4</v>
      </c>
      <c r="O1524" s="42">
        <f t="shared" si="633"/>
        <v>35</v>
      </c>
      <c r="P1524" s="40"/>
      <c r="Q1524" s="42">
        <f t="shared" si="634"/>
        <v>1848.6</v>
      </c>
      <c r="R1524" s="45">
        <f t="shared" si="625"/>
        <v>363</v>
      </c>
      <c r="U1524" s="39"/>
      <c r="V1524" s="39"/>
      <c r="W1524" s="207"/>
      <c r="X1524" s="39"/>
      <c r="Y1524" s="39"/>
      <c r="Z1524" s="210"/>
      <c r="AA1524" s="39"/>
      <c r="AB1524" s="211"/>
    </row>
    <row r="1525" spans="1:28" x14ac:dyDescent="0.25">
      <c r="A1525" s="100" t="str">
        <f t="shared" ref="A1525:B1525" si="641">A1478</f>
        <v>Communication Equipment</v>
      </c>
      <c r="B1525" s="130">
        <f t="shared" si="641"/>
        <v>397</v>
      </c>
      <c r="C1525" s="154">
        <f t="shared" si="627"/>
        <v>137227</v>
      </c>
      <c r="D1525" s="154"/>
      <c r="E1525" s="224"/>
      <c r="F1525" s="154"/>
      <c r="G1525" s="224"/>
      <c r="H1525" s="154">
        <f t="shared" si="628"/>
        <v>137227</v>
      </c>
      <c r="I1525" s="225">
        <f t="shared" si="629"/>
        <v>6.7</v>
      </c>
      <c r="J1525" s="154">
        <f t="shared" si="630"/>
        <v>9194.2090000000007</v>
      </c>
      <c r="K1525" s="154">
        <f t="shared" si="631"/>
        <v>41990.675500000005</v>
      </c>
      <c r="L1525" s="154"/>
      <c r="M1525" s="224"/>
      <c r="N1525" s="154">
        <f t="shared" si="632"/>
        <v>51184.884500000007</v>
      </c>
      <c r="O1525" s="249">
        <f t="shared" si="633"/>
        <v>37.299426862060677</v>
      </c>
      <c r="P1525" s="224"/>
      <c r="Q1525" s="249">
        <f t="shared" si="634"/>
        <v>86042.115499999985</v>
      </c>
      <c r="R1525" s="130">
        <f t="shared" si="625"/>
        <v>397</v>
      </c>
      <c r="S1525" s="219"/>
      <c r="T1525" s="203"/>
      <c r="U1525" s="154"/>
      <c r="V1525" s="454" t="s">
        <v>73</v>
      </c>
      <c r="W1525" s="227"/>
      <c r="X1525" s="154"/>
      <c r="Y1525" s="154"/>
      <c r="Z1525" s="251"/>
      <c r="AA1525" s="154"/>
      <c r="AB1525" s="229"/>
    </row>
    <row r="1526" spans="1:28" x14ac:dyDescent="0.25">
      <c r="A1526" s="63" t="str">
        <f t="shared" ref="A1526:B1526" si="642">A1479</f>
        <v>Treatment &amp; Disposal Facilities</v>
      </c>
      <c r="B1526" s="45">
        <f t="shared" si="642"/>
        <v>372</v>
      </c>
      <c r="C1526" s="39">
        <f t="shared" si="627"/>
        <v>3316394</v>
      </c>
      <c r="D1526" s="39">
        <v>145646</v>
      </c>
      <c r="E1526" s="40"/>
      <c r="F1526" s="39"/>
      <c r="G1526" s="40"/>
      <c r="H1526" s="39">
        <f t="shared" si="628"/>
        <v>3462040</v>
      </c>
      <c r="I1526" s="41">
        <f t="shared" si="629"/>
        <v>5</v>
      </c>
      <c r="J1526" s="39">
        <f t="shared" si="630"/>
        <v>169460.85</v>
      </c>
      <c r="K1526" s="39">
        <f t="shared" si="631"/>
        <v>558282.19999999995</v>
      </c>
      <c r="L1526" s="39"/>
      <c r="M1526" s="40"/>
      <c r="N1526" s="39">
        <f t="shared" si="632"/>
        <v>727743.04999999993</v>
      </c>
      <c r="O1526" s="42">
        <f t="shared" si="633"/>
        <v>21.020642453582276</v>
      </c>
      <c r="P1526" s="40"/>
      <c r="Q1526" s="42">
        <f t="shared" si="634"/>
        <v>2734296.95</v>
      </c>
      <c r="R1526" s="45">
        <f t="shared" si="625"/>
        <v>372</v>
      </c>
      <c r="U1526" s="39"/>
      <c r="V1526" s="455"/>
      <c r="W1526" s="207"/>
      <c r="X1526" s="39"/>
      <c r="Y1526" s="39"/>
      <c r="Z1526" s="210"/>
      <c r="AA1526" s="39"/>
      <c r="AB1526" s="211"/>
    </row>
    <row r="1527" spans="1:28" x14ac:dyDescent="0.25">
      <c r="A1527" s="100" t="str">
        <f t="shared" ref="A1527:B1527" si="643">A1480</f>
        <v>Plant Sewers</v>
      </c>
      <c r="B1527" s="130">
        <f t="shared" si="643"/>
        <v>373</v>
      </c>
      <c r="C1527" s="154">
        <f t="shared" si="627"/>
        <v>0</v>
      </c>
      <c r="D1527" s="154"/>
      <c r="E1527" s="224"/>
      <c r="F1527" s="154"/>
      <c r="G1527" s="224"/>
      <c r="H1527" s="154">
        <f>C1527+D1527-F1527</f>
        <v>0</v>
      </c>
      <c r="I1527" s="225">
        <f t="shared" si="629"/>
        <v>2.5</v>
      </c>
      <c r="J1527" s="154">
        <f t="shared" si="630"/>
        <v>0</v>
      </c>
      <c r="K1527" s="154">
        <f t="shared" si="631"/>
        <v>0</v>
      </c>
      <c r="L1527" s="154"/>
      <c r="M1527" s="224"/>
      <c r="N1527" s="154">
        <f t="shared" si="632"/>
        <v>0</v>
      </c>
      <c r="O1527" s="249" t="str">
        <f>IF(N1527&gt;0, N1527/H1527*100, "---")</f>
        <v>---</v>
      </c>
      <c r="P1527" s="224"/>
      <c r="Q1527" s="249">
        <f t="shared" si="634"/>
        <v>0</v>
      </c>
      <c r="R1527" s="130">
        <f t="shared" si="625"/>
        <v>373</v>
      </c>
      <c r="S1527" s="219"/>
      <c r="T1527" s="203"/>
      <c r="U1527" s="154"/>
      <c r="V1527" s="455"/>
      <c r="W1527" s="227"/>
      <c r="X1527" s="154"/>
      <c r="Y1527" s="154"/>
      <c r="Z1527" s="154"/>
      <c r="AA1527" s="154"/>
      <c r="AB1527" s="229"/>
    </row>
    <row r="1528" spans="1:28" x14ac:dyDescent="0.25">
      <c r="A1528" s="63" t="str">
        <f t="shared" ref="A1528:B1528" si="644">A1481</f>
        <v>Outfall Sewer Line</v>
      </c>
      <c r="B1528" s="45">
        <f t="shared" si="644"/>
        <v>374</v>
      </c>
      <c r="C1528" s="39">
        <f t="shared" si="627"/>
        <v>75109</v>
      </c>
      <c r="D1528" s="39"/>
      <c r="E1528" s="40"/>
      <c r="F1528" s="39"/>
      <c r="G1528" s="40"/>
      <c r="H1528" s="39">
        <f t="shared" ref="H1528" si="645">C1528+D1528-F1528</f>
        <v>75109</v>
      </c>
      <c r="I1528" s="41">
        <f t="shared" si="629"/>
        <v>2</v>
      </c>
      <c r="J1528" s="39">
        <f t="shared" si="630"/>
        <v>1502.18</v>
      </c>
      <c r="K1528" s="39">
        <f t="shared" si="631"/>
        <v>18777.25</v>
      </c>
      <c r="L1528" s="39"/>
      <c r="M1528" s="40"/>
      <c r="N1528" s="39">
        <f t="shared" si="632"/>
        <v>20279.43</v>
      </c>
      <c r="O1528" s="42">
        <f t="shared" ref="O1528:O1534" si="646">IF(N1528&gt;0, N1528/H1528*100, "---")</f>
        <v>27</v>
      </c>
      <c r="P1528" s="40"/>
      <c r="Q1528" s="42">
        <f t="shared" si="634"/>
        <v>54829.57</v>
      </c>
      <c r="R1528" s="45">
        <f t="shared" si="625"/>
        <v>374</v>
      </c>
      <c r="U1528" s="39"/>
      <c r="V1528" s="455"/>
      <c r="W1528" s="207"/>
      <c r="X1528" s="39"/>
      <c r="Y1528" s="39"/>
      <c r="Z1528" s="39"/>
      <c r="AA1528" s="39"/>
      <c r="AB1528" s="211"/>
    </row>
    <row r="1529" spans="1:28" x14ac:dyDescent="0.25">
      <c r="A1529" s="100" t="str">
        <f t="shared" ref="A1529:B1529" si="647">A1482</f>
        <v>Structures and Improvements- other</v>
      </c>
      <c r="B1529" s="130">
        <f t="shared" si="647"/>
        <v>390</v>
      </c>
      <c r="C1529" s="154">
        <f t="shared" si="627"/>
        <v>235842</v>
      </c>
      <c r="D1529" s="154"/>
      <c r="E1529" s="224"/>
      <c r="F1529" s="154"/>
      <c r="G1529" s="224"/>
      <c r="H1529" s="154">
        <f>C1529+D1529-F1529</f>
        <v>235842</v>
      </c>
      <c r="I1529" s="225">
        <f t="shared" si="629"/>
        <v>2.5</v>
      </c>
      <c r="J1529" s="154">
        <f t="shared" si="630"/>
        <v>5896.05</v>
      </c>
      <c r="K1529" s="154">
        <f t="shared" si="631"/>
        <v>132213.20000000004</v>
      </c>
      <c r="L1529" s="154"/>
      <c r="M1529" s="224"/>
      <c r="N1529" s="154">
        <f t="shared" si="632"/>
        <v>138109.25000000003</v>
      </c>
      <c r="O1529" s="249">
        <f t="shared" si="646"/>
        <v>58.560074117417606</v>
      </c>
      <c r="P1529" s="224"/>
      <c r="Q1529" s="249">
        <f t="shared" si="634"/>
        <v>97732.749999999971</v>
      </c>
      <c r="R1529" s="130">
        <f t="shared" si="625"/>
        <v>390</v>
      </c>
      <c r="S1529" s="219"/>
      <c r="T1529" s="203"/>
      <c r="U1529" s="154"/>
      <c r="V1529" s="455"/>
      <c r="W1529" s="227"/>
      <c r="X1529" s="154"/>
      <c r="Y1529" s="154"/>
      <c r="Z1529" s="154"/>
      <c r="AA1529" s="154"/>
      <c r="AB1529" s="229"/>
    </row>
    <row r="1530" spans="1:28" x14ac:dyDescent="0.25">
      <c r="A1530" s="63" t="str">
        <f t="shared" ref="A1530:B1530" si="648">A1483</f>
        <v>Stores Equipment</v>
      </c>
      <c r="B1530" s="45">
        <f t="shared" si="648"/>
        <v>393</v>
      </c>
      <c r="C1530" s="39">
        <f t="shared" si="627"/>
        <v>12656</v>
      </c>
      <c r="D1530" s="39"/>
      <c r="E1530" s="40"/>
      <c r="F1530" s="39"/>
      <c r="G1530" s="40"/>
      <c r="H1530" s="39">
        <f t="shared" ref="H1530:H1534" si="649">C1530+D1530-F1530</f>
        <v>12656</v>
      </c>
      <c r="I1530" s="41">
        <f t="shared" si="629"/>
        <v>4</v>
      </c>
      <c r="J1530" s="39">
        <f t="shared" si="630"/>
        <v>506.24</v>
      </c>
      <c r="K1530" s="39">
        <f t="shared" si="631"/>
        <v>6327.9999999999982</v>
      </c>
      <c r="L1530" s="39"/>
      <c r="M1530" s="40"/>
      <c r="N1530" s="39">
        <f t="shared" si="632"/>
        <v>6834.239999999998</v>
      </c>
      <c r="O1530" s="42">
        <f t="shared" si="646"/>
        <v>53.999999999999979</v>
      </c>
      <c r="P1530" s="40"/>
      <c r="Q1530" s="42">
        <f t="shared" si="634"/>
        <v>5821.760000000002</v>
      </c>
      <c r="R1530" s="45">
        <f t="shared" si="625"/>
        <v>393</v>
      </c>
      <c r="S1530" s="219"/>
      <c r="T1530" s="203"/>
      <c r="U1530" s="39"/>
      <c r="V1530" s="455"/>
      <c r="W1530" s="207"/>
      <c r="X1530" s="39"/>
      <c r="Y1530" s="39"/>
      <c r="Z1530" s="39"/>
      <c r="AA1530" s="39"/>
      <c r="AB1530" s="211"/>
    </row>
    <row r="1531" spans="1:28" x14ac:dyDescent="0.25">
      <c r="A1531" s="100" t="str">
        <f t="shared" ref="A1531:B1531" si="650">A1484</f>
        <v>Transportation Equipment</v>
      </c>
      <c r="B1531" s="130">
        <f t="shared" si="650"/>
        <v>392</v>
      </c>
      <c r="C1531" s="154">
        <f t="shared" si="627"/>
        <v>0</v>
      </c>
      <c r="D1531" s="154"/>
      <c r="E1531" s="224"/>
      <c r="F1531" s="154"/>
      <c r="G1531" s="224"/>
      <c r="H1531" s="154">
        <f t="shared" si="649"/>
        <v>0</v>
      </c>
      <c r="I1531" s="225">
        <f t="shared" si="629"/>
        <v>13</v>
      </c>
      <c r="J1531" s="154">
        <f t="shared" si="630"/>
        <v>0</v>
      </c>
      <c r="K1531" s="154">
        <f t="shared" si="631"/>
        <v>0</v>
      </c>
      <c r="L1531" s="154"/>
      <c r="M1531" s="224"/>
      <c r="N1531" s="154">
        <f t="shared" si="632"/>
        <v>0</v>
      </c>
      <c r="O1531" s="249" t="str">
        <f t="shared" si="646"/>
        <v>---</v>
      </c>
      <c r="P1531" s="224"/>
      <c r="Q1531" s="249">
        <f t="shared" si="634"/>
        <v>0</v>
      </c>
      <c r="R1531" s="130">
        <f t="shared" si="625"/>
        <v>392</v>
      </c>
      <c r="S1531" s="219"/>
      <c r="T1531" s="203"/>
      <c r="U1531" s="154"/>
      <c r="V1531" s="455"/>
      <c r="W1531" s="227"/>
      <c r="X1531" s="154"/>
      <c r="Y1531" s="154"/>
      <c r="Z1531" s="154"/>
      <c r="AA1531" s="154"/>
      <c r="AB1531" s="229"/>
    </row>
    <row r="1532" spans="1:28" x14ac:dyDescent="0.25">
      <c r="A1532" s="63" t="str">
        <f t="shared" ref="A1532:B1532" si="651">A1485</f>
        <v>Power Operated Equipment</v>
      </c>
      <c r="B1532" s="45">
        <f t="shared" si="651"/>
        <v>396</v>
      </c>
      <c r="C1532" s="39">
        <f t="shared" si="627"/>
        <v>268406</v>
      </c>
      <c r="D1532" s="39">
        <v>22780</v>
      </c>
      <c r="E1532" s="40"/>
      <c r="F1532" s="39"/>
      <c r="G1532" s="40"/>
      <c r="H1532" s="39">
        <f t="shared" si="649"/>
        <v>291186</v>
      </c>
      <c r="I1532" s="41">
        <f t="shared" si="629"/>
        <v>6.7</v>
      </c>
      <c r="J1532" s="39">
        <f t="shared" si="630"/>
        <v>18746.331999999999</v>
      </c>
      <c r="K1532" s="39">
        <f t="shared" si="631"/>
        <v>76087.947</v>
      </c>
      <c r="L1532" s="39"/>
      <c r="M1532" s="40"/>
      <c r="N1532" s="39">
        <f t="shared" si="632"/>
        <v>94834.278999999995</v>
      </c>
      <c r="O1532" s="42">
        <f t="shared" si="646"/>
        <v>32.568282472371607</v>
      </c>
      <c r="P1532" s="40"/>
      <c r="Q1532" s="42">
        <f t="shared" si="634"/>
        <v>196351.72100000002</v>
      </c>
      <c r="R1532" s="45">
        <f t="shared" si="625"/>
        <v>396</v>
      </c>
      <c r="S1532" s="219"/>
      <c r="T1532" s="203"/>
      <c r="U1532" s="39"/>
      <c r="V1532" s="456"/>
      <c r="W1532" s="207"/>
      <c r="X1532" s="39"/>
      <c r="Y1532" s="39"/>
      <c r="Z1532" s="39"/>
      <c r="AA1532" s="39"/>
      <c r="AB1532" s="211"/>
    </row>
    <row r="1533" spans="1:28" x14ac:dyDescent="0.25">
      <c r="A1533" s="100" t="str">
        <f t="shared" ref="A1533:B1533" si="652">A1486</f>
        <v>Land and Land Rights</v>
      </c>
      <c r="B1533" s="130">
        <f t="shared" si="652"/>
        <v>350</v>
      </c>
      <c r="C1533" s="154">
        <f t="shared" si="627"/>
        <v>66116</v>
      </c>
      <c r="D1533" s="154"/>
      <c r="E1533" s="224"/>
      <c r="F1533" s="154"/>
      <c r="G1533" s="224"/>
      <c r="H1533" s="154">
        <f t="shared" si="649"/>
        <v>66116</v>
      </c>
      <c r="I1533" s="225">
        <f t="shared" si="629"/>
        <v>0</v>
      </c>
      <c r="J1533" s="154">
        <f t="shared" si="630"/>
        <v>0</v>
      </c>
      <c r="K1533" s="154">
        <f t="shared" si="631"/>
        <v>0</v>
      </c>
      <c r="L1533" s="154"/>
      <c r="M1533" s="224"/>
      <c r="N1533" s="154">
        <f t="shared" si="632"/>
        <v>0</v>
      </c>
      <c r="O1533" s="249" t="str">
        <f t="shared" si="646"/>
        <v>---</v>
      </c>
      <c r="P1533" s="224"/>
      <c r="Q1533" s="249">
        <f t="shared" si="634"/>
        <v>66116</v>
      </c>
      <c r="R1533" s="130">
        <f t="shared" si="625"/>
        <v>350</v>
      </c>
      <c r="S1533" s="219"/>
      <c r="T1533" s="203"/>
      <c r="U1533" s="154"/>
      <c r="V1533" s="154"/>
      <c r="W1533" s="227"/>
      <c r="X1533" s="154"/>
      <c r="Y1533" s="154"/>
      <c r="Z1533" s="154"/>
      <c r="AA1533" s="154"/>
      <c r="AB1533" s="229"/>
    </row>
    <row r="1534" spans="1:28" x14ac:dyDescent="0.25">
      <c r="A1534" s="63">
        <f t="shared" ref="A1534" si="653">A1488</f>
        <v>0</v>
      </c>
      <c r="B1534" s="45">
        <f t="shared" ref="B1534" si="654">B1487</f>
        <v>0</v>
      </c>
      <c r="C1534" s="39">
        <f t="shared" si="627"/>
        <v>0</v>
      </c>
      <c r="D1534" s="39"/>
      <c r="E1534" s="40"/>
      <c r="F1534" s="39"/>
      <c r="G1534" s="40"/>
      <c r="H1534" s="39">
        <f t="shared" si="649"/>
        <v>0</v>
      </c>
      <c r="I1534" s="41">
        <f t="shared" si="629"/>
        <v>0</v>
      </c>
      <c r="J1534" s="39">
        <f t="shared" si="630"/>
        <v>0</v>
      </c>
      <c r="K1534" s="39">
        <f t="shared" si="631"/>
        <v>0</v>
      </c>
      <c r="L1534" s="39"/>
      <c r="M1534" s="40"/>
      <c r="N1534" s="39">
        <f t="shared" si="632"/>
        <v>0</v>
      </c>
      <c r="O1534" s="42" t="str">
        <f t="shared" si="646"/>
        <v>---</v>
      </c>
      <c r="P1534" s="40"/>
      <c r="Q1534" s="42">
        <f t="shared" si="634"/>
        <v>0</v>
      </c>
      <c r="R1534" s="45"/>
      <c r="S1534" s="219"/>
      <c r="T1534" s="203"/>
      <c r="U1534" s="39"/>
      <c r="V1534" s="39"/>
      <c r="W1534" s="207"/>
      <c r="X1534" s="207"/>
      <c r="Y1534" s="39"/>
      <c r="Z1534" s="39"/>
      <c r="AA1534" s="39"/>
      <c r="AB1534" s="211"/>
    </row>
    <row r="1535" spans="1:28" x14ac:dyDescent="0.25">
      <c r="A1535" s="100">
        <f t="shared" ref="A1535" si="655">A1489</f>
        <v>0</v>
      </c>
      <c r="B1535" s="130">
        <f t="shared" ref="B1535" si="656">B1488</f>
        <v>0</v>
      </c>
      <c r="C1535" s="154">
        <f t="shared" si="627"/>
        <v>0</v>
      </c>
      <c r="D1535" s="289"/>
      <c r="E1535" s="290"/>
      <c r="F1535" s="289"/>
      <c r="G1535" s="290"/>
      <c r="H1535" s="154"/>
      <c r="I1535" s="225">
        <f t="shared" si="629"/>
        <v>0</v>
      </c>
      <c r="J1535" s="154">
        <f t="shared" si="630"/>
        <v>0</v>
      </c>
      <c r="K1535" s="154">
        <f t="shared" si="631"/>
        <v>0</v>
      </c>
      <c r="L1535" s="289"/>
      <c r="M1535" s="290"/>
      <c r="N1535" s="289"/>
      <c r="O1535" s="249"/>
      <c r="P1535" s="290"/>
      <c r="Q1535" s="291"/>
      <c r="R1535" s="130"/>
      <c r="S1535" s="219"/>
      <c r="T1535" s="203"/>
      <c r="U1535" s="154"/>
      <c r="V1535" s="154"/>
      <c r="W1535" s="227"/>
      <c r="X1535" s="227"/>
      <c r="Y1535" s="154"/>
      <c r="Z1535" s="154"/>
      <c r="AA1535" s="154"/>
      <c r="AB1535" s="229"/>
    </row>
    <row r="1536" spans="1:28" x14ac:dyDescent="0.25">
      <c r="A1536" s="10"/>
      <c r="B1536" s="104"/>
      <c r="C1536" s="14"/>
      <c r="D1536" s="15"/>
      <c r="E1536" s="16"/>
      <c r="F1536" s="15"/>
      <c r="G1536" s="16"/>
      <c r="H1536" s="11">
        <f t="shared" ref="H1536" si="657">C1536+D1536-F1536</f>
        <v>0</v>
      </c>
      <c r="I1536" s="17"/>
      <c r="J1536" s="11"/>
      <c r="K1536" s="14"/>
      <c r="L1536" s="15"/>
      <c r="M1536" s="16"/>
      <c r="N1536" s="15"/>
      <c r="O1536" s="13"/>
      <c r="P1536" s="16"/>
      <c r="Q1536" s="124"/>
      <c r="R1536" s="44"/>
      <c r="U1536" s="11"/>
      <c r="V1536" s="11"/>
      <c r="W1536" s="64"/>
      <c r="X1536" s="64"/>
      <c r="Y1536" s="11"/>
      <c r="Z1536" s="11"/>
      <c r="AA1536" s="11"/>
      <c r="AB1536" s="230"/>
    </row>
    <row r="1537" spans="1:28" x14ac:dyDescent="0.25">
      <c r="A1537" s="4" t="s">
        <v>4</v>
      </c>
      <c r="C1537" s="198">
        <f>SUM(C1516:C1536)</f>
        <v>6131708</v>
      </c>
      <c r="D1537" s="198">
        <f>SUM(D1516:D1536)</f>
        <v>168426</v>
      </c>
      <c r="E1537" s="22"/>
      <c r="F1537" s="154">
        <f>SUM(F1516:F1536)</f>
        <v>0</v>
      </c>
      <c r="G1537" s="22"/>
      <c r="H1537" s="198">
        <f>SUM(H1516:H1536)</f>
        <v>6300134</v>
      </c>
      <c r="I1537" s="23"/>
      <c r="J1537" s="198">
        <f>SUM(J1516:J1536)</f>
        <v>249116.33399999997</v>
      </c>
      <c r="K1537" s="198">
        <f>SUM(K1516:K1536)</f>
        <v>1444507.6140000001</v>
      </c>
      <c r="L1537" s="154">
        <f>SUM(L1516:L1536)</f>
        <v>0</v>
      </c>
      <c r="M1537" s="22"/>
      <c r="N1537" s="198">
        <f>SUM(N1516:N1536)</f>
        <v>1693623.9480000003</v>
      </c>
      <c r="O1537" s="64"/>
      <c r="P1537" s="24"/>
      <c r="Q1537" s="198">
        <f>SUM(Q1516:Q1536)</f>
        <v>4606510.0520000001</v>
      </c>
      <c r="U1537" s="198">
        <f>SUM(U1516:U1536)</f>
        <v>0</v>
      </c>
      <c r="V1537" s="23"/>
      <c r="X1537" s="198">
        <f>U1537+V1516</f>
        <v>0</v>
      </c>
      <c r="Y1537" s="198">
        <f>X1537/H1537*J1537</f>
        <v>0</v>
      </c>
      <c r="AA1537" s="198">
        <f>Z1516+Y1537+SUM(AA1516:AA1536)</f>
        <v>0</v>
      </c>
      <c r="AB1537" s="198">
        <f>X1537-AA1537</f>
        <v>0</v>
      </c>
    </row>
    <row r="1538" spans="1:28" x14ac:dyDescent="0.25">
      <c r="C1538" s="32"/>
      <c r="H1538" s="32"/>
      <c r="I1538" s="32"/>
      <c r="J1538" s="32"/>
      <c r="K1538" s="32"/>
      <c r="L1538" s="32"/>
      <c r="N1538" s="32"/>
      <c r="O1538" s="32"/>
      <c r="Q1538" s="32"/>
    </row>
    <row r="1539" spans="1:28" x14ac:dyDescent="0.25">
      <c r="A1539" s="120" t="s">
        <v>85</v>
      </c>
      <c r="B1539" s="4"/>
      <c r="E1539" s="4"/>
      <c r="G1539" s="4"/>
      <c r="M1539" s="4"/>
      <c r="P1539" s="4"/>
    </row>
    <row r="1540" spans="1:28" ht="14.4" thickBot="1" x14ac:dyDescent="0.3">
      <c r="B1540" s="4"/>
      <c r="E1540" s="4"/>
      <c r="G1540" s="4"/>
      <c r="J1540" s="32"/>
      <c r="K1540" s="32"/>
      <c r="L1540" s="32"/>
      <c r="N1540" s="32"/>
      <c r="O1540" s="32"/>
      <c r="Q1540" s="32"/>
    </row>
    <row r="1541" spans="1:28" ht="14.4" thickTop="1" x14ac:dyDescent="0.25">
      <c r="B1541" s="4"/>
      <c r="E1541" s="4"/>
      <c r="G1541" s="4"/>
      <c r="J1541" s="32"/>
      <c r="K1541" s="66"/>
      <c r="L1541" s="67"/>
      <c r="M1541" s="68"/>
      <c r="N1541" s="67"/>
      <c r="O1541" s="67"/>
      <c r="P1541" s="68"/>
      <c r="Q1541" s="69"/>
    </row>
    <row r="1542" spans="1:28" x14ac:dyDescent="0.25">
      <c r="C1542" s="32"/>
      <c r="H1542" s="32"/>
      <c r="I1542" s="32"/>
      <c r="J1542" s="32"/>
      <c r="K1542" s="70"/>
      <c r="L1542" s="448">
        <f>I1508</f>
        <v>2014</v>
      </c>
      <c r="M1542" s="449"/>
      <c r="N1542" s="449"/>
      <c r="O1542" s="449"/>
      <c r="P1542" s="450"/>
      <c r="Q1542" s="71"/>
    </row>
    <row r="1543" spans="1:28" x14ac:dyDescent="0.25">
      <c r="K1543" s="72"/>
      <c r="L1543" s="56"/>
      <c r="M1543" s="73"/>
      <c r="N1543" s="56"/>
      <c r="O1543" s="56"/>
      <c r="P1543" s="73"/>
      <c r="Q1543" s="74"/>
    </row>
    <row r="1544" spans="1:28" x14ac:dyDescent="0.25">
      <c r="A1544" s="9"/>
      <c r="B1544" s="267"/>
      <c r="K1544" s="72"/>
      <c r="L1544" s="56" t="s">
        <v>19</v>
      </c>
      <c r="M1544" s="73"/>
      <c r="N1544" s="56"/>
      <c r="O1544" s="379">
        <f>H1537</f>
        <v>6300134</v>
      </c>
      <c r="P1544" s="379"/>
      <c r="Q1544" s="71"/>
    </row>
    <row r="1545" spans="1:28" x14ac:dyDescent="0.25">
      <c r="A1545" s="9"/>
      <c r="B1545" s="267"/>
      <c r="K1545" s="72"/>
      <c r="L1545" s="43" t="s">
        <v>20</v>
      </c>
      <c r="M1545" s="73"/>
      <c r="N1545" s="56"/>
      <c r="O1545" s="391">
        <f>X1537</f>
        <v>0</v>
      </c>
      <c r="P1545" s="391"/>
      <c r="Q1545" s="71"/>
    </row>
    <row r="1546" spans="1:28" ht="14.4" thickBot="1" x14ac:dyDescent="0.3">
      <c r="K1546" s="72"/>
      <c r="L1546" s="43" t="s">
        <v>21</v>
      </c>
      <c r="M1546" s="73"/>
      <c r="N1546" s="56"/>
      <c r="O1546" s="392">
        <f>N1537</f>
        <v>1693623.9480000003</v>
      </c>
      <c r="P1546" s="392"/>
      <c r="Q1546" s="71"/>
    </row>
    <row r="1547" spans="1:28" x14ac:dyDescent="0.25">
      <c r="A1547" s="9"/>
      <c r="B1547" s="267"/>
      <c r="K1547" s="72"/>
      <c r="L1547" s="75"/>
      <c r="M1547" s="76"/>
      <c r="N1547" s="77"/>
      <c r="O1547" s="393">
        <f>O1544-O1545-O1546</f>
        <v>4606510.0519999992</v>
      </c>
      <c r="P1547" s="393"/>
      <c r="Q1547" s="71"/>
    </row>
    <row r="1548" spans="1:28" x14ac:dyDescent="0.25">
      <c r="A1548" s="9"/>
      <c r="B1548" s="267"/>
      <c r="H1548" s="9"/>
      <c r="K1548" s="78"/>
      <c r="L1548" s="43"/>
      <c r="M1548" s="73"/>
      <c r="N1548" s="56"/>
      <c r="O1548" s="43"/>
      <c r="P1548" s="56"/>
      <c r="Q1548" s="74"/>
    </row>
    <row r="1549" spans="1:28" x14ac:dyDescent="0.25">
      <c r="A1549" s="9" t="s">
        <v>22</v>
      </c>
      <c r="B1549" s="62">
        <v>0</v>
      </c>
      <c r="C1549" s="62"/>
      <c r="D1549" s="4" t="s">
        <v>23</v>
      </c>
      <c r="E1549" s="4"/>
      <c r="F1549" s="2"/>
      <c r="G1549" s="4"/>
      <c r="H1549" s="2"/>
      <c r="J1549" s="2"/>
      <c r="K1549" s="78"/>
      <c r="L1549" s="80" t="s">
        <v>24</v>
      </c>
      <c r="M1549" s="73"/>
      <c r="N1549" s="56"/>
      <c r="O1549" s="394">
        <f>AA1537</f>
        <v>0</v>
      </c>
      <c r="P1549" s="394"/>
      <c r="Q1549" s="71"/>
    </row>
    <row r="1550" spans="1:28" x14ac:dyDescent="0.25">
      <c r="A1550" s="9" t="s">
        <v>25</v>
      </c>
      <c r="B1550" s="62">
        <v>0</v>
      </c>
      <c r="C1550" s="62"/>
      <c r="D1550" s="4">
        <f>B1549-B1550</f>
        <v>0</v>
      </c>
      <c r="E1550" s="4" t="s">
        <v>26</v>
      </c>
      <c r="F1550" s="2"/>
      <c r="G1550" s="4"/>
      <c r="H1550" s="2"/>
      <c r="J1550" s="2"/>
      <c r="K1550" s="72"/>
      <c r="L1550" s="81" t="s">
        <v>27</v>
      </c>
      <c r="M1550" s="19"/>
      <c r="N1550" s="20"/>
      <c r="O1550" s="374">
        <f>O1547+O1549</f>
        <v>4606510.0519999992</v>
      </c>
      <c r="P1550" s="374"/>
      <c r="Q1550" s="95"/>
    </row>
    <row r="1551" spans="1:28" ht="14.4" thickBot="1" x14ac:dyDescent="0.3">
      <c r="A1551" s="9"/>
      <c r="B1551" s="62"/>
      <c r="C1551" s="62"/>
      <c r="E1551" s="4"/>
      <c r="F1551" s="2"/>
      <c r="G1551" s="4"/>
      <c r="H1551" s="2"/>
      <c r="J1551" s="2"/>
      <c r="K1551" s="82"/>
      <c r="L1551" s="103"/>
      <c r="M1551" s="84"/>
      <c r="N1551" s="83"/>
      <c r="O1551" s="83"/>
      <c r="P1551" s="84"/>
      <c r="Q1551" s="85"/>
    </row>
    <row r="1552" spans="1:28" ht="14.4" thickTop="1" x14ac:dyDescent="0.25"/>
    <row r="1554" spans="1:28" x14ac:dyDescent="0.25">
      <c r="B1554" s="4"/>
      <c r="E1554" s="4"/>
      <c r="M1554" s="4"/>
      <c r="N1554" s="425" t="s">
        <v>93</v>
      </c>
      <c r="O1554" s="425"/>
      <c r="P1554" s="425"/>
      <c r="Q1554" s="425"/>
      <c r="R1554" s="425"/>
    </row>
    <row r="1555" spans="1:28" x14ac:dyDescent="0.25">
      <c r="A1555" s="271"/>
      <c r="B1555" s="271"/>
      <c r="C1555" s="271"/>
      <c r="D1555" s="1"/>
      <c r="G1555" s="422" t="s">
        <v>1</v>
      </c>
      <c r="H1555" s="423"/>
      <c r="I1555" s="3">
        <f>I1508+1</f>
        <v>2015</v>
      </c>
      <c r="J1555" s="453"/>
      <c r="K1555" s="427"/>
      <c r="L1555" s="428"/>
      <c r="M1555" s="3">
        <v>12</v>
      </c>
      <c r="N1555" s="425"/>
      <c r="O1555" s="425"/>
      <c r="P1555" s="425"/>
      <c r="Q1555" s="425"/>
      <c r="R1555" s="425"/>
    </row>
    <row r="1556" spans="1:28" x14ac:dyDescent="0.25">
      <c r="A1556" s="271"/>
      <c r="B1556" s="271"/>
      <c r="C1556" s="271"/>
      <c r="D1556" s="1"/>
      <c r="N1556" s="426"/>
      <c r="O1556" s="426"/>
      <c r="P1556" s="426"/>
      <c r="Q1556" s="426"/>
      <c r="R1556" s="426"/>
    </row>
    <row r="1557" spans="1:28" x14ac:dyDescent="0.3">
      <c r="A1557" s="5"/>
      <c r="B1557" s="429" t="s">
        <v>49</v>
      </c>
      <c r="C1557" s="366" t="s">
        <v>44</v>
      </c>
      <c r="D1557" s="366" t="s">
        <v>45</v>
      </c>
      <c r="E1557" s="101"/>
      <c r="F1557" s="366" t="s">
        <v>46</v>
      </c>
      <c r="G1557" s="101"/>
      <c r="H1557" s="366" t="s">
        <v>47</v>
      </c>
      <c r="I1557" s="366" t="s">
        <v>48</v>
      </c>
      <c r="J1557" s="366" t="s">
        <v>50</v>
      </c>
      <c r="K1557" s="366" t="s">
        <v>51</v>
      </c>
      <c r="L1557" s="366" t="s">
        <v>52</v>
      </c>
      <c r="M1557" s="101"/>
      <c r="N1557" s="366" t="s">
        <v>53</v>
      </c>
      <c r="O1557" s="366" t="s">
        <v>60</v>
      </c>
      <c r="P1557" s="101"/>
      <c r="Q1557" s="366" t="s">
        <v>55</v>
      </c>
      <c r="R1557" s="366" t="s">
        <v>49</v>
      </c>
      <c r="U1557" s="437" t="s">
        <v>64</v>
      </c>
      <c r="V1557" s="437" t="s">
        <v>65</v>
      </c>
      <c r="W1557" s="437" t="s">
        <v>67</v>
      </c>
      <c r="X1557" s="437" t="s">
        <v>66</v>
      </c>
      <c r="Y1557" s="437" t="s">
        <v>68</v>
      </c>
      <c r="Z1557" s="437" t="s">
        <v>69</v>
      </c>
      <c r="AA1557" s="437" t="s">
        <v>70</v>
      </c>
      <c r="AB1557" s="437" t="s">
        <v>71</v>
      </c>
    </row>
    <row r="1558" spans="1:28" x14ac:dyDescent="0.3">
      <c r="A1558" s="6"/>
      <c r="B1558" s="430"/>
      <c r="C1558" s="367"/>
      <c r="D1558" s="367"/>
      <c r="E1558" s="102"/>
      <c r="F1558" s="367"/>
      <c r="G1558" s="102"/>
      <c r="H1558" s="367"/>
      <c r="I1558" s="367"/>
      <c r="J1558" s="367"/>
      <c r="K1558" s="367"/>
      <c r="L1558" s="367"/>
      <c r="M1558" s="102"/>
      <c r="N1558" s="367"/>
      <c r="O1558" s="367"/>
      <c r="P1558" s="102"/>
      <c r="Q1558" s="367"/>
      <c r="R1558" s="367"/>
      <c r="U1558" s="438"/>
      <c r="V1558" s="438"/>
      <c r="W1558" s="438"/>
      <c r="X1558" s="438"/>
      <c r="Y1558" s="438"/>
      <c r="Z1558" s="438"/>
      <c r="AA1558" s="438"/>
      <c r="AB1558" s="438"/>
    </row>
    <row r="1559" spans="1:28" x14ac:dyDescent="0.3">
      <c r="A1559" s="6"/>
      <c r="B1559" s="430"/>
      <c r="C1559" s="367"/>
      <c r="D1559" s="367"/>
      <c r="E1559" s="102"/>
      <c r="F1559" s="367"/>
      <c r="G1559" s="102"/>
      <c r="H1559" s="367"/>
      <c r="I1559" s="367"/>
      <c r="J1559" s="367"/>
      <c r="K1559" s="367"/>
      <c r="L1559" s="367"/>
      <c r="M1559" s="102"/>
      <c r="N1559" s="367"/>
      <c r="O1559" s="367"/>
      <c r="P1559" s="102"/>
      <c r="Q1559" s="367"/>
      <c r="R1559" s="367"/>
      <c r="U1559" s="438"/>
      <c r="V1559" s="438"/>
      <c r="W1559" s="438"/>
      <c r="X1559" s="438"/>
      <c r="Y1559" s="438"/>
      <c r="Z1559" s="438"/>
      <c r="AA1559" s="438"/>
      <c r="AB1559" s="438"/>
    </row>
    <row r="1560" spans="1:28" x14ac:dyDescent="0.3">
      <c r="A1560" s="433" t="s">
        <v>0</v>
      </c>
      <c r="B1560" s="430"/>
      <c r="C1560" s="367"/>
      <c r="D1560" s="367"/>
      <c r="E1560" s="102"/>
      <c r="F1560" s="367"/>
      <c r="G1560" s="102"/>
      <c r="H1560" s="367"/>
      <c r="I1560" s="367"/>
      <c r="J1560" s="367"/>
      <c r="K1560" s="367"/>
      <c r="L1560" s="367"/>
      <c r="M1560" s="102"/>
      <c r="N1560" s="367"/>
      <c r="O1560" s="367"/>
      <c r="P1560" s="102"/>
      <c r="Q1560" s="367"/>
      <c r="R1560" s="367"/>
      <c r="U1560" s="438"/>
      <c r="V1560" s="438"/>
      <c r="W1560" s="438"/>
      <c r="X1560" s="438"/>
      <c r="Y1560" s="438"/>
      <c r="Z1560" s="438"/>
      <c r="AA1560" s="438"/>
      <c r="AB1560" s="438"/>
    </row>
    <row r="1561" spans="1:28" x14ac:dyDescent="0.3">
      <c r="A1561" s="433"/>
      <c r="B1561" s="431"/>
      <c r="C1561" s="46">
        <f>I1555</f>
        <v>2015</v>
      </c>
      <c r="D1561" s="46">
        <f>C1561</f>
        <v>2015</v>
      </c>
      <c r="E1561" s="7" t="s">
        <v>5</v>
      </c>
      <c r="F1561" s="46">
        <f>D1561</f>
        <v>2015</v>
      </c>
      <c r="G1561" s="7" t="s">
        <v>5</v>
      </c>
      <c r="H1561" s="46">
        <f>F1561</f>
        <v>2015</v>
      </c>
      <c r="I1561" s="373"/>
      <c r="J1561" s="373"/>
      <c r="K1561" s="46">
        <f>H1561</f>
        <v>2015</v>
      </c>
      <c r="L1561" s="46">
        <f>K1561</f>
        <v>2015</v>
      </c>
      <c r="M1561" s="7" t="s">
        <v>5</v>
      </c>
      <c r="N1561" s="46">
        <f>L1561</f>
        <v>2015</v>
      </c>
      <c r="O1561" s="373"/>
      <c r="P1561" s="7" t="s">
        <v>5</v>
      </c>
      <c r="Q1561" s="47">
        <f>N1561</f>
        <v>2015</v>
      </c>
      <c r="R1561" s="373"/>
      <c r="U1561" s="46">
        <f>Q1561</f>
        <v>2015</v>
      </c>
      <c r="V1561" s="46">
        <f>U1561</f>
        <v>2015</v>
      </c>
      <c r="W1561" s="439"/>
      <c r="X1561" s="46">
        <f>U1561</f>
        <v>2015</v>
      </c>
      <c r="Y1561" s="46">
        <f>U1561</f>
        <v>2015</v>
      </c>
      <c r="Z1561" s="47">
        <f>U1561</f>
        <v>2015</v>
      </c>
      <c r="AA1561" s="439"/>
      <c r="AB1561" s="439"/>
    </row>
    <row r="1562" spans="1:28" x14ac:dyDescent="0.25">
      <c r="A1562" s="9"/>
      <c r="B1562" s="112"/>
      <c r="C1562" s="100"/>
      <c r="D1562" s="233"/>
      <c r="E1562" s="234"/>
      <c r="F1562" s="233"/>
      <c r="G1562" s="234"/>
      <c r="H1562" s="233"/>
      <c r="I1562" s="235"/>
      <c r="J1562" s="233"/>
      <c r="K1562" s="233"/>
      <c r="L1562" s="233"/>
      <c r="M1562" s="234"/>
      <c r="N1562" s="233"/>
      <c r="O1562" s="233"/>
      <c r="P1562" s="234"/>
      <c r="Q1562" s="235"/>
      <c r="R1562" s="233"/>
      <c r="U1562" s="59"/>
      <c r="V1562" s="59"/>
      <c r="W1562" s="60"/>
      <c r="X1562" s="59"/>
      <c r="Y1562" s="59"/>
      <c r="Z1562" s="59"/>
      <c r="AA1562" s="60"/>
      <c r="AB1562" s="60"/>
    </row>
    <row r="1563" spans="1:28" x14ac:dyDescent="0.25">
      <c r="A1563" s="244" t="s">
        <v>214</v>
      </c>
      <c r="B1563" s="112" t="str">
        <f>$M$1</f>
        <v>A</v>
      </c>
      <c r="C1563" s="154"/>
      <c r="D1563" s="154"/>
      <c r="E1563" s="224"/>
      <c r="F1563" s="154"/>
      <c r="G1563" s="224"/>
      <c r="H1563" s="154"/>
      <c r="I1563" s="225"/>
      <c r="J1563" s="154"/>
      <c r="K1563" s="154"/>
      <c r="L1563" s="154"/>
      <c r="M1563" s="224"/>
      <c r="N1563" s="154"/>
      <c r="O1563" s="249"/>
      <c r="P1563" s="224"/>
      <c r="Q1563" s="249"/>
      <c r="R1563" s="130"/>
      <c r="S1563" s="219"/>
      <c r="T1563" s="203"/>
      <c r="U1563" s="154"/>
      <c r="V1563" s="154">
        <f>X1537</f>
        <v>0</v>
      </c>
      <c r="W1563" s="227"/>
      <c r="X1563" s="227"/>
      <c r="Y1563" s="227"/>
      <c r="Z1563" s="227"/>
      <c r="AA1563" s="154"/>
      <c r="AB1563" s="229"/>
    </row>
    <row r="1564" spans="1:28" x14ac:dyDescent="0.25">
      <c r="A1564" s="100" t="str">
        <f>A1517</f>
        <v>Structures and Improvements-sewage collection</v>
      </c>
      <c r="B1564" s="130">
        <f>B1517</f>
        <v>351</v>
      </c>
      <c r="C1564" s="154">
        <f>H1517</f>
        <v>111379</v>
      </c>
      <c r="D1564" s="154">
        <v>0</v>
      </c>
      <c r="E1564" s="224"/>
      <c r="F1564" s="154"/>
      <c r="G1564" s="224"/>
      <c r="H1564" s="154">
        <f>C1564+D1564-F1564</f>
        <v>111379</v>
      </c>
      <c r="I1564" s="225">
        <f>I1517</f>
        <v>3</v>
      </c>
      <c r="J1564" s="154">
        <f>((C1564+H1564)/2)*I1564/100*$M$1555/12</f>
        <v>3341.3700000000003</v>
      </c>
      <c r="K1564" s="154">
        <f>N1517</f>
        <v>85137.705000000002</v>
      </c>
      <c r="L1564" s="154"/>
      <c r="M1564" s="224"/>
      <c r="N1564" s="154">
        <f>K1564+J1564+L1564-F1564</f>
        <v>88479.074999999997</v>
      </c>
      <c r="O1564" s="249">
        <f>IF(N1564&gt;0, N1564/H1564*100, "---")</f>
        <v>79.439638531500549</v>
      </c>
      <c r="P1564" s="224"/>
      <c r="Q1564" s="249">
        <f>H1564-N1564</f>
        <v>22899.925000000003</v>
      </c>
      <c r="R1564" s="130">
        <f t="shared" ref="R1564:R1580" si="658">B1564</f>
        <v>351</v>
      </c>
      <c r="S1564" s="219"/>
      <c r="T1564" s="203"/>
      <c r="U1564" s="154"/>
      <c r="V1564" s="360" t="s">
        <v>72</v>
      </c>
      <c r="W1564" s="227"/>
      <c r="X1564" s="154"/>
      <c r="Y1564" s="251"/>
      <c r="Z1564" s="363" t="s">
        <v>74</v>
      </c>
      <c r="AA1564" s="154"/>
      <c r="AB1564" s="229"/>
    </row>
    <row r="1565" spans="1:28" x14ac:dyDescent="0.25">
      <c r="A1565" s="63" t="str">
        <f t="shared" ref="A1565:B1565" si="659">A1518</f>
        <v>Collection Sewers, Force</v>
      </c>
      <c r="B1565" s="45">
        <f t="shared" si="659"/>
        <v>352.1</v>
      </c>
      <c r="C1565" s="39">
        <f t="shared" ref="C1565:C1582" si="660">H1518</f>
        <v>0</v>
      </c>
      <c r="D1565" s="39"/>
      <c r="E1565" s="40"/>
      <c r="F1565" s="39"/>
      <c r="G1565" s="40"/>
      <c r="H1565" s="39">
        <f t="shared" ref="H1565:H1573" si="661">C1565+D1565-F1565</f>
        <v>0</v>
      </c>
      <c r="I1565" s="41">
        <f t="shared" ref="I1565:I1582" si="662">I1518</f>
        <v>2</v>
      </c>
      <c r="J1565" s="39">
        <f t="shared" ref="J1565:J1582" si="663">((C1565+H1565)/2)*I1565/100*$M$1555/12</f>
        <v>0</v>
      </c>
      <c r="K1565" s="39">
        <f t="shared" ref="K1565:K1582" si="664">N1518</f>
        <v>0</v>
      </c>
      <c r="L1565" s="39"/>
      <c r="M1565" s="40"/>
      <c r="N1565" s="39">
        <f t="shared" ref="N1565:N1581" si="665">K1565+J1565+L1565-F1565</f>
        <v>0</v>
      </c>
      <c r="O1565" s="42" t="str">
        <f t="shared" ref="O1565:O1573" si="666">IF(N1565&gt;0, N1565/H1565*100, "---")</f>
        <v>---</v>
      </c>
      <c r="P1565" s="40"/>
      <c r="Q1565" s="42">
        <f t="shared" ref="Q1565:Q1581" si="667">H1565-N1565</f>
        <v>0</v>
      </c>
      <c r="R1565" s="45">
        <f t="shared" si="658"/>
        <v>352.1</v>
      </c>
      <c r="U1565" s="39"/>
      <c r="V1565" s="361"/>
      <c r="W1565" s="207"/>
      <c r="X1565" s="39"/>
      <c r="Y1565" s="210"/>
      <c r="Z1565" s="364"/>
      <c r="AA1565" s="39"/>
      <c r="AB1565" s="211"/>
    </row>
    <row r="1566" spans="1:28" x14ac:dyDescent="0.25">
      <c r="A1566" s="100" t="str">
        <f t="shared" ref="A1566:B1566" si="668">A1519</f>
        <v>Collection Sewers, Gravity</v>
      </c>
      <c r="B1566" s="130">
        <f t="shared" si="668"/>
        <v>352.2</v>
      </c>
      <c r="C1566" s="154">
        <f t="shared" si="660"/>
        <v>0</v>
      </c>
      <c r="D1566" s="154"/>
      <c r="E1566" s="224"/>
      <c r="F1566" s="154"/>
      <c r="G1566" s="224"/>
      <c r="H1566" s="154">
        <f t="shared" si="661"/>
        <v>0</v>
      </c>
      <c r="I1566" s="225">
        <f t="shared" si="662"/>
        <v>2</v>
      </c>
      <c r="J1566" s="154">
        <f t="shared" si="663"/>
        <v>0</v>
      </c>
      <c r="K1566" s="154">
        <f t="shared" si="664"/>
        <v>0</v>
      </c>
      <c r="L1566" s="154"/>
      <c r="M1566" s="224"/>
      <c r="N1566" s="154">
        <f t="shared" si="665"/>
        <v>0</v>
      </c>
      <c r="O1566" s="249" t="str">
        <f t="shared" si="666"/>
        <v>---</v>
      </c>
      <c r="P1566" s="224"/>
      <c r="Q1566" s="249">
        <f t="shared" si="667"/>
        <v>0</v>
      </c>
      <c r="R1566" s="130">
        <f t="shared" si="658"/>
        <v>352.2</v>
      </c>
      <c r="S1566" s="219"/>
      <c r="T1566" s="203"/>
      <c r="U1566" s="154"/>
      <c r="V1566" s="361"/>
      <c r="W1566" s="227"/>
      <c r="X1566" s="154"/>
      <c r="Y1566" s="251"/>
      <c r="Z1566" s="364"/>
      <c r="AA1566" s="154"/>
      <c r="AB1566" s="229"/>
    </row>
    <row r="1567" spans="1:28" x14ac:dyDescent="0.25">
      <c r="A1567" s="63" t="str">
        <f t="shared" ref="A1567:B1567" si="669">A1520</f>
        <v>Structures and Improvements-sewage treatment</v>
      </c>
      <c r="B1567" s="45">
        <f t="shared" si="669"/>
        <v>371</v>
      </c>
      <c r="C1567" s="39">
        <f t="shared" si="660"/>
        <v>97252</v>
      </c>
      <c r="D1567" s="39"/>
      <c r="E1567" s="40"/>
      <c r="F1567" s="39"/>
      <c r="G1567" s="40"/>
      <c r="H1567" s="39">
        <f t="shared" si="661"/>
        <v>97252</v>
      </c>
      <c r="I1567" s="41">
        <f t="shared" si="662"/>
        <v>3.7</v>
      </c>
      <c r="J1567" s="39">
        <f t="shared" si="663"/>
        <v>3598.3240000000001</v>
      </c>
      <c r="K1567" s="39">
        <f t="shared" si="664"/>
        <v>46023.745000000003</v>
      </c>
      <c r="L1567" s="39"/>
      <c r="M1567" s="40"/>
      <c r="N1567" s="39">
        <f t="shared" si="665"/>
        <v>49622.069000000003</v>
      </c>
      <c r="O1567" s="42">
        <f t="shared" si="666"/>
        <v>51.024214412042944</v>
      </c>
      <c r="P1567" s="40"/>
      <c r="Q1567" s="42">
        <f t="shared" si="667"/>
        <v>47629.930999999997</v>
      </c>
      <c r="R1567" s="45">
        <f t="shared" si="658"/>
        <v>371</v>
      </c>
      <c r="U1567" s="39"/>
      <c r="V1567" s="361"/>
      <c r="W1567" s="207"/>
      <c r="X1567" s="39"/>
      <c r="Y1567" s="210"/>
      <c r="Z1567" s="364"/>
      <c r="AA1567" s="39"/>
      <c r="AB1567" s="211"/>
    </row>
    <row r="1568" spans="1:28" x14ac:dyDescent="0.25">
      <c r="A1568" s="100" t="str">
        <f t="shared" ref="A1568:B1568" si="670">A1521</f>
        <v>Services to Customers</v>
      </c>
      <c r="B1568" s="130">
        <f t="shared" si="670"/>
        <v>353</v>
      </c>
      <c r="C1568" s="154">
        <f t="shared" si="660"/>
        <v>1777713</v>
      </c>
      <c r="D1568" s="154">
        <v>86564</v>
      </c>
      <c r="E1568" s="224"/>
      <c r="F1568" s="154"/>
      <c r="G1568" s="224"/>
      <c r="H1568" s="154">
        <f t="shared" si="661"/>
        <v>1864277</v>
      </c>
      <c r="I1568" s="225">
        <f t="shared" si="662"/>
        <v>2</v>
      </c>
      <c r="J1568" s="154">
        <f t="shared" si="663"/>
        <v>36419.9</v>
      </c>
      <c r="K1568" s="154">
        <f t="shared" si="664"/>
        <v>513091.49000000011</v>
      </c>
      <c r="L1568" s="154"/>
      <c r="M1568" s="224"/>
      <c r="N1568" s="154">
        <f t="shared" si="665"/>
        <v>549511.39000000013</v>
      </c>
      <c r="O1568" s="249">
        <f t="shared" si="666"/>
        <v>29.475844523104673</v>
      </c>
      <c r="P1568" s="224"/>
      <c r="Q1568" s="249">
        <f t="shared" si="667"/>
        <v>1314765.6099999999</v>
      </c>
      <c r="R1568" s="130">
        <f t="shared" si="658"/>
        <v>353</v>
      </c>
      <c r="S1568" s="219"/>
      <c r="T1568" s="203"/>
      <c r="U1568" s="154"/>
      <c r="V1568" s="361"/>
      <c r="W1568" s="227"/>
      <c r="X1568" s="154"/>
      <c r="Y1568" s="251"/>
      <c r="Z1568" s="364"/>
      <c r="AA1568" s="154"/>
      <c r="AB1568" s="229"/>
    </row>
    <row r="1569" spans="1:28" x14ac:dyDescent="0.25">
      <c r="A1569" s="63" t="str">
        <f t="shared" ref="A1569:B1569" si="671">A1522</f>
        <v>Flow Measuring Devices</v>
      </c>
      <c r="B1569" s="45">
        <f t="shared" si="671"/>
        <v>354</v>
      </c>
      <c r="C1569" s="39">
        <f t="shared" si="660"/>
        <v>28383</v>
      </c>
      <c r="D1569" s="39"/>
      <c r="E1569" s="40"/>
      <c r="F1569" s="39"/>
      <c r="G1569" s="40"/>
      <c r="H1569" s="39">
        <f t="shared" si="661"/>
        <v>28383</v>
      </c>
      <c r="I1569" s="41">
        <f t="shared" si="662"/>
        <v>3.3</v>
      </c>
      <c r="J1569" s="39">
        <f t="shared" si="663"/>
        <v>936.63899999999978</v>
      </c>
      <c r="K1569" s="39">
        <f t="shared" si="664"/>
        <v>8006.0145000000002</v>
      </c>
      <c r="L1569" s="39"/>
      <c r="M1569" s="40"/>
      <c r="N1569" s="39">
        <f t="shared" si="665"/>
        <v>8942.6535000000003</v>
      </c>
      <c r="O1569" s="42">
        <f t="shared" si="666"/>
        <v>31.507076418983193</v>
      </c>
      <c r="P1569" s="40"/>
      <c r="Q1569" s="42">
        <f t="shared" si="667"/>
        <v>19440.3465</v>
      </c>
      <c r="R1569" s="45">
        <f t="shared" si="658"/>
        <v>354</v>
      </c>
      <c r="U1569" s="39"/>
      <c r="V1569" s="361"/>
      <c r="W1569" s="207"/>
      <c r="X1569" s="39"/>
      <c r="Y1569" s="210"/>
      <c r="Z1569" s="364"/>
      <c r="AA1569" s="39"/>
      <c r="AB1569" s="211"/>
    </row>
    <row r="1570" spans="1:28" x14ac:dyDescent="0.25">
      <c r="A1570" s="100" t="str">
        <f t="shared" ref="A1570:B1570" si="672">A1523</f>
        <v>Receiving Wells (Pump Pits)</v>
      </c>
      <c r="B1570" s="130">
        <f t="shared" si="672"/>
        <v>362</v>
      </c>
      <c r="C1570" s="154">
        <f t="shared" si="660"/>
        <v>2387</v>
      </c>
      <c r="D1570" s="154"/>
      <c r="E1570" s="224"/>
      <c r="F1570" s="154"/>
      <c r="G1570" s="224"/>
      <c r="H1570" s="154">
        <f t="shared" si="661"/>
        <v>2387</v>
      </c>
      <c r="I1570" s="225">
        <f t="shared" si="662"/>
        <v>4</v>
      </c>
      <c r="J1570" s="154">
        <f t="shared" si="663"/>
        <v>95.48</v>
      </c>
      <c r="K1570" s="154">
        <f t="shared" si="664"/>
        <v>1384.46</v>
      </c>
      <c r="L1570" s="154"/>
      <c r="M1570" s="224"/>
      <c r="N1570" s="154">
        <f t="shared" si="665"/>
        <v>1479.94</v>
      </c>
      <c r="O1570" s="249">
        <f t="shared" si="666"/>
        <v>62</v>
      </c>
      <c r="P1570" s="224"/>
      <c r="Q1570" s="249">
        <f t="shared" si="667"/>
        <v>907.06</v>
      </c>
      <c r="R1570" s="130">
        <f t="shared" si="658"/>
        <v>362</v>
      </c>
      <c r="S1570" s="219"/>
      <c r="T1570" s="203"/>
      <c r="U1570" s="154"/>
      <c r="V1570" s="362"/>
      <c r="W1570" s="227"/>
      <c r="X1570" s="154"/>
      <c r="Y1570" s="251"/>
      <c r="Z1570" s="365"/>
      <c r="AA1570" s="154"/>
      <c r="AB1570" s="229"/>
    </row>
    <row r="1571" spans="1:28" x14ac:dyDescent="0.25">
      <c r="A1571" s="63" t="str">
        <f t="shared" ref="A1571:B1571" si="673">A1524</f>
        <v>Pumping Equipment</v>
      </c>
      <c r="B1571" s="45">
        <f t="shared" si="673"/>
        <v>363</v>
      </c>
      <c r="C1571" s="39">
        <f t="shared" si="660"/>
        <v>2844</v>
      </c>
      <c r="D1571" s="39"/>
      <c r="E1571" s="40"/>
      <c r="F1571" s="39"/>
      <c r="G1571" s="40"/>
      <c r="H1571" s="39">
        <f t="shared" si="661"/>
        <v>2844</v>
      </c>
      <c r="I1571" s="41">
        <f t="shared" si="662"/>
        <v>10</v>
      </c>
      <c r="J1571" s="39">
        <f t="shared" si="663"/>
        <v>284.39999999999998</v>
      </c>
      <c r="K1571" s="39">
        <f t="shared" si="664"/>
        <v>995.4</v>
      </c>
      <c r="L1571" s="39"/>
      <c r="M1571" s="40"/>
      <c r="N1571" s="39">
        <f t="shared" si="665"/>
        <v>1279.8</v>
      </c>
      <c r="O1571" s="42">
        <f t="shared" si="666"/>
        <v>45</v>
      </c>
      <c r="P1571" s="40"/>
      <c r="Q1571" s="42">
        <f t="shared" si="667"/>
        <v>1564.2</v>
      </c>
      <c r="R1571" s="45">
        <f t="shared" si="658"/>
        <v>363</v>
      </c>
      <c r="U1571" s="39"/>
      <c r="V1571" s="39"/>
      <c r="W1571" s="207"/>
      <c r="X1571" s="39"/>
      <c r="Y1571" s="39"/>
      <c r="Z1571" s="210"/>
      <c r="AA1571" s="39"/>
      <c r="AB1571" s="211"/>
    </row>
    <row r="1572" spans="1:28" x14ac:dyDescent="0.25">
      <c r="A1572" s="100" t="str">
        <f t="shared" ref="A1572:B1572" si="674">A1525</f>
        <v>Communication Equipment</v>
      </c>
      <c r="B1572" s="130">
        <f t="shared" si="674"/>
        <v>397</v>
      </c>
      <c r="C1572" s="154">
        <f t="shared" si="660"/>
        <v>137227</v>
      </c>
      <c r="D1572" s="154"/>
      <c r="E1572" s="224"/>
      <c r="F1572" s="154"/>
      <c r="G1572" s="224"/>
      <c r="H1572" s="154">
        <f t="shared" si="661"/>
        <v>137227</v>
      </c>
      <c r="I1572" s="225">
        <f t="shared" si="662"/>
        <v>6.7</v>
      </c>
      <c r="J1572" s="154">
        <f t="shared" si="663"/>
        <v>9194.2090000000007</v>
      </c>
      <c r="K1572" s="154">
        <f t="shared" si="664"/>
        <v>51184.884500000007</v>
      </c>
      <c r="L1572" s="154"/>
      <c r="M1572" s="224"/>
      <c r="N1572" s="154">
        <f t="shared" si="665"/>
        <v>60379.09350000001</v>
      </c>
      <c r="O1572" s="249">
        <f t="shared" si="666"/>
        <v>43.99942686206068</v>
      </c>
      <c r="P1572" s="224"/>
      <c r="Q1572" s="249">
        <f t="shared" si="667"/>
        <v>76847.906499999983</v>
      </c>
      <c r="R1572" s="130">
        <f t="shared" si="658"/>
        <v>397</v>
      </c>
      <c r="S1572" s="219"/>
      <c r="T1572" s="203"/>
      <c r="U1572" s="154"/>
      <c r="V1572" s="454" t="s">
        <v>73</v>
      </c>
      <c r="W1572" s="227"/>
      <c r="X1572" s="154"/>
      <c r="Y1572" s="154"/>
      <c r="Z1572" s="251"/>
      <c r="AA1572" s="154"/>
      <c r="AB1572" s="229"/>
    </row>
    <row r="1573" spans="1:28" x14ac:dyDescent="0.25">
      <c r="A1573" s="63" t="str">
        <f t="shared" ref="A1573:B1573" si="675">A1526</f>
        <v>Treatment &amp; Disposal Facilities</v>
      </c>
      <c r="B1573" s="45">
        <f t="shared" si="675"/>
        <v>372</v>
      </c>
      <c r="C1573" s="39">
        <f t="shared" si="660"/>
        <v>3462040</v>
      </c>
      <c r="D1573" s="39">
        <v>1875000</v>
      </c>
      <c r="E1573" s="40"/>
      <c r="F1573" s="39"/>
      <c r="G1573" s="40"/>
      <c r="H1573" s="39">
        <f t="shared" si="661"/>
        <v>5337040</v>
      </c>
      <c r="I1573" s="41">
        <f t="shared" si="662"/>
        <v>5</v>
      </c>
      <c r="J1573" s="39">
        <f t="shared" si="663"/>
        <v>219977</v>
      </c>
      <c r="K1573" s="39">
        <f t="shared" si="664"/>
        <v>727743.04999999993</v>
      </c>
      <c r="L1573" s="39"/>
      <c r="M1573" s="40"/>
      <c r="N1573" s="39">
        <f t="shared" si="665"/>
        <v>947720.04999999993</v>
      </c>
      <c r="O1573" s="42">
        <f t="shared" si="666"/>
        <v>17.757409537871176</v>
      </c>
      <c r="P1573" s="40"/>
      <c r="Q1573" s="42">
        <f t="shared" si="667"/>
        <v>4389319.95</v>
      </c>
      <c r="R1573" s="45">
        <f t="shared" si="658"/>
        <v>372</v>
      </c>
      <c r="U1573" s="39"/>
      <c r="V1573" s="455"/>
      <c r="W1573" s="207"/>
      <c r="X1573" s="39"/>
      <c r="Y1573" s="39"/>
      <c r="Z1573" s="210"/>
      <c r="AA1573" s="39"/>
      <c r="AB1573" s="211"/>
    </row>
    <row r="1574" spans="1:28" x14ac:dyDescent="0.25">
      <c r="A1574" s="100" t="str">
        <f t="shared" ref="A1574:B1574" si="676">A1527</f>
        <v>Plant Sewers</v>
      </c>
      <c r="B1574" s="130">
        <f t="shared" si="676"/>
        <v>373</v>
      </c>
      <c r="C1574" s="154">
        <f t="shared" si="660"/>
        <v>0</v>
      </c>
      <c r="D1574" s="154"/>
      <c r="E1574" s="224"/>
      <c r="F1574" s="154"/>
      <c r="G1574" s="224"/>
      <c r="H1574" s="154">
        <f>C1574+D1574-F1574</f>
        <v>0</v>
      </c>
      <c r="I1574" s="225">
        <f t="shared" si="662"/>
        <v>2.5</v>
      </c>
      <c r="J1574" s="154">
        <f t="shared" si="663"/>
        <v>0</v>
      </c>
      <c r="K1574" s="154">
        <f t="shared" si="664"/>
        <v>0</v>
      </c>
      <c r="L1574" s="154"/>
      <c r="M1574" s="224"/>
      <c r="N1574" s="154">
        <f t="shared" si="665"/>
        <v>0</v>
      </c>
      <c r="O1574" s="249" t="str">
        <f>IF(N1574&gt;0, N1574/H1574*100, "---")</f>
        <v>---</v>
      </c>
      <c r="P1574" s="224"/>
      <c r="Q1574" s="249">
        <f t="shared" si="667"/>
        <v>0</v>
      </c>
      <c r="R1574" s="130">
        <f t="shared" si="658"/>
        <v>373</v>
      </c>
      <c r="S1574" s="219"/>
      <c r="T1574" s="203"/>
      <c r="U1574" s="154"/>
      <c r="V1574" s="455"/>
      <c r="W1574" s="227"/>
      <c r="X1574" s="154"/>
      <c r="Y1574" s="154"/>
      <c r="Z1574" s="154"/>
      <c r="AA1574" s="154"/>
      <c r="AB1574" s="229"/>
    </row>
    <row r="1575" spans="1:28" x14ac:dyDescent="0.25">
      <c r="A1575" s="63" t="str">
        <f t="shared" ref="A1575:B1575" si="677">A1528</f>
        <v>Outfall Sewer Line</v>
      </c>
      <c r="B1575" s="45">
        <f t="shared" si="677"/>
        <v>374</v>
      </c>
      <c r="C1575" s="39">
        <f t="shared" si="660"/>
        <v>75109</v>
      </c>
      <c r="D1575" s="39">
        <v>0</v>
      </c>
      <c r="E1575" s="40"/>
      <c r="F1575" s="39"/>
      <c r="G1575" s="40"/>
      <c r="H1575" s="39">
        <f t="shared" ref="H1575" si="678">C1575+D1575-F1575</f>
        <v>75109</v>
      </c>
      <c r="I1575" s="41">
        <f t="shared" si="662"/>
        <v>2</v>
      </c>
      <c r="J1575" s="39">
        <f t="shared" si="663"/>
        <v>1502.18</v>
      </c>
      <c r="K1575" s="39">
        <f t="shared" si="664"/>
        <v>20279.43</v>
      </c>
      <c r="L1575" s="39"/>
      <c r="M1575" s="40"/>
      <c r="N1575" s="39">
        <f t="shared" si="665"/>
        <v>21781.61</v>
      </c>
      <c r="O1575" s="42">
        <f t="shared" ref="O1575:O1581" si="679">IF(N1575&gt;0, N1575/H1575*100, "---")</f>
        <v>28.999999999999996</v>
      </c>
      <c r="P1575" s="40"/>
      <c r="Q1575" s="42">
        <f t="shared" si="667"/>
        <v>53327.39</v>
      </c>
      <c r="R1575" s="45">
        <f t="shared" si="658"/>
        <v>374</v>
      </c>
      <c r="U1575" s="39"/>
      <c r="V1575" s="455"/>
      <c r="W1575" s="207"/>
      <c r="X1575" s="39"/>
      <c r="Y1575" s="39"/>
      <c r="Z1575" s="39"/>
      <c r="AA1575" s="39"/>
      <c r="AB1575" s="211"/>
    </row>
    <row r="1576" spans="1:28" x14ac:dyDescent="0.25">
      <c r="A1576" s="100" t="str">
        <f t="shared" ref="A1576:B1576" si="680">A1529</f>
        <v>Structures and Improvements- other</v>
      </c>
      <c r="B1576" s="130">
        <f t="shared" si="680"/>
        <v>390</v>
      </c>
      <c r="C1576" s="154">
        <f t="shared" si="660"/>
        <v>235842</v>
      </c>
      <c r="D1576" s="154"/>
      <c r="E1576" s="224"/>
      <c r="F1576" s="154"/>
      <c r="G1576" s="224"/>
      <c r="H1576" s="154">
        <f>C1576+D1576-F1576</f>
        <v>235842</v>
      </c>
      <c r="I1576" s="225">
        <f t="shared" si="662"/>
        <v>2.5</v>
      </c>
      <c r="J1576" s="154">
        <f t="shared" si="663"/>
        <v>5896.05</v>
      </c>
      <c r="K1576" s="154">
        <f t="shared" si="664"/>
        <v>138109.25000000003</v>
      </c>
      <c r="L1576" s="154"/>
      <c r="M1576" s="224"/>
      <c r="N1576" s="154">
        <f t="shared" si="665"/>
        <v>144005.30000000002</v>
      </c>
      <c r="O1576" s="249">
        <f t="shared" si="679"/>
        <v>61.060074117417592</v>
      </c>
      <c r="P1576" s="224"/>
      <c r="Q1576" s="249">
        <f t="shared" si="667"/>
        <v>91836.699999999983</v>
      </c>
      <c r="R1576" s="130">
        <f t="shared" si="658"/>
        <v>390</v>
      </c>
      <c r="S1576" s="219"/>
      <c r="T1576" s="203"/>
      <c r="U1576" s="154"/>
      <c r="V1576" s="455"/>
      <c r="W1576" s="227"/>
      <c r="X1576" s="154"/>
      <c r="Y1576" s="154"/>
      <c r="Z1576" s="154"/>
      <c r="AA1576" s="154"/>
      <c r="AB1576" s="229"/>
    </row>
    <row r="1577" spans="1:28" x14ac:dyDescent="0.25">
      <c r="A1577" s="63" t="str">
        <f t="shared" ref="A1577:B1577" si="681">A1530</f>
        <v>Stores Equipment</v>
      </c>
      <c r="B1577" s="45">
        <f t="shared" si="681"/>
        <v>393</v>
      </c>
      <c r="C1577" s="39">
        <f t="shared" si="660"/>
        <v>12656</v>
      </c>
      <c r="D1577" s="39"/>
      <c r="E1577" s="40"/>
      <c r="F1577" s="39"/>
      <c r="G1577" s="40"/>
      <c r="H1577" s="39">
        <f t="shared" ref="H1577:H1581" si="682">C1577+D1577-F1577</f>
        <v>12656</v>
      </c>
      <c r="I1577" s="41">
        <f t="shared" si="662"/>
        <v>4</v>
      </c>
      <c r="J1577" s="39">
        <f t="shared" si="663"/>
        <v>506.24</v>
      </c>
      <c r="K1577" s="39">
        <f t="shared" si="664"/>
        <v>6834.239999999998</v>
      </c>
      <c r="L1577" s="39"/>
      <c r="M1577" s="40"/>
      <c r="N1577" s="39">
        <f t="shared" si="665"/>
        <v>7340.4799999999977</v>
      </c>
      <c r="O1577" s="42">
        <f t="shared" si="679"/>
        <v>57.999999999999986</v>
      </c>
      <c r="P1577" s="40"/>
      <c r="Q1577" s="42">
        <f t="shared" si="667"/>
        <v>5315.5200000000023</v>
      </c>
      <c r="R1577" s="45">
        <f t="shared" si="658"/>
        <v>393</v>
      </c>
      <c r="S1577" s="219"/>
      <c r="T1577" s="203"/>
      <c r="U1577" s="39"/>
      <c r="V1577" s="455"/>
      <c r="W1577" s="207"/>
      <c r="X1577" s="39"/>
      <c r="Y1577" s="39"/>
      <c r="Z1577" s="39"/>
      <c r="AA1577" s="39"/>
      <c r="AB1577" s="211"/>
    </row>
    <row r="1578" spans="1:28" x14ac:dyDescent="0.25">
      <c r="A1578" s="100" t="str">
        <f t="shared" ref="A1578:B1578" si="683">A1531</f>
        <v>Transportation Equipment</v>
      </c>
      <c r="B1578" s="130">
        <f t="shared" si="683"/>
        <v>392</v>
      </c>
      <c r="C1578" s="154">
        <f t="shared" si="660"/>
        <v>0</v>
      </c>
      <c r="D1578" s="154">
        <v>79597</v>
      </c>
      <c r="E1578" s="224"/>
      <c r="F1578" s="154"/>
      <c r="G1578" s="224"/>
      <c r="H1578" s="154">
        <f t="shared" si="682"/>
        <v>79597</v>
      </c>
      <c r="I1578" s="225">
        <f t="shared" si="662"/>
        <v>13</v>
      </c>
      <c r="J1578" s="154">
        <f t="shared" si="663"/>
        <v>5173.8050000000003</v>
      </c>
      <c r="K1578" s="154">
        <f t="shared" si="664"/>
        <v>0</v>
      </c>
      <c r="L1578" s="154"/>
      <c r="M1578" s="224"/>
      <c r="N1578" s="154">
        <f t="shared" si="665"/>
        <v>5173.8050000000003</v>
      </c>
      <c r="O1578" s="249">
        <f t="shared" si="679"/>
        <v>6.5</v>
      </c>
      <c r="P1578" s="224"/>
      <c r="Q1578" s="249">
        <f t="shared" si="667"/>
        <v>74423.195000000007</v>
      </c>
      <c r="R1578" s="130">
        <f t="shared" si="658"/>
        <v>392</v>
      </c>
      <c r="S1578" s="219"/>
      <c r="T1578" s="203"/>
      <c r="U1578" s="154"/>
      <c r="V1578" s="455"/>
      <c r="W1578" s="227"/>
      <c r="X1578" s="154"/>
      <c r="Y1578" s="154"/>
      <c r="Z1578" s="154"/>
      <c r="AA1578" s="154"/>
      <c r="AB1578" s="229"/>
    </row>
    <row r="1579" spans="1:28" x14ac:dyDescent="0.25">
      <c r="A1579" s="63" t="str">
        <f t="shared" ref="A1579:B1579" si="684">A1532</f>
        <v>Power Operated Equipment</v>
      </c>
      <c r="B1579" s="45">
        <f t="shared" si="684"/>
        <v>396</v>
      </c>
      <c r="C1579" s="39">
        <f t="shared" si="660"/>
        <v>291186</v>
      </c>
      <c r="D1579" s="39">
        <v>26388</v>
      </c>
      <c r="E1579" s="40"/>
      <c r="F1579" s="39"/>
      <c r="G1579" s="40"/>
      <c r="H1579" s="39">
        <f t="shared" si="682"/>
        <v>317574</v>
      </c>
      <c r="I1579" s="41">
        <f t="shared" si="662"/>
        <v>6.7</v>
      </c>
      <c r="J1579" s="39">
        <f t="shared" si="663"/>
        <v>20393.46</v>
      </c>
      <c r="K1579" s="39">
        <f t="shared" si="664"/>
        <v>94834.278999999995</v>
      </c>
      <c r="L1579" s="39"/>
      <c r="M1579" s="40"/>
      <c r="N1579" s="39">
        <f t="shared" si="665"/>
        <v>115227.739</v>
      </c>
      <c r="O1579" s="42">
        <f t="shared" si="679"/>
        <v>36.283744576067313</v>
      </c>
      <c r="P1579" s="40"/>
      <c r="Q1579" s="42">
        <f t="shared" si="667"/>
        <v>202346.261</v>
      </c>
      <c r="R1579" s="45">
        <f t="shared" si="658"/>
        <v>396</v>
      </c>
      <c r="S1579" s="219"/>
      <c r="T1579" s="203"/>
      <c r="U1579" s="39"/>
      <c r="V1579" s="456"/>
      <c r="W1579" s="207"/>
      <c r="X1579" s="39"/>
      <c r="Y1579" s="39"/>
      <c r="Z1579" s="39"/>
      <c r="AA1579" s="39"/>
      <c r="AB1579" s="211"/>
    </row>
    <row r="1580" spans="1:28" x14ac:dyDescent="0.25">
      <c r="A1580" s="100" t="str">
        <f t="shared" ref="A1580:B1580" si="685">A1533</f>
        <v>Land and Land Rights</v>
      </c>
      <c r="B1580" s="130">
        <f t="shared" si="685"/>
        <v>350</v>
      </c>
      <c r="C1580" s="154">
        <f t="shared" si="660"/>
        <v>66116</v>
      </c>
      <c r="D1580" s="154"/>
      <c r="E1580" s="224"/>
      <c r="F1580" s="154"/>
      <c r="G1580" s="224"/>
      <c r="H1580" s="154">
        <f t="shared" si="682"/>
        <v>66116</v>
      </c>
      <c r="I1580" s="225">
        <f t="shared" si="662"/>
        <v>0</v>
      </c>
      <c r="J1580" s="154">
        <f t="shared" si="663"/>
        <v>0</v>
      </c>
      <c r="K1580" s="154">
        <f t="shared" si="664"/>
        <v>0</v>
      </c>
      <c r="L1580" s="154"/>
      <c r="M1580" s="224"/>
      <c r="N1580" s="154">
        <f t="shared" si="665"/>
        <v>0</v>
      </c>
      <c r="O1580" s="249" t="str">
        <f t="shared" si="679"/>
        <v>---</v>
      </c>
      <c r="P1580" s="224"/>
      <c r="Q1580" s="249">
        <f t="shared" si="667"/>
        <v>66116</v>
      </c>
      <c r="R1580" s="130">
        <f t="shared" si="658"/>
        <v>350</v>
      </c>
      <c r="S1580" s="219"/>
      <c r="T1580" s="203"/>
      <c r="U1580" s="154"/>
      <c r="V1580" s="154"/>
      <c r="W1580" s="227"/>
      <c r="X1580" s="154"/>
      <c r="Y1580" s="154"/>
      <c r="Z1580" s="154"/>
      <c r="AA1580" s="154"/>
      <c r="AB1580" s="229"/>
    </row>
    <row r="1581" spans="1:28" x14ac:dyDescent="0.25">
      <c r="A1581" s="63">
        <f t="shared" ref="A1581" si="686">A1535</f>
        <v>0</v>
      </c>
      <c r="B1581" s="45">
        <f t="shared" ref="B1581" si="687">B1534</f>
        <v>0</v>
      </c>
      <c r="C1581" s="39">
        <f t="shared" si="660"/>
        <v>0</v>
      </c>
      <c r="D1581" s="39"/>
      <c r="E1581" s="40"/>
      <c r="F1581" s="39"/>
      <c r="G1581" s="40"/>
      <c r="H1581" s="39">
        <f t="shared" si="682"/>
        <v>0</v>
      </c>
      <c r="I1581" s="41">
        <f t="shared" si="662"/>
        <v>0</v>
      </c>
      <c r="J1581" s="39">
        <f t="shared" si="663"/>
        <v>0</v>
      </c>
      <c r="K1581" s="39">
        <f t="shared" si="664"/>
        <v>0</v>
      </c>
      <c r="L1581" s="39"/>
      <c r="M1581" s="40"/>
      <c r="N1581" s="39">
        <f t="shared" si="665"/>
        <v>0</v>
      </c>
      <c r="O1581" s="42" t="str">
        <f t="shared" si="679"/>
        <v>---</v>
      </c>
      <c r="P1581" s="40"/>
      <c r="Q1581" s="42">
        <f t="shared" si="667"/>
        <v>0</v>
      </c>
      <c r="R1581" s="45"/>
      <c r="S1581" s="219"/>
      <c r="T1581" s="203"/>
      <c r="U1581" s="39"/>
      <c r="V1581" s="39"/>
      <c r="W1581" s="207"/>
      <c r="X1581" s="207"/>
      <c r="Y1581" s="39"/>
      <c r="Z1581" s="39"/>
      <c r="AA1581" s="39"/>
      <c r="AB1581" s="211"/>
    </row>
    <row r="1582" spans="1:28" x14ac:dyDescent="0.25">
      <c r="A1582" s="100">
        <f t="shared" ref="A1582" si="688">A1536</f>
        <v>0</v>
      </c>
      <c r="B1582" s="130">
        <f t="shared" ref="B1582" si="689">B1535</f>
        <v>0</v>
      </c>
      <c r="C1582" s="154">
        <f t="shared" si="660"/>
        <v>0</v>
      </c>
      <c r="D1582" s="289"/>
      <c r="E1582" s="290"/>
      <c r="F1582" s="289"/>
      <c r="G1582" s="290"/>
      <c r="H1582" s="154"/>
      <c r="I1582" s="225">
        <f t="shared" si="662"/>
        <v>0</v>
      </c>
      <c r="J1582" s="154">
        <f t="shared" si="663"/>
        <v>0</v>
      </c>
      <c r="K1582" s="154">
        <f t="shared" si="664"/>
        <v>0</v>
      </c>
      <c r="L1582" s="289"/>
      <c r="M1582" s="290"/>
      <c r="N1582" s="289"/>
      <c r="O1582" s="249"/>
      <c r="P1582" s="290"/>
      <c r="Q1582" s="291"/>
      <c r="R1582" s="130"/>
      <c r="S1582" s="219"/>
      <c r="T1582" s="203"/>
      <c r="U1582" s="154"/>
      <c r="V1582" s="154"/>
      <c r="W1582" s="227"/>
      <c r="X1582" s="227"/>
      <c r="Y1582" s="154"/>
      <c r="Z1582" s="154"/>
      <c r="AA1582" s="154"/>
      <c r="AB1582" s="229"/>
    </row>
    <row r="1583" spans="1:28" x14ac:dyDescent="0.25">
      <c r="A1583" s="10"/>
      <c r="B1583" s="104"/>
      <c r="C1583" s="14"/>
      <c r="D1583" s="15"/>
      <c r="E1583" s="16"/>
      <c r="F1583" s="15"/>
      <c r="G1583" s="16"/>
      <c r="H1583" s="11">
        <f t="shared" ref="H1583" si="690">C1583+D1583-F1583</f>
        <v>0</v>
      </c>
      <c r="I1583" s="17"/>
      <c r="J1583" s="11"/>
      <c r="K1583" s="14"/>
      <c r="L1583" s="15"/>
      <c r="M1583" s="16"/>
      <c r="N1583" s="15"/>
      <c r="O1583" s="13"/>
      <c r="P1583" s="16"/>
      <c r="Q1583" s="124"/>
      <c r="R1583" s="44"/>
      <c r="U1583" s="11"/>
      <c r="V1583" s="11"/>
      <c r="W1583" s="64"/>
      <c r="X1583" s="64"/>
      <c r="Y1583" s="11"/>
      <c r="Z1583" s="11"/>
      <c r="AA1583" s="11"/>
      <c r="AB1583" s="230"/>
    </row>
    <row r="1584" spans="1:28" x14ac:dyDescent="0.25">
      <c r="A1584" s="4" t="s">
        <v>4</v>
      </c>
      <c r="C1584" s="198">
        <f>SUM(C1563:C1583)</f>
        <v>6300134</v>
      </c>
      <c r="D1584" s="198">
        <f>SUM(D1563:D1583)</f>
        <v>2067549</v>
      </c>
      <c r="E1584" s="22"/>
      <c r="F1584" s="154">
        <f>SUM(F1563:F1583)</f>
        <v>0</v>
      </c>
      <c r="G1584" s="22"/>
      <c r="H1584" s="198">
        <f>SUM(H1563:H1583)</f>
        <v>8367683</v>
      </c>
      <c r="I1584" s="23"/>
      <c r="J1584" s="198">
        <f>SUM(J1563:J1583)</f>
        <v>307319.05700000003</v>
      </c>
      <c r="K1584" s="198">
        <f>SUM(K1563:K1583)</f>
        <v>1693623.9480000003</v>
      </c>
      <c r="L1584" s="154">
        <f>SUM(L1563:L1583)</f>
        <v>0</v>
      </c>
      <c r="M1584" s="22"/>
      <c r="N1584" s="198">
        <f>SUM(N1563:N1583)</f>
        <v>2000943.0050000001</v>
      </c>
      <c r="O1584" s="64"/>
      <c r="P1584" s="24"/>
      <c r="Q1584" s="198">
        <f>SUM(Q1563:Q1583)</f>
        <v>6366739.9949999992</v>
      </c>
      <c r="U1584" s="198">
        <f>SUM(U1563:U1583)</f>
        <v>0</v>
      </c>
      <c r="V1584" s="23"/>
      <c r="X1584" s="198">
        <f>U1584+V1563</f>
        <v>0</v>
      </c>
      <c r="Y1584" s="198">
        <f>X1584/H1584*J1584</f>
        <v>0</v>
      </c>
      <c r="AA1584" s="198">
        <f>Z1563+Y1584+SUM(AA1563:AA1583)</f>
        <v>0</v>
      </c>
      <c r="AB1584" s="198">
        <f>X1584-AA1584</f>
        <v>0</v>
      </c>
    </row>
    <row r="1585" spans="1:17" x14ac:dyDescent="0.25">
      <c r="C1585" s="32"/>
      <c r="H1585" s="32"/>
      <c r="I1585" s="32"/>
      <c r="J1585" s="32"/>
      <c r="K1585" s="32"/>
      <c r="L1585" s="32"/>
      <c r="N1585" s="32"/>
      <c r="O1585" s="32"/>
      <c r="Q1585" s="32"/>
    </row>
    <row r="1586" spans="1:17" x14ac:dyDescent="0.25">
      <c r="A1586" s="120" t="s">
        <v>85</v>
      </c>
      <c r="B1586" s="4"/>
      <c r="E1586" s="4"/>
      <c r="G1586" s="4"/>
      <c r="M1586" s="4"/>
      <c r="P1586" s="4"/>
    </row>
    <row r="1587" spans="1:17" ht="14.4" thickBot="1" x14ac:dyDescent="0.3">
      <c r="B1587" s="4"/>
      <c r="E1587" s="4"/>
      <c r="G1587" s="4"/>
      <c r="J1587" s="32"/>
      <c r="K1587" s="32"/>
      <c r="L1587" s="32"/>
      <c r="N1587" s="32"/>
      <c r="O1587" s="32"/>
      <c r="Q1587" s="32"/>
    </row>
    <row r="1588" spans="1:17" ht="14.4" thickTop="1" x14ac:dyDescent="0.25">
      <c r="B1588" s="4"/>
      <c r="E1588" s="4"/>
      <c r="G1588" s="4"/>
      <c r="J1588" s="32"/>
      <c r="K1588" s="66"/>
      <c r="L1588" s="67"/>
      <c r="M1588" s="68"/>
      <c r="N1588" s="67"/>
      <c r="O1588" s="67"/>
      <c r="P1588" s="68"/>
      <c r="Q1588" s="69"/>
    </row>
    <row r="1589" spans="1:17" x14ac:dyDescent="0.25">
      <c r="C1589" s="32"/>
      <c r="H1589" s="32"/>
      <c r="I1589" s="32"/>
      <c r="J1589" s="32"/>
      <c r="K1589" s="70"/>
      <c r="L1589" s="448">
        <f>I1555</f>
        <v>2015</v>
      </c>
      <c r="M1589" s="449"/>
      <c r="N1589" s="449"/>
      <c r="O1589" s="449"/>
      <c r="P1589" s="450"/>
      <c r="Q1589" s="71"/>
    </row>
    <row r="1590" spans="1:17" x14ac:dyDescent="0.25">
      <c r="K1590" s="72"/>
      <c r="L1590" s="56"/>
      <c r="M1590" s="73"/>
      <c r="N1590" s="56"/>
      <c r="O1590" s="56"/>
      <c r="P1590" s="73"/>
      <c r="Q1590" s="74"/>
    </row>
    <row r="1591" spans="1:17" x14ac:dyDescent="0.25">
      <c r="A1591" s="9"/>
      <c r="B1591" s="267"/>
      <c r="K1591" s="72"/>
      <c r="L1591" s="56" t="s">
        <v>19</v>
      </c>
      <c r="M1591" s="73"/>
      <c r="N1591" s="56"/>
      <c r="O1591" s="379">
        <f>H1584</f>
        <v>8367683</v>
      </c>
      <c r="P1591" s="379"/>
      <c r="Q1591" s="71"/>
    </row>
    <row r="1592" spans="1:17" x14ac:dyDescent="0.25">
      <c r="A1592" s="9"/>
      <c r="B1592" s="267"/>
      <c r="K1592" s="72"/>
      <c r="L1592" s="43" t="s">
        <v>20</v>
      </c>
      <c r="M1592" s="73"/>
      <c r="N1592" s="56"/>
      <c r="O1592" s="391">
        <f>X1584</f>
        <v>0</v>
      </c>
      <c r="P1592" s="391"/>
      <c r="Q1592" s="71"/>
    </row>
    <row r="1593" spans="1:17" ht="14.4" thickBot="1" x14ac:dyDescent="0.3">
      <c r="K1593" s="72"/>
      <c r="L1593" s="43" t="s">
        <v>21</v>
      </c>
      <c r="M1593" s="73"/>
      <c r="N1593" s="56"/>
      <c r="O1593" s="392">
        <f>N1584</f>
        <v>2000943.0050000001</v>
      </c>
      <c r="P1593" s="392"/>
      <c r="Q1593" s="71"/>
    </row>
    <row r="1594" spans="1:17" x14ac:dyDescent="0.25">
      <c r="A1594" s="9"/>
      <c r="B1594" s="267"/>
      <c r="K1594" s="72"/>
      <c r="L1594" s="75"/>
      <c r="M1594" s="76"/>
      <c r="N1594" s="77"/>
      <c r="O1594" s="393">
        <f>O1591-O1592-O1593</f>
        <v>6366739.9950000001</v>
      </c>
      <c r="P1594" s="393"/>
      <c r="Q1594" s="71"/>
    </row>
    <row r="1595" spans="1:17" x14ac:dyDescent="0.25">
      <c r="A1595" s="9"/>
      <c r="B1595" s="267"/>
      <c r="H1595" s="9"/>
      <c r="K1595" s="78"/>
      <c r="L1595" s="43"/>
      <c r="M1595" s="73"/>
      <c r="N1595" s="56"/>
      <c r="O1595" s="43"/>
      <c r="P1595" s="56"/>
      <c r="Q1595" s="74"/>
    </row>
    <row r="1596" spans="1:17" x14ac:dyDescent="0.25">
      <c r="A1596" s="9" t="s">
        <v>22</v>
      </c>
      <c r="B1596" s="62">
        <v>0</v>
      </c>
      <c r="C1596" s="62"/>
      <c r="D1596" s="4" t="s">
        <v>23</v>
      </c>
      <c r="E1596" s="4"/>
      <c r="F1596" s="2"/>
      <c r="G1596" s="4"/>
      <c r="H1596" s="2"/>
      <c r="J1596" s="2"/>
      <c r="K1596" s="78"/>
      <c r="L1596" s="80" t="s">
        <v>24</v>
      </c>
      <c r="M1596" s="73"/>
      <c r="N1596" s="56"/>
      <c r="O1596" s="394">
        <f>AA1584</f>
        <v>0</v>
      </c>
      <c r="P1596" s="394"/>
      <c r="Q1596" s="71"/>
    </row>
    <row r="1597" spans="1:17" x14ac:dyDescent="0.25">
      <c r="A1597" s="9" t="s">
        <v>25</v>
      </c>
      <c r="B1597" s="62">
        <v>0</v>
      </c>
      <c r="C1597" s="62"/>
      <c r="D1597" s="4">
        <f>B1596-B1597</f>
        <v>0</v>
      </c>
      <c r="E1597" s="4" t="s">
        <v>26</v>
      </c>
      <c r="F1597" s="2"/>
      <c r="G1597" s="4"/>
      <c r="H1597" s="2"/>
      <c r="J1597" s="2"/>
      <c r="K1597" s="72"/>
      <c r="L1597" s="81" t="s">
        <v>27</v>
      </c>
      <c r="M1597" s="19"/>
      <c r="N1597" s="20"/>
      <c r="O1597" s="374">
        <f>O1594+O1596</f>
        <v>6366739.9950000001</v>
      </c>
      <c r="P1597" s="374"/>
      <c r="Q1597" s="95"/>
    </row>
    <row r="1598" spans="1:17" ht="14.4" thickBot="1" x14ac:dyDescent="0.3">
      <c r="A1598" s="9"/>
      <c r="B1598" s="62"/>
      <c r="C1598" s="62"/>
      <c r="E1598" s="4"/>
      <c r="F1598" s="2"/>
      <c r="G1598" s="4"/>
      <c r="H1598" s="2"/>
      <c r="J1598" s="2"/>
      <c r="K1598" s="82"/>
      <c r="L1598" s="103"/>
      <c r="M1598" s="84"/>
      <c r="N1598" s="83"/>
      <c r="O1598" s="83"/>
      <c r="P1598" s="84"/>
      <c r="Q1598" s="85"/>
    </row>
    <row r="1599" spans="1:17" ht="14.4" thickTop="1" x14ac:dyDescent="0.25"/>
    <row r="1601" spans="1:28" x14ac:dyDescent="0.25">
      <c r="B1601" s="4"/>
      <c r="E1601" s="4"/>
      <c r="M1601" s="4"/>
      <c r="N1601" s="425" t="s">
        <v>93</v>
      </c>
      <c r="O1601" s="425"/>
      <c r="P1601" s="425"/>
      <c r="Q1601" s="425"/>
      <c r="R1601" s="425"/>
    </row>
    <row r="1602" spans="1:28" x14ac:dyDescent="0.25">
      <c r="A1602" s="271"/>
      <c r="B1602" s="271"/>
      <c r="C1602" s="271"/>
      <c r="D1602" s="1"/>
      <c r="G1602" s="422" t="s">
        <v>1</v>
      </c>
      <c r="H1602" s="423"/>
      <c r="I1602" s="3">
        <f>I1555+1</f>
        <v>2016</v>
      </c>
      <c r="J1602" s="453"/>
      <c r="K1602" s="427"/>
      <c r="L1602" s="428"/>
      <c r="M1602" s="3">
        <v>3</v>
      </c>
      <c r="N1602" s="425"/>
      <c r="O1602" s="425"/>
      <c r="P1602" s="425"/>
      <c r="Q1602" s="425"/>
      <c r="R1602" s="425"/>
    </row>
    <row r="1603" spans="1:28" x14ac:dyDescent="0.25">
      <c r="A1603" s="271"/>
      <c r="B1603" s="271"/>
      <c r="C1603" s="271"/>
      <c r="D1603" s="1"/>
      <c r="N1603" s="426"/>
      <c r="O1603" s="426"/>
      <c r="P1603" s="426"/>
      <c r="Q1603" s="426"/>
      <c r="R1603" s="426"/>
    </row>
    <row r="1604" spans="1:28" x14ac:dyDescent="0.3">
      <c r="A1604" s="5"/>
      <c r="B1604" s="429" t="s">
        <v>49</v>
      </c>
      <c r="C1604" s="366" t="s">
        <v>44</v>
      </c>
      <c r="D1604" s="366" t="s">
        <v>45</v>
      </c>
      <c r="E1604" s="101"/>
      <c r="F1604" s="366" t="s">
        <v>46</v>
      </c>
      <c r="G1604" s="101"/>
      <c r="H1604" s="366" t="s">
        <v>47</v>
      </c>
      <c r="I1604" s="366" t="s">
        <v>48</v>
      </c>
      <c r="J1604" s="366" t="s">
        <v>50</v>
      </c>
      <c r="K1604" s="366" t="s">
        <v>51</v>
      </c>
      <c r="L1604" s="366" t="s">
        <v>52</v>
      </c>
      <c r="M1604" s="101"/>
      <c r="N1604" s="366" t="s">
        <v>53</v>
      </c>
      <c r="O1604" s="366" t="s">
        <v>60</v>
      </c>
      <c r="P1604" s="101"/>
      <c r="Q1604" s="366" t="s">
        <v>55</v>
      </c>
      <c r="R1604" s="366" t="s">
        <v>49</v>
      </c>
      <c r="U1604" s="437" t="s">
        <v>64</v>
      </c>
      <c r="V1604" s="437" t="s">
        <v>65</v>
      </c>
      <c r="W1604" s="437" t="s">
        <v>67</v>
      </c>
      <c r="X1604" s="437" t="s">
        <v>66</v>
      </c>
      <c r="Y1604" s="437" t="s">
        <v>68</v>
      </c>
      <c r="Z1604" s="437" t="s">
        <v>69</v>
      </c>
      <c r="AA1604" s="437" t="s">
        <v>70</v>
      </c>
      <c r="AB1604" s="437" t="s">
        <v>71</v>
      </c>
    </row>
    <row r="1605" spans="1:28" x14ac:dyDescent="0.3">
      <c r="A1605" s="6"/>
      <c r="B1605" s="430"/>
      <c r="C1605" s="367"/>
      <c r="D1605" s="367"/>
      <c r="E1605" s="102"/>
      <c r="F1605" s="367"/>
      <c r="G1605" s="102"/>
      <c r="H1605" s="367"/>
      <c r="I1605" s="367"/>
      <c r="J1605" s="367"/>
      <c r="K1605" s="367"/>
      <c r="L1605" s="367"/>
      <c r="M1605" s="102"/>
      <c r="N1605" s="367"/>
      <c r="O1605" s="367"/>
      <c r="P1605" s="102"/>
      <c r="Q1605" s="367"/>
      <c r="R1605" s="367"/>
      <c r="U1605" s="438"/>
      <c r="V1605" s="438"/>
      <c r="W1605" s="438"/>
      <c r="X1605" s="438"/>
      <c r="Y1605" s="438"/>
      <c r="Z1605" s="438"/>
      <c r="AA1605" s="438"/>
      <c r="AB1605" s="438"/>
    </row>
    <row r="1606" spans="1:28" x14ac:dyDescent="0.3">
      <c r="A1606" s="6"/>
      <c r="B1606" s="430"/>
      <c r="C1606" s="367"/>
      <c r="D1606" s="367"/>
      <c r="E1606" s="102"/>
      <c r="F1606" s="367"/>
      <c r="G1606" s="102"/>
      <c r="H1606" s="367"/>
      <c r="I1606" s="367"/>
      <c r="J1606" s="367"/>
      <c r="K1606" s="367"/>
      <c r="L1606" s="367"/>
      <c r="M1606" s="102"/>
      <c r="N1606" s="367"/>
      <c r="O1606" s="367"/>
      <c r="P1606" s="102"/>
      <c r="Q1606" s="367"/>
      <c r="R1606" s="367"/>
      <c r="U1606" s="438"/>
      <c r="V1606" s="438"/>
      <c r="W1606" s="438"/>
      <c r="X1606" s="438"/>
      <c r="Y1606" s="438"/>
      <c r="Z1606" s="438"/>
      <c r="AA1606" s="438"/>
      <c r="AB1606" s="438"/>
    </row>
    <row r="1607" spans="1:28" x14ac:dyDescent="0.3">
      <c r="A1607" s="433" t="s">
        <v>0</v>
      </c>
      <c r="B1607" s="430"/>
      <c r="C1607" s="367"/>
      <c r="D1607" s="367"/>
      <c r="E1607" s="102"/>
      <c r="F1607" s="367"/>
      <c r="G1607" s="102"/>
      <c r="H1607" s="367"/>
      <c r="I1607" s="367"/>
      <c r="J1607" s="367"/>
      <c r="K1607" s="367"/>
      <c r="L1607" s="367"/>
      <c r="M1607" s="102"/>
      <c r="N1607" s="367"/>
      <c r="O1607" s="367"/>
      <c r="P1607" s="102"/>
      <c r="Q1607" s="367"/>
      <c r="R1607" s="367"/>
      <c r="U1607" s="438"/>
      <c r="V1607" s="438"/>
      <c r="W1607" s="438"/>
      <c r="X1607" s="438"/>
      <c r="Y1607" s="438"/>
      <c r="Z1607" s="438"/>
      <c r="AA1607" s="438"/>
      <c r="AB1607" s="438"/>
    </row>
    <row r="1608" spans="1:28" x14ac:dyDescent="0.3">
      <c r="A1608" s="433"/>
      <c r="B1608" s="431"/>
      <c r="C1608" s="46">
        <f>I1602</f>
        <v>2016</v>
      </c>
      <c r="D1608" s="46">
        <f>C1608</f>
        <v>2016</v>
      </c>
      <c r="E1608" s="7" t="s">
        <v>5</v>
      </c>
      <c r="F1608" s="46">
        <f>D1608</f>
        <v>2016</v>
      </c>
      <c r="G1608" s="7" t="s">
        <v>5</v>
      </c>
      <c r="H1608" s="46">
        <f>F1608</f>
        <v>2016</v>
      </c>
      <c r="I1608" s="373"/>
      <c r="J1608" s="373"/>
      <c r="K1608" s="46">
        <f>H1608</f>
        <v>2016</v>
      </c>
      <c r="L1608" s="46">
        <f>K1608</f>
        <v>2016</v>
      </c>
      <c r="M1608" s="7" t="s">
        <v>5</v>
      </c>
      <c r="N1608" s="46">
        <f>L1608</f>
        <v>2016</v>
      </c>
      <c r="O1608" s="373"/>
      <c r="P1608" s="7" t="s">
        <v>5</v>
      </c>
      <c r="Q1608" s="47">
        <f>N1608</f>
        <v>2016</v>
      </c>
      <c r="R1608" s="373"/>
      <c r="U1608" s="46">
        <f>Q1608</f>
        <v>2016</v>
      </c>
      <c r="V1608" s="46">
        <f>U1608</f>
        <v>2016</v>
      </c>
      <c r="W1608" s="439"/>
      <c r="X1608" s="46">
        <f>U1608</f>
        <v>2016</v>
      </c>
      <c r="Y1608" s="46">
        <f>U1608</f>
        <v>2016</v>
      </c>
      <c r="Z1608" s="47">
        <f>U1608</f>
        <v>2016</v>
      </c>
      <c r="AA1608" s="439"/>
      <c r="AB1608" s="439"/>
    </row>
    <row r="1609" spans="1:28" x14ac:dyDescent="0.25">
      <c r="A1609" s="9"/>
      <c r="B1609" s="112"/>
      <c r="C1609" s="100"/>
      <c r="D1609" s="233"/>
      <c r="E1609" s="234"/>
      <c r="F1609" s="233"/>
      <c r="G1609" s="234"/>
      <c r="H1609" s="233"/>
      <c r="I1609" s="235"/>
      <c r="J1609" s="233"/>
      <c r="K1609" s="233"/>
      <c r="L1609" s="233"/>
      <c r="M1609" s="234"/>
      <c r="N1609" s="233"/>
      <c r="O1609" s="233"/>
      <c r="P1609" s="234"/>
      <c r="Q1609" s="235"/>
      <c r="R1609" s="233"/>
      <c r="U1609" s="59"/>
      <c r="V1609" s="59"/>
      <c r="W1609" s="60"/>
      <c r="X1609" s="59"/>
      <c r="Y1609" s="59"/>
      <c r="Z1609" s="59"/>
      <c r="AA1609" s="60"/>
      <c r="AB1609" s="60"/>
    </row>
    <row r="1610" spans="1:28" x14ac:dyDescent="0.25">
      <c r="A1610" s="244" t="s">
        <v>214</v>
      </c>
      <c r="B1610" s="112" t="str">
        <f>$M$1</f>
        <v>A</v>
      </c>
      <c r="C1610" s="154"/>
      <c r="D1610" s="154"/>
      <c r="E1610" s="224"/>
      <c r="F1610" s="154"/>
      <c r="G1610" s="224"/>
      <c r="H1610" s="154"/>
      <c r="I1610" s="225"/>
      <c r="J1610" s="154"/>
      <c r="K1610" s="154"/>
      <c r="L1610" s="154"/>
      <c r="M1610" s="224"/>
      <c r="N1610" s="154"/>
      <c r="O1610" s="249"/>
      <c r="P1610" s="224"/>
      <c r="Q1610" s="249"/>
      <c r="R1610" s="130"/>
      <c r="S1610" s="219"/>
      <c r="T1610" s="203"/>
      <c r="U1610" s="154"/>
      <c r="V1610" s="154">
        <f>X1584</f>
        <v>0</v>
      </c>
      <c r="W1610" s="227"/>
      <c r="X1610" s="227"/>
      <c r="Y1610" s="227"/>
      <c r="Z1610" s="227"/>
      <c r="AA1610" s="154"/>
      <c r="AB1610" s="229"/>
    </row>
    <row r="1611" spans="1:28" x14ac:dyDescent="0.25">
      <c r="A1611" s="100" t="str">
        <f>A1564</f>
        <v>Structures and Improvements-sewage collection</v>
      </c>
      <c r="B1611" s="130">
        <f>B1564</f>
        <v>351</v>
      </c>
      <c r="C1611" s="154">
        <f>H1564</f>
        <v>111379</v>
      </c>
      <c r="D1611" s="154">
        <v>0</v>
      </c>
      <c r="E1611" s="224"/>
      <c r="F1611" s="154"/>
      <c r="G1611" s="224"/>
      <c r="H1611" s="154">
        <f>C1611+D1611-F1611</f>
        <v>111379</v>
      </c>
      <c r="I1611" s="225">
        <f>I1564</f>
        <v>3</v>
      </c>
      <c r="J1611" s="154">
        <f>((C1611+H1611)/2)*I1611/100*$M$1602/12</f>
        <v>835.34250000000009</v>
      </c>
      <c r="K1611" s="154">
        <f>N1564</f>
        <v>88479.074999999997</v>
      </c>
      <c r="L1611" s="154"/>
      <c r="M1611" s="224"/>
      <c r="N1611" s="154">
        <f>K1611+J1611+L1611-F1611</f>
        <v>89314.417499999996</v>
      </c>
      <c r="O1611" s="249">
        <f>IF(N1611&gt;0, N1611/H1611*100, "---")</f>
        <v>80.189638531500549</v>
      </c>
      <c r="P1611" s="224"/>
      <c r="Q1611" s="249">
        <f>H1611-N1611</f>
        <v>22064.582500000004</v>
      </c>
      <c r="R1611" s="130">
        <f t="shared" ref="R1611:R1627" si="691">B1611</f>
        <v>351</v>
      </c>
      <c r="S1611" s="219"/>
      <c r="T1611" s="203"/>
      <c r="U1611" s="154"/>
      <c r="V1611" s="360" t="s">
        <v>72</v>
      </c>
      <c r="W1611" s="227"/>
      <c r="X1611" s="154"/>
      <c r="Y1611" s="251"/>
      <c r="Z1611" s="363" t="s">
        <v>74</v>
      </c>
      <c r="AA1611" s="154"/>
      <c r="AB1611" s="229"/>
    </row>
    <row r="1612" spans="1:28" x14ac:dyDescent="0.25">
      <c r="A1612" s="63" t="str">
        <f t="shared" ref="A1612:B1612" si="692">A1565</f>
        <v>Collection Sewers, Force</v>
      </c>
      <c r="B1612" s="45">
        <f t="shared" si="692"/>
        <v>352.1</v>
      </c>
      <c r="C1612" s="39">
        <f t="shared" ref="C1612:C1629" si="693">H1565</f>
        <v>0</v>
      </c>
      <c r="D1612" s="39"/>
      <c r="E1612" s="40"/>
      <c r="F1612" s="39"/>
      <c r="G1612" s="40"/>
      <c r="H1612" s="39">
        <f t="shared" ref="H1612:H1620" si="694">C1612+D1612-F1612</f>
        <v>0</v>
      </c>
      <c r="I1612" s="41">
        <f t="shared" ref="I1612:I1629" si="695">I1565</f>
        <v>2</v>
      </c>
      <c r="J1612" s="39">
        <f t="shared" ref="J1612:J1629" si="696">((C1612+H1612)/2)*I1612/100*$M$1602/12</f>
        <v>0</v>
      </c>
      <c r="K1612" s="39">
        <f t="shared" ref="K1612:K1629" si="697">N1565</f>
        <v>0</v>
      </c>
      <c r="L1612" s="39"/>
      <c r="M1612" s="40"/>
      <c r="N1612" s="39">
        <f t="shared" ref="N1612:N1628" si="698">K1612+J1612+L1612-F1612</f>
        <v>0</v>
      </c>
      <c r="O1612" s="42" t="str">
        <f t="shared" ref="O1612:O1620" si="699">IF(N1612&gt;0, N1612/H1612*100, "---")</f>
        <v>---</v>
      </c>
      <c r="P1612" s="40"/>
      <c r="Q1612" s="42">
        <f t="shared" ref="Q1612:Q1628" si="700">H1612-N1612</f>
        <v>0</v>
      </c>
      <c r="R1612" s="45">
        <f t="shared" si="691"/>
        <v>352.1</v>
      </c>
      <c r="U1612" s="39"/>
      <c r="V1612" s="361"/>
      <c r="W1612" s="207"/>
      <c r="X1612" s="39"/>
      <c r="Y1612" s="210"/>
      <c r="Z1612" s="364"/>
      <c r="AA1612" s="39"/>
      <c r="AB1612" s="211"/>
    </row>
    <row r="1613" spans="1:28" x14ac:dyDescent="0.25">
      <c r="A1613" s="100" t="str">
        <f t="shared" ref="A1613:B1613" si="701">A1566</f>
        <v>Collection Sewers, Gravity</v>
      </c>
      <c r="B1613" s="130">
        <f t="shared" si="701"/>
        <v>352.2</v>
      </c>
      <c r="C1613" s="154">
        <f t="shared" si="693"/>
        <v>0</v>
      </c>
      <c r="D1613" s="154"/>
      <c r="E1613" s="224"/>
      <c r="F1613" s="154"/>
      <c r="G1613" s="224"/>
      <c r="H1613" s="154">
        <f t="shared" si="694"/>
        <v>0</v>
      </c>
      <c r="I1613" s="225">
        <f t="shared" si="695"/>
        <v>2</v>
      </c>
      <c r="J1613" s="154">
        <f t="shared" si="696"/>
        <v>0</v>
      </c>
      <c r="K1613" s="154">
        <f t="shared" si="697"/>
        <v>0</v>
      </c>
      <c r="L1613" s="154"/>
      <c r="M1613" s="224"/>
      <c r="N1613" s="154">
        <f t="shared" si="698"/>
        <v>0</v>
      </c>
      <c r="O1613" s="249" t="str">
        <f t="shared" si="699"/>
        <v>---</v>
      </c>
      <c r="P1613" s="224"/>
      <c r="Q1613" s="249">
        <f t="shared" si="700"/>
        <v>0</v>
      </c>
      <c r="R1613" s="130">
        <f t="shared" si="691"/>
        <v>352.2</v>
      </c>
      <c r="S1613" s="219"/>
      <c r="T1613" s="203"/>
      <c r="U1613" s="154"/>
      <c r="V1613" s="361"/>
      <c r="W1613" s="227"/>
      <c r="X1613" s="154"/>
      <c r="Y1613" s="251"/>
      <c r="Z1613" s="364"/>
      <c r="AA1613" s="154"/>
      <c r="AB1613" s="229"/>
    </row>
    <row r="1614" spans="1:28" x14ac:dyDescent="0.25">
      <c r="A1614" s="63" t="str">
        <f t="shared" ref="A1614:B1614" si="702">A1567</f>
        <v>Structures and Improvements-sewage treatment</v>
      </c>
      <c r="B1614" s="45">
        <f t="shared" si="702"/>
        <v>371</v>
      </c>
      <c r="C1614" s="39">
        <f t="shared" si="693"/>
        <v>97252</v>
      </c>
      <c r="D1614" s="39"/>
      <c r="E1614" s="40"/>
      <c r="F1614" s="39"/>
      <c r="G1614" s="40"/>
      <c r="H1614" s="39">
        <f t="shared" si="694"/>
        <v>97252</v>
      </c>
      <c r="I1614" s="41">
        <f t="shared" si="695"/>
        <v>3.7</v>
      </c>
      <c r="J1614" s="39">
        <f t="shared" si="696"/>
        <v>899.58100000000002</v>
      </c>
      <c r="K1614" s="39">
        <f t="shared" si="697"/>
        <v>49622.069000000003</v>
      </c>
      <c r="L1614" s="39"/>
      <c r="M1614" s="40"/>
      <c r="N1614" s="39">
        <f t="shared" si="698"/>
        <v>50521.65</v>
      </c>
      <c r="O1614" s="42">
        <f t="shared" si="699"/>
        <v>51.949214412042942</v>
      </c>
      <c r="P1614" s="40"/>
      <c r="Q1614" s="42">
        <f t="shared" si="700"/>
        <v>46730.35</v>
      </c>
      <c r="R1614" s="45">
        <f t="shared" si="691"/>
        <v>371</v>
      </c>
      <c r="U1614" s="39"/>
      <c r="V1614" s="361"/>
      <c r="W1614" s="207"/>
      <c r="X1614" s="39"/>
      <c r="Y1614" s="210"/>
      <c r="Z1614" s="364"/>
      <c r="AA1614" s="39"/>
      <c r="AB1614" s="211"/>
    </row>
    <row r="1615" spans="1:28" x14ac:dyDescent="0.25">
      <c r="A1615" s="100" t="str">
        <f t="shared" ref="A1615:B1615" si="703">A1568</f>
        <v>Services to Customers</v>
      </c>
      <c r="B1615" s="130">
        <f t="shared" si="703"/>
        <v>353</v>
      </c>
      <c r="C1615" s="154">
        <f t="shared" si="693"/>
        <v>1864277</v>
      </c>
      <c r="D1615" s="154"/>
      <c r="E1615" s="224"/>
      <c r="F1615" s="154"/>
      <c r="G1615" s="224"/>
      <c r="H1615" s="154">
        <f t="shared" si="694"/>
        <v>1864277</v>
      </c>
      <c r="I1615" s="225">
        <f t="shared" si="695"/>
        <v>2</v>
      </c>
      <c r="J1615" s="154">
        <f t="shared" si="696"/>
        <v>9321.3850000000002</v>
      </c>
      <c r="K1615" s="154">
        <f t="shared" si="697"/>
        <v>549511.39000000013</v>
      </c>
      <c r="L1615" s="154"/>
      <c r="M1615" s="224"/>
      <c r="N1615" s="154">
        <f t="shared" si="698"/>
        <v>558832.77500000014</v>
      </c>
      <c r="O1615" s="249">
        <f t="shared" si="699"/>
        <v>29.975844523104673</v>
      </c>
      <c r="P1615" s="224"/>
      <c r="Q1615" s="249">
        <f t="shared" si="700"/>
        <v>1305444.2249999999</v>
      </c>
      <c r="R1615" s="130">
        <f t="shared" si="691"/>
        <v>353</v>
      </c>
      <c r="S1615" s="219"/>
      <c r="T1615" s="203"/>
      <c r="U1615" s="154"/>
      <c r="V1615" s="361"/>
      <c r="W1615" s="227"/>
      <c r="X1615" s="154"/>
      <c r="Y1615" s="251"/>
      <c r="Z1615" s="364"/>
      <c r="AA1615" s="154"/>
      <c r="AB1615" s="229"/>
    </row>
    <row r="1616" spans="1:28" x14ac:dyDescent="0.25">
      <c r="A1616" s="63" t="str">
        <f t="shared" ref="A1616:B1616" si="704">A1569</f>
        <v>Flow Measuring Devices</v>
      </c>
      <c r="B1616" s="45">
        <f t="shared" si="704"/>
        <v>354</v>
      </c>
      <c r="C1616" s="39">
        <f t="shared" si="693"/>
        <v>28383</v>
      </c>
      <c r="D1616" s="39"/>
      <c r="E1616" s="40"/>
      <c r="F1616" s="39"/>
      <c r="G1616" s="40"/>
      <c r="H1616" s="39">
        <f t="shared" si="694"/>
        <v>28383</v>
      </c>
      <c r="I1616" s="41">
        <f t="shared" si="695"/>
        <v>3.3</v>
      </c>
      <c r="J1616" s="39">
        <f t="shared" si="696"/>
        <v>234.15974999999995</v>
      </c>
      <c r="K1616" s="39">
        <f t="shared" si="697"/>
        <v>8942.6535000000003</v>
      </c>
      <c r="L1616" s="39"/>
      <c r="M1616" s="40"/>
      <c r="N1616" s="39">
        <f t="shared" si="698"/>
        <v>9176.8132500000011</v>
      </c>
      <c r="O1616" s="42">
        <f t="shared" si="699"/>
        <v>32.332076418983199</v>
      </c>
      <c r="P1616" s="40"/>
      <c r="Q1616" s="42">
        <f t="shared" si="700"/>
        <v>19206.186750000001</v>
      </c>
      <c r="R1616" s="45">
        <f t="shared" si="691"/>
        <v>354</v>
      </c>
      <c r="U1616" s="39"/>
      <c r="V1616" s="361"/>
      <c r="W1616" s="207"/>
      <c r="X1616" s="39"/>
      <c r="Y1616" s="210"/>
      <c r="Z1616" s="364"/>
      <c r="AA1616" s="39"/>
      <c r="AB1616" s="211"/>
    </row>
    <row r="1617" spans="1:28" x14ac:dyDescent="0.25">
      <c r="A1617" s="100" t="str">
        <f t="shared" ref="A1617:B1617" si="705">A1570</f>
        <v>Receiving Wells (Pump Pits)</v>
      </c>
      <c r="B1617" s="130">
        <f t="shared" si="705"/>
        <v>362</v>
      </c>
      <c r="C1617" s="154">
        <f t="shared" si="693"/>
        <v>2387</v>
      </c>
      <c r="D1617" s="154"/>
      <c r="E1617" s="224"/>
      <c r="F1617" s="154"/>
      <c r="G1617" s="224"/>
      <c r="H1617" s="154">
        <f t="shared" si="694"/>
        <v>2387</v>
      </c>
      <c r="I1617" s="225">
        <f t="shared" si="695"/>
        <v>4</v>
      </c>
      <c r="J1617" s="154">
        <f t="shared" si="696"/>
        <v>23.87</v>
      </c>
      <c r="K1617" s="154">
        <f t="shared" si="697"/>
        <v>1479.94</v>
      </c>
      <c r="L1617" s="154"/>
      <c r="M1617" s="224"/>
      <c r="N1617" s="154">
        <f t="shared" si="698"/>
        <v>1503.81</v>
      </c>
      <c r="O1617" s="249">
        <f t="shared" si="699"/>
        <v>63</v>
      </c>
      <c r="P1617" s="224"/>
      <c r="Q1617" s="249">
        <f t="shared" si="700"/>
        <v>883.19</v>
      </c>
      <c r="R1617" s="130">
        <f t="shared" si="691"/>
        <v>362</v>
      </c>
      <c r="S1617" s="219"/>
      <c r="T1617" s="203"/>
      <c r="U1617" s="154"/>
      <c r="V1617" s="362"/>
      <c r="W1617" s="227"/>
      <c r="X1617" s="154"/>
      <c r="Y1617" s="251"/>
      <c r="Z1617" s="365"/>
      <c r="AA1617" s="154"/>
      <c r="AB1617" s="229"/>
    </row>
    <row r="1618" spans="1:28" x14ac:dyDescent="0.25">
      <c r="A1618" s="63" t="str">
        <f t="shared" ref="A1618:B1618" si="706">A1571</f>
        <v>Pumping Equipment</v>
      </c>
      <c r="B1618" s="45">
        <f t="shared" si="706"/>
        <v>363</v>
      </c>
      <c r="C1618" s="39">
        <f t="shared" si="693"/>
        <v>2844</v>
      </c>
      <c r="D1618" s="39">
        <v>5223</v>
      </c>
      <c r="E1618" s="40"/>
      <c r="F1618" s="39"/>
      <c r="G1618" s="40"/>
      <c r="H1618" s="39">
        <f t="shared" si="694"/>
        <v>8067</v>
      </c>
      <c r="I1618" s="41">
        <f t="shared" si="695"/>
        <v>10</v>
      </c>
      <c r="J1618" s="39">
        <f t="shared" si="696"/>
        <v>136.38749999999999</v>
      </c>
      <c r="K1618" s="39">
        <f t="shared" si="697"/>
        <v>1279.8</v>
      </c>
      <c r="L1618" s="39"/>
      <c r="M1618" s="40"/>
      <c r="N1618" s="39">
        <f t="shared" si="698"/>
        <v>1416.1875</v>
      </c>
      <c r="O1618" s="42">
        <f t="shared" si="699"/>
        <v>17.555317962067683</v>
      </c>
      <c r="P1618" s="40"/>
      <c r="Q1618" s="42">
        <f t="shared" si="700"/>
        <v>6650.8125</v>
      </c>
      <c r="R1618" s="45">
        <f t="shared" si="691"/>
        <v>363</v>
      </c>
      <c r="U1618" s="39"/>
      <c r="V1618" s="39"/>
      <c r="W1618" s="207"/>
      <c r="X1618" s="39"/>
      <c r="Y1618" s="39"/>
      <c r="Z1618" s="210"/>
      <c r="AA1618" s="39"/>
      <c r="AB1618" s="211"/>
    </row>
    <row r="1619" spans="1:28" x14ac:dyDescent="0.25">
      <c r="A1619" s="100" t="str">
        <f t="shared" ref="A1619:B1619" si="707">A1572</f>
        <v>Communication Equipment</v>
      </c>
      <c r="B1619" s="130">
        <f t="shared" si="707"/>
        <v>397</v>
      </c>
      <c r="C1619" s="154">
        <f t="shared" si="693"/>
        <v>137227</v>
      </c>
      <c r="D1619" s="154"/>
      <c r="E1619" s="224"/>
      <c r="F1619" s="154"/>
      <c r="G1619" s="224"/>
      <c r="H1619" s="154">
        <f t="shared" si="694"/>
        <v>137227</v>
      </c>
      <c r="I1619" s="225">
        <f t="shared" si="695"/>
        <v>6.7</v>
      </c>
      <c r="J1619" s="154">
        <f t="shared" si="696"/>
        <v>2298.5522500000002</v>
      </c>
      <c r="K1619" s="154">
        <f t="shared" si="697"/>
        <v>60379.09350000001</v>
      </c>
      <c r="L1619" s="154"/>
      <c r="M1619" s="224"/>
      <c r="N1619" s="154">
        <f t="shared" si="698"/>
        <v>62677.645750000011</v>
      </c>
      <c r="O1619" s="249">
        <f t="shared" si="699"/>
        <v>45.674426862060677</v>
      </c>
      <c r="P1619" s="224"/>
      <c r="Q1619" s="249">
        <f t="shared" si="700"/>
        <v>74549.354249999989</v>
      </c>
      <c r="R1619" s="130">
        <f t="shared" si="691"/>
        <v>397</v>
      </c>
      <c r="S1619" s="219"/>
      <c r="T1619" s="203"/>
      <c r="U1619" s="154"/>
      <c r="V1619" s="454" t="s">
        <v>73</v>
      </c>
      <c r="W1619" s="227"/>
      <c r="X1619" s="154"/>
      <c r="Y1619" s="154"/>
      <c r="Z1619" s="251"/>
      <c r="AA1619" s="154"/>
      <c r="AB1619" s="229"/>
    </row>
    <row r="1620" spans="1:28" x14ac:dyDescent="0.25">
      <c r="A1620" s="63" t="str">
        <f t="shared" ref="A1620:B1620" si="708">A1573</f>
        <v>Treatment &amp; Disposal Facilities</v>
      </c>
      <c r="B1620" s="45">
        <f t="shared" si="708"/>
        <v>372</v>
      </c>
      <c r="C1620" s="39">
        <f t="shared" si="693"/>
        <v>5337040</v>
      </c>
      <c r="D1620" s="39">
        <v>81271</v>
      </c>
      <c r="E1620" s="40"/>
      <c r="F1620" s="39"/>
      <c r="G1620" s="40"/>
      <c r="H1620" s="39">
        <f t="shared" si="694"/>
        <v>5418311</v>
      </c>
      <c r="I1620" s="41">
        <f t="shared" si="695"/>
        <v>5</v>
      </c>
      <c r="J1620" s="39">
        <f t="shared" si="696"/>
        <v>67220.943750000006</v>
      </c>
      <c r="K1620" s="39">
        <f t="shared" si="697"/>
        <v>947720.04999999993</v>
      </c>
      <c r="L1620" s="39"/>
      <c r="M1620" s="40"/>
      <c r="N1620" s="39">
        <f t="shared" si="698"/>
        <v>1014940.9937499999</v>
      </c>
      <c r="O1620" s="42">
        <f t="shared" si="699"/>
        <v>18.731685828849614</v>
      </c>
      <c r="P1620" s="40"/>
      <c r="Q1620" s="42">
        <f t="shared" si="700"/>
        <v>4403370.0062499996</v>
      </c>
      <c r="R1620" s="45">
        <f t="shared" si="691"/>
        <v>372</v>
      </c>
      <c r="U1620" s="39"/>
      <c r="V1620" s="455"/>
      <c r="W1620" s="207"/>
      <c r="X1620" s="39"/>
      <c r="Y1620" s="39"/>
      <c r="Z1620" s="210"/>
      <c r="AA1620" s="39"/>
      <c r="AB1620" s="211"/>
    </row>
    <row r="1621" spans="1:28" x14ac:dyDescent="0.25">
      <c r="A1621" s="100" t="str">
        <f t="shared" ref="A1621:B1621" si="709">A1574</f>
        <v>Plant Sewers</v>
      </c>
      <c r="B1621" s="130">
        <f t="shared" si="709"/>
        <v>373</v>
      </c>
      <c r="C1621" s="154">
        <f t="shared" si="693"/>
        <v>0</v>
      </c>
      <c r="D1621" s="154"/>
      <c r="E1621" s="224"/>
      <c r="F1621" s="154"/>
      <c r="G1621" s="224"/>
      <c r="H1621" s="154">
        <f>C1621+D1621-F1621</f>
        <v>0</v>
      </c>
      <c r="I1621" s="225">
        <f t="shared" si="695"/>
        <v>2.5</v>
      </c>
      <c r="J1621" s="154">
        <f t="shared" si="696"/>
        <v>0</v>
      </c>
      <c r="K1621" s="154">
        <f t="shared" si="697"/>
        <v>0</v>
      </c>
      <c r="L1621" s="154"/>
      <c r="M1621" s="224"/>
      <c r="N1621" s="154">
        <f t="shared" si="698"/>
        <v>0</v>
      </c>
      <c r="O1621" s="249" t="str">
        <f>IF(N1621&gt;0, N1621/H1621*100, "---")</f>
        <v>---</v>
      </c>
      <c r="P1621" s="224"/>
      <c r="Q1621" s="249">
        <f t="shared" si="700"/>
        <v>0</v>
      </c>
      <c r="R1621" s="130">
        <f t="shared" si="691"/>
        <v>373</v>
      </c>
      <c r="S1621" s="219"/>
      <c r="T1621" s="203"/>
      <c r="U1621" s="154"/>
      <c r="V1621" s="455"/>
      <c r="W1621" s="227"/>
      <c r="X1621" s="154"/>
      <c r="Y1621" s="154"/>
      <c r="Z1621" s="154"/>
      <c r="AA1621" s="154"/>
      <c r="AB1621" s="229"/>
    </row>
    <row r="1622" spans="1:28" x14ac:dyDescent="0.25">
      <c r="A1622" s="63" t="str">
        <f t="shared" ref="A1622:B1622" si="710">A1575</f>
        <v>Outfall Sewer Line</v>
      </c>
      <c r="B1622" s="45">
        <f t="shared" si="710"/>
        <v>374</v>
      </c>
      <c r="C1622" s="39">
        <f t="shared" si="693"/>
        <v>75109</v>
      </c>
      <c r="D1622" s="39"/>
      <c r="E1622" s="40"/>
      <c r="F1622" s="39"/>
      <c r="G1622" s="40"/>
      <c r="H1622" s="39">
        <f t="shared" ref="H1622" si="711">C1622+D1622-F1622</f>
        <v>75109</v>
      </c>
      <c r="I1622" s="41">
        <f t="shared" si="695"/>
        <v>2</v>
      </c>
      <c r="J1622" s="39">
        <f t="shared" si="696"/>
        <v>375.54500000000002</v>
      </c>
      <c r="K1622" s="39">
        <f t="shared" si="697"/>
        <v>21781.61</v>
      </c>
      <c r="L1622" s="39"/>
      <c r="M1622" s="40"/>
      <c r="N1622" s="39">
        <f t="shared" si="698"/>
        <v>22157.154999999999</v>
      </c>
      <c r="O1622" s="42">
        <f t="shared" ref="O1622:O1628" si="712">IF(N1622&gt;0, N1622/H1622*100, "---")</f>
        <v>29.5</v>
      </c>
      <c r="P1622" s="40"/>
      <c r="Q1622" s="42">
        <f t="shared" si="700"/>
        <v>52951.845000000001</v>
      </c>
      <c r="R1622" s="45">
        <f t="shared" si="691"/>
        <v>374</v>
      </c>
      <c r="U1622" s="39"/>
      <c r="V1622" s="455"/>
      <c r="W1622" s="207"/>
      <c r="X1622" s="39"/>
      <c r="Y1622" s="39"/>
      <c r="Z1622" s="39"/>
      <c r="AA1622" s="39"/>
      <c r="AB1622" s="211"/>
    </row>
    <row r="1623" spans="1:28" x14ac:dyDescent="0.25">
      <c r="A1623" s="100" t="str">
        <f>A1576</f>
        <v>Structures and Improvements- other</v>
      </c>
      <c r="B1623" s="130">
        <f t="shared" ref="B1623" si="713">B1576</f>
        <v>390</v>
      </c>
      <c r="C1623" s="154">
        <f t="shared" si="693"/>
        <v>235842</v>
      </c>
      <c r="D1623" s="154"/>
      <c r="E1623" s="224"/>
      <c r="F1623" s="154"/>
      <c r="G1623" s="224"/>
      <c r="H1623" s="154">
        <f>C1623+D1623-F1623</f>
        <v>235842</v>
      </c>
      <c r="I1623" s="225">
        <f t="shared" si="695"/>
        <v>2.5</v>
      </c>
      <c r="J1623" s="154">
        <f t="shared" si="696"/>
        <v>1474.0125</v>
      </c>
      <c r="K1623" s="154">
        <f t="shared" si="697"/>
        <v>144005.30000000002</v>
      </c>
      <c r="L1623" s="154"/>
      <c r="M1623" s="224"/>
      <c r="N1623" s="154">
        <f t="shared" si="698"/>
        <v>145479.31250000003</v>
      </c>
      <c r="O1623" s="249">
        <f t="shared" si="712"/>
        <v>61.685074117417606</v>
      </c>
      <c r="P1623" s="224"/>
      <c r="Q1623" s="249">
        <f t="shared" si="700"/>
        <v>90362.687499999971</v>
      </c>
      <c r="R1623" s="130">
        <f t="shared" si="691"/>
        <v>390</v>
      </c>
      <c r="S1623" s="219"/>
      <c r="T1623" s="203"/>
      <c r="U1623" s="154"/>
      <c r="V1623" s="455"/>
      <c r="W1623" s="227"/>
      <c r="X1623" s="154"/>
      <c r="Y1623" s="154"/>
      <c r="Z1623" s="154"/>
      <c r="AA1623" s="154"/>
      <c r="AB1623" s="229"/>
    </row>
    <row r="1624" spans="1:28" x14ac:dyDescent="0.25">
      <c r="A1624" s="63" t="str">
        <f t="shared" ref="A1624:B1624" si="714">A1577</f>
        <v>Stores Equipment</v>
      </c>
      <c r="B1624" s="45">
        <f t="shared" si="714"/>
        <v>393</v>
      </c>
      <c r="C1624" s="39">
        <f t="shared" si="693"/>
        <v>12656</v>
      </c>
      <c r="D1624" s="39"/>
      <c r="E1624" s="40"/>
      <c r="F1624" s="39"/>
      <c r="G1624" s="40"/>
      <c r="H1624" s="39">
        <f t="shared" ref="H1624:H1628" si="715">C1624+D1624-F1624</f>
        <v>12656</v>
      </c>
      <c r="I1624" s="41">
        <f t="shared" si="695"/>
        <v>4</v>
      </c>
      <c r="J1624" s="39">
        <f t="shared" si="696"/>
        <v>126.56</v>
      </c>
      <c r="K1624" s="39">
        <f t="shared" si="697"/>
        <v>7340.4799999999977</v>
      </c>
      <c r="L1624" s="39"/>
      <c r="M1624" s="40"/>
      <c r="N1624" s="39">
        <f t="shared" si="698"/>
        <v>7467.0399999999981</v>
      </c>
      <c r="O1624" s="42">
        <f t="shared" si="712"/>
        <v>58.999999999999986</v>
      </c>
      <c r="P1624" s="40"/>
      <c r="Q1624" s="42">
        <f t="shared" si="700"/>
        <v>5188.9600000000019</v>
      </c>
      <c r="R1624" s="45">
        <f t="shared" si="691"/>
        <v>393</v>
      </c>
      <c r="S1624" s="219"/>
      <c r="T1624" s="203"/>
      <c r="U1624" s="39"/>
      <c r="V1624" s="455"/>
      <c r="W1624" s="207"/>
      <c r="X1624" s="39"/>
      <c r="Y1624" s="39"/>
      <c r="Z1624" s="39"/>
      <c r="AA1624" s="39"/>
      <c r="AB1624" s="211"/>
    </row>
    <row r="1625" spans="1:28" x14ac:dyDescent="0.25">
      <c r="A1625" s="100" t="str">
        <f t="shared" ref="A1625:B1625" si="716">A1578</f>
        <v>Transportation Equipment</v>
      </c>
      <c r="B1625" s="130">
        <f t="shared" si="716"/>
        <v>392</v>
      </c>
      <c r="C1625" s="154">
        <f t="shared" si="693"/>
        <v>79597</v>
      </c>
      <c r="D1625" s="154">
        <v>3400</v>
      </c>
      <c r="E1625" s="224"/>
      <c r="F1625" s="154"/>
      <c r="G1625" s="224"/>
      <c r="H1625" s="154">
        <f t="shared" si="715"/>
        <v>82997</v>
      </c>
      <c r="I1625" s="225">
        <f t="shared" si="695"/>
        <v>13</v>
      </c>
      <c r="J1625" s="154">
        <f t="shared" si="696"/>
        <v>2642.1525000000001</v>
      </c>
      <c r="K1625" s="154">
        <f t="shared" si="697"/>
        <v>5173.8050000000003</v>
      </c>
      <c r="L1625" s="154"/>
      <c r="M1625" s="224"/>
      <c r="N1625" s="154">
        <f t="shared" si="698"/>
        <v>7815.9575000000004</v>
      </c>
      <c r="O1625" s="249">
        <f t="shared" si="712"/>
        <v>9.4171566442160568</v>
      </c>
      <c r="P1625" s="224"/>
      <c r="Q1625" s="249">
        <f t="shared" si="700"/>
        <v>75181.042499999996</v>
      </c>
      <c r="R1625" s="130">
        <f t="shared" si="691"/>
        <v>392</v>
      </c>
      <c r="S1625" s="219"/>
      <c r="T1625" s="203"/>
      <c r="U1625" s="154"/>
      <c r="V1625" s="455"/>
      <c r="W1625" s="227"/>
      <c r="X1625" s="154"/>
      <c r="Y1625" s="154"/>
      <c r="Z1625" s="154"/>
      <c r="AA1625" s="154"/>
      <c r="AB1625" s="229"/>
    </row>
    <row r="1626" spans="1:28" x14ac:dyDescent="0.25">
      <c r="A1626" s="63" t="str">
        <f t="shared" ref="A1626:B1626" si="717">A1579</f>
        <v>Power Operated Equipment</v>
      </c>
      <c r="B1626" s="45">
        <f t="shared" si="717"/>
        <v>396</v>
      </c>
      <c r="C1626" s="39">
        <f t="shared" si="693"/>
        <v>317574</v>
      </c>
      <c r="D1626" s="39">
        <v>65220</v>
      </c>
      <c r="E1626" s="40"/>
      <c r="F1626" s="39"/>
      <c r="G1626" s="40"/>
      <c r="H1626" s="39">
        <f t="shared" si="715"/>
        <v>382794</v>
      </c>
      <c r="I1626" s="41">
        <f t="shared" si="695"/>
        <v>6.7</v>
      </c>
      <c r="J1626" s="39">
        <f t="shared" si="696"/>
        <v>5865.5819999999994</v>
      </c>
      <c r="K1626" s="39">
        <f t="shared" si="697"/>
        <v>115227.739</v>
      </c>
      <c r="L1626" s="39"/>
      <c r="M1626" s="40"/>
      <c r="N1626" s="39">
        <f t="shared" si="698"/>
        <v>121093.321</v>
      </c>
      <c r="O1626" s="42">
        <f t="shared" si="712"/>
        <v>31.634069760759047</v>
      </c>
      <c r="P1626" s="40"/>
      <c r="Q1626" s="42">
        <f t="shared" si="700"/>
        <v>261700.679</v>
      </c>
      <c r="R1626" s="45">
        <f t="shared" si="691"/>
        <v>396</v>
      </c>
      <c r="S1626" s="219"/>
      <c r="T1626" s="203"/>
      <c r="U1626" s="39"/>
      <c r="V1626" s="456"/>
      <c r="W1626" s="207"/>
      <c r="X1626" s="39"/>
      <c r="Y1626" s="39"/>
      <c r="Z1626" s="39"/>
      <c r="AA1626" s="39"/>
      <c r="AB1626" s="211"/>
    </row>
    <row r="1627" spans="1:28" x14ac:dyDescent="0.25">
      <c r="A1627" s="100" t="str">
        <f t="shared" ref="A1627:B1627" si="718">A1580</f>
        <v>Land and Land Rights</v>
      </c>
      <c r="B1627" s="130">
        <f t="shared" si="718"/>
        <v>350</v>
      </c>
      <c r="C1627" s="154">
        <f t="shared" si="693"/>
        <v>66116</v>
      </c>
      <c r="D1627" s="154"/>
      <c r="E1627" s="224"/>
      <c r="F1627" s="154"/>
      <c r="G1627" s="224"/>
      <c r="H1627" s="154">
        <f t="shared" si="715"/>
        <v>66116</v>
      </c>
      <c r="I1627" s="225">
        <f t="shared" si="695"/>
        <v>0</v>
      </c>
      <c r="J1627" s="154">
        <f t="shared" si="696"/>
        <v>0</v>
      </c>
      <c r="K1627" s="154">
        <f t="shared" si="697"/>
        <v>0</v>
      </c>
      <c r="L1627" s="154"/>
      <c r="M1627" s="224"/>
      <c r="N1627" s="154">
        <f t="shared" si="698"/>
        <v>0</v>
      </c>
      <c r="O1627" s="249" t="str">
        <f t="shared" si="712"/>
        <v>---</v>
      </c>
      <c r="P1627" s="224"/>
      <c r="Q1627" s="249">
        <f t="shared" si="700"/>
        <v>66116</v>
      </c>
      <c r="R1627" s="130">
        <f t="shared" si="691"/>
        <v>350</v>
      </c>
      <c r="S1627" s="219"/>
      <c r="T1627" s="203"/>
      <c r="U1627" s="154"/>
      <c r="V1627" s="154"/>
      <c r="W1627" s="227"/>
      <c r="X1627" s="154"/>
      <c r="Y1627" s="154"/>
      <c r="Z1627" s="154"/>
      <c r="AA1627" s="154"/>
      <c r="AB1627" s="229"/>
    </row>
    <row r="1628" spans="1:28" x14ac:dyDescent="0.25">
      <c r="A1628" s="63">
        <f t="shared" ref="A1628" si="719">A1582</f>
        <v>0</v>
      </c>
      <c r="B1628" s="45">
        <f t="shared" ref="B1628" si="720">B1581</f>
        <v>0</v>
      </c>
      <c r="C1628" s="39">
        <f t="shared" si="693"/>
        <v>0</v>
      </c>
      <c r="D1628" s="39"/>
      <c r="E1628" s="40"/>
      <c r="F1628" s="39"/>
      <c r="G1628" s="40"/>
      <c r="H1628" s="39">
        <f t="shared" si="715"/>
        <v>0</v>
      </c>
      <c r="I1628" s="41">
        <f t="shared" si="695"/>
        <v>0</v>
      </c>
      <c r="J1628" s="39">
        <f t="shared" si="696"/>
        <v>0</v>
      </c>
      <c r="K1628" s="39">
        <f t="shared" si="697"/>
        <v>0</v>
      </c>
      <c r="L1628" s="39"/>
      <c r="M1628" s="40"/>
      <c r="N1628" s="39">
        <f t="shared" si="698"/>
        <v>0</v>
      </c>
      <c r="O1628" s="42" t="str">
        <f t="shared" si="712"/>
        <v>---</v>
      </c>
      <c r="P1628" s="40"/>
      <c r="Q1628" s="42">
        <f t="shared" si="700"/>
        <v>0</v>
      </c>
      <c r="R1628" s="45"/>
      <c r="S1628" s="219"/>
      <c r="T1628" s="203"/>
      <c r="U1628" s="39"/>
      <c r="V1628" s="39"/>
      <c r="W1628" s="207"/>
      <c r="X1628" s="207"/>
      <c r="Y1628" s="39"/>
      <c r="Z1628" s="39"/>
      <c r="AA1628" s="39"/>
      <c r="AB1628" s="211"/>
    </row>
    <row r="1629" spans="1:28" x14ac:dyDescent="0.25">
      <c r="A1629" s="100">
        <f t="shared" ref="A1629" si="721">A1583</f>
        <v>0</v>
      </c>
      <c r="B1629" s="130">
        <f t="shared" ref="B1629" si="722">B1582</f>
        <v>0</v>
      </c>
      <c r="C1629" s="154">
        <f t="shared" si="693"/>
        <v>0</v>
      </c>
      <c r="D1629" s="289"/>
      <c r="E1629" s="290"/>
      <c r="F1629" s="289"/>
      <c r="G1629" s="290"/>
      <c r="H1629" s="154"/>
      <c r="I1629" s="225">
        <f t="shared" si="695"/>
        <v>0</v>
      </c>
      <c r="J1629" s="154">
        <f t="shared" si="696"/>
        <v>0</v>
      </c>
      <c r="K1629" s="154">
        <f t="shared" si="697"/>
        <v>0</v>
      </c>
      <c r="L1629" s="289"/>
      <c r="M1629" s="290"/>
      <c r="N1629" s="289"/>
      <c r="O1629" s="249"/>
      <c r="P1629" s="290"/>
      <c r="Q1629" s="291"/>
      <c r="R1629" s="130"/>
      <c r="S1629" s="219"/>
      <c r="T1629" s="203"/>
      <c r="U1629" s="154"/>
      <c r="V1629" s="154"/>
      <c r="W1629" s="227"/>
      <c r="X1629" s="227"/>
      <c r="Y1629" s="154"/>
      <c r="Z1629" s="154"/>
      <c r="AA1629" s="154"/>
      <c r="AB1629" s="229"/>
    </row>
    <row r="1630" spans="1:28" x14ac:dyDescent="0.25">
      <c r="A1630" s="10"/>
      <c r="B1630" s="104"/>
      <c r="C1630" s="14"/>
      <c r="D1630" s="15"/>
      <c r="E1630" s="16"/>
      <c r="F1630" s="15"/>
      <c r="G1630" s="16"/>
      <c r="H1630" s="11">
        <f t="shared" ref="H1630" si="723">C1630+D1630-F1630</f>
        <v>0</v>
      </c>
      <c r="I1630" s="17"/>
      <c r="J1630" s="11"/>
      <c r="K1630" s="14"/>
      <c r="L1630" s="15"/>
      <c r="M1630" s="16"/>
      <c r="N1630" s="15"/>
      <c r="O1630" s="13"/>
      <c r="P1630" s="16"/>
      <c r="Q1630" s="124"/>
      <c r="R1630" s="44"/>
      <c r="U1630" s="11"/>
      <c r="V1630" s="11"/>
      <c r="W1630" s="64"/>
      <c r="X1630" s="64"/>
      <c r="Y1630" s="11"/>
      <c r="Z1630" s="11"/>
      <c r="AA1630" s="11"/>
      <c r="AB1630" s="230"/>
    </row>
    <row r="1631" spans="1:28" x14ac:dyDescent="0.25">
      <c r="A1631" s="4" t="s">
        <v>4</v>
      </c>
      <c r="C1631" s="198">
        <f>SUM(C1610:C1630)</f>
        <v>8367683</v>
      </c>
      <c r="D1631" s="198">
        <f>SUM(D1610:D1630)</f>
        <v>155114</v>
      </c>
      <c r="E1631" s="22"/>
      <c r="F1631" s="154">
        <f>SUM(F1610:F1630)</f>
        <v>0</v>
      </c>
      <c r="G1631" s="22"/>
      <c r="H1631" s="198">
        <f>SUM(H1610:H1630)</f>
        <v>8522797</v>
      </c>
      <c r="I1631" s="23"/>
      <c r="J1631" s="198">
        <f>SUM(J1610:J1630)</f>
        <v>91454.073749999996</v>
      </c>
      <c r="K1631" s="198">
        <f>SUM(K1610:K1630)</f>
        <v>2000943.0050000001</v>
      </c>
      <c r="L1631" s="154">
        <f>SUM(L1610:L1630)</f>
        <v>0</v>
      </c>
      <c r="M1631" s="22"/>
      <c r="N1631" s="198">
        <f>SUM(N1610:N1630)</f>
        <v>2092397.0787500001</v>
      </c>
      <c r="O1631" s="64"/>
      <c r="P1631" s="24"/>
      <c r="Q1631" s="198">
        <f>SUM(Q1610:Q1630)</f>
        <v>6430399.9212499987</v>
      </c>
      <c r="U1631" s="198">
        <f>SUM(U1610:U1630)</f>
        <v>0</v>
      </c>
      <c r="V1631" s="23"/>
      <c r="X1631" s="198">
        <f>U1631+V1610</f>
        <v>0</v>
      </c>
      <c r="Y1631" s="198">
        <f>X1631/H1631*J1631</f>
        <v>0</v>
      </c>
      <c r="AA1631" s="198">
        <f>Z1610+Y1631+SUM(AA1610:AA1630)</f>
        <v>0</v>
      </c>
      <c r="AB1631" s="198">
        <f>X1631-AA1631</f>
        <v>0</v>
      </c>
    </row>
    <row r="1632" spans="1:28" x14ac:dyDescent="0.25">
      <c r="C1632" s="32"/>
      <c r="H1632" s="32"/>
      <c r="I1632" s="32"/>
      <c r="J1632" s="32"/>
      <c r="K1632" s="32"/>
      <c r="L1632" s="32"/>
      <c r="N1632" s="32"/>
      <c r="O1632" s="32"/>
      <c r="Q1632" s="32"/>
    </row>
    <row r="1633" spans="1:18" x14ac:dyDescent="0.25">
      <c r="A1633" s="120" t="s">
        <v>85</v>
      </c>
      <c r="B1633" s="4"/>
      <c r="E1633" s="4"/>
      <c r="G1633" s="4"/>
      <c r="M1633" s="4"/>
      <c r="P1633" s="4"/>
    </row>
    <row r="1634" spans="1:18" ht="14.4" thickBot="1" x14ac:dyDescent="0.3">
      <c r="B1634" s="4"/>
      <c r="E1634" s="4"/>
      <c r="G1634" s="4"/>
      <c r="J1634" s="32"/>
      <c r="K1634" s="32"/>
      <c r="L1634" s="32"/>
      <c r="N1634" s="32"/>
      <c r="O1634" s="32"/>
      <c r="Q1634" s="32"/>
    </row>
    <row r="1635" spans="1:18" ht="14.4" thickTop="1" x14ac:dyDescent="0.25">
      <c r="B1635" s="4"/>
      <c r="E1635" s="4"/>
      <c r="G1635" s="4"/>
      <c r="J1635" s="32"/>
      <c r="K1635" s="66"/>
      <c r="L1635" s="67"/>
      <c r="M1635" s="68"/>
      <c r="N1635" s="67"/>
      <c r="O1635" s="67"/>
      <c r="P1635" s="68"/>
      <c r="Q1635" s="69"/>
    </row>
    <row r="1636" spans="1:18" x14ac:dyDescent="0.25">
      <c r="C1636" s="32"/>
      <c r="H1636" s="32"/>
      <c r="I1636" s="32"/>
      <c r="J1636" s="32"/>
      <c r="K1636" s="70"/>
      <c r="L1636" s="448">
        <f>I1602</f>
        <v>2016</v>
      </c>
      <c r="M1636" s="449"/>
      <c r="N1636" s="449"/>
      <c r="O1636" s="449"/>
      <c r="P1636" s="450"/>
      <c r="Q1636" s="71"/>
    </row>
    <row r="1637" spans="1:18" x14ac:dyDescent="0.25">
      <c r="K1637" s="72"/>
      <c r="L1637" s="56"/>
      <c r="M1637" s="73"/>
      <c r="N1637" s="56"/>
      <c r="O1637" s="56"/>
      <c r="P1637" s="73"/>
      <c r="Q1637" s="74"/>
    </row>
    <row r="1638" spans="1:18" x14ac:dyDescent="0.25">
      <c r="A1638" s="9"/>
      <c r="B1638" s="267"/>
      <c r="K1638" s="72"/>
      <c r="L1638" s="56" t="s">
        <v>19</v>
      </c>
      <c r="M1638" s="73"/>
      <c r="N1638" s="56"/>
      <c r="O1638" s="379">
        <f>H1631</f>
        <v>8522797</v>
      </c>
      <c r="P1638" s="379"/>
      <c r="Q1638" s="71"/>
    </row>
    <row r="1639" spans="1:18" x14ac:dyDescent="0.25">
      <c r="A1639" s="9"/>
      <c r="B1639" s="267"/>
      <c r="K1639" s="72"/>
      <c r="L1639" s="43" t="s">
        <v>20</v>
      </c>
      <c r="M1639" s="73"/>
      <c r="N1639" s="56"/>
      <c r="O1639" s="391">
        <f>X1631</f>
        <v>0</v>
      </c>
      <c r="P1639" s="391"/>
      <c r="Q1639" s="71"/>
    </row>
    <row r="1640" spans="1:18" ht="14.4" thickBot="1" x14ac:dyDescent="0.3">
      <c r="K1640" s="72"/>
      <c r="L1640" s="43" t="s">
        <v>21</v>
      </c>
      <c r="M1640" s="73"/>
      <c r="N1640" s="56"/>
      <c r="O1640" s="392">
        <f>N1631</f>
        <v>2092397.0787500001</v>
      </c>
      <c r="P1640" s="392"/>
      <c r="Q1640" s="71"/>
    </row>
    <row r="1641" spans="1:18" x14ac:dyDescent="0.25">
      <c r="A1641" s="9"/>
      <c r="B1641" s="267"/>
      <c r="K1641" s="72"/>
      <c r="L1641" s="75"/>
      <c r="M1641" s="76"/>
      <c r="N1641" s="77"/>
      <c r="O1641" s="393">
        <f>O1638-O1639-O1640</f>
        <v>6430399.9212499997</v>
      </c>
      <c r="P1641" s="393"/>
      <c r="Q1641" s="71"/>
    </row>
    <row r="1642" spans="1:18" x14ac:dyDescent="0.25">
      <c r="A1642" s="9"/>
      <c r="B1642" s="267"/>
      <c r="H1642" s="9"/>
      <c r="K1642" s="78"/>
      <c r="L1642" s="43"/>
      <c r="M1642" s="73"/>
      <c r="N1642" s="56"/>
      <c r="O1642" s="43"/>
      <c r="P1642" s="56"/>
      <c r="Q1642" s="74"/>
    </row>
    <row r="1643" spans="1:18" x14ac:dyDescent="0.25">
      <c r="A1643" s="9" t="s">
        <v>22</v>
      </c>
      <c r="B1643" s="62">
        <v>0</v>
      </c>
      <c r="C1643" s="62"/>
      <c r="D1643" s="4" t="s">
        <v>23</v>
      </c>
      <c r="E1643" s="4"/>
      <c r="F1643" s="2"/>
      <c r="G1643" s="4"/>
      <c r="H1643" s="2"/>
      <c r="J1643" s="2"/>
      <c r="K1643" s="78"/>
      <c r="L1643" s="80" t="s">
        <v>24</v>
      </c>
      <c r="M1643" s="73"/>
      <c r="N1643" s="56"/>
      <c r="O1643" s="394">
        <f>AA1631</f>
        <v>0</v>
      </c>
      <c r="P1643" s="394"/>
      <c r="Q1643" s="71"/>
    </row>
    <row r="1644" spans="1:18" x14ac:dyDescent="0.25">
      <c r="A1644" s="9" t="s">
        <v>25</v>
      </c>
      <c r="B1644" s="62">
        <v>0</v>
      </c>
      <c r="C1644" s="62"/>
      <c r="D1644" s="4">
        <f>B1643-B1644</f>
        <v>0</v>
      </c>
      <c r="E1644" s="4" t="s">
        <v>26</v>
      </c>
      <c r="F1644" s="2"/>
      <c r="G1644" s="4"/>
      <c r="H1644" s="2"/>
      <c r="J1644" s="2"/>
      <c r="K1644" s="72"/>
      <c r="L1644" s="81" t="s">
        <v>27</v>
      </c>
      <c r="M1644" s="19"/>
      <c r="N1644" s="20"/>
      <c r="O1644" s="374">
        <f>O1641+O1643</f>
        <v>6430399.9212499997</v>
      </c>
      <c r="P1644" s="374"/>
      <c r="Q1644" s="95"/>
    </row>
    <row r="1645" spans="1:18" ht="14.4" thickBot="1" x14ac:dyDescent="0.3">
      <c r="A1645" s="9"/>
      <c r="B1645" s="62"/>
      <c r="C1645" s="62"/>
      <c r="E1645" s="4"/>
      <c r="F1645" s="2"/>
      <c r="G1645" s="4"/>
      <c r="H1645" s="2"/>
      <c r="J1645" s="2"/>
      <c r="K1645" s="82"/>
      <c r="L1645" s="103"/>
      <c r="M1645" s="84"/>
      <c r="N1645" s="83"/>
      <c r="O1645" s="83"/>
      <c r="P1645" s="84"/>
      <c r="Q1645" s="85"/>
    </row>
    <row r="1646" spans="1:18" ht="14.4" thickTop="1" x14ac:dyDescent="0.25"/>
    <row r="1648" spans="1:18" x14ac:dyDescent="0.25">
      <c r="B1648" s="4"/>
      <c r="E1648" s="4"/>
      <c r="M1648" s="4"/>
      <c r="N1648" s="425" t="s">
        <v>93</v>
      </c>
      <c r="O1648" s="425"/>
      <c r="P1648" s="425"/>
      <c r="Q1648" s="425"/>
      <c r="R1648" s="425"/>
    </row>
    <row r="1649" spans="1:28" x14ac:dyDescent="0.25">
      <c r="A1649" s="271"/>
      <c r="B1649" s="271"/>
      <c r="C1649" s="271"/>
      <c r="D1649" s="1"/>
      <c r="G1649" s="422" t="s">
        <v>1</v>
      </c>
      <c r="H1649" s="423"/>
      <c r="I1649" s="3">
        <f>I1602+1</f>
        <v>2017</v>
      </c>
      <c r="J1649" s="453"/>
      <c r="K1649" s="427"/>
      <c r="L1649" s="428"/>
      <c r="M1649" s="3">
        <v>12</v>
      </c>
      <c r="N1649" s="425"/>
      <c r="O1649" s="425"/>
      <c r="P1649" s="425"/>
      <c r="Q1649" s="425"/>
      <c r="R1649" s="425"/>
    </row>
    <row r="1650" spans="1:28" x14ac:dyDescent="0.25">
      <c r="A1650" s="271"/>
      <c r="B1650" s="271"/>
      <c r="C1650" s="271"/>
      <c r="D1650" s="1"/>
      <c r="N1650" s="426"/>
      <c r="O1650" s="426"/>
      <c r="P1650" s="426"/>
      <c r="Q1650" s="426"/>
      <c r="R1650" s="426"/>
    </row>
    <row r="1651" spans="1:28" x14ac:dyDescent="0.3">
      <c r="A1651" s="5"/>
      <c r="B1651" s="429" t="s">
        <v>49</v>
      </c>
      <c r="C1651" s="366" t="s">
        <v>44</v>
      </c>
      <c r="D1651" s="366" t="s">
        <v>45</v>
      </c>
      <c r="E1651" s="101"/>
      <c r="F1651" s="366" t="s">
        <v>46</v>
      </c>
      <c r="G1651" s="101"/>
      <c r="H1651" s="366" t="s">
        <v>47</v>
      </c>
      <c r="I1651" s="366" t="s">
        <v>48</v>
      </c>
      <c r="J1651" s="366" t="s">
        <v>50</v>
      </c>
      <c r="K1651" s="366" t="s">
        <v>51</v>
      </c>
      <c r="L1651" s="366" t="s">
        <v>52</v>
      </c>
      <c r="M1651" s="101"/>
      <c r="N1651" s="366" t="s">
        <v>53</v>
      </c>
      <c r="O1651" s="366" t="s">
        <v>60</v>
      </c>
      <c r="P1651" s="101"/>
      <c r="Q1651" s="366" t="s">
        <v>55</v>
      </c>
      <c r="R1651" s="366" t="s">
        <v>49</v>
      </c>
      <c r="U1651" s="437" t="s">
        <v>64</v>
      </c>
      <c r="V1651" s="437" t="s">
        <v>65</v>
      </c>
      <c r="W1651" s="437" t="s">
        <v>67</v>
      </c>
      <c r="X1651" s="437" t="s">
        <v>66</v>
      </c>
      <c r="Y1651" s="437" t="s">
        <v>68</v>
      </c>
      <c r="Z1651" s="437" t="s">
        <v>69</v>
      </c>
      <c r="AA1651" s="437" t="s">
        <v>70</v>
      </c>
      <c r="AB1651" s="437" t="s">
        <v>71</v>
      </c>
    </row>
    <row r="1652" spans="1:28" x14ac:dyDescent="0.3">
      <c r="A1652" s="6"/>
      <c r="B1652" s="430"/>
      <c r="C1652" s="367"/>
      <c r="D1652" s="367"/>
      <c r="E1652" s="102"/>
      <c r="F1652" s="367"/>
      <c r="G1652" s="102"/>
      <c r="H1652" s="367"/>
      <c r="I1652" s="367"/>
      <c r="J1652" s="367"/>
      <c r="K1652" s="367"/>
      <c r="L1652" s="367"/>
      <c r="M1652" s="102"/>
      <c r="N1652" s="367"/>
      <c r="O1652" s="367"/>
      <c r="P1652" s="102"/>
      <c r="Q1652" s="367"/>
      <c r="R1652" s="367"/>
      <c r="U1652" s="438"/>
      <c r="V1652" s="438"/>
      <c r="W1652" s="438"/>
      <c r="X1652" s="438"/>
      <c r="Y1652" s="438"/>
      <c r="Z1652" s="438"/>
      <c r="AA1652" s="438"/>
      <c r="AB1652" s="438"/>
    </row>
    <row r="1653" spans="1:28" x14ac:dyDescent="0.3">
      <c r="A1653" s="6"/>
      <c r="B1653" s="430"/>
      <c r="C1653" s="367"/>
      <c r="D1653" s="367"/>
      <c r="E1653" s="102"/>
      <c r="F1653" s="367"/>
      <c r="G1653" s="102"/>
      <c r="H1653" s="367"/>
      <c r="I1653" s="367"/>
      <c r="J1653" s="367"/>
      <c r="K1653" s="367"/>
      <c r="L1653" s="367"/>
      <c r="M1653" s="102"/>
      <c r="N1653" s="367"/>
      <c r="O1653" s="367"/>
      <c r="P1653" s="102"/>
      <c r="Q1653" s="367"/>
      <c r="R1653" s="367"/>
      <c r="U1653" s="438"/>
      <c r="V1653" s="438"/>
      <c r="W1653" s="438"/>
      <c r="X1653" s="438"/>
      <c r="Y1653" s="438"/>
      <c r="Z1653" s="438"/>
      <c r="AA1653" s="438"/>
      <c r="AB1653" s="438"/>
    </row>
    <row r="1654" spans="1:28" x14ac:dyDescent="0.3">
      <c r="A1654" s="433" t="s">
        <v>0</v>
      </c>
      <c r="B1654" s="430"/>
      <c r="C1654" s="367"/>
      <c r="D1654" s="367"/>
      <c r="E1654" s="102"/>
      <c r="F1654" s="367"/>
      <c r="G1654" s="102"/>
      <c r="H1654" s="367"/>
      <c r="I1654" s="367"/>
      <c r="J1654" s="367"/>
      <c r="K1654" s="367"/>
      <c r="L1654" s="367"/>
      <c r="M1654" s="102"/>
      <c r="N1654" s="367"/>
      <c r="O1654" s="367"/>
      <c r="P1654" s="102"/>
      <c r="Q1654" s="367"/>
      <c r="R1654" s="367"/>
      <c r="U1654" s="438"/>
      <c r="V1654" s="438"/>
      <c r="W1654" s="438"/>
      <c r="X1654" s="438"/>
      <c r="Y1654" s="438"/>
      <c r="Z1654" s="438"/>
      <c r="AA1654" s="438"/>
      <c r="AB1654" s="438"/>
    </row>
    <row r="1655" spans="1:28" x14ac:dyDescent="0.3">
      <c r="A1655" s="433"/>
      <c r="B1655" s="431"/>
      <c r="C1655" s="46">
        <f>I1649</f>
        <v>2017</v>
      </c>
      <c r="D1655" s="46">
        <f>C1655</f>
        <v>2017</v>
      </c>
      <c r="E1655" s="7" t="s">
        <v>5</v>
      </c>
      <c r="F1655" s="46">
        <f>D1655</f>
        <v>2017</v>
      </c>
      <c r="G1655" s="7" t="s">
        <v>5</v>
      </c>
      <c r="H1655" s="46">
        <f>F1655</f>
        <v>2017</v>
      </c>
      <c r="I1655" s="373"/>
      <c r="J1655" s="373"/>
      <c r="K1655" s="46">
        <f>H1655</f>
        <v>2017</v>
      </c>
      <c r="L1655" s="46">
        <f>K1655</f>
        <v>2017</v>
      </c>
      <c r="M1655" s="7" t="s">
        <v>5</v>
      </c>
      <c r="N1655" s="46">
        <f>L1655</f>
        <v>2017</v>
      </c>
      <c r="O1655" s="373"/>
      <c r="P1655" s="7" t="s">
        <v>5</v>
      </c>
      <c r="Q1655" s="47">
        <f>N1655</f>
        <v>2017</v>
      </c>
      <c r="R1655" s="373"/>
      <c r="U1655" s="46">
        <f>Q1655</f>
        <v>2017</v>
      </c>
      <c r="V1655" s="46">
        <f>U1655</f>
        <v>2017</v>
      </c>
      <c r="W1655" s="439"/>
      <c r="X1655" s="46">
        <f>U1655</f>
        <v>2017</v>
      </c>
      <c r="Y1655" s="46">
        <f>U1655</f>
        <v>2017</v>
      </c>
      <c r="Z1655" s="47">
        <f>U1655</f>
        <v>2017</v>
      </c>
      <c r="AA1655" s="439"/>
      <c r="AB1655" s="439"/>
    </row>
    <row r="1656" spans="1:28" x14ac:dyDescent="0.25">
      <c r="A1656" s="9"/>
      <c r="B1656" s="112"/>
      <c r="C1656" s="100"/>
      <c r="D1656" s="233"/>
      <c r="E1656" s="234"/>
      <c r="F1656" s="233"/>
      <c r="G1656" s="234"/>
      <c r="H1656" s="233"/>
      <c r="I1656" s="235"/>
      <c r="J1656" s="233"/>
      <c r="K1656" s="233"/>
      <c r="L1656" s="233"/>
      <c r="M1656" s="234"/>
      <c r="N1656" s="233"/>
      <c r="O1656" s="233"/>
      <c r="P1656" s="234"/>
      <c r="Q1656" s="235"/>
      <c r="R1656" s="233"/>
      <c r="U1656" s="59"/>
      <c r="V1656" s="59"/>
      <c r="W1656" s="60"/>
      <c r="X1656" s="59"/>
      <c r="Y1656" s="59"/>
      <c r="Z1656" s="59"/>
      <c r="AA1656" s="60"/>
      <c r="AB1656" s="60"/>
    </row>
    <row r="1657" spans="1:28" x14ac:dyDescent="0.25">
      <c r="A1657" s="244" t="s">
        <v>214</v>
      </c>
      <c r="B1657" s="112" t="str">
        <f>$M$1</f>
        <v>A</v>
      </c>
      <c r="C1657" s="154"/>
      <c r="D1657" s="154"/>
      <c r="E1657" s="224"/>
      <c r="F1657" s="154"/>
      <c r="G1657" s="224"/>
      <c r="H1657" s="154"/>
      <c r="I1657" s="225"/>
      <c r="J1657" s="154"/>
      <c r="K1657" s="154"/>
      <c r="L1657" s="154"/>
      <c r="M1657" s="224"/>
      <c r="N1657" s="154"/>
      <c r="O1657" s="249"/>
      <c r="P1657" s="224"/>
      <c r="Q1657" s="249"/>
      <c r="R1657" s="130"/>
      <c r="S1657" s="219"/>
      <c r="T1657" s="203"/>
      <c r="U1657" s="154"/>
      <c r="V1657" s="154">
        <f>X1631</f>
        <v>0</v>
      </c>
      <c r="W1657" s="227"/>
      <c r="X1657" s="227"/>
      <c r="Y1657" s="227"/>
      <c r="Z1657" s="227"/>
      <c r="AA1657" s="154"/>
      <c r="AB1657" s="229"/>
    </row>
    <row r="1658" spans="1:28" x14ac:dyDescent="0.25">
      <c r="A1658" s="100" t="str">
        <f>A1611</f>
        <v>Structures and Improvements-sewage collection</v>
      </c>
      <c r="B1658" s="130">
        <f>B1611</f>
        <v>351</v>
      </c>
      <c r="C1658" s="154">
        <f>H1611</f>
        <v>111379</v>
      </c>
      <c r="D1658" s="154">
        <v>0</v>
      </c>
      <c r="E1658" s="224"/>
      <c r="F1658" s="154"/>
      <c r="G1658" s="224"/>
      <c r="H1658" s="154">
        <f>C1658+D1658-F1658</f>
        <v>111379</v>
      </c>
      <c r="I1658" s="225">
        <f>I1611</f>
        <v>3</v>
      </c>
      <c r="J1658" s="154">
        <f>((C1658+H1658)/2)*I1658/100*$M$1649/12</f>
        <v>3341.3700000000003</v>
      </c>
      <c r="K1658" s="154">
        <f>N1611</f>
        <v>89314.417499999996</v>
      </c>
      <c r="L1658" s="154"/>
      <c r="M1658" s="224"/>
      <c r="N1658" s="154">
        <f>K1658+J1658+L1658-F1658</f>
        <v>92655.787499999991</v>
      </c>
      <c r="O1658" s="249">
        <f>IF(N1658&gt;0, N1658/H1658*100, "---")</f>
        <v>83.189638531500549</v>
      </c>
      <c r="P1658" s="224"/>
      <c r="Q1658" s="249">
        <f>H1658-N1658</f>
        <v>18723.212500000009</v>
      </c>
      <c r="R1658" s="130">
        <f t="shared" ref="R1658:R1674" si="724">B1658</f>
        <v>351</v>
      </c>
      <c r="S1658" s="219"/>
      <c r="T1658" s="203"/>
      <c r="U1658" s="154"/>
      <c r="V1658" s="360" t="s">
        <v>72</v>
      </c>
      <c r="W1658" s="227"/>
      <c r="X1658" s="154"/>
      <c r="Y1658" s="251"/>
      <c r="Z1658" s="363" t="s">
        <v>74</v>
      </c>
      <c r="AA1658" s="154"/>
      <c r="AB1658" s="229"/>
    </row>
    <row r="1659" spans="1:28" x14ac:dyDescent="0.25">
      <c r="A1659" s="63" t="str">
        <f t="shared" ref="A1659:B1659" si="725">A1612</f>
        <v>Collection Sewers, Force</v>
      </c>
      <c r="B1659" s="45">
        <f t="shared" si="725"/>
        <v>352.1</v>
      </c>
      <c r="C1659" s="39">
        <f t="shared" ref="C1659:C1676" si="726">H1612</f>
        <v>0</v>
      </c>
      <c r="D1659" s="39"/>
      <c r="E1659" s="40"/>
      <c r="F1659" s="39"/>
      <c r="G1659" s="40"/>
      <c r="H1659" s="39">
        <f t="shared" ref="H1659:H1667" si="727">C1659+D1659-F1659</f>
        <v>0</v>
      </c>
      <c r="I1659" s="41">
        <f t="shared" ref="I1659:I1676" si="728">I1612</f>
        <v>2</v>
      </c>
      <c r="J1659" s="39">
        <f t="shared" ref="J1659:J1676" si="729">((C1659+H1659)/2)*I1659/100*$M$1649/12</f>
        <v>0</v>
      </c>
      <c r="K1659" s="39">
        <f t="shared" ref="K1659:K1676" si="730">N1612</f>
        <v>0</v>
      </c>
      <c r="L1659" s="39"/>
      <c r="M1659" s="40"/>
      <c r="N1659" s="39">
        <f t="shared" ref="N1659:N1675" si="731">K1659+J1659+L1659-F1659</f>
        <v>0</v>
      </c>
      <c r="O1659" s="42" t="str">
        <f t="shared" ref="O1659:O1667" si="732">IF(N1659&gt;0, N1659/H1659*100, "---")</f>
        <v>---</v>
      </c>
      <c r="P1659" s="40"/>
      <c r="Q1659" s="42">
        <f t="shared" ref="Q1659:Q1675" si="733">H1659-N1659</f>
        <v>0</v>
      </c>
      <c r="R1659" s="45">
        <f t="shared" si="724"/>
        <v>352.1</v>
      </c>
      <c r="U1659" s="39"/>
      <c r="V1659" s="361"/>
      <c r="W1659" s="207"/>
      <c r="X1659" s="39"/>
      <c r="Y1659" s="210"/>
      <c r="Z1659" s="364"/>
      <c r="AA1659" s="39"/>
      <c r="AB1659" s="211"/>
    </row>
    <row r="1660" spans="1:28" x14ac:dyDescent="0.25">
      <c r="A1660" s="100" t="str">
        <f t="shared" ref="A1660:B1660" si="734">A1613</f>
        <v>Collection Sewers, Gravity</v>
      </c>
      <c r="B1660" s="130">
        <f t="shared" si="734"/>
        <v>352.2</v>
      </c>
      <c r="C1660" s="154">
        <f t="shared" si="726"/>
        <v>0</v>
      </c>
      <c r="D1660" s="154"/>
      <c r="E1660" s="224"/>
      <c r="F1660" s="154"/>
      <c r="G1660" s="224"/>
      <c r="H1660" s="154">
        <f t="shared" si="727"/>
        <v>0</v>
      </c>
      <c r="I1660" s="225">
        <f t="shared" si="728"/>
        <v>2</v>
      </c>
      <c r="J1660" s="154">
        <f t="shared" si="729"/>
        <v>0</v>
      </c>
      <c r="K1660" s="154">
        <f t="shared" si="730"/>
        <v>0</v>
      </c>
      <c r="L1660" s="154"/>
      <c r="M1660" s="224"/>
      <c r="N1660" s="154">
        <f t="shared" si="731"/>
        <v>0</v>
      </c>
      <c r="O1660" s="249" t="str">
        <f t="shared" si="732"/>
        <v>---</v>
      </c>
      <c r="P1660" s="224"/>
      <c r="Q1660" s="249">
        <f t="shared" si="733"/>
        <v>0</v>
      </c>
      <c r="R1660" s="130">
        <f t="shared" si="724"/>
        <v>352.2</v>
      </c>
      <c r="S1660" s="219"/>
      <c r="T1660" s="203"/>
      <c r="U1660" s="154"/>
      <c r="V1660" s="361"/>
      <c r="W1660" s="227"/>
      <c r="X1660" s="154"/>
      <c r="Y1660" s="251"/>
      <c r="Z1660" s="364"/>
      <c r="AA1660" s="154"/>
      <c r="AB1660" s="229"/>
    </row>
    <row r="1661" spans="1:28" x14ac:dyDescent="0.25">
      <c r="A1661" s="63" t="str">
        <f t="shared" ref="A1661:B1661" si="735">A1614</f>
        <v>Structures and Improvements-sewage treatment</v>
      </c>
      <c r="B1661" s="45">
        <f t="shared" si="735"/>
        <v>371</v>
      </c>
      <c r="C1661" s="39">
        <f t="shared" si="726"/>
        <v>97252</v>
      </c>
      <c r="D1661" s="39"/>
      <c r="E1661" s="40"/>
      <c r="F1661" s="39"/>
      <c r="G1661" s="40"/>
      <c r="H1661" s="39">
        <f t="shared" si="727"/>
        <v>97252</v>
      </c>
      <c r="I1661" s="41">
        <f t="shared" si="728"/>
        <v>3.7</v>
      </c>
      <c r="J1661" s="39">
        <f t="shared" si="729"/>
        <v>3598.3240000000001</v>
      </c>
      <c r="K1661" s="39">
        <f t="shared" si="730"/>
        <v>50521.65</v>
      </c>
      <c r="L1661" s="39"/>
      <c r="M1661" s="40"/>
      <c r="N1661" s="39">
        <f t="shared" si="731"/>
        <v>54119.974000000002</v>
      </c>
      <c r="O1661" s="42">
        <f t="shared" si="732"/>
        <v>55.649214412042944</v>
      </c>
      <c r="P1661" s="40"/>
      <c r="Q1661" s="42">
        <f t="shared" si="733"/>
        <v>43132.025999999998</v>
      </c>
      <c r="R1661" s="45">
        <f t="shared" si="724"/>
        <v>371</v>
      </c>
      <c r="U1661" s="39"/>
      <c r="V1661" s="361"/>
      <c r="W1661" s="207"/>
      <c r="X1661" s="39"/>
      <c r="Y1661" s="210"/>
      <c r="Z1661" s="364"/>
      <c r="AA1661" s="39"/>
      <c r="AB1661" s="211"/>
    </row>
    <row r="1662" spans="1:28" x14ac:dyDescent="0.25">
      <c r="A1662" s="100" t="str">
        <f t="shared" ref="A1662:B1662" si="736">A1615</f>
        <v>Services to Customers</v>
      </c>
      <c r="B1662" s="130">
        <f t="shared" si="736"/>
        <v>353</v>
      </c>
      <c r="C1662" s="154">
        <f t="shared" si="726"/>
        <v>1864277</v>
      </c>
      <c r="D1662" s="154">
        <v>249202</v>
      </c>
      <c r="E1662" s="224"/>
      <c r="F1662" s="154"/>
      <c r="G1662" s="224"/>
      <c r="H1662" s="154">
        <f t="shared" si="727"/>
        <v>2113479</v>
      </c>
      <c r="I1662" s="225">
        <f t="shared" si="728"/>
        <v>2</v>
      </c>
      <c r="J1662" s="154">
        <f t="shared" si="729"/>
        <v>39777.56</v>
      </c>
      <c r="K1662" s="154">
        <f t="shared" si="730"/>
        <v>558832.77500000014</v>
      </c>
      <c r="L1662" s="154"/>
      <c r="M1662" s="224"/>
      <c r="N1662" s="154">
        <f t="shared" si="731"/>
        <v>598610.3350000002</v>
      </c>
      <c r="O1662" s="249">
        <f t="shared" si="732"/>
        <v>28.323457909920098</v>
      </c>
      <c r="P1662" s="224"/>
      <c r="Q1662" s="249">
        <f t="shared" si="733"/>
        <v>1514868.6649999998</v>
      </c>
      <c r="R1662" s="130">
        <f t="shared" si="724"/>
        <v>353</v>
      </c>
      <c r="S1662" s="219"/>
      <c r="T1662" s="203"/>
      <c r="U1662" s="154"/>
      <c r="V1662" s="361"/>
      <c r="W1662" s="227"/>
      <c r="X1662" s="154"/>
      <c r="Y1662" s="251"/>
      <c r="Z1662" s="364"/>
      <c r="AA1662" s="154"/>
      <c r="AB1662" s="229"/>
    </row>
    <row r="1663" spans="1:28" x14ac:dyDescent="0.25">
      <c r="A1663" s="63" t="str">
        <f t="shared" ref="A1663:B1663" si="737">A1616</f>
        <v>Flow Measuring Devices</v>
      </c>
      <c r="B1663" s="45">
        <f t="shared" si="737"/>
        <v>354</v>
      </c>
      <c r="C1663" s="39">
        <f t="shared" si="726"/>
        <v>28383</v>
      </c>
      <c r="D1663" s="39"/>
      <c r="E1663" s="40"/>
      <c r="F1663" s="39"/>
      <c r="G1663" s="40"/>
      <c r="H1663" s="39">
        <f t="shared" si="727"/>
        <v>28383</v>
      </c>
      <c r="I1663" s="41">
        <f t="shared" si="728"/>
        <v>3.3</v>
      </c>
      <c r="J1663" s="39">
        <f t="shared" si="729"/>
        <v>936.63899999999978</v>
      </c>
      <c r="K1663" s="39">
        <f t="shared" si="730"/>
        <v>9176.8132500000011</v>
      </c>
      <c r="L1663" s="39"/>
      <c r="M1663" s="40"/>
      <c r="N1663" s="39">
        <f t="shared" si="731"/>
        <v>10113.45225</v>
      </c>
      <c r="O1663" s="42">
        <f t="shared" si="732"/>
        <v>35.632076418983196</v>
      </c>
      <c r="P1663" s="40"/>
      <c r="Q1663" s="42">
        <f t="shared" si="733"/>
        <v>18269.547749999998</v>
      </c>
      <c r="R1663" s="45">
        <f t="shared" si="724"/>
        <v>354</v>
      </c>
      <c r="U1663" s="39"/>
      <c r="V1663" s="361"/>
      <c r="W1663" s="207"/>
      <c r="X1663" s="39"/>
      <c r="Y1663" s="210"/>
      <c r="Z1663" s="364"/>
      <c r="AA1663" s="39"/>
      <c r="AB1663" s="211"/>
    </row>
    <row r="1664" spans="1:28" x14ac:dyDescent="0.25">
      <c r="A1664" s="100" t="str">
        <f t="shared" ref="A1664:B1664" si="738">A1617</f>
        <v>Receiving Wells (Pump Pits)</v>
      </c>
      <c r="B1664" s="130">
        <f t="shared" si="738"/>
        <v>362</v>
      </c>
      <c r="C1664" s="154">
        <f t="shared" si="726"/>
        <v>2387</v>
      </c>
      <c r="D1664" s="154"/>
      <c r="E1664" s="224"/>
      <c r="F1664" s="154"/>
      <c r="G1664" s="224"/>
      <c r="H1664" s="154">
        <f t="shared" si="727"/>
        <v>2387</v>
      </c>
      <c r="I1664" s="225">
        <f t="shared" si="728"/>
        <v>4</v>
      </c>
      <c r="J1664" s="154">
        <f t="shared" si="729"/>
        <v>95.48</v>
      </c>
      <c r="K1664" s="154">
        <f t="shared" si="730"/>
        <v>1503.81</v>
      </c>
      <c r="L1664" s="154"/>
      <c r="M1664" s="224"/>
      <c r="N1664" s="154">
        <f t="shared" si="731"/>
        <v>1599.29</v>
      </c>
      <c r="O1664" s="249">
        <f t="shared" si="732"/>
        <v>67</v>
      </c>
      <c r="P1664" s="224"/>
      <c r="Q1664" s="249">
        <f t="shared" si="733"/>
        <v>787.71</v>
      </c>
      <c r="R1664" s="130">
        <f t="shared" si="724"/>
        <v>362</v>
      </c>
      <c r="S1664" s="219"/>
      <c r="T1664" s="203"/>
      <c r="U1664" s="154"/>
      <c r="V1664" s="362"/>
      <c r="W1664" s="227"/>
      <c r="X1664" s="154"/>
      <c r="Y1664" s="251"/>
      <c r="Z1664" s="365"/>
      <c r="AA1664" s="154"/>
      <c r="AB1664" s="229"/>
    </row>
    <row r="1665" spans="1:28" x14ac:dyDescent="0.25">
      <c r="A1665" s="63" t="str">
        <f t="shared" ref="A1665:B1665" si="739">A1618</f>
        <v>Pumping Equipment</v>
      </c>
      <c r="B1665" s="45">
        <f t="shared" si="739"/>
        <v>363</v>
      </c>
      <c r="C1665" s="39">
        <f t="shared" si="726"/>
        <v>8067</v>
      </c>
      <c r="D1665" s="39"/>
      <c r="E1665" s="40"/>
      <c r="F1665" s="39"/>
      <c r="G1665" s="40"/>
      <c r="H1665" s="39">
        <f t="shared" si="727"/>
        <v>8067</v>
      </c>
      <c r="I1665" s="41">
        <f t="shared" si="728"/>
        <v>10</v>
      </c>
      <c r="J1665" s="39">
        <f t="shared" si="729"/>
        <v>806.70000000000016</v>
      </c>
      <c r="K1665" s="39">
        <f t="shared" si="730"/>
        <v>1416.1875</v>
      </c>
      <c r="L1665" s="39"/>
      <c r="M1665" s="40"/>
      <c r="N1665" s="39">
        <f t="shared" si="731"/>
        <v>2222.8875000000003</v>
      </c>
      <c r="O1665" s="42">
        <f t="shared" si="732"/>
        <v>27.555317962067686</v>
      </c>
      <c r="P1665" s="40"/>
      <c r="Q1665" s="42">
        <f t="shared" si="733"/>
        <v>5844.1124999999993</v>
      </c>
      <c r="R1665" s="45">
        <f t="shared" si="724"/>
        <v>363</v>
      </c>
      <c r="U1665" s="39"/>
      <c r="V1665" s="39"/>
      <c r="W1665" s="207"/>
      <c r="X1665" s="39"/>
      <c r="Y1665" s="39"/>
      <c r="Z1665" s="210"/>
      <c r="AA1665" s="39"/>
      <c r="AB1665" s="211"/>
    </row>
    <row r="1666" spans="1:28" x14ac:dyDescent="0.25">
      <c r="A1666" s="100" t="str">
        <f t="shared" ref="A1666:B1666" si="740">A1619</f>
        <v>Communication Equipment</v>
      </c>
      <c r="B1666" s="130">
        <f t="shared" si="740"/>
        <v>397</v>
      </c>
      <c r="C1666" s="154">
        <f t="shared" si="726"/>
        <v>137227</v>
      </c>
      <c r="D1666" s="154">
        <v>16781</v>
      </c>
      <c r="E1666" s="224"/>
      <c r="F1666" s="154"/>
      <c r="G1666" s="224"/>
      <c r="H1666" s="154">
        <f t="shared" si="727"/>
        <v>154008</v>
      </c>
      <c r="I1666" s="225">
        <f t="shared" si="728"/>
        <v>6.7</v>
      </c>
      <c r="J1666" s="154">
        <f t="shared" si="729"/>
        <v>9756.3724999999995</v>
      </c>
      <c r="K1666" s="154">
        <f t="shared" si="730"/>
        <v>62677.645750000011</v>
      </c>
      <c r="L1666" s="154"/>
      <c r="M1666" s="224"/>
      <c r="N1666" s="154">
        <f t="shared" si="731"/>
        <v>72434.018250000008</v>
      </c>
      <c r="O1666" s="249">
        <f t="shared" si="732"/>
        <v>47.032633532024313</v>
      </c>
      <c r="P1666" s="224"/>
      <c r="Q1666" s="249">
        <f t="shared" si="733"/>
        <v>81573.981749999992</v>
      </c>
      <c r="R1666" s="130">
        <f t="shared" si="724"/>
        <v>397</v>
      </c>
      <c r="S1666" s="219"/>
      <c r="T1666" s="203"/>
      <c r="U1666" s="154"/>
      <c r="V1666" s="454" t="s">
        <v>73</v>
      </c>
      <c r="W1666" s="227"/>
      <c r="X1666" s="154"/>
      <c r="Y1666" s="154"/>
      <c r="Z1666" s="251"/>
      <c r="AA1666" s="154"/>
      <c r="AB1666" s="229"/>
    </row>
    <row r="1667" spans="1:28" x14ac:dyDescent="0.25">
      <c r="A1667" s="63" t="str">
        <f t="shared" ref="A1667:B1667" si="741">A1620</f>
        <v>Treatment &amp; Disposal Facilities</v>
      </c>
      <c r="B1667" s="45">
        <f t="shared" si="741"/>
        <v>372</v>
      </c>
      <c r="C1667" s="39">
        <f t="shared" si="726"/>
        <v>5418311</v>
      </c>
      <c r="D1667" s="39">
        <v>581828</v>
      </c>
      <c r="E1667" s="40"/>
      <c r="F1667" s="39"/>
      <c r="G1667" s="40"/>
      <c r="H1667" s="39">
        <f t="shared" si="727"/>
        <v>6000139</v>
      </c>
      <c r="I1667" s="41">
        <f t="shared" si="728"/>
        <v>5</v>
      </c>
      <c r="J1667" s="39">
        <f t="shared" si="729"/>
        <v>285461.25</v>
      </c>
      <c r="K1667" s="39">
        <f t="shared" si="730"/>
        <v>1014940.9937499999</v>
      </c>
      <c r="L1667" s="39"/>
      <c r="M1667" s="40"/>
      <c r="N1667" s="39">
        <f t="shared" si="731"/>
        <v>1300402.2437499999</v>
      </c>
      <c r="O1667" s="42">
        <f t="shared" si="732"/>
        <v>21.672868641043149</v>
      </c>
      <c r="P1667" s="40"/>
      <c r="Q1667" s="42">
        <f t="shared" si="733"/>
        <v>4699736.7562499996</v>
      </c>
      <c r="R1667" s="45">
        <f t="shared" si="724"/>
        <v>372</v>
      </c>
      <c r="U1667" s="39"/>
      <c r="V1667" s="455"/>
      <c r="W1667" s="207"/>
      <c r="X1667" s="39"/>
      <c r="Y1667" s="39"/>
      <c r="Z1667" s="210"/>
      <c r="AA1667" s="39"/>
      <c r="AB1667" s="211"/>
    </row>
    <row r="1668" spans="1:28" x14ac:dyDescent="0.25">
      <c r="A1668" s="100" t="str">
        <f t="shared" ref="A1668:B1668" si="742">A1621</f>
        <v>Plant Sewers</v>
      </c>
      <c r="B1668" s="130">
        <f t="shared" si="742"/>
        <v>373</v>
      </c>
      <c r="C1668" s="154">
        <f t="shared" si="726"/>
        <v>0</v>
      </c>
      <c r="D1668" s="154"/>
      <c r="E1668" s="224"/>
      <c r="F1668" s="154"/>
      <c r="G1668" s="224"/>
      <c r="H1668" s="154">
        <f>C1668+D1668-F1668</f>
        <v>0</v>
      </c>
      <c r="I1668" s="225">
        <f t="shared" si="728"/>
        <v>2.5</v>
      </c>
      <c r="J1668" s="154">
        <f t="shared" si="729"/>
        <v>0</v>
      </c>
      <c r="K1668" s="154">
        <f t="shared" si="730"/>
        <v>0</v>
      </c>
      <c r="L1668" s="154"/>
      <c r="M1668" s="224"/>
      <c r="N1668" s="154">
        <f t="shared" si="731"/>
        <v>0</v>
      </c>
      <c r="O1668" s="249" t="str">
        <f>IF(N1668&gt;0, N1668/H1668*100, "---")</f>
        <v>---</v>
      </c>
      <c r="P1668" s="224"/>
      <c r="Q1668" s="249">
        <f t="shared" si="733"/>
        <v>0</v>
      </c>
      <c r="R1668" s="130">
        <f t="shared" si="724"/>
        <v>373</v>
      </c>
      <c r="S1668" s="219"/>
      <c r="T1668" s="203"/>
      <c r="U1668" s="154"/>
      <c r="V1668" s="455"/>
      <c r="W1668" s="227"/>
      <c r="X1668" s="154"/>
      <c r="Y1668" s="154"/>
      <c r="Z1668" s="154"/>
      <c r="AA1668" s="154"/>
      <c r="AB1668" s="229"/>
    </row>
    <row r="1669" spans="1:28" x14ac:dyDescent="0.25">
      <c r="A1669" s="63" t="str">
        <f t="shared" ref="A1669:B1669" si="743">A1622</f>
        <v>Outfall Sewer Line</v>
      </c>
      <c r="B1669" s="45">
        <f t="shared" si="743"/>
        <v>374</v>
      </c>
      <c r="C1669" s="39">
        <f t="shared" si="726"/>
        <v>75109</v>
      </c>
      <c r="D1669" s="39">
        <v>0</v>
      </c>
      <c r="E1669" s="40"/>
      <c r="F1669" s="39"/>
      <c r="G1669" s="40"/>
      <c r="H1669" s="39">
        <f t="shared" ref="H1669" si="744">C1669+D1669-F1669</f>
        <v>75109</v>
      </c>
      <c r="I1669" s="41">
        <f t="shared" si="728"/>
        <v>2</v>
      </c>
      <c r="J1669" s="39">
        <f t="shared" si="729"/>
        <v>1502.18</v>
      </c>
      <c r="K1669" s="39">
        <f t="shared" si="730"/>
        <v>22157.154999999999</v>
      </c>
      <c r="L1669" s="39"/>
      <c r="M1669" s="40"/>
      <c r="N1669" s="39">
        <f t="shared" si="731"/>
        <v>23659.334999999999</v>
      </c>
      <c r="O1669" s="42">
        <f t="shared" ref="O1669:O1675" si="745">IF(N1669&gt;0, N1669/H1669*100, "---")</f>
        <v>31.5</v>
      </c>
      <c r="P1669" s="40"/>
      <c r="Q1669" s="42">
        <f t="shared" si="733"/>
        <v>51449.665000000001</v>
      </c>
      <c r="R1669" s="45">
        <f t="shared" si="724"/>
        <v>374</v>
      </c>
      <c r="U1669" s="39"/>
      <c r="V1669" s="455"/>
      <c r="W1669" s="207"/>
      <c r="X1669" s="39"/>
      <c r="Y1669" s="39"/>
      <c r="Z1669" s="39"/>
      <c r="AA1669" s="39"/>
      <c r="AB1669" s="211"/>
    </row>
    <row r="1670" spans="1:28" x14ac:dyDescent="0.25">
      <c r="A1670" s="100" t="str">
        <f t="shared" ref="A1670:B1670" si="746">A1623</f>
        <v>Structures and Improvements- other</v>
      </c>
      <c r="B1670" s="130">
        <f t="shared" si="746"/>
        <v>390</v>
      </c>
      <c r="C1670" s="154">
        <f t="shared" si="726"/>
        <v>235842</v>
      </c>
      <c r="D1670" s="154"/>
      <c r="E1670" s="224"/>
      <c r="F1670" s="154"/>
      <c r="G1670" s="224"/>
      <c r="H1670" s="154">
        <f>C1670+D1670-F1670</f>
        <v>235842</v>
      </c>
      <c r="I1670" s="225">
        <f t="shared" si="728"/>
        <v>2.5</v>
      </c>
      <c r="J1670" s="154">
        <f t="shared" si="729"/>
        <v>5896.05</v>
      </c>
      <c r="K1670" s="154">
        <f t="shared" si="730"/>
        <v>145479.31250000003</v>
      </c>
      <c r="L1670" s="154"/>
      <c r="M1670" s="224"/>
      <c r="N1670" s="154">
        <f t="shared" si="731"/>
        <v>151375.36250000002</v>
      </c>
      <c r="O1670" s="249">
        <f t="shared" si="745"/>
        <v>64.185074117417599</v>
      </c>
      <c r="P1670" s="224"/>
      <c r="Q1670" s="249">
        <f t="shared" si="733"/>
        <v>84466.637499999983</v>
      </c>
      <c r="R1670" s="130">
        <f t="shared" si="724"/>
        <v>390</v>
      </c>
      <c r="S1670" s="219"/>
      <c r="T1670" s="203"/>
      <c r="U1670" s="154"/>
      <c r="V1670" s="455"/>
      <c r="W1670" s="227"/>
      <c r="X1670" s="154"/>
      <c r="Y1670" s="154"/>
      <c r="Z1670" s="154"/>
      <c r="AA1670" s="154"/>
      <c r="AB1670" s="229"/>
    </row>
    <row r="1671" spans="1:28" x14ac:dyDescent="0.25">
      <c r="A1671" s="63" t="str">
        <f t="shared" ref="A1671:B1671" si="747">A1624</f>
        <v>Stores Equipment</v>
      </c>
      <c r="B1671" s="45">
        <f t="shared" si="747"/>
        <v>393</v>
      </c>
      <c r="C1671" s="39">
        <f t="shared" si="726"/>
        <v>12656</v>
      </c>
      <c r="D1671" s="39"/>
      <c r="E1671" s="40"/>
      <c r="F1671" s="39"/>
      <c r="G1671" s="40"/>
      <c r="H1671" s="39">
        <f t="shared" ref="H1671:H1675" si="748">C1671+D1671-F1671</f>
        <v>12656</v>
      </c>
      <c r="I1671" s="41">
        <f t="shared" si="728"/>
        <v>4</v>
      </c>
      <c r="J1671" s="39">
        <f t="shared" si="729"/>
        <v>506.24</v>
      </c>
      <c r="K1671" s="39">
        <f t="shared" si="730"/>
        <v>7467.0399999999981</v>
      </c>
      <c r="L1671" s="39"/>
      <c r="M1671" s="40"/>
      <c r="N1671" s="39">
        <f t="shared" si="731"/>
        <v>7973.2799999999979</v>
      </c>
      <c r="O1671" s="42">
        <f t="shared" si="745"/>
        <v>62.999999999999979</v>
      </c>
      <c r="P1671" s="40"/>
      <c r="Q1671" s="42">
        <f t="shared" si="733"/>
        <v>4682.7200000000021</v>
      </c>
      <c r="R1671" s="45">
        <f t="shared" si="724"/>
        <v>393</v>
      </c>
      <c r="S1671" s="219"/>
      <c r="T1671" s="203"/>
      <c r="U1671" s="39"/>
      <c r="V1671" s="455"/>
      <c r="W1671" s="207"/>
      <c r="X1671" s="39"/>
      <c r="Y1671" s="39"/>
      <c r="Z1671" s="39"/>
      <c r="AA1671" s="39"/>
      <c r="AB1671" s="211"/>
    </row>
    <row r="1672" spans="1:28" x14ac:dyDescent="0.25">
      <c r="A1672" s="100" t="str">
        <f t="shared" ref="A1672:B1672" si="749">A1625</f>
        <v>Transportation Equipment</v>
      </c>
      <c r="B1672" s="130">
        <f t="shared" si="749"/>
        <v>392</v>
      </c>
      <c r="C1672" s="154">
        <f t="shared" si="726"/>
        <v>82997</v>
      </c>
      <c r="D1672" s="154"/>
      <c r="E1672" s="224"/>
      <c r="F1672" s="154"/>
      <c r="G1672" s="224"/>
      <c r="H1672" s="154">
        <f t="shared" si="748"/>
        <v>82997</v>
      </c>
      <c r="I1672" s="225">
        <f t="shared" si="728"/>
        <v>13</v>
      </c>
      <c r="J1672" s="154">
        <f t="shared" si="729"/>
        <v>10789.61</v>
      </c>
      <c r="K1672" s="154">
        <f t="shared" si="730"/>
        <v>7815.9575000000004</v>
      </c>
      <c r="L1672" s="154"/>
      <c r="M1672" s="224"/>
      <c r="N1672" s="154">
        <f t="shared" si="731"/>
        <v>18605.567500000001</v>
      </c>
      <c r="O1672" s="249">
        <f t="shared" si="745"/>
        <v>22.417156644216057</v>
      </c>
      <c r="P1672" s="224"/>
      <c r="Q1672" s="249">
        <f t="shared" si="733"/>
        <v>64391.432499999995</v>
      </c>
      <c r="R1672" s="130">
        <f t="shared" si="724"/>
        <v>392</v>
      </c>
      <c r="S1672" s="219"/>
      <c r="T1672" s="203"/>
      <c r="U1672" s="154"/>
      <c r="V1672" s="455"/>
      <c r="W1672" s="227"/>
      <c r="X1672" s="154"/>
      <c r="Y1672" s="154"/>
      <c r="Z1672" s="154"/>
      <c r="AA1672" s="154"/>
      <c r="AB1672" s="229"/>
    </row>
    <row r="1673" spans="1:28" x14ac:dyDescent="0.25">
      <c r="A1673" s="63" t="str">
        <f t="shared" ref="A1673:B1673" si="750">A1626</f>
        <v>Power Operated Equipment</v>
      </c>
      <c r="B1673" s="45">
        <f t="shared" si="750"/>
        <v>396</v>
      </c>
      <c r="C1673" s="39">
        <f t="shared" si="726"/>
        <v>382794</v>
      </c>
      <c r="D1673" s="39">
        <v>2750</v>
      </c>
      <c r="E1673" s="40"/>
      <c r="F1673" s="39"/>
      <c r="G1673" s="40"/>
      <c r="H1673" s="39">
        <f t="shared" si="748"/>
        <v>385544</v>
      </c>
      <c r="I1673" s="41">
        <f t="shared" si="728"/>
        <v>6.7</v>
      </c>
      <c r="J1673" s="39">
        <f t="shared" si="729"/>
        <v>25739.323000000004</v>
      </c>
      <c r="K1673" s="39">
        <f t="shared" si="730"/>
        <v>121093.321</v>
      </c>
      <c r="L1673" s="39"/>
      <c r="M1673" s="40"/>
      <c r="N1673" s="39">
        <f t="shared" si="731"/>
        <v>146832.644</v>
      </c>
      <c r="O1673" s="42">
        <f t="shared" si="745"/>
        <v>38.084536135953357</v>
      </c>
      <c r="P1673" s="40"/>
      <c r="Q1673" s="42">
        <f t="shared" si="733"/>
        <v>238711.356</v>
      </c>
      <c r="R1673" s="45">
        <f t="shared" si="724"/>
        <v>396</v>
      </c>
      <c r="S1673" s="219"/>
      <c r="T1673" s="203"/>
      <c r="U1673" s="39"/>
      <c r="V1673" s="456"/>
      <c r="W1673" s="207"/>
      <c r="X1673" s="39"/>
      <c r="Y1673" s="39"/>
      <c r="Z1673" s="39"/>
      <c r="AA1673" s="39"/>
      <c r="AB1673" s="211"/>
    </row>
    <row r="1674" spans="1:28" x14ac:dyDescent="0.25">
      <c r="A1674" s="100" t="str">
        <f t="shared" ref="A1674:B1674" si="751">A1627</f>
        <v>Land and Land Rights</v>
      </c>
      <c r="B1674" s="130">
        <f t="shared" si="751"/>
        <v>350</v>
      </c>
      <c r="C1674" s="154">
        <f t="shared" si="726"/>
        <v>66116</v>
      </c>
      <c r="D1674" s="154"/>
      <c r="E1674" s="224"/>
      <c r="F1674" s="154"/>
      <c r="G1674" s="224"/>
      <c r="H1674" s="154">
        <f t="shared" si="748"/>
        <v>66116</v>
      </c>
      <c r="I1674" s="225">
        <f t="shared" si="728"/>
        <v>0</v>
      </c>
      <c r="J1674" s="154">
        <f t="shared" si="729"/>
        <v>0</v>
      </c>
      <c r="K1674" s="154">
        <f t="shared" si="730"/>
        <v>0</v>
      </c>
      <c r="L1674" s="154"/>
      <c r="M1674" s="224"/>
      <c r="N1674" s="154">
        <f t="shared" si="731"/>
        <v>0</v>
      </c>
      <c r="O1674" s="249" t="str">
        <f t="shared" si="745"/>
        <v>---</v>
      </c>
      <c r="P1674" s="224"/>
      <c r="Q1674" s="249">
        <f t="shared" si="733"/>
        <v>66116</v>
      </c>
      <c r="R1674" s="130">
        <f t="shared" si="724"/>
        <v>350</v>
      </c>
      <c r="S1674" s="219"/>
      <c r="T1674" s="203"/>
      <c r="U1674" s="154"/>
      <c r="V1674" s="154"/>
      <c r="W1674" s="227"/>
      <c r="X1674" s="154"/>
      <c r="Y1674" s="154"/>
      <c r="Z1674" s="154"/>
      <c r="AA1674" s="154"/>
      <c r="AB1674" s="229"/>
    </row>
    <row r="1675" spans="1:28" x14ac:dyDescent="0.25">
      <c r="A1675" s="63">
        <f t="shared" ref="A1675" si="752">A1629</f>
        <v>0</v>
      </c>
      <c r="B1675" s="45">
        <f t="shared" ref="B1675" si="753">B1628</f>
        <v>0</v>
      </c>
      <c r="C1675" s="39">
        <f t="shared" si="726"/>
        <v>0</v>
      </c>
      <c r="D1675" s="39"/>
      <c r="E1675" s="40"/>
      <c r="F1675" s="39"/>
      <c r="G1675" s="40"/>
      <c r="H1675" s="39">
        <f t="shared" si="748"/>
        <v>0</v>
      </c>
      <c r="I1675" s="41">
        <f t="shared" si="728"/>
        <v>0</v>
      </c>
      <c r="J1675" s="39">
        <f t="shared" si="729"/>
        <v>0</v>
      </c>
      <c r="K1675" s="39">
        <f t="shared" si="730"/>
        <v>0</v>
      </c>
      <c r="L1675" s="39"/>
      <c r="M1675" s="40"/>
      <c r="N1675" s="39">
        <f t="shared" si="731"/>
        <v>0</v>
      </c>
      <c r="O1675" s="42" t="str">
        <f t="shared" si="745"/>
        <v>---</v>
      </c>
      <c r="P1675" s="40"/>
      <c r="Q1675" s="42">
        <f t="shared" si="733"/>
        <v>0</v>
      </c>
      <c r="R1675" s="45"/>
      <c r="S1675" s="219"/>
      <c r="T1675" s="203"/>
      <c r="U1675" s="39"/>
      <c r="V1675" s="39"/>
      <c r="W1675" s="207"/>
      <c r="X1675" s="207"/>
      <c r="Y1675" s="39"/>
      <c r="Z1675" s="39"/>
      <c r="AA1675" s="39"/>
      <c r="AB1675" s="211"/>
    </row>
    <row r="1676" spans="1:28" x14ac:dyDescent="0.25">
      <c r="A1676" s="100">
        <f t="shared" ref="A1676" si="754">A1630</f>
        <v>0</v>
      </c>
      <c r="B1676" s="130">
        <f t="shared" ref="B1676" si="755">B1629</f>
        <v>0</v>
      </c>
      <c r="C1676" s="154">
        <f t="shared" si="726"/>
        <v>0</v>
      </c>
      <c r="D1676" s="289"/>
      <c r="E1676" s="290"/>
      <c r="F1676" s="289"/>
      <c r="G1676" s="290"/>
      <c r="H1676" s="154"/>
      <c r="I1676" s="225">
        <f t="shared" si="728"/>
        <v>0</v>
      </c>
      <c r="J1676" s="154">
        <f t="shared" si="729"/>
        <v>0</v>
      </c>
      <c r="K1676" s="154">
        <f t="shared" si="730"/>
        <v>0</v>
      </c>
      <c r="L1676" s="289"/>
      <c r="M1676" s="290"/>
      <c r="N1676" s="289"/>
      <c r="O1676" s="249"/>
      <c r="P1676" s="290"/>
      <c r="Q1676" s="291"/>
      <c r="R1676" s="130"/>
      <c r="S1676" s="219"/>
      <c r="T1676" s="203"/>
      <c r="U1676" s="154"/>
      <c r="V1676" s="154"/>
      <c r="W1676" s="227"/>
      <c r="X1676" s="227"/>
      <c r="Y1676" s="154"/>
      <c r="Z1676" s="154"/>
      <c r="AA1676" s="154"/>
      <c r="AB1676" s="229"/>
    </row>
    <row r="1677" spans="1:28" x14ac:dyDescent="0.25">
      <c r="A1677" s="10"/>
      <c r="B1677" s="104"/>
      <c r="C1677" s="14"/>
      <c r="D1677" s="15"/>
      <c r="E1677" s="16"/>
      <c r="F1677" s="15"/>
      <c r="G1677" s="16"/>
      <c r="H1677" s="11">
        <f t="shared" ref="H1677" si="756">C1677+D1677-F1677</f>
        <v>0</v>
      </c>
      <c r="I1677" s="17"/>
      <c r="J1677" s="11"/>
      <c r="K1677" s="14"/>
      <c r="L1677" s="15"/>
      <c r="M1677" s="16"/>
      <c r="N1677" s="15"/>
      <c r="O1677" s="13"/>
      <c r="P1677" s="16"/>
      <c r="Q1677" s="124"/>
      <c r="R1677" s="44"/>
      <c r="U1677" s="11"/>
      <c r="V1677" s="11"/>
      <c r="W1677" s="64"/>
      <c r="X1677" s="64"/>
      <c r="Y1677" s="11"/>
      <c r="Z1677" s="11"/>
      <c r="AA1677" s="11"/>
      <c r="AB1677" s="230"/>
    </row>
    <row r="1678" spans="1:28" x14ac:dyDescent="0.25">
      <c r="A1678" s="4" t="s">
        <v>4</v>
      </c>
      <c r="C1678" s="198">
        <f>SUM(C1657:C1677)</f>
        <v>8522797</v>
      </c>
      <c r="D1678" s="198">
        <f>SUM(D1657:D1677)</f>
        <v>850561</v>
      </c>
      <c r="E1678" s="22"/>
      <c r="F1678" s="154">
        <f>SUM(F1657:F1677)</f>
        <v>0</v>
      </c>
      <c r="G1678" s="22"/>
      <c r="H1678" s="198">
        <f>SUM(H1657:H1677)</f>
        <v>9373358</v>
      </c>
      <c r="I1678" s="23"/>
      <c r="J1678" s="198">
        <f>SUM(J1657:J1677)</f>
        <v>388207.09849999996</v>
      </c>
      <c r="K1678" s="198">
        <f>SUM(K1657:K1677)</f>
        <v>2092397.0787500001</v>
      </c>
      <c r="L1678" s="154">
        <f>SUM(L1657:L1677)</f>
        <v>0</v>
      </c>
      <c r="M1678" s="22"/>
      <c r="N1678" s="198">
        <f>SUM(N1657:N1677)</f>
        <v>2480604.1772499993</v>
      </c>
      <c r="O1678" s="64"/>
      <c r="P1678" s="24"/>
      <c r="Q1678" s="198">
        <f>SUM(Q1657:Q1677)</f>
        <v>6892753.8227499994</v>
      </c>
      <c r="U1678" s="198">
        <f>SUM(U1657:U1677)</f>
        <v>0</v>
      </c>
      <c r="V1678" s="23"/>
      <c r="X1678" s="198">
        <f>U1678+V1657</f>
        <v>0</v>
      </c>
      <c r="Y1678" s="198">
        <f>X1678/H1678*J1678</f>
        <v>0</v>
      </c>
      <c r="AA1678" s="198">
        <f>Z1657+Y1678+SUM(AA1657:AA1677)</f>
        <v>0</v>
      </c>
      <c r="AB1678" s="198">
        <f>X1678-AA1678</f>
        <v>0</v>
      </c>
    </row>
    <row r="1679" spans="1:28" x14ac:dyDescent="0.25">
      <c r="C1679" s="32"/>
      <c r="H1679" s="32"/>
      <c r="I1679" s="32"/>
      <c r="J1679" s="32"/>
      <c r="K1679" s="32"/>
      <c r="L1679" s="32"/>
      <c r="N1679" s="32"/>
      <c r="O1679" s="32"/>
      <c r="Q1679" s="32"/>
    </row>
    <row r="1680" spans="1:28" x14ac:dyDescent="0.25">
      <c r="A1680" s="120" t="s">
        <v>85</v>
      </c>
      <c r="B1680" s="4"/>
      <c r="E1680" s="4"/>
      <c r="G1680" s="4"/>
      <c r="M1680" s="4"/>
      <c r="P1680" s="4"/>
    </row>
    <row r="1681" spans="1:18" ht="14.4" thickBot="1" x14ac:dyDescent="0.3">
      <c r="B1681" s="4"/>
      <c r="E1681" s="4"/>
      <c r="G1681" s="4"/>
      <c r="J1681" s="32"/>
      <c r="K1681" s="32"/>
      <c r="L1681" s="32"/>
      <c r="N1681" s="32"/>
      <c r="O1681" s="32"/>
      <c r="Q1681" s="32"/>
    </row>
    <row r="1682" spans="1:18" ht="14.4" thickTop="1" x14ac:dyDescent="0.25">
      <c r="B1682" s="4"/>
      <c r="E1682" s="4"/>
      <c r="G1682" s="4"/>
      <c r="J1682" s="32"/>
      <c r="K1682" s="66"/>
      <c r="L1682" s="67"/>
      <c r="M1682" s="68"/>
      <c r="N1682" s="67"/>
      <c r="O1682" s="67"/>
      <c r="P1682" s="68"/>
      <c r="Q1682" s="69"/>
    </row>
    <row r="1683" spans="1:18" x14ac:dyDescent="0.25">
      <c r="C1683" s="32"/>
      <c r="H1683" s="32"/>
      <c r="I1683" s="32"/>
      <c r="J1683" s="32"/>
      <c r="K1683" s="70"/>
      <c r="L1683" s="448">
        <f>I1649</f>
        <v>2017</v>
      </c>
      <c r="M1683" s="449"/>
      <c r="N1683" s="449"/>
      <c r="O1683" s="449"/>
      <c r="P1683" s="450"/>
      <c r="Q1683" s="71"/>
    </row>
    <row r="1684" spans="1:18" x14ac:dyDescent="0.25">
      <c r="K1684" s="72"/>
      <c r="L1684" s="56"/>
      <c r="M1684" s="73"/>
      <c r="N1684" s="56"/>
      <c r="O1684" s="56"/>
      <c r="P1684" s="73"/>
      <c r="Q1684" s="74"/>
    </row>
    <row r="1685" spans="1:18" x14ac:dyDescent="0.25">
      <c r="A1685" s="9"/>
      <c r="B1685" s="267"/>
      <c r="K1685" s="72"/>
      <c r="L1685" s="56" t="s">
        <v>19</v>
      </c>
      <c r="M1685" s="73"/>
      <c r="N1685" s="56"/>
      <c r="O1685" s="379">
        <f>H1678</f>
        <v>9373358</v>
      </c>
      <c r="P1685" s="379"/>
      <c r="Q1685" s="71"/>
    </row>
    <row r="1686" spans="1:18" x14ac:dyDescent="0.25">
      <c r="A1686" s="9"/>
      <c r="B1686" s="267"/>
      <c r="K1686" s="72"/>
      <c r="L1686" s="43" t="s">
        <v>20</v>
      </c>
      <c r="M1686" s="73"/>
      <c r="N1686" s="56"/>
      <c r="O1686" s="391">
        <f>X1678</f>
        <v>0</v>
      </c>
      <c r="P1686" s="391"/>
      <c r="Q1686" s="71"/>
    </row>
    <row r="1687" spans="1:18" ht="14.4" thickBot="1" x14ac:dyDescent="0.3">
      <c r="K1687" s="72"/>
      <c r="L1687" s="43" t="s">
        <v>21</v>
      </c>
      <c r="M1687" s="73"/>
      <c r="N1687" s="56"/>
      <c r="O1687" s="392">
        <f>N1678</f>
        <v>2480604.1772499993</v>
      </c>
      <c r="P1687" s="392"/>
      <c r="Q1687" s="71"/>
    </row>
    <row r="1688" spans="1:18" x14ac:dyDescent="0.25">
      <c r="A1688" s="9"/>
      <c r="B1688" s="267"/>
      <c r="K1688" s="72"/>
      <c r="L1688" s="75"/>
      <c r="M1688" s="76"/>
      <c r="N1688" s="77"/>
      <c r="O1688" s="393">
        <f>O1685-O1686-O1687</f>
        <v>6892753.8227500003</v>
      </c>
      <c r="P1688" s="393"/>
      <c r="Q1688" s="71"/>
    </row>
    <row r="1689" spans="1:18" x14ac:dyDescent="0.25">
      <c r="A1689" s="9"/>
      <c r="B1689" s="267"/>
      <c r="H1689" s="9"/>
      <c r="K1689" s="78"/>
      <c r="L1689" s="43"/>
      <c r="M1689" s="73"/>
      <c r="N1689" s="56"/>
      <c r="O1689" s="43"/>
      <c r="P1689" s="56"/>
      <c r="Q1689" s="74"/>
    </row>
    <row r="1690" spans="1:18" x14ac:dyDescent="0.25">
      <c r="A1690" s="9" t="s">
        <v>22</v>
      </c>
      <c r="B1690" s="62">
        <v>0</v>
      </c>
      <c r="C1690" s="62"/>
      <c r="D1690" s="4" t="s">
        <v>23</v>
      </c>
      <c r="E1690" s="4"/>
      <c r="F1690" s="2"/>
      <c r="G1690" s="4"/>
      <c r="H1690" s="2"/>
      <c r="J1690" s="2"/>
      <c r="K1690" s="78"/>
      <c r="L1690" s="80" t="s">
        <v>24</v>
      </c>
      <c r="M1690" s="73"/>
      <c r="N1690" s="56"/>
      <c r="O1690" s="394">
        <f>AA1678</f>
        <v>0</v>
      </c>
      <c r="P1690" s="394"/>
      <c r="Q1690" s="71"/>
    </row>
    <row r="1691" spans="1:18" x14ac:dyDescent="0.25">
      <c r="A1691" s="9" t="s">
        <v>25</v>
      </c>
      <c r="B1691" s="62">
        <v>0</v>
      </c>
      <c r="C1691" s="62"/>
      <c r="D1691" s="4">
        <f>B1690-B1691</f>
        <v>0</v>
      </c>
      <c r="E1691" s="4" t="s">
        <v>26</v>
      </c>
      <c r="F1691" s="2"/>
      <c r="G1691" s="4"/>
      <c r="H1691" s="2"/>
      <c r="J1691" s="2"/>
      <c r="K1691" s="72"/>
      <c r="L1691" s="81" t="s">
        <v>27</v>
      </c>
      <c r="M1691" s="19"/>
      <c r="N1691" s="20"/>
      <c r="O1691" s="374">
        <f>O1688+O1690</f>
        <v>6892753.8227500003</v>
      </c>
      <c r="P1691" s="374"/>
      <c r="Q1691" s="95"/>
    </row>
    <row r="1692" spans="1:18" ht="14.4" thickBot="1" x14ac:dyDescent="0.3">
      <c r="A1692" s="9"/>
      <c r="B1692" s="62"/>
      <c r="C1692" s="62"/>
      <c r="E1692" s="4"/>
      <c r="F1692" s="2"/>
      <c r="G1692" s="4"/>
      <c r="H1692" s="2"/>
      <c r="J1692" s="2"/>
      <c r="K1692" s="82"/>
      <c r="L1692" s="103"/>
      <c r="M1692" s="84"/>
      <c r="N1692" s="83"/>
      <c r="O1692" s="83"/>
      <c r="P1692" s="84"/>
      <c r="Q1692" s="85"/>
    </row>
    <row r="1693" spans="1:18" ht="14.4" thickTop="1" x14ac:dyDescent="0.25"/>
    <row r="1695" spans="1:18" x14ac:dyDescent="0.25">
      <c r="B1695" s="4"/>
      <c r="E1695" s="4"/>
      <c r="M1695" s="4"/>
      <c r="N1695" s="425" t="s">
        <v>93</v>
      </c>
      <c r="O1695" s="425"/>
      <c r="P1695" s="425"/>
      <c r="Q1695" s="425"/>
      <c r="R1695" s="425"/>
    </row>
    <row r="1696" spans="1:18" x14ac:dyDescent="0.25">
      <c r="A1696" s="271"/>
      <c r="B1696" s="271"/>
      <c r="C1696" s="271"/>
      <c r="D1696" s="1"/>
      <c r="G1696" s="422" t="s">
        <v>1</v>
      </c>
      <c r="H1696" s="423"/>
      <c r="I1696" s="3">
        <f>I1649+1</f>
        <v>2018</v>
      </c>
      <c r="J1696" s="453"/>
      <c r="K1696" s="427"/>
      <c r="L1696" s="428"/>
      <c r="M1696" s="3">
        <v>12</v>
      </c>
      <c r="N1696" s="425"/>
      <c r="O1696" s="425"/>
      <c r="P1696" s="425"/>
      <c r="Q1696" s="425"/>
      <c r="R1696" s="425"/>
    </row>
    <row r="1697" spans="1:28" x14ac:dyDescent="0.25">
      <c r="A1697" s="271"/>
      <c r="B1697" s="271"/>
      <c r="C1697" s="271"/>
      <c r="D1697" s="1"/>
      <c r="N1697" s="426"/>
      <c r="O1697" s="426"/>
      <c r="P1697" s="426"/>
      <c r="Q1697" s="426"/>
      <c r="R1697" s="426"/>
    </row>
    <row r="1698" spans="1:28" x14ac:dyDescent="0.3">
      <c r="A1698" s="5"/>
      <c r="B1698" s="429" t="s">
        <v>49</v>
      </c>
      <c r="C1698" s="366" t="s">
        <v>44</v>
      </c>
      <c r="D1698" s="366" t="s">
        <v>45</v>
      </c>
      <c r="E1698" s="101"/>
      <c r="F1698" s="366" t="s">
        <v>46</v>
      </c>
      <c r="G1698" s="101"/>
      <c r="H1698" s="366" t="s">
        <v>47</v>
      </c>
      <c r="I1698" s="366" t="s">
        <v>48</v>
      </c>
      <c r="J1698" s="366" t="s">
        <v>50</v>
      </c>
      <c r="K1698" s="366" t="s">
        <v>51</v>
      </c>
      <c r="L1698" s="366" t="s">
        <v>52</v>
      </c>
      <c r="M1698" s="101"/>
      <c r="N1698" s="366" t="s">
        <v>53</v>
      </c>
      <c r="O1698" s="366" t="s">
        <v>60</v>
      </c>
      <c r="P1698" s="101"/>
      <c r="Q1698" s="366" t="s">
        <v>55</v>
      </c>
      <c r="R1698" s="366" t="s">
        <v>49</v>
      </c>
      <c r="U1698" s="437" t="s">
        <v>64</v>
      </c>
      <c r="V1698" s="437" t="s">
        <v>65</v>
      </c>
      <c r="W1698" s="437" t="s">
        <v>67</v>
      </c>
      <c r="X1698" s="437" t="s">
        <v>66</v>
      </c>
      <c r="Y1698" s="437" t="s">
        <v>68</v>
      </c>
      <c r="Z1698" s="437" t="s">
        <v>69</v>
      </c>
      <c r="AA1698" s="437" t="s">
        <v>70</v>
      </c>
      <c r="AB1698" s="437" t="s">
        <v>71</v>
      </c>
    </row>
    <row r="1699" spans="1:28" x14ac:dyDescent="0.3">
      <c r="A1699" s="6"/>
      <c r="B1699" s="430"/>
      <c r="C1699" s="367"/>
      <c r="D1699" s="367"/>
      <c r="E1699" s="102"/>
      <c r="F1699" s="367"/>
      <c r="G1699" s="102"/>
      <c r="H1699" s="367"/>
      <c r="I1699" s="367"/>
      <c r="J1699" s="367"/>
      <c r="K1699" s="367"/>
      <c r="L1699" s="367"/>
      <c r="M1699" s="102"/>
      <c r="N1699" s="367"/>
      <c r="O1699" s="367"/>
      <c r="P1699" s="102"/>
      <c r="Q1699" s="367"/>
      <c r="R1699" s="367"/>
      <c r="U1699" s="438"/>
      <c r="V1699" s="438"/>
      <c r="W1699" s="438"/>
      <c r="X1699" s="438"/>
      <c r="Y1699" s="438"/>
      <c r="Z1699" s="438"/>
      <c r="AA1699" s="438"/>
      <c r="AB1699" s="438"/>
    </row>
    <row r="1700" spans="1:28" x14ac:dyDescent="0.3">
      <c r="A1700" s="6"/>
      <c r="B1700" s="430"/>
      <c r="C1700" s="367"/>
      <c r="D1700" s="367"/>
      <c r="E1700" s="102"/>
      <c r="F1700" s="367"/>
      <c r="G1700" s="102"/>
      <c r="H1700" s="367"/>
      <c r="I1700" s="367"/>
      <c r="J1700" s="367"/>
      <c r="K1700" s="367"/>
      <c r="L1700" s="367"/>
      <c r="M1700" s="102"/>
      <c r="N1700" s="367"/>
      <c r="O1700" s="367"/>
      <c r="P1700" s="102"/>
      <c r="Q1700" s="367"/>
      <c r="R1700" s="367"/>
      <c r="U1700" s="438"/>
      <c r="V1700" s="438"/>
      <c r="W1700" s="438"/>
      <c r="X1700" s="438"/>
      <c r="Y1700" s="438"/>
      <c r="Z1700" s="438"/>
      <c r="AA1700" s="438"/>
      <c r="AB1700" s="438"/>
    </row>
    <row r="1701" spans="1:28" x14ac:dyDescent="0.3">
      <c r="A1701" s="433" t="s">
        <v>0</v>
      </c>
      <c r="B1701" s="430"/>
      <c r="C1701" s="367"/>
      <c r="D1701" s="367"/>
      <c r="E1701" s="102"/>
      <c r="F1701" s="367"/>
      <c r="G1701" s="102"/>
      <c r="H1701" s="367"/>
      <c r="I1701" s="367"/>
      <c r="J1701" s="367"/>
      <c r="K1701" s="367"/>
      <c r="L1701" s="367"/>
      <c r="M1701" s="102"/>
      <c r="N1701" s="367"/>
      <c r="O1701" s="367"/>
      <c r="P1701" s="102"/>
      <c r="Q1701" s="367"/>
      <c r="R1701" s="367"/>
      <c r="U1701" s="438"/>
      <c r="V1701" s="438"/>
      <c r="W1701" s="438"/>
      <c r="X1701" s="438"/>
      <c r="Y1701" s="438"/>
      <c r="Z1701" s="438"/>
      <c r="AA1701" s="438"/>
      <c r="AB1701" s="438"/>
    </row>
    <row r="1702" spans="1:28" x14ac:dyDescent="0.3">
      <c r="A1702" s="433"/>
      <c r="B1702" s="431"/>
      <c r="C1702" s="46">
        <f>I1696</f>
        <v>2018</v>
      </c>
      <c r="D1702" s="46">
        <f>C1702</f>
        <v>2018</v>
      </c>
      <c r="E1702" s="7" t="s">
        <v>5</v>
      </c>
      <c r="F1702" s="46">
        <f>D1702</f>
        <v>2018</v>
      </c>
      <c r="G1702" s="7" t="s">
        <v>5</v>
      </c>
      <c r="H1702" s="46">
        <f>F1702</f>
        <v>2018</v>
      </c>
      <c r="I1702" s="373"/>
      <c r="J1702" s="373"/>
      <c r="K1702" s="46">
        <f>H1702</f>
        <v>2018</v>
      </c>
      <c r="L1702" s="46">
        <f>K1702</f>
        <v>2018</v>
      </c>
      <c r="M1702" s="7" t="s">
        <v>5</v>
      </c>
      <c r="N1702" s="46">
        <f>L1702</f>
        <v>2018</v>
      </c>
      <c r="O1702" s="373"/>
      <c r="P1702" s="7" t="s">
        <v>5</v>
      </c>
      <c r="Q1702" s="47">
        <f>N1702</f>
        <v>2018</v>
      </c>
      <c r="R1702" s="373"/>
      <c r="U1702" s="46">
        <f>Q1702</f>
        <v>2018</v>
      </c>
      <c r="V1702" s="46">
        <f>U1702</f>
        <v>2018</v>
      </c>
      <c r="W1702" s="439"/>
      <c r="X1702" s="46">
        <f>U1702</f>
        <v>2018</v>
      </c>
      <c r="Y1702" s="46">
        <f>U1702</f>
        <v>2018</v>
      </c>
      <c r="Z1702" s="47">
        <f>U1702</f>
        <v>2018</v>
      </c>
      <c r="AA1702" s="439"/>
      <c r="AB1702" s="439"/>
    </row>
    <row r="1703" spans="1:28" x14ac:dyDescent="0.25">
      <c r="A1703" s="9"/>
      <c r="B1703" s="112"/>
      <c r="C1703" s="100"/>
      <c r="D1703" s="233"/>
      <c r="E1703" s="234"/>
      <c r="F1703" s="233"/>
      <c r="G1703" s="234"/>
      <c r="H1703" s="233"/>
      <c r="I1703" s="235"/>
      <c r="J1703" s="233"/>
      <c r="K1703" s="233"/>
      <c r="L1703" s="233"/>
      <c r="M1703" s="234"/>
      <c r="N1703" s="233"/>
      <c r="O1703" s="233"/>
      <c r="P1703" s="234"/>
      <c r="Q1703" s="235"/>
      <c r="R1703" s="233"/>
      <c r="U1703" s="59"/>
      <c r="V1703" s="59"/>
      <c r="W1703" s="60"/>
      <c r="X1703" s="59"/>
      <c r="Y1703" s="59"/>
      <c r="Z1703" s="59"/>
      <c r="AA1703" s="60"/>
      <c r="AB1703" s="60"/>
    </row>
    <row r="1704" spans="1:28" x14ac:dyDescent="0.25">
      <c r="A1704" s="244" t="s">
        <v>214</v>
      </c>
      <c r="B1704" s="112" t="str">
        <f>$M$1</f>
        <v>A</v>
      </c>
      <c r="C1704" s="154"/>
      <c r="D1704" s="154"/>
      <c r="E1704" s="224"/>
      <c r="F1704" s="154"/>
      <c r="G1704" s="224"/>
      <c r="H1704" s="154"/>
      <c r="I1704" s="225"/>
      <c r="J1704" s="154"/>
      <c r="K1704" s="154"/>
      <c r="L1704" s="154"/>
      <c r="M1704" s="224"/>
      <c r="N1704" s="154"/>
      <c r="O1704" s="249"/>
      <c r="P1704" s="224"/>
      <c r="Q1704" s="249"/>
      <c r="R1704" s="130"/>
      <c r="S1704" s="219"/>
      <c r="T1704" s="203"/>
      <c r="U1704" s="154"/>
      <c r="V1704" s="154">
        <f>X1678</f>
        <v>0</v>
      </c>
      <c r="W1704" s="227"/>
      <c r="X1704" s="227"/>
      <c r="Y1704" s="227"/>
      <c r="Z1704" s="227"/>
      <c r="AA1704" s="154"/>
      <c r="AB1704" s="229"/>
    </row>
    <row r="1705" spans="1:28" x14ac:dyDescent="0.25">
      <c r="A1705" s="100" t="str">
        <f>A1658</f>
        <v>Structures and Improvements-sewage collection</v>
      </c>
      <c r="B1705" s="130">
        <f>B1658</f>
        <v>351</v>
      </c>
      <c r="C1705" s="154">
        <f>H1658</f>
        <v>111379</v>
      </c>
      <c r="D1705" s="154">
        <v>0</v>
      </c>
      <c r="E1705" s="224"/>
      <c r="F1705" s="154"/>
      <c r="G1705" s="224"/>
      <c r="H1705" s="154">
        <f>C1705+D1705-F1705</f>
        <v>111379</v>
      </c>
      <c r="I1705" s="225">
        <f>I1658</f>
        <v>3</v>
      </c>
      <c r="J1705" s="154">
        <f>((C1705+H1705)/2)*I1705/100*$M$1696/12</f>
        <v>3341.3700000000003</v>
      </c>
      <c r="K1705" s="154">
        <f>N1658</f>
        <v>92655.787499999991</v>
      </c>
      <c r="L1705" s="154"/>
      <c r="M1705" s="224"/>
      <c r="N1705" s="154">
        <f>K1705+J1705+L1705-F1705</f>
        <v>95997.157499999987</v>
      </c>
      <c r="O1705" s="249">
        <f>IF(N1705&gt;0, N1705/H1705*100, "---")</f>
        <v>86.189638531500549</v>
      </c>
      <c r="P1705" s="224"/>
      <c r="Q1705" s="249">
        <f>H1705-N1705</f>
        <v>15381.842500000013</v>
      </c>
      <c r="R1705" s="130">
        <f t="shared" ref="R1705:R1721" si="757">B1705</f>
        <v>351</v>
      </c>
      <c r="S1705" s="219"/>
      <c r="T1705" s="203"/>
      <c r="U1705" s="154"/>
      <c r="V1705" s="360" t="s">
        <v>72</v>
      </c>
      <c r="W1705" s="227"/>
      <c r="X1705" s="154"/>
      <c r="Y1705" s="251"/>
      <c r="Z1705" s="363" t="s">
        <v>74</v>
      </c>
      <c r="AA1705" s="154"/>
      <c r="AB1705" s="229"/>
    </row>
    <row r="1706" spans="1:28" x14ac:dyDescent="0.25">
      <c r="A1706" s="63" t="str">
        <f t="shared" ref="A1706:B1706" si="758">A1659</f>
        <v>Collection Sewers, Force</v>
      </c>
      <c r="B1706" s="45">
        <f t="shared" si="758"/>
        <v>352.1</v>
      </c>
      <c r="C1706" s="39">
        <f t="shared" ref="C1706:C1723" si="759">H1659</f>
        <v>0</v>
      </c>
      <c r="D1706" s="39"/>
      <c r="E1706" s="40"/>
      <c r="F1706" s="39"/>
      <c r="G1706" s="40"/>
      <c r="H1706" s="39">
        <f t="shared" ref="H1706:H1714" si="760">C1706+D1706-F1706</f>
        <v>0</v>
      </c>
      <c r="I1706" s="41">
        <f t="shared" ref="I1706:I1723" si="761">I1659</f>
        <v>2</v>
      </c>
      <c r="J1706" s="39">
        <f t="shared" ref="J1706:J1723" si="762">((C1706+H1706)/2)*I1706/100*$M$1696/12</f>
        <v>0</v>
      </c>
      <c r="K1706" s="39">
        <f t="shared" ref="K1706:K1723" si="763">N1659</f>
        <v>0</v>
      </c>
      <c r="L1706" s="39"/>
      <c r="M1706" s="40"/>
      <c r="N1706" s="39">
        <f t="shared" ref="N1706:N1722" si="764">K1706+J1706+L1706-F1706</f>
        <v>0</v>
      </c>
      <c r="O1706" s="42" t="str">
        <f t="shared" ref="O1706:O1714" si="765">IF(N1706&gt;0, N1706/H1706*100, "---")</f>
        <v>---</v>
      </c>
      <c r="P1706" s="40"/>
      <c r="Q1706" s="42">
        <f t="shared" ref="Q1706:Q1722" si="766">H1706-N1706</f>
        <v>0</v>
      </c>
      <c r="R1706" s="45">
        <f t="shared" si="757"/>
        <v>352.1</v>
      </c>
      <c r="U1706" s="39"/>
      <c r="V1706" s="361"/>
      <c r="W1706" s="207"/>
      <c r="X1706" s="39"/>
      <c r="Y1706" s="210"/>
      <c r="Z1706" s="364"/>
      <c r="AA1706" s="39"/>
      <c r="AB1706" s="211"/>
    </row>
    <row r="1707" spans="1:28" x14ac:dyDescent="0.25">
      <c r="A1707" s="100" t="str">
        <f t="shared" ref="A1707:B1707" si="767">A1660</f>
        <v>Collection Sewers, Gravity</v>
      </c>
      <c r="B1707" s="130">
        <f t="shared" si="767"/>
        <v>352.2</v>
      </c>
      <c r="C1707" s="154">
        <f t="shared" si="759"/>
        <v>0</v>
      </c>
      <c r="D1707" s="154"/>
      <c r="E1707" s="224"/>
      <c r="F1707" s="154"/>
      <c r="G1707" s="224"/>
      <c r="H1707" s="154">
        <f t="shared" si="760"/>
        <v>0</v>
      </c>
      <c r="I1707" s="225">
        <f t="shared" si="761"/>
        <v>2</v>
      </c>
      <c r="J1707" s="154">
        <f t="shared" si="762"/>
        <v>0</v>
      </c>
      <c r="K1707" s="154">
        <f t="shared" si="763"/>
        <v>0</v>
      </c>
      <c r="L1707" s="154"/>
      <c r="M1707" s="224"/>
      <c r="N1707" s="154">
        <f t="shared" si="764"/>
        <v>0</v>
      </c>
      <c r="O1707" s="249" t="str">
        <f t="shared" si="765"/>
        <v>---</v>
      </c>
      <c r="P1707" s="224"/>
      <c r="Q1707" s="249">
        <f t="shared" si="766"/>
        <v>0</v>
      </c>
      <c r="R1707" s="130">
        <f t="shared" si="757"/>
        <v>352.2</v>
      </c>
      <c r="S1707" s="219"/>
      <c r="T1707" s="203"/>
      <c r="U1707" s="154"/>
      <c r="V1707" s="361"/>
      <c r="W1707" s="227"/>
      <c r="X1707" s="154"/>
      <c r="Y1707" s="251"/>
      <c r="Z1707" s="364"/>
      <c r="AA1707" s="154"/>
      <c r="AB1707" s="229"/>
    </row>
    <row r="1708" spans="1:28" x14ac:dyDescent="0.25">
      <c r="A1708" s="63" t="str">
        <f t="shared" ref="A1708:B1708" si="768">A1661</f>
        <v>Structures and Improvements-sewage treatment</v>
      </c>
      <c r="B1708" s="45">
        <f t="shared" si="768"/>
        <v>371</v>
      </c>
      <c r="C1708" s="39">
        <f t="shared" si="759"/>
        <v>97252</v>
      </c>
      <c r="D1708" s="39"/>
      <c r="E1708" s="40"/>
      <c r="F1708" s="39"/>
      <c r="G1708" s="40"/>
      <c r="H1708" s="39">
        <f t="shared" si="760"/>
        <v>97252</v>
      </c>
      <c r="I1708" s="41">
        <f t="shared" si="761"/>
        <v>3.7</v>
      </c>
      <c r="J1708" s="39">
        <f t="shared" si="762"/>
        <v>3598.3240000000001</v>
      </c>
      <c r="K1708" s="39">
        <f t="shared" si="763"/>
        <v>54119.974000000002</v>
      </c>
      <c r="L1708" s="39"/>
      <c r="M1708" s="40"/>
      <c r="N1708" s="39">
        <f t="shared" si="764"/>
        <v>57718.298000000003</v>
      </c>
      <c r="O1708" s="42">
        <f t="shared" si="765"/>
        <v>59.34921441204294</v>
      </c>
      <c r="P1708" s="40"/>
      <c r="Q1708" s="42">
        <f t="shared" si="766"/>
        <v>39533.701999999997</v>
      </c>
      <c r="R1708" s="45">
        <f t="shared" si="757"/>
        <v>371</v>
      </c>
      <c r="U1708" s="39"/>
      <c r="V1708" s="361"/>
      <c r="W1708" s="207"/>
      <c r="X1708" s="39"/>
      <c r="Y1708" s="210"/>
      <c r="Z1708" s="364"/>
      <c r="AA1708" s="39"/>
      <c r="AB1708" s="211"/>
    </row>
    <row r="1709" spans="1:28" x14ac:dyDescent="0.25">
      <c r="A1709" s="100" t="str">
        <f t="shared" ref="A1709:B1709" si="769">A1662</f>
        <v>Services to Customers</v>
      </c>
      <c r="B1709" s="130">
        <f t="shared" si="769"/>
        <v>353</v>
      </c>
      <c r="C1709" s="154">
        <f t="shared" si="759"/>
        <v>2113479</v>
      </c>
      <c r="D1709" s="154">
        <v>932228</v>
      </c>
      <c r="E1709" s="224"/>
      <c r="F1709" s="154"/>
      <c r="G1709" s="224"/>
      <c r="H1709" s="154">
        <f t="shared" si="760"/>
        <v>3045707</v>
      </c>
      <c r="I1709" s="225">
        <f t="shared" si="761"/>
        <v>2</v>
      </c>
      <c r="J1709" s="154">
        <f t="shared" si="762"/>
        <v>51591.860000000008</v>
      </c>
      <c r="K1709" s="154">
        <f t="shared" si="763"/>
        <v>598610.3350000002</v>
      </c>
      <c r="L1709" s="154"/>
      <c r="M1709" s="224"/>
      <c r="N1709" s="154">
        <f t="shared" si="764"/>
        <v>650202.19500000018</v>
      </c>
      <c r="O1709" s="249">
        <f t="shared" si="765"/>
        <v>21.348153154587759</v>
      </c>
      <c r="P1709" s="224"/>
      <c r="Q1709" s="249">
        <f t="shared" si="766"/>
        <v>2395504.8049999997</v>
      </c>
      <c r="R1709" s="130">
        <f t="shared" si="757"/>
        <v>353</v>
      </c>
      <c r="S1709" s="219"/>
      <c r="T1709" s="203"/>
      <c r="U1709" s="154"/>
      <c r="V1709" s="361"/>
      <c r="W1709" s="227"/>
      <c r="X1709" s="154"/>
      <c r="Y1709" s="251"/>
      <c r="Z1709" s="364"/>
      <c r="AA1709" s="154"/>
      <c r="AB1709" s="229"/>
    </row>
    <row r="1710" spans="1:28" x14ac:dyDescent="0.25">
      <c r="A1710" s="63" t="str">
        <f t="shared" ref="A1710:B1710" si="770">A1663</f>
        <v>Flow Measuring Devices</v>
      </c>
      <c r="B1710" s="45">
        <f t="shared" si="770"/>
        <v>354</v>
      </c>
      <c r="C1710" s="39">
        <f t="shared" si="759"/>
        <v>28383</v>
      </c>
      <c r="D1710" s="39"/>
      <c r="E1710" s="40"/>
      <c r="F1710" s="39"/>
      <c r="G1710" s="40"/>
      <c r="H1710" s="39">
        <f t="shared" si="760"/>
        <v>28383</v>
      </c>
      <c r="I1710" s="41">
        <f t="shared" si="761"/>
        <v>3.3</v>
      </c>
      <c r="J1710" s="39">
        <f t="shared" si="762"/>
        <v>936.63899999999978</v>
      </c>
      <c r="K1710" s="39">
        <f t="shared" si="763"/>
        <v>10113.45225</v>
      </c>
      <c r="L1710" s="39"/>
      <c r="M1710" s="40"/>
      <c r="N1710" s="39">
        <f t="shared" si="764"/>
        <v>11050.091249999999</v>
      </c>
      <c r="O1710" s="42">
        <f t="shared" si="765"/>
        <v>38.932076418983193</v>
      </c>
      <c r="P1710" s="40"/>
      <c r="Q1710" s="42">
        <f t="shared" si="766"/>
        <v>17332.908750000002</v>
      </c>
      <c r="R1710" s="45">
        <f t="shared" si="757"/>
        <v>354</v>
      </c>
      <c r="U1710" s="39"/>
      <c r="V1710" s="361"/>
      <c r="W1710" s="207"/>
      <c r="X1710" s="39"/>
      <c r="Y1710" s="210"/>
      <c r="Z1710" s="364"/>
      <c r="AA1710" s="39"/>
      <c r="AB1710" s="211"/>
    </row>
    <row r="1711" spans="1:28" x14ac:dyDescent="0.25">
      <c r="A1711" s="100" t="str">
        <f t="shared" ref="A1711:B1711" si="771">A1664</f>
        <v>Receiving Wells (Pump Pits)</v>
      </c>
      <c r="B1711" s="130">
        <f t="shared" si="771"/>
        <v>362</v>
      </c>
      <c r="C1711" s="154">
        <f t="shared" si="759"/>
        <v>2387</v>
      </c>
      <c r="D1711" s="154"/>
      <c r="E1711" s="224"/>
      <c r="F1711" s="154"/>
      <c r="G1711" s="224"/>
      <c r="H1711" s="154">
        <f t="shared" si="760"/>
        <v>2387</v>
      </c>
      <c r="I1711" s="225">
        <f t="shared" si="761"/>
        <v>4</v>
      </c>
      <c r="J1711" s="154">
        <f t="shared" si="762"/>
        <v>95.48</v>
      </c>
      <c r="K1711" s="154">
        <f t="shared" si="763"/>
        <v>1599.29</v>
      </c>
      <c r="L1711" s="154"/>
      <c r="M1711" s="224"/>
      <c r="N1711" s="154">
        <f t="shared" si="764"/>
        <v>1694.77</v>
      </c>
      <c r="O1711" s="249">
        <f t="shared" si="765"/>
        <v>71</v>
      </c>
      <c r="P1711" s="224"/>
      <c r="Q1711" s="249">
        <f t="shared" si="766"/>
        <v>692.23</v>
      </c>
      <c r="R1711" s="130">
        <f t="shared" si="757"/>
        <v>362</v>
      </c>
      <c r="S1711" s="219"/>
      <c r="T1711" s="203"/>
      <c r="U1711" s="154"/>
      <c r="V1711" s="362"/>
      <c r="W1711" s="227"/>
      <c r="X1711" s="154"/>
      <c r="Y1711" s="251"/>
      <c r="Z1711" s="365"/>
      <c r="AA1711" s="154"/>
      <c r="AB1711" s="229"/>
    </row>
    <row r="1712" spans="1:28" x14ac:dyDescent="0.25">
      <c r="A1712" s="63" t="str">
        <f t="shared" ref="A1712:B1712" si="772">A1665</f>
        <v>Pumping Equipment</v>
      </c>
      <c r="B1712" s="45">
        <f t="shared" si="772"/>
        <v>363</v>
      </c>
      <c r="C1712" s="39">
        <f t="shared" si="759"/>
        <v>8067</v>
      </c>
      <c r="D1712" s="39"/>
      <c r="E1712" s="40"/>
      <c r="F1712" s="39"/>
      <c r="G1712" s="40"/>
      <c r="H1712" s="39">
        <f t="shared" si="760"/>
        <v>8067</v>
      </c>
      <c r="I1712" s="41">
        <f t="shared" si="761"/>
        <v>10</v>
      </c>
      <c r="J1712" s="39">
        <f t="shared" si="762"/>
        <v>806.70000000000016</v>
      </c>
      <c r="K1712" s="39">
        <f t="shared" si="763"/>
        <v>2222.8875000000003</v>
      </c>
      <c r="L1712" s="39"/>
      <c r="M1712" s="40"/>
      <c r="N1712" s="39">
        <f t="shared" si="764"/>
        <v>3029.5875000000005</v>
      </c>
      <c r="O1712" s="42">
        <f t="shared" si="765"/>
        <v>37.55531796206769</v>
      </c>
      <c r="P1712" s="40"/>
      <c r="Q1712" s="42">
        <f t="shared" si="766"/>
        <v>5037.4124999999995</v>
      </c>
      <c r="R1712" s="45">
        <f t="shared" si="757"/>
        <v>363</v>
      </c>
      <c r="U1712" s="39"/>
      <c r="V1712" s="39"/>
      <c r="W1712" s="207"/>
      <c r="X1712" s="39"/>
      <c r="Y1712" s="39"/>
      <c r="Z1712" s="210"/>
      <c r="AA1712" s="39"/>
      <c r="AB1712" s="211"/>
    </row>
    <row r="1713" spans="1:28" x14ac:dyDescent="0.25">
      <c r="A1713" s="100" t="str">
        <f t="shared" ref="A1713:B1713" si="773">A1666</f>
        <v>Communication Equipment</v>
      </c>
      <c r="B1713" s="130">
        <f t="shared" si="773"/>
        <v>397</v>
      </c>
      <c r="C1713" s="154">
        <f t="shared" si="759"/>
        <v>154008</v>
      </c>
      <c r="D1713" s="154"/>
      <c r="E1713" s="224"/>
      <c r="F1713" s="154"/>
      <c r="G1713" s="224"/>
      <c r="H1713" s="154">
        <f t="shared" si="760"/>
        <v>154008</v>
      </c>
      <c r="I1713" s="225">
        <f t="shared" si="761"/>
        <v>6.7</v>
      </c>
      <c r="J1713" s="154">
        <f t="shared" si="762"/>
        <v>10318.536</v>
      </c>
      <c r="K1713" s="154">
        <f t="shared" si="763"/>
        <v>72434.018250000008</v>
      </c>
      <c r="L1713" s="154"/>
      <c r="M1713" s="224"/>
      <c r="N1713" s="154">
        <f t="shared" si="764"/>
        <v>82752.554250000016</v>
      </c>
      <c r="O1713" s="249">
        <f t="shared" si="765"/>
        <v>53.732633532024323</v>
      </c>
      <c r="P1713" s="224"/>
      <c r="Q1713" s="249">
        <f t="shared" si="766"/>
        <v>71255.445749999984</v>
      </c>
      <c r="R1713" s="130">
        <f t="shared" si="757"/>
        <v>397</v>
      </c>
      <c r="S1713" s="219"/>
      <c r="T1713" s="203"/>
      <c r="U1713" s="154"/>
      <c r="V1713" s="454" t="s">
        <v>73</v>
      </c>
      <c r="W1713" s="227"/>
      <c r="X1713" s="154"/>
      <c r="Y1713" s="154"/>
      <c r="Z1713" s="251"/>
      <c r="AA1713" s="154"/>
      <c r="AB1713" s="229"/>
    </row>
    <row r="1714" spans="1:28" x14ac:dyDescent="0.25">
      <c r="A1714" s="63" t="str">
        <f t="shared" ref="A1714:B1714" si="774">A1667</f>
        <v>Treatment &amp; Disposal Facilities</v>
      </c>
      <c r="B1714" s="45">
        <f t="shared" si="774"/>
        <v>372</v>
      </c>
      <c r="C1714" s="39">
        <f t="shared" si="759"/>
        <v>6000139</v>
      </c>
      <c r="D1714" s="39">
        <v>569738</v>
      </c>
      <c r="E1714" s="40"/>
      <c r="F1714" s="39"/>
      <c r="G1714" s="40"/>
      <c r="H1714" s="39">
        <f t="shared" si="760"/>
        <v>6569877</v>
      </c>
      <c r="I1714" s="41">
        <f t="shared" si="761"/>
        <v>5</v>
      </c>
      <c r="J1714" s="39">
        <f t="shared" si="762"/>
        <v>314250.40000000002</v>
      </c>
      <c r="K1714" s="39">
        <f t="shared" si="763"/>
        <v>1300402.2437499999</v>
      </c>
      <c r="L1714" s="39"/>
      <c r="M1714" s="40"/>
      <c r="N1714" s="39">
        <f t="shared" si="764"/>
        <v>1614652.6437499998</v>
      </c>
      <c r="O1714" s="42">
        <f t="shared" si="765"/>
        <v>24.57660385042216</v>
      </c>
      <c r="P1714" s="40"/>
      <c r="Q1714" s="42">
        <f t="shared" si="766"/>
        <v>4955224.3562500002</v>
      </c>
      <c r="R1714" s="45">
        <f t="shared" si="757"/>
        <v>372</v>
      </c>
      <c r="U1714" s="39"/>
      <c r="V1714" s="455"/>
      <c r="W1714" s="207"/>
      <c r="X1714" s="39"/>
      <c r="Y1714" s="39"/>
      <c r="Z1714" s="210"/>
      <c r="AA1714" s="39"/>
      <c r="AB1714" s="211"/>
    </row>
    <row r="1715" spans="1:28" x14ac:dyDescent="0.25">
      <c r="A1715" s="100" t="str">
        <f t="shared" ref="A1715:B1715" si="775">A1668</f>
        <v>Plant Sewers</v>
      </c>
      <c r="B1715" s="130">
        <f t="shared" si="775"/>
        <v>373</v>
      </c>
      <c r="C1715" s="154">
        <f t="shared" si="759"/>
        <v>0</v>
      </c>
      <c r="D1715" s="154"/>
      <c r="E1715" s="224"/>
      <c r="F1715" s="154"/>
      <c r="G1715" s="224"/>
      <c r="H1715" s="154">
        <f>C1715+D1715-F1715</f>
        <v>0</v>
      </c>
      <c r="I1715" s="225">
        <f t="shared" si="761"/>
        <v>2.5</v>
      </c>
      <c r="J1715" s="154">
        <f t="shared" si="762"/>
        <v>0</v>
      </c>
      <c r="K1715" s="154">
        <f t="shared" si="763"/>
        <v>0</v>
      </c>
      <c r="L1715" s="154"/>
      <c r="M1715" s="224"/>
      <c r="N1715" s="154">
        <f t="shared" si="764"/>
        <v>0</v>
      </c>
      <c r="O1715" s="249" t="str">
        <f>IF(N1715&gt;0, N1715/H1715*100, "---")</f>
        <v>---</v>
      </c>
      <c r="P1715" s="224"/>
      <c r="Q1715" s="249">
        <f t="shared" si="766"/>
        <v>0</v>
      </c>
      <c r="R1715" s="130">
        <f t="shared" si="757"/>
        <v>373</v>
      </c>
      <c r="S1715" s="219"/>
      <c r="T1715" s="203"/>
      <c r="U1715" s="154"/>
      <c r="V1715" s="455"/>
      <c r="W1715" s="227"/>
      <c r="X1715" s="154"/>
      <c r="Y1715" s="154"/>
      <c r="Z1715" s="154"/>
      <c r="AA1715" s="154"/>
      <c r="AB1715" s="229"/>
    </row>
    <row r="1716" spans="1:28" x14ac:dyDescent="0.25">
      <c r="A1716" s="63" t="str">
        <f t="shared" ref="A1716:B1716" si="776">A1669</f>
        <v>Outfall Sewer Line</v>
      </c>
      <c r="B1716" s="45">
        <f t="shared" si="776"/>
        <v>374</v>
      </c>
      <c r="C1716" s="39">
        <f t="shared" si="759"/>
        <v>75109</v>
      </c>
      <c r="D1716" s="39">
        <v>0</v>
      </c>
      <c r="E1716" s="40"/>
      <c r="F1716" s="39"/>
      <c r="G1716" s="40"/>
      <c r="H1716" s="39">
        <f t="shared" ref="H1716" si="777">C1716+D1716-F1716</f>
        <v>75109</v>
      </c>
      <c r="I1716" s="41">
        <f t="shared" si="761"/>
        <v>2</v>
      </c>
      <c r="J1716" s="39">
        <f t="shared" si="762"/>
        <v>1502.18</v>
      </c>
      <c r="K1716" s="39">
        <f t="shared" si="763"/>
        <v>23659.334999999999</v>
      </c>
      <c r="L1716" s="39"/>
      <c r="M1716" s="40"/>
      <c r="N1716" s="39">
        <f t="shared" si="764"/>
        <v>25161.514999999999</v>
      </c>
      <c r="O1716" s="42">
        <f t="shared" ref="O1716:O1722" si="778">IF(N1716&gt;0, N1716/H1716*100, "---")</f>
        <v>33.5</v>
      </c>
      <c r="P1716" s="40"/>
      <c r="Q1716" s="42">
        <f t="shared" si="766"/>
        <v>49947.485000000001</v>
      </c>
      <c r="R1716" s="45">
        <f t="shared" si="757"/>
        <v>374</v>
      </c>
      <c r="U1716" s="39"/>
      <c r="V1716" s="455"/>
      <c r="W1716" s="207"/>
      <c r="X1716" s="39"/>
      <c r="Y1716" s="39"/>
      <c r="Z1716" s="39"/>
      <c r="AA1716" s="39"/>
      <c r="AB1716" s="211"/>
    </row>
    <row r="1717" spans="1:28" x14ac:dyDescent="0.25">
      <c r="A1717" s="100" t="str">
        <f t="shared" ref="A1717:B1717" si="779">A1670</f>
        <v>Structures and Improvements- other</v>
      </c>
      <c r="B1717" s="130">
        <f t="shared" si="779"/>
        <v>390</v>
      </c>
      <c r="C1717" s="154">
        <f t="shared" si="759"/>
        <v>235842</v>
      </c>
      <c r="D1717" s="154"/>
      <c r="E1717" s="224"/>
      <c r="F1717" s="154"/>
      <c r="G1717" s="224"/>
      <c r="H1717" s="154">
        <f>C1717+D1717-F1717</f>
        <v>235842</v>
      </c>
      <c r="I1717" s="225">
        <f t="shared" si="761"/>
        <v>2.5</v>
      </c>
      <c r="J1717" s="154">
        <f t="shared" si="762"/>
        <v>5896.05</v>
      </c>
      <c r="K1717" s="154">
        <f t="shared" si="763"/>
        <v>151375.36250000002</v>
      </c>
      <c r="L1717" s="154"/>
      <c r="M1717" s="224"/>
      <c r="N1717" s="154">
        <f t="shared" si="764"/>
        <v>157271.41250000001</v>
      </c>
      <c r="O1717" s="249">
        <f t="shared" si="778"/>
        <v>66.685074117417599</v>
      </c>
      <c r="P1717" s="224"/>
      <c r="Q1717" s="249">
        <f t="shared" si="766"/>
        <v>78570.587499999994</v>
      </c>
      <c r="R1717" s="130">
        <f t="shared" si="757"/>
        <v>390</v>
      </c>
      <c r="S1717" s="219"/>
      <c r="T1717" s="203"/>
      <c r="U1717" s="154"/>
      <c r="V1717" s="455"/>
      <c r="W1717" s="227"/>
      <c r="X1717" s="154"/>
      <c r="Y1717" s="154"/>
      <c r="Z1717" s="154"/>
      <c r="AA1717" s="154"/>
      <c r="AB1717" s="229"/>
    </row>
    <row r="1718" spans="1:28" x14ac:dyDescent="0.25">
      <c r="A1718" s="63" t="str">
        <f t="shared" ref="A1718:B1718" si="780">A1671</f>
        <v>Stores Equipment</v>
      </c>
      <c r="B1718" s="45">
        <f t="shared" si="780"/>
        <v>393</v>
      </c>
      <c r="C1718" s="39">
        <f t="shared" si="759"/>
        <v>12656</v>
      </c>
      <c r="D1718" s="39"/>
      <c r="E1718" s="40"/>
      <c r="F1718" s="39"/>
      <c r="G1718" s="40"/>
      <c r="H1718" s="39">
        <f t="shared" ref="H1718:H1722" si="781">C1718+D1718-F1718</f>
        <v>12656</v>
      </c>
      <c r="I1718" s="41">
        <f t="shared" si="761"/>
        <v>4</v>
      </c>
      <c r="J1718" s="39">
        <f t="shared" si="762"/>
        <v>506.24</v>
      </c>
      <c r="K1718" s="39">
        <f t="shared" si="763"/>
        <v>7973.2799999999979</v>
      </c>
      <c r="L1718" s="39"/>
      <c r="M1718" s="40"/>
      <c r="N1718" s="39">
        <f t="shared" si="764"/>
        <v>8479.5199999999986</v>
      </c>
      <c r="O1718" s="42">
        <f t="shared" si="778"/>
        <v>67</v>
      </c>
      <c r="P1718" s="40"/>
      <c r="Q1718" s="42">
        <f t="shared" si="766"/>
        <v>4176.4800000000014</v>
      </c>
      <c r="R1718" s="45">
        <f t="shared" si="757"/>
        <v>393</v>
      </c>
      <c r="S1718" s="219"/>
      <c r="T1718" s="203"/>
      <c r="U1718" s="39"/>
      <c r="V1718" s="455"/>
      <c r="W1718" s="207"/>
      <c r="X1718" s="39"/>
      <c r="Y1718" s="39"/>
      <c r="Z1718" s="39"/>
      <c r="AA1718" s="39"/>
      <c r="AB1718" s="211"/>
    </row>
    <row r="1719" spans="1:28" x14ac:dyDescent="0.25">
      <c r="A1719" s="100" t="str">
        <f t="shared" ref="A1719:B1719" si="782">A1672</f>
        <v>Transportation Equipment</v>
      </c>
      <c r="B1719" s="130">
        <f t="shared" si="782"/>
        <v>392</v>
      </c>
      <c r="C1719" s="154">
        <f t="shared" si="759"/>
        <v>82997</v>
      </c>
      <c r="D1719" s="154"/>
      <c r="E1719" s="224"/>
      <c r="F1719" s="154"/>
      <c r="G1719" s="224"/>
      <c r="H1719" s="154">
        <f t="shared" si="781"/>
        <v>82997</v>
      </c>
      <c r="I1719" s="225">
        <f t="shared" si="761"/>
        <v>13</v>
      </c>
      <c r="J1719" s="154">
        <f t="shared" si="762"/>
        <v>10789.61</v>
      </c>
      <c r="K1719" s="154">
        <f t="shared" si="763"/>
        <v>18605.567500000001</v>
      </c>
      <c r="L1719" s="154"/>
      <c r="M1719" s="224"/>
      <c r="N1719" s="154">
        <f t="shared" si="764"/>
        <v>29395.177500000002</v>
      </c>
      <c r="O1719" s="249">
        <f t="shared" si="778"/>
        <v>35.417156644216057</v>
      </c>
      <c r="P1719" s="224"/>
      <c r="Q1719" s="249">
        <f t="shared" si="766"/>
        <v>53601.822499999995</v>
      </c>
      <c r="R1719" s="130">
        <f t="shared" si="757"/>
        <v>392</v>
      </c>
      <c r="S1719" s="219"/>
      <c r="T1719" s="203"/>
      <c r="U1719" s="154"/>
      <c r="V1719" s="455"/>
      <c r="W1719" s="227"/>
      <c r="X1719" s="154"/>
      <c r="Y1719" s="154"/>
      <c r="Z1719" s="154"/>
      <c r="AA1719" s="154"/>
      <c r="AB1719" s="229"/>
    </row>
    <row r="1720" spans="1:28" x14ac:dyDescent="0.25">
      <c r="A1720" s="63" t="str">
        <f t="shared" ref="A1720:B1720" si="783">A1673</f>
        <v>Power Operated Equipment</v>
      </c>
      <c r="B1720" s="45">
        <f t="shared" si="783"/>
        <v>396</v>
      </c>
      <c r="C1720" s="39">
        <f t="shared" si="759"/>
        <v>385544</v>
      </c>
      <c r="D1720" s="39">
        <v>30280</v>
      </c>
      <c r="E1720" s="40"/>
      <c r="F1720" s="39"/>
      <c r="G1720" s="40"/>
      <c r="H1720" s="39">
        <f t="shared" si="781"/>
        <v>415824</v>
      </c>
      <c r="I1720" s="41">
        <f t="shared" si="761"/>
        <v>6.7</v>
      </c>
      <c r="J1720" s="39">
        <f t="shared" si="762"/>
        <v>26845.827999999998</v>
      </c>
      <c r="K1720" s="39">
        <f t="shared" si="763"/>
        <v>146832.644</v>
      </c>
      <c r="L1720" s="39"/>
      <c r="M1720" s="40"/>
      <c r="N1720" s="39">
        <f t="shared" si="764"/>
        <v>173678.47200000001</v>
      </c>
      <c r="O1720" s="42">
        <f t="shared" si="778"/>
        <v>41.767303474546921</v>
      </c>
      <c r="P1720" s="40"/>
      <c r="Q1720" s="42">
        <f t="shared" si="766"/>
        <v>242145.52799999999</v>
      </c>
      <c r="R1720" s="45">
        <f t="shared" si="757"/>
        <v>396</v>
      </c>
      <c r="S1720" s="219"/>
      <c r="T1720" s="203"/>
      <c r="U1720" s="39"/>
      <c r="V1720" s="456"/>
      <c r="W1720" s="207"/>
      <c r="X1720" s="39"/>
      <c r="Y1720" s="39"/>
      <c r="Z1720" s="39"/>
      <c r="AA1720" s="39"/>
      <c r="AB1720" s="211"/>
    </row>
    <row r="1721" spans="1:28" x14ac:dyDescent="0.25">
      <c r="A1721" s="100" t="str">
        <f t="shared" ref="A1721:B1721" si="784">A1674</f>
        <v>Land and Land Rights</v>
      </c>
      <c r="B1721" s="130">
        <f t="shared" si="784"/>
        <v>350</v>
      </c>
      <c r="C1721" s="154">
        <f t="shared" si="759"/>
        <v>66116</v>
      </c>
      <c r="D1721" s="154"/>
      <c r="E1721" s="224"/>
      <c r="F1721" s="154"/>
      <c r="G1721" s="224"/>
      <c r="H1721" s="154">
        <f t="shared" si="781"/>
        <v>66116</v>
      </c>
      <c r="I1721" s="225">
        <f t="shared" si="761"/>
        <v>0</v>
      </c>
      <c r="J1721" s="154">
        <f t="shared" si="762"/>
        <v>0</v>
      </c>
      <c r="K1721" s="154">
        <f t="shared" si="763"/>
        <v>0</v>
      </c>
      <c r="L1721" s="154"/>
      <c r="M1721" s="224"/>
      <c r="N1721" s="154">
        <f t="shared" si="764"/>
        <v>0</v>
      </c>
      <c r="O1721" s="249" t="str">
        <f t="shared" si="778"/>
        <v>---</v>
      </c>
      <c r="P1721" s="224"/>
      <c r="Q1721" s="249">
        <f t="shared" si="766"/>
        <v>66116</v>
      </c>
      <c r="R1721" s="130">
        <f t="shared" si="757"/>
        <v>350</v>
      </c>
      <c r="S1721" s="219"/>
      <c r="T1721" s="203"/>
      <c r="U1721" s="154"/>
      <c r="V1721" s="154"/>
      <c r="W1721" s="227"/>
      <c r="X1721" s="154"/>
      <c r="Y1721" s="154"/>
      <c r="Z1721" s="154"/>
      <c r="AA1721" s="154"/>
      <c r="AB1721" s="229"/>
    </row>
    <row r="1722" spans="1:28" x14ac:dyDescent="0.25">
      <c r="A1722" s="63">
        <f t="shared" ref="A1722" si="785">A1676</f>
        <v>0</v>
      </c>
      <c r="B1722" s="45">
        <f t="shared" ref="B1722" si="786">B1675</f>
        <v>0</v>
      </c>
      <c r="C1722" s="39">
        <f t="shared" si="759"/>
        <v>0</v>
      </c>
      <c r="D1722" s="39"/>
      <c r="E1722" s="40"/>
      <c r="F1722" s="39"/>
      <c r="G1722" s="40"/>
      <c r="H1722" s="39">
        <f t="shared" si="781"/>
        <v>0</v>
      </c>
      <c r="I1722" s="41">
        <f t="shared" si="761"/>
        <v>0</v>
      </c>
      <c r="J1722" s="39">
        <f t="shared" si="762"/>
        <v>0</v>
      </c>
      <c r="K1722" s="39">
        <f t="shared" si="763"/>
        <v>0</v>
      </c>
      <c r="L1722" s="39"/>
      <c r="M1722" s="40"/>
      <c r="N1722" s="39">
        <f t="shared" si="764"/>
        <v>0</v>
      </c>
      <c r="O1722" s="42" t="str">
        <f t="shared" si="778"/>
        <v>---</v>
      </c>
      <c r="P1722" s="40"/>
      <c r="Q1722" s="42">
        <f t="shared" si="766"/>
        <v>0</v>
      </c>
      <c r="R1722" s="45"/>
      <c r="S1722" s="219"/>
      <c r="T1722" s="203"/>
      <c r="U1722" s="39"/>
      <c r="V1722" s="39"/>
      <c r="W1722" s="207"/>
      <c r="X1722" s="207"/>
      <c r="Y1722" s="39"/>
      <c r="Z1722" s="39"/>
      <c r="AA1722" s="39"/>
      <c r="AB1722" s="211"/>
    </row>
    <row r="1723" spans="1:28" x14ac:dyDescent="0.25">
      <c r="A1723" s="100">
        <f t="shared" ref="A1723" si="787">A1677</f>
        <v>0</v>
      </c>
      <c r="B1723" s="130">
        <f t="shared" ref="B1723" si="788">B1676</f>
        <v>0</v>
      </c>
      <c r="C1723" s="154">
        <f t="shared" si="759"/>
        <v>0</v>
      </c>
      <c r="D1723" s="289"/>
      <c r="E1723" s="290"/>
      <c r="F1723" s="289"/>
      <c r="G1723" s="290"/>
      <c r="H1723" s="154"/>
      <c r="I1723" s="225">
        <f t="shared" si="761"/>
        <v>0</v>
      </c>
      <c r="J1723" s="154">
        <f t="shared" si="762"/>
        <v>0</v>
      </c>
      <c r="K1723" s="154">
        <f t="shared" si="763"/>
        <v>0</v>
      </c>
      <c r="L1723" s="289"/>
      <c r="M1723" s="290"/>
      <c r="N1723" s="289"/>
      <c r="O1723" s="249"/>
      <c r="P1723" s="290"/>
      <c r="Q1723" s="291"/>
      <c r="R1723" s="130"/>
      <c r="S1723" s="219"/>
      <c r="T1723" s="203"/>
      <c r="U1723" s="154"/>
      <c r="V1723" s="154"/>
      <c r="W1723" s="227"/>
      <c r="X1723" s="227"/>
      <c r="Y1723" s="154"/>
      <c r="Z1723" s="154"/>
      <c r="AA1723" s="154"/>
      <c r="AB1723" s="229"/>
    </row>
    <row r="1724" spans="1:28" x14ac:dyDescent="0.25">
      <c r="A1724" s="10"/>
      <c r="B1724" s="104"/>
      <c r="C1724" s="14"/>
      <c r="D1724" s="15"/>
      <c r="E1724" s="16"/>
      <c r="F1724" s="15"/>
      <c r="G1724" s="16"/>
      <c r="H1724" s="11">
        <f t="shared" ref="H1724" si="789">C1724+D1724-F1724</f>
        <v>0</v>
      </c>
      <c r="I1724" s="17"/>
      <c r="J1724" s="11"/>
      <c r="K1724" s="14"/>
      <c r="L1724" s="15"/>
      <c r="M1724" s="16"/>
      <c r="N1724" s="15"/>
      <c r="O1724" s="13"/>
      <c r="P1724" s="16"/>
      <c r="Q1724" s="124"/>
      <c r="R1724" s="44"/>
      <c r="U1724" s="11"/>
      <c r="V1724" s="11"/>
      <c r="W1724" s="64"/>
      <c r="X1724" s="64"/>
      <c r="Y1724" s="11"/>
      <c r="Z1724" s="11"/>
      <c r="AA1724" s="11"/>
      <c r="AB1724" s="230"/>
    </row>
    <row r="1725" spans="1:28" x14ac:dyDescent="0.25">
      <c r="A1725" s="4" t="s">
        <v>4</v>
      </c>
      <c r="C1725" s="198">
        <f>SUM(C1704:C1724)</f>
        <v>9373358</v>
      </c>
      <c r="D1725" s="198">
        <f>SUM(D1704:D1724)</f>
        <v>1532246</v>
      </c>
      <c r="E1725" s="22"/>
      <c r="F1725" s="154">
        <f>SUM(F1704:F1724)</f>
        <v>0</v>
      </c>
      <c r="G1725" s="22"/>
      <c r="H1725" s="198">
        <f>SUM(H1704:H1724)</f>
        <v>10905604</v>
      </c>
      <c r="I1725" s="23"/>
      <c r="J1725" s="198">
        <f>SUM(J1704:J1724)</f>
        <v>430479.21699999995</v>
      </c>
      <c r="K1725" s="198">
        <f>SUM(K1704:K1724)</f>
        <v>2480604.1772499993</v>
      </c>
      <c r="L1725" s="154">
        <f>SUM(L1704:L1724)</f>
        <v>0</v>
      </c>
      <c r="M1725" s="22"/>
      <c r="N1725" s="198">
        <f>SUM(N1704:N1724)</f>
        <v>2911083.3942500008</v>
      </c>
      <c r="O1725" s="64"/>
      <c r="P1725" s="24"/>
      <c r="Q1725" s="198">
        <f>SUM(Q1704:Q1724)</f>
        <v>7994520.6057500001</v>
      </c>
      <c r="U1725" s="198">
        <f>SUM(U1704:U1724)</f>
        <v>0</v>
      </c>
      <c r="V1725" s="23"/>
      <c r="X1725" s="198">
        <f>U1725+V1704</f>
        <v>0</v>
      </c>
      <c r="Y1725" s="198">
        <f>X1725/H1725*J1725</f>
        <v>0</v>
      </c>
      <c r="AA1725" s="198">
        <f>Z1704+Y1725+SUM(AA1704:AA1724)</f>
        <v>0</v>
      </c>
      <c r="AB1725" s="198">
        <f>X1725-AA1725</f>
        <v>0</v>
      </c>
    </row>
    <row r="1726" spans="1:28" x14ac:dyDescent="0.25">
      <c r="C1726" s="32"/>
      <c r="H1726" s="32"/>
      <c r="I1726" s="32"/>
      <c r="J1726" s="32"/>
      <c r="K1726" s="32"/>
      <c r="L1726" s="32"/>
      <c r="N1726" s="32"/>
      <c r="O1726" s="32"/>
      <c r="Q1726" s="32"/>
    </row>
    <row r="1727" spans="1:28" x14ac:dyDescent="0.25">
      <c r="A1727" s="120" t="s">
        <v>85</v>
      </c>
      <c r="B1727" s="4"/>
      <c r="E1727" s="4"/>
      <c r="G1727" s="4"/>
      <c r="M1727" s="4"/>
      <c r="P1727" s="4"/>
    </row>
    <row r="1728" spans="1:28" ht="14.4" thickBot="1" x14ac:dyDescent="0.3">
      <c r="B1728" s="4"/>
      <c r="E1728" s="4"/>
      <c r="G1728" s="4"/>
      <c r="J1728" s="32"/>
      <c r="K1728" s="32"/>
      <c r="L1728" s="32"/>
      <c r="N1728" s="32"/>
      <c r="O1728" s="32"/>
      <c r="Q1728" s="32"/>
    </row>
    <row r="1729" spans="1:18" ht="14.4" thickTop="1" x14ac:dyDescent="0.25">
      <c r="B1729" s="4"/>
      <c r="E1729" s="4"/>
      <c r="G1729" s="4"/>
      <c r="J1729" s="32"/>
      <c r="K1729" s="66"/>
      <c r="L1729" s="67"/>
      <c r="M1729" s="68"/>
      <c r="N1729" s="67"/>
      <c r="O1729" s="67"/>
      <c r="P1729" s="68"/>
      <c r="Q1729" s="69"/>
    </row>
    <row r="1730" spans="1:18" x14ac:dyDescent="0.25">
      <c r="C1730" s="32"/>
      <c r="H1730" s="32"/>
      <c r="I1730" s="32"/>
      <c r="J1730" s="32"/>
      <c r="K1730" s="70"/>
      <c r="L1730" s="448">
        <f>I1696</f>
        <v>2018</v>
      </c>
      <c r="M1730" s="449"/>
      <c r="N1730" s="449"/>
      <c r="O1730" s="449"/>
      <c r="P1730" s="450"/>
      <c r="Q1730" s="71"/>
    </row>
    <row r="1731" spans="1:18" x14ac:dyDescent="0.25">
      <c r="K1731" s="72"/>
      <c r="L1731" s="56"/>
      <c r="M1731" s="73"/>
      <c r="N1731" s="56"/>
      <c r="O1731" s="56"/>
      <c r="P1731" s="73"/>
      <c r="Q1731" s="74"/>
    </row>
    <row r="1732" spans="1:18" x14ac:dyDescent="0.25">
      <c r="A1732" s="9"/>
      <c r="B1732" s="267"/>
      <c r="K1732" s="72"/>
      <c r="L1732" s="56" t="s">
        <v>19</v>
      </c>
      <c r="M1732" s="73"/>
      <c r="N1732" s="56"/>
      <c r="O1732" s="379">
        <f>H1725</f>
        <v>10905604</v>
      </c>
      <c r="P1732" s="379"/>
      <c r="Q1732" s="71"/>
    </row>
    <row r="1733" spans="1:18" x14ac:dyDescent="0.25">
      <c r="A1733" s="9"/>
      <c r="B1733" s="267"/>
      <c r="K1733" s="72"/>
      <c r="L1733" s="43" t="s">
        <v>20</v>
      </c>
      <c r="M1733" s="73"/>
      <c r="N1733" s="56"/>
      <c r="O1733" s="391">
        <f>X1725</f>
        <v>0</v>
      </c>
      <c r="P1733" s="391"/>
      <c r="Q1733" s="71"/>
    </row>
    <row r="1734" spans="1:18" ht="14.4" thickBot="1" x14ac:dyDescent="0.3">
      <c r="K1734" s="72"/>
      <c r="L1734" s="43" t="s">
        <v>21</v>
      </c>
      <c r="M1734" s="73"/>
      <c r="N1734" s="56"/>
      <c r="O1734" s="392">
        <f>N1725</f>
        <v>2911083.3942500008</v>
      </c>
      <c r="P1734" s="392"/>
      <c r="Q1734" s="71"/>
    </row>
    <row r="1735" spans="1:18" x14ac:dyDescent="0.25">
      <c r="A1735" s="9"/>
      <c r="B1735" s="267"/>
      <c r="K1735" s="72"/>
      <c r="L1735" s="75"/>
      <c r="M1735" s="76"/>
      <c r="N1735" s="77"/>
      <c r="O1735" s="393">
        <f>O1732-O1733-O1734</f>
        <v>7994520.6057499992</v>
      </c>
      <c r="P1735" s="393"/>
      <c r="Q1735" s="71"/>
    </row>
    <row r="1736" spans="1:18" x14ac:dyDescent="0.25">
      <c r="A1736" s="9"/>
      <c r="B1736" s="267"/>
      <c r="H1736" s="9"/>
      <c r="K1736" s="78"/>
      <c r="L1736" s="43"/>
      <c r="M1736" s="73"/>
      <c r="N1736" s="56"/>
      <c r="O1736" s="43"/>
      <c r="P1736" s="56"/>
      <c r="Q1736" s="74"/>
    </row>
    <row r="1737" spans="1:18" x14ac:dyDescent="0.25">
      <c r="A1737" s="9" t="s">
        <v>22</v>
      </c>
      <c r="B1737" s="62">
        <v>0</v>
      </c>
      <c r="C1737" s="62"/>
      <c r="D1737" s="4" t="s">
        <v>23</v>
      </c>
      <c r="E1737" s="4"/>
      <c r="F1737" s="2"/>
      <c r="G1737" s="4"/>
      <c r="H1737" s="2"/>
      <c r="J1737" s="2"/>
      <c r="K1737" s="78"/>
      <c r="L1737" s="80" t="s">
        <v>24</v>
      </c>
      <c r="M1737" s="73"/>
      <c r="N1737" s="56"/>
      <c r="O1737" s="394">
        <f>AA1725</f>
        <v>0</v>
      </c>
      <c r="P1737" s="394"/>
      <c r="Q1737" s="71"/>
    </row>
    <row r="1738" spans="1:18" x14ac:dyDescent="0.25">
      <c r="A1738" s="9" t="s">
        <v>25</v>
      </c>
      <c r="B1738" s="62">
        <v>0</v>
      </c>
      <c r="C1738" s="62"/>
      <c r="D1738" s="4">
        <f>B1737-B1738</f>
        <v>0</v>
      </c>
      <c r="E1738" s="4" t="s">
        <v>26</v>
      </c>
      <c r="F1738" s="2"/>
      <c r="G1738" s="4"/>
      <c r="H1738" s="2"/>
      <c r="J1738" s="2"/>
      <c r="K1738" s="72"/>
      <c r="L1738" s="81" t="s">
        <v>27</v>
      </c>
      <c r="M1738" s="19"/>
      <c r="N1738" s="20"/>
      <c r="O1738" s="374">
        <f>O1735+O1737</f>
        <v>7994520.6057499992</v>
      </c>
      <c r="P1738" s="374"/>
      <c r="Q1738" s="95"/>
    </row>
    <row r="1739" spans="1:18" ht="14.4" thickBot="1" x14ac:dyDescent="0.3">
      <c r="A1739" s="9"/>
      <c r="B1739" s="62"/>
      <c r="C1739" s="62"/>
      <c r="E1739" s="4"/>
      <c r="F1739" s="2"/>
      <c r="G1739" s="4"/>
      <c r="H1739" s="2"/>
      <c r="J1739" s="2"/>
      <c r="K1739" s="82"/>
      <c r="L1739" s="103"/>
      <c r="M1739" s="84"/>
      <c r="N1739" s="83"/>
      <c r="O1739" s="83"/>
      <c r="P1739" s="84"/>
      <c r="Q1739" s="85"/>
    </row>
    <row r="1740" spans="1:18" ht="14.4" thickTop="1" x14ac:dyDescent="0.25"/>
    <row r="1742" spans="1:18" x14ac:dyDescent="0.25">
      <c r="B1742" s="4"/>
      <c r="E1742" s="4"/>
      <c r="M1742" s="4"/>
      <c r="N1742" s="425" t="s">
        <v>93</v>
      </c>
      <c r="O1742" s="425"/>
      <c r="P1742" s="425"/>
      <c r="Q1742" s="425"/>
      <c r="R1742" s="425"/>
    </row>
    <row r="1743" spans="1:18" x14ac:dyDescent="0.25">
      <c r="A1743" s="271"/>
      <c r="B1743" s="271"/>
      <c r="C1743" s="271"/>
      <c r="D1743" s="1"/>
      <c r="G1743" s="422" t="s">
        <v>1</v>
      </c>
      <c r="H1743" s="423"/>
      <c r="I1743" s="3">
        <f>I1696+1</f>
        <v>2019</v>
      </c>
      <c r="J1743" s="453"/>
      <c r="K1743" s="427"/>
      <c r="L1743" s="428"/>
      <c r="M1743" s="3">
        <v>12</v>
      </c>
      <c r="N1743" s="425"/>
      <c r="O1743" s="425"/>
      <c r="P1743" s="425"/>
      <c r="Q1743" s="425"/>
      <c r="R1743" s="425"/>
    </row>
    <row r="1744" spans="1:18" x14ac:dyDescent="0.25">
      <c r="A1744" s="271"/>
      <c r="B1744" s="271"/>
      <c r="C1744" s="271"/>
      <c r="D1744" s="1"/>
      <c r="N1744" s="426"/>
      <c r="O1744" s="426"/>
      <c r="P1744" s="426"/>
      <c r="Q1744" s="426"/>
      <c r="R1744" s="426"/>
    </row>
    <row r="1745" spans="1:28" x14ac:dyDescent="0.3">
      <c r="A1745" s="5"/>
      <c r="B1745" s="429" t="s">
        <v>49</v>
      </c>
      <c r="C1745" s="366" t="s">
        <v>44</v>
      </c>
      <c r="D1745" s="366" t="s">
        <v>45</v>
      </c>
      <c r="E1745" s="101"/>
      <c r="F1745" s="366" t="s">
        <v>46</v>
      </c>
      <c r="G1745" s="101"/>
      <c r="H1745" s="366" t="s">
        <v>47</v>
      </c>
      <c r="I1745" s="366" t="s">
        <v>48</v>
      </c>
      <c r="J1745" s="366" t="s">
        <v>50</v>
      </c>
      <c r="K1745" s="366" t="s">
        <v>51</v>
      </c>
      <c r="L1745" s="366" t="s">
        <v>52</v>
      </c>
      <c r="M1745" s="101"/>
      <c r="N1745" s="366" t="s">
        <v>53</v>
      </c>
      <c r="O1745" s="366" t="s">
        <v>60</v>
      </c>
      <c r="P1745" s="101"/>
      <c r="Q1745" s="366" t="s">
        <v>55</v>
      </c>
      <c r="R1745" s="366" t="s">
        <v>49</v>
      </c>
      <c r="U1745" s="437" t="s">
        <v>64</v>
      </c>
      <c r="V1745" s="437" t="s">
        <v>65</v>
      </c>
      <c r="W1745" s="437" t="s">
        <v>67</v>
      </c>
      <c r="X1745" s="437" t="s">
        <v>66</v>
      </c>
      <c r="Y1745" s="437" t="s">
        <v>68</v>
      </c>
      <c r="Z1745" s="437" t="s">
        <v>69</v>
      </c>
      <c r="AA1745" s="437" t="s">
        <v>70</v>
      </c>
      <c r="AB1745" s="437" t="s">
        <v>71</v>
      </c>
    </row>
    <row r="1746" spans="1:28" x14ac:dyDescent="0.3">
      <c r="A1746" s="6"/>
      <c r="B1746" s="430"/>
      <c r="C1746" s="367"/>
      <c r="D1746" s="367"/>
      <c r="E1746" s="102"/>
      <c r="F1746" s="367"/>
      <c r="G1746" s="102"/>
      <c r="H1746" s="367"/>
      <c r="I1746" s="367"/>
      <c r="J1746" s="367"/>
      <c r="K1746" s="367"/>
      <c r="L1746" s="367"/>
      <c r="M1746" s="102"/>
      <c r="N1746" s="367"/>
      <c r="O1746" s="367"/>
      <c r="P1746" s="102"/>
      <c r="Q1746" s="367"/>
      <c r="R1746" s="367"/>
      <c r="U1746" s="438"/>
      <c r="V1746" s="438"/>
      <c r="W1746" s="438"/>
      <c r="X1746" s="438"/>
      <c r="Y1746" s="438"/>
      <c r="Z1746" s="438"/>
      <c r="AA1746" s="438"/>
      <c r="AB1746" s="438"/>
    </row>
    <row r="1747" spans="1:28" x14ac:dyDescent="0.3">
      <c r="A1747" s="6"/>
      <c r="B1747" s="430"/>
      <c r="C1747" s="367"/>
      <c r="D1747" s="367"/>
      <c r="E1747" s="102"/>
      <c r="F1747" s="367"/>
      <c r="G1747" s="102"/>
      <c r="H1747" s="367"/>
      <c r="I1747" s="367"/>
      <c r="J1747" s="367"/>
      <c r="K1747" s="367"/>
      <c r="L1747" s="367"/>
      <c r="M1747" s="102"/>
      <c r="N1747" s="367"/>
      <c r="O1747" s="367"/>
      <c r="P1747" s="102"/>
      <c r="Q1747" s="367"/>
      <c r="R1747" s="367"/>
      <c r="U1747" s="438"/>
      <c r="V1747" s="438"/>
      <c r="W1747" s="438"/>
      <c r="X1747" s="438"/>
      <c r="Y1747" s="438"/>
      <c r="Z1747" s="438"/>
      <c r="AA1747" s="438"/>
      <c r="AB1747" s="438"/>
    </row>
    <row r="1748" spans="1:28" x14ac:dyDescent="0.3">
      <c r="A1748" s="433" t="s">
        <v>0</v>
      </c>
      <c r="B1748" s="430"/>
      <c r="C1748" s="367"/>
      <c r="D1748" s="367"/>
      <c r="E1748" s="102"/>
      <c r="F1748" s="367"/>
      <c r="G1748" s="102"/>
      <c r="H1748" s="367"/>
      <c r="I1748" s="367"/>
      <c r="J1748" s="367"/>
      <c r="K1748" s="367"/>
      <c r="L1748" s="367"/>
      <c r="M1748" s="102"/>
      <c r="N1748" s="367"/>
      <c r="O1748" s="367"/>
      <c r="P1748" s="102"/>
      <c r="Q1748" s="367"/>
      <c r="R1748" s="367"/>
      <c r="U1748" s="438"/>
      <c r="V1748" s="438"/>
      <c r="W1748" s="438"/>
      <c r="X1748" s="438"/>
      <c r="Y1748" s="438"/>
      <c r="Z1748" s="438"/>
      <c r="AA1748" s="438"/>
      <c r="AB1748" s="438"/>
    </row>
    <row r="1749" spans="1:28" x14ac:dyDescent="0.3">
      <c r="A1749" s="433"/>
      <c r="B1749" s="431"/>
      <c r="C1749" s="46">
        <f>I1743</f>
        <v>2019</v>
      </c>
      <c r="D1749" s="46">
        <f>C1749</f>
        <v>2019</v>
      </c>
      <c r="E1749" s="7" t="s">
        <v>5</v>
      </c>
      <c r="F1749" s="46">
        <f>D1749</f>
        <v>2019</v>
      </c>
      <c r="G1749" s="7" t="s">
        <v>5</v>
      </c>
      <c r="H1749" s="46">
        <f>F1749</f>
        <v>2019</v>
      </c>
      <c r="I1749" s="373"/>
      <c r="J1749" s="373"/>
      <c r="K1749" s="46">
        <f>H1749</f>
        <v>2019</v>
      </c>
      <c r="L1749" s="46">
        <f>K1749</f>
        <v>2019</v>
      </c>
      <c r="M1749" s="7" t="s">
        <v>5</v>
      </c>
      <c r="N1749" s="46">
        <f>L1749</f>
        <v>2019</v>
      </c>
      <c r="O1749" s="373"/>
      <c r="P1749" s="7" t="s">
        <v>5</v>
      </c>
      <c r="Q1749" s="47">
        <f>N1749</f>
        <v>2019</v>
      </c>
      <c r="R1749" s="373"/>
      <c r="U1749" s="46">
        <f>Q1749</f>
        <v>2019</v>
      </c>
      <c r="V1749" s="46">
        <f>U1749</f>
        <v>2019</v>
      </c>
      <c r="W1749" s="439"/>
      <c r="X1749" s="46">
        <f>U1749</f>
        <v>2019</v>
      </c>
      <c r="Y1749" s="46">
        <f>U1749</f>
        <v>2019</v>
      </c>
      <c r="Z1749" s="47">
        <f>U1749</f>
        <v>2019</v>
      </c>
      <c r="AA1749" s="439"/>
      <c r="AB1749" s="439"/>
    </row>
    <row r="1750" spans="1:28" x14ac:dyDescent="0.25">
      <c r="A1750" s="9"/>
      <c r="B1750" s="112"/>
      <c r="C1750" s="100"/>
      <c r="D1750" s="233"/>
      <c r="E1750" s="234"/>
      <c r="F1750" s="233"/>
      <c r="G1750" s="234"/>
      <c r="H1750" s="233"/>
      <c r="I1750" s="235"/>
      <c r="J1750" s="233"/>
      <c r="K1750" s="233"/>
      <c r="L1750" s="233"/>
      <c r="M1750" s="234"/>
      <c r="N1750" s="233"/>
      <c r="O1750" s="233"/>
      <c r="P1750" s="234"/>
      <c r="Q1750" s="235"/>
      <c r="R1750" s="233"/>
      <c r="U1750" s="59"/>
      <c r="V1750" s="59"/>
      <c r="W1750" s="60"/>
      <c r="X1750" s="59"/>
      <c r="Y1750" s="59"/>
      <c r="Z1750" s="59"/>
      <c r="AA1750" s="60"/>
      <c r="AB1750" s="60"/>
    </row>
    <row r="1751" spans="1:28" x14ac:dyDescent="0.25">
      <c r="A1751" s="244" t="s">
        <v>214</v>
      </c>
      <c r="B1751" s="112" t="str">
        <f>$M$1</f>
        <v>A</v>
      </c>
      <c r="C1751" s="154"/>
      <c r="D1751" s="154"/>
      <c r="E1751" s="224"/>
      <c r="F1751" s="154"/>
      <c r="G1751" s="224"/>
      <c r="H1751" s="154"/>
      <c r="I1751" s="225"/>
      <c r="J1751" s="154"/>
      <c r="K1751" s="154"/>
      <c r="L1751" s="154"/>
      <c r="M1751" s="224"/>
      <c r="N1751" s="154"/>
      <c r="O1751" s="249"/>
      <c r="P1751" s="224"/>
      <c r="Q1751" s="249"/>
      <c r="R1751" s="130"/>
      <c r="S1751" s="219"/>
      <c r="T1751" s="203"/>
      <c r="U1751" s="154"/>
      <c r="V1751" s="154">
        <f>X1725</f>
        <v>0</v>
      </c>
      <c r="W1751" s="227"/>
      <c r="X1751" s="227"/>
      <c r="Y1751" s="227"/>
      <c r="Z1751" s="227"/>
      <c r="AA1751" s="154"/>
      <c r="AB1751" s="229"/>
    </row>
    <row r="1752" spans="1:28" x14ac:dyDescent="0.25">
      <c r="A1752" s="100" t="str">
        <f>A1705</f>
        <v>Structures and Improvements-sewage collection</v>
      </c>
      <c r="B1752" s="130">
        <f>B1705</f>
        <v>351</v>
      </c>
      <c r="C1752" s="154">
        <f>H1705</f>
        <v>111379</v>
      </c>
      <c r="D1752" s="154">
        <v>0</v>
      </c>
      <c r="E1752" s="224"/>
      <c r="F1752" s="154"/>
      <c r="G1752" s="224"/>
      <c r="H1752" s="154">
        <f>C1752+D1752-F1752</f>
        <v>111379</v>
      </c>
      <c r="I1752" s="225">
        <f>I1705</f>
        <v>3</v>
      </c>
      <c r="J1752" s="154">
        <f>((C1752+H1752)/2)*I1752/100*$M$1743/12</f>
        <v>3341.3700000000003</v>
      </c>
      <c r="K1752" s="154">
        <f>N1705</f>
        <v>95997.157499999987</v>
      </c>
      <c r="L1752" s="154"/>
      <c r="M1752" s="224"/>
      <c r="N1752" s="154">
        <f>K1752+J1752+L1752-F1752</f>
        <v>99338.527499999982</v>
      </c>
      <c r="O1752" s="249">
        <f>IF(N1752&gt;0, N1752/H1752*100, "---")</f>
        <v>89.189638531500535</v>
      </c>
      <c r="P1752" s="224"/>
      <c r="Q1752" s="249">
        <f>H1752-N1752</f>
        <v>12040.472500000018</v>
      </c>
      <c r="R1752" s="130">
        <f t="shared" ref="R1752:R1768" si="790">B1752</f>
        <v>351</v>
      </c>
      <c r="S1752" s="219"/>
      <c r="T1752" s="203"/>
      <c r="U1752" s="154"/>
      <c r="V1752" s="360" t="s">
        <v>72</v>
      </c>
      <c r="W1752" s="227"/>
      <c r="X1752" s="154"/>
      <c r="Y1752" s="251"/>
      <c r="Z1752" s="363" t="s">
        <v>74</v>
      </c>
      <c r="AA1752" s="154"/>
      <c r="AB1752" s="229"/>
    </row>
    <row r="1753" spans="1:28" x14ac:dyDescent="0.25">
      <c r="A1753" s="63" t="str">
        <f t="shared" ref="A1753:B1753" si="791">A1706</f>
        <v>Collection Sewers, Force</v>
      </c>
      <c r="B1753" s="45">
        <f t="shared" si="791"/>
        <v>352.1</v>
      </c>
      <c r="C1753" s="39">
        <f t="shared" ref="C1753:C1770" si="792">H1706</f>
        <v>0</v>
      </c>
      <c r="D1753" s="39"/>
      <c r="E1753" s="40"/>
      <c r="F1753" s="39"/>
      <c r="G1753" s="40"/>
      <c r="H1753" s="39">
        <f t="shared" ref="H1753:H1761" si="793">C1753+D1753-F1753</f>
        <v>0</v>
      </c>
      <c r="I1753" s="41">
        <f t="shared" ref="I1753:I1770" si="794">I1706</f>
        <v>2</v>
      </c>
      <c r="J1753" s="39">
        <f t="shared" ref="J1753:J1770" si="795">((C1753+H1753)/2)*I1753/100*$M$1743/12</f>
        <v>0</v>
      </c>
      <c r="K1753" s="39">
        <f t="shared" ref="K1753:K1770" si="796">N1706</f>
        <v>0</v>
      </c>
      <c r="L1753" s="39"/>
      <c r="M1753" s="40"/>
      <c r="N1753" s="39">
        <f t="shared" ref="N1753:N1769" si="797">K1753+J1753+L1753-F1753</f>
        <v>0</v>
      </c>
      <c r="O1753" s="42" t="str">
        <f t="shared" ref="O1753:O1761" si="798">IF(N1753&gt;0, N1753/H1753*100, "---")</f>
        <v>---</v>
      </c>
      <c r="P1753" s="40"/>
      <c r="Q1753" s="42">
        <f t="shared" ref="Q1753:Q1769" si="799">H1753-N1753</f>
        <v>0</v>
      </c>
      <c r="R1753" s="45">
        <f t="shared" si="790"/>
        <v>352.1</v>
      </c>
      <c r="U1753" s="39"/>
      <c r="V1753" s="361"/>
      <c r="W1753" s="207"/>
      <c r="X1753" s="39"/>
      <c r="Y1753" s="210"/>
      <c r="Z1753" s="364"/>
      <c r="AA1753" s="39"/>
      <c r="AB1753" s="211"/>
    </row>
    <row r="1754" spans="1:28" x14ac:dyDescent="0.25">
      <c r="A1754" s="100" t="str">
        <f t="shared" ref="A1754:B1754" si="800">A1707</f>
        <v>Collection Sewers, Gravity</v>
      </c>
      <c r="B1754" s="130">
        <f t="shared" si="800"/>
        <v>352.2</v>
      </c>
      <c r="C1754" s="154">
        <f t="shared" si="792"/>
        <v>0</v>
      </c>
      <c r="D1754" s="154"/>
      <c r="E1754" s="224"/>
      <c r="F1754" s="154"/>
      <c r="G1754" s="224"/>
      <c r="H1754" s="154">
        <f t="shared" si="793"/>
        <v>0</v>
      </c>
      <c r="I1754" s="225">
        <f t="shared" si="794"/>
        <v>2</v>
      </c>
      <c r="J1754" s="154">
        <f t="shared" si="795"/>
        <v>0</v>
      </c>
      <c r="K1754" s="154">
        <f t="shared" si="796"/>
        <v>0</v>
      </c>
      <c r="L1754" s="154"/>
      <c r="M1754" s="224"/>
      <c r="N1754" s="154">
        <f t="shared" si="797"/>
        <v>0</v>
      </c>
      <c r="O1754" s="249" t="str">
        <f t="shared" si="798"/>
        <v>---</v>
      </c>
      <c r="P1754" s="224"/>
      <c r="Q1754" s="249">
        <f t="shared" si="799"/>
        <v>0</v>
      </c>
      <c r="R1754" s="130">
        <f t="shared" si="790"/>
        <v>352.2</v>
      </c>
      <c r="S1754" s="219"/>
      <c r="T1754" s="203"/>
      <c r="U1754" s="154"/>
      <c r="V1754" s="361"/>
      <c r="W1754" s="227"/>
      <c r="X1754" s="154"/>
      <c r="Y1754" s="251"/>
      <c r="Z1754" s="364"/>
      <c r="AA1754" s="154"/>
      <c r="AB1754" s="229"/>
    </row>
    <row r="1755" spans="1:28" x14ac:dyDescent="0.25">
      <c r="A1755" s="63" t="str">
        <f t="shared" ref="A1755:B1755" si="801">A1708</f>
        <v>Structures and Improvements-sewage treatment</v>
      </c>
      <c r="B1755" s="45">
        <f t="shared" si="801"/>
        <v>371</v>
      </c>
      <c r="C1755" s="39">
        <f t="shared" si="792"/>
        <v>97252</v>
      </c>
      <c r="D1755" s="39"/>
      <c r="E1755" s="40"/>
      <c r="F1755" s="39"/>
      <c r="G1755" s="40"/>
      <c r="H1755" s="39">
        <f t="shared" si="793"/>
        <v>97252</v>
      </c>
      <c r="I1755" s="41">
        <f t="shared" si="794"/>
        <v>3.7</v>
      </c>
      <c r="J1755" s="39">
        <f t="shared" si="795"/>
        <v>3598.3240000000001</v>
      </c>
      <c r="K1755" s="39">
        <f t="shared" si="796"/>
        <v>57718.298000000003</v>
      </c>
      <c r="L1755" s="39"/>
      <c r="M1755" s="40"/>
      <c r="N1755" s="39">
        <f t="shared" si="797"/>
        <v>61316.622000000003</v>
      </c>
      <c r="O1755" s="42">
        <f t="shared" si="798"/>
        <v>63.049214412042943</v>
      </c>
      <c r="P1755" s="40"/>
      <c r="Q1755" s="42">
        <f t="shared" si="799"/>
        <v>35935.377999999997</v>
      </c>
      <c r="R1755" s="45">
        <f t="shared" si="790"/>
        <v>371</v>
      </c>
      <c r="U1755" s="39"/>
      <c r="V1755" s="361"/>
      <c r="W1755" s="207"/>
      <c r="X1755" s="39"/>
      <c r="Y1755" s="210"/>
      <c r="Z1755" s="364"/>
      <c r="AA1755" s="39"/>
      <c r="AB1755" s="211"/>
    </row>
    <row r="1756" spans="1:28" x14ac:dyDescent="0.25">
      <c r="A1756" s="100" t="str">
        <f t="shared" ref="A1756:B1756" si="802">A1709</f>
        <v>Services to Customers</v>
      </c>
      <c r="B1756" s="130">
        <f t="shared" si="802"/>
        <v>353</v>
      </c>
      <c r="C1756" s="154">
        <f t="shared" si="792"/>
        <v>3045707</v>
      </c>
      <c r="D1756" s="154">
        <v>291507</v>
      </c>
      <c r="E1756" s="224"/>
      <c r="F1756" s="154"/>
      <c r="G1756" s="224"/>
      <c r="H1756" s="154">
        <f t="shared" si="793"/>
        <v>3337214</v>
      </c>
      <c r="I1756" s="225">
        <f t="shared" si="794"/>
        <v>2</v>
      </c>
      <c r="J1756" s="154">
        <f t="shared" si="795"/>
        <v>63829.21</v>
      </c>
      <c r="K1756" s="154">
        <f t="shared" si="796"/>
        <v>650202.19500000018</v>
      </c>
      <c r="L1756" s="154"/>
      <c r="M1756" s="224"/>
      <c r="N1756" s="154">
        <f t="shared" si="797"/>
        <v>714031.40500000014</v>
      </c>
      <c r="O1756" s="249">
        <f t="shared" si="798"/>
        <v>21.396032888511201</v>
      </c>
      <c r="P1756" s="224"/>
      <c r="Q1756" s="249">
        <f t="shared" si="799"/>
        <v>2623182.5949999997</v>
      </c>
      <c r="R1756" s="130">
        <f t="shared" si="790"/>
        <v>353</v>
      </c>
      <c r="S1756" s="219"/>
      <c r="T1756" s="203"/>
      <c r="U1756" s="154"/>
      <c r="V1756" s="361"/>
      <c r="W1756" s="227"/>
      <c r="X1756" s="154"/>
      <c r="Y1756" s="251"/>
      <c r="Z1756" s="364"/>
      <c r="AA1756" s="154"/>
      <c r="AB1756" s="229"/>
    </row>
    <row r="1757" spans="1:28" x14ac:dyDescent="0.25">
      <c r="A1757" s="63" t="str">
        <f t="shared" ref="A1757:B1757" si="803">A1710</f>
        <v>Flow Measuring Devices</v>
      </c>
      <c r="B1757" s="45">
        <f t="shared" si="803"/>
        <v>354</v>
      </c>
      <c r="C1757" s="39">
        <f t="shared" si="792"/>
        <v>28383</v>
      </c>
      <c r="D1757" s="39"/>
      <c r="E1757" s="40"/>
      <c r="F1757" s="39"/>
      <c r="G1757" s="40"/>
      <c r="H1757" s="39">
        <f t="shared" si="793"/>
        <v>28383</v>
      </c>
      <c r="I1757" s="41">
        <f t="shared" si="794"/>
        <v>3.3</v>
      </c>
      <c r="J1757" s="39">
        <f t="shared" si="795"/>
        <v>936.63899999999978</v>
      </c>
      <c r="K1757" s="39">
        <f t="shared" si="796"/>
        <v>11050.091249999999</v>
      </c>
      <c r="L1757" s="39"/>
      <c r="M1757" s="40"/>
      <c r="N1757" s="39">
        <f t="shared" si="797"/>
        <v>11986.730249999999</v>
      </c>
      <c r="O1757" s="42">
        <f t="shared" si="798"/>
        <v>42.232076418983191</v>
      </c>
      <c r="P1757" s="40"/>
      <c r="Q1757" s="42">
        <f t="shared" si="799"/>
        <v>16396.269749999999</v>
      </c>
      <c r="R1757" s="45">
        <f t="shared" si="790"/>
        <v>354</v>
      </c>
      <c r="U1757" s="39"/>
      <c r="V1757" s="361"/>
      <c r="W1757" s="207"/>
      <c r="X1757" s="39"/>
      <c r="Y1757" s="210"/>
      <c r="Z1757" s="364"/>
      <c r="AA1757" s="39"/>
      <c r="AB1757" s="211"/>
    </row>
    <row r="1758" spans="1:28" x14ac:dyDescent="0.25">
      <c r="A1758" s="100" t="str">
        <f t="shared" ref="A1758:B1758" si="804">A1711</f>
        <v>Receiving Wells (Pump Pits)</v>
      </c>
      <c r="B1758" s="130">
        <f t="shared" si="804"/>
        <v>362</v>
      </c>
      <c r="C1758" s="154">
        <f t="shared" si="792"/>
        <v>2387</v>
      </c>
      <c r="D1758" s="154"/>
      <c r="E1758" s="224"/>
      <c r="F1758" s="154"/>
      <c r="G1758" s="224"/>
      <c r="H1758" s="154">
        <f t="shared" si="793"/>
        <v>2387</v>
      </c>
      <c r="I1758" s="225">
        <f t="shared" si="794"/>
        <v>4</v>
      </c>
      <c r="J1758" s="154">
        <f t="shared" si="795"/>
        <v>95.48</v>
      </c>
      <c r="K1758" s="154">
        <f t="shared" si="796"/>
        <v>1694.77</v>
      </c>
      <c r="L1758" s="154"/>
      <c r="M1758" s="224"/>
      <c r="N1758" s="154">
        <f t="shared" si="797"/>
        <v>1790.25</v>
      </c>
      <c r="O1758" s="249">
        <f t="shared" si="798"/>
        <v>75</v>
      </c>
      <c r="P1758" s="224"/>
      <c r="Q1758" s="249">
        <f t="shared" si="799"/>
        <v>596.75</v>
      </c>
      <c r="R1758" s="130">
        <f t="shared" si="790"/>
        <v>362</v>
      </c>
      <c r="S1758" s="219"/>
      <c r="T1758" s="203"/>
      <c r="U1758" s="154"/>
      <c r="V1758" s="362"/>
      <c r="W1758" s="227"/>
      <c r="X1758" s="154"/>
      <c r="Y1758" s="251"/>
      <c r="Z1758" s="365"/>
      <c r="AA1758" s="154"/>
      <c r="AB1758" s="229"/>
    </row>
    <row r="1759" spans="1:28" x14ac:dyDescent="0.25">
      <c r="A1759" s="63" t="str">
        <f t="shared" ref="A1759:B1759" si="805">A1712</f>
        <v>Pumping Equipment</v>
      </c>
      <c r="B1759" s="45">
        <f t="shared" si="805"/>
        <v>363</v>
      </c>
      <c r="C1759" s="39">
        <f t="shared" si="792"/>
        <v>8067</v>
      </c>
      <c r="D1759" s="39"/>
      <c r="E1759" s="40"/>
      <c r="F1759" s="39"/>
      <c r="G1759" s="40"/>
      <c r="H1759" s="39">
        <f t="shared" si="793"/>
        <v>8067</v>
      </c>
      <c r="I1759" s="41">
        <f t="shared" si="794"/>
        <v>10</v>
      </c>
      <c r="J1759" s="39">
        <f t="shared" si="795"/>
        <v>806.70000000000016</v>
      </c>
      <c r="K1759" s="39">
        <f t="shared" si="796"/>
        <v>3029.5875000000005</v>
      </c>
      <c r="L1759" s="39"/>
      <c r="M1759" s="40"/>
      <c r="N1759" s="39">
        <f t="shared" si="797"/>
        <v>3836.2875000000008</v>
      </c>
      <c r="O1759" s="42">
        <f t="shared" si="798"/>
        <v>47.555317962067697</v>
      </c>
      <c r="P1759" s="40"/>
      <c r="Q1759" s="42">
        <f t="shared" si="799"/>
        <v>4230.7124999999996</v>
      </c>
      <c r="R1759" s="45">
        <f t="shared" si="790"/>
        <v>363</v>
      </c>
      <c r="U1759" s="39"/>
      <c r="V1759" s="39"/>
      <c r="W1759" s="207"/>
      <c r="X1759" s="39"/>
      <c r="Y1759" s="39"/>
      <c r="Z1759" s="210"/>
      <c r="AA1759" s="39"/>
      <c r="AB1759" s="211"/>
    </row>
    <row r="1760" spans="1:28" x14ac:dyDescent="0.25">
      <c r="A1760" s="100" t="str">
        <f t="shared" ref="A1760:B1760" si="806">A1713</f>
        <v>Communication Equipment</v>
      </c>
      <c r="B1760" s="130">
        <f t="shared" si="806"/>
        <v>397</v>
      </c>
      <c r="C1760" s="154">
        <f t="shared" si="792"/>
        <v>154008</v>
      </c>
      <c r="D1760" s="154"/>
      <c r="E1760" s="224"/>
      <c r="F1760" s="154"/>
      <c r="G1760" s="224"/>
      <c r="H1760" s="154">
        <f t="shared" si="793"/>
        <v>154008</v>
      </c>
      <c r="I1760" s="225">
        <f t="shared" si="794"/>
        <v>6.7</v>
      </c>
      <c r="J1760" s="154">
        <f t="shared" si="795"/>
        <v>10318.536</v>
      </c>
      <c r="K1760" s="154">
        <f t="shared" si="796"/>
        <v>82752.554250000016</v>
      </c>
      <c r="L1760" s="154"/>
      <c r="M1760" s="224"/>
      <c r="N1760" s="154">
        <f t="shared" si="797"/>
        <v>93071.090250000008</v>
      </c>
      <c r="O1760" s="249">
        <f t="shared" si="798"/>
        <v>60.432633532024319</v>
      </c>
      <c r="P1760" s="224"/>
      <c r="Q1760" s="249">
        <f t="shared" si="799"/>
        <v>60936.909749999992</v>
      </c>
      <c r="R1760" s="130">
        <f t="shared" si="790"/>
        <v>397</v>
      </c>
      <c r="S1760" s="219"/>
      <c r="T1760" s="203"/>
      <c r="U1760" s="154"/>
      <c r="V1760" s="454" t="s">
        <v>73</v>
      </c>
      <c r="W1760" s="227"/>
      <c r="X1760" s="154"/>
      <c r="Y1760" s="154"/>
      <c r="Z1760" s="251"/>
      <c r="AA1760" s="154"/>
      <c r="AB1760" s="229"/>
    </row>
    <row r="1761" spans="1:28" x14ac:dyDescent="0.25">
      <c r="A1761" s="63" t="str">
        <f t="shared" ref="A1761:B1761" si="807">A1714</f>
        <v>Treatment &amp; Disposal Facilities</v>
      </c>
      <c r="B1761" s="45">
        <f t="shared" si="807"/>
        <v>372</v>
      </c>
      <c r="C1761" s="39">
        <f t="shared" si="792"/>
        <v>6569877</v>
      </c>
      <c r="D1761" s="39">
        <v>478250</v>
      </c>
      <c r="E1761" s="40"/>
      <c r="F1761" s="39"/>
      <c r="G1761" s="40"/>
      <c r="H1761" s="39">
        <f t="shared" si="793"/>
        <v>7048127</v>
      </c>
      <c r="I1761" s="41">
        <f t="shared" si="794"/>
        <v>5</v>
      </c>
      <c r="J1761" s="39">
        <f t="shared" si="795"/>
        <v>340450.1</v>
      </c>
      <c r="K1761" s="39">
        <f t="shared" si="796"/>
        <v>1614652.6437499998</v>
      </c>
      <c r="L1761" s="39"/>
      <c r="M1761" s="40"/>
      <c r="N1761" s="39">
        <f t="shared" si="797"/>
        <v>1955102.7437499999</v>
      </c>
      <c r="O1761" s="42">
        <f t="shared" si="798"/>
        <v>27.739323422378735</v>
      </c>
      <c r="P1761" s="40"/>
      <c r="Q1761" s="42">
        <f t="shared" si="799"/>
        <v>5093024.2562499996</v>
      </c>
      <c r="R1761" s="45">
        <f t="shared" si="790"/>
        <v>372</v>
      </c>
      <c r="U1761" s="39"/>
      <c r="V1761" s="455"/>
      <c r="W1761" s="207"/>
      <c r="X1761" s="39"/>
      <c r="Y1761" s="39"/>
      <c r="Z1761" s="210"/>
      <c r="AA1761" s="39"/>
      <c r="AB1761" s="211"/>
    </row>
    <row r="1762" spans="1:28" x14ac:dyDescent="0.25">
      <c r="A1762" s="100" t="str">
        <f t="shared" ref="A1762:B1762" si="808">A1715</f>
        <v>Plant Sewers</v>
      </c>
      <c r="B1762" s="130">
        <f t="shared" si="808"/>
        <v>373</v>
      </c>
      <c r="C1762" s="154">
        <f t="shared" si="792"/>
        <v>0</v>
      </c>
      <c r="D1762" s="154"/>
      <c r="E1762" s="224"/>
      <c r="F1762" s="154"/>
      <c r="G1762" s="224"/>
      <c r="H1762" s="154">
        <f>C1762+D1762-F1762</f>
        <v>0</v>
      </c>
      <c r="I1762" s="225">
        <f t="shared" si="794"/>
        <v>2.5</v>
      </c>
      <c r="J1762" s="154">
        <f t="shared" si="795"/>
        <v>0</v>
      </c>
      <c r="K1762" s="154">
        <f t="shared" si="796"/>
        <v>0</v>
      </c>
      <c r="L1762" s="154"/>
      <c r="M1762" s="224"/>
      <c r="N1762" s="154">
        <f t="shared" si="797"/>
        <v>0</v>
      </c>
      <c r="O1762" s="249" t="str">
        <f>IF(N1762&gt;0, N1762/H1762*100, "---")</f>
        <v>---</v>
      </c>
      <c r="P1762" s="224"/>
      <c r="Q1762" s="249">
        <f t="shared" si="799"/>
        <v>0</v>
      </c>
      <c r="R1762" s="130">
        <f t="shared" si="790"/>
        <v>373</v>
      </c>
      <c r="S1762" s="219"/>
      <c r="T1762" s="203"/>
      <c r="U1762" s="154"/>
      <c r="V1762" s="455"/>
      <c r="W1762" s="227"/>
      <c r="X1762" s="154"/>
      <c r="Y1762" s="154"/>
      <c r="Z1762" s="154"/>
      <c r="AA1762" s="154"/>
      <c r="AB1762" s="229"/>
    </row>
    <row r="1763" spans="1:28" x14ac:dyDescent="0.25">
      <c r="A1763" s="63" t="str">
        <f t="shared" ref="A1763:B1763" si="809">A1716</f>
        <v>Outfall Sewer Line</v>
      </c>
      <c r="B1763" s="45">
        <f t="shared" si="809"/>
        <v>374</v>
      </c>
      <c r="C1763" s="39">
        <f t="shared" si="792"/>
        <v>75109</v>
      </c>
      <c r="D1763" s="39">
        <v>0</v>
      </c>
      <c r="E1763" s="40"/>
      <c r="F1763" s="39"/>
      <c r="G1763" s="40"/>
      <c r="H1763" s="39">
        <f t="shared" ref="H1763" si="810">C1763+D1763-F1763</f>
        <v>75109</v>
      </c>
      <c r="I1763" s="41">
        <f t="shared" si="794"/>
        <v>2</v>
      </c>
      <c r="J1763" s="39">
        <f t="shared" si="795"/>
        <v>1502.18</v>
      </c>
      <c r="K1763" s="39">
        <f t="shared" si="796"/>
        <v>25161.514999999999</v>
      </c>
      <c r="L1763" s="39"/>
      <c r="M1763" s="40"/>
      <c r="N1763" s="39">
        <f t="shared" si="797"/>
        <v>26663.695</v>
      </c>
      <c r="O1763" s="42">
        <f t="shared" ref="O1763:O1769" si="811">IF(N1763&gt;0, N1763/H1763*100, "---")</f>
        <v>35.5</v>
      </c>
      <c r="P1763" s="40"/>
      <c r="Q1763" s="42">
        <f t="shared" si="799"/>
        <v>48445.305</v>
      </c>
      <c r="R1763" s="45">
        <f t="shared" si="790"/>
        <v>374</v>
      </c>
      <c r="U1763" s="39"/>
      <c r="V1763" s="455"/>
      <c r="W1763" s="207"/>
      <c r="X1763" s="39"/>
      <c r="Y1763" s="39"/>
      <c r="Z1763" s="39"/>
      <c r="AA1763" s="39"/>
      <c r="AB1763" s="211"/>
    </row>
    <row r="1764" spans="1:28" x14ac:dyDescent="0.25">
      <c r="A1764" s="100" t="str">
        <f t="shared" ref="A1764:B1764" si="812">A1717</f>
        <v>Structures and Improvements- other</v>
      </c>
      <c r="B1764" s="130">
        <f t="shared" si="812"/>
        <v>390</v>
      </c>
      <c r="C1764" s="154">
        <f t="shared" si="792"/>
        <v>235842</v>
      </c>
      <c r="D1764" s="154"/>
      <c r="E1764" s="224"/>
      <c r="F1764" s="154"/>
      <c r="G1764" s="224"/>
      <c r="H1764" s="154">
        <f>C1764+D1764-F1764</f>
        <v>235842</v>
      </c>
      <c r="I1764" s="225">
        <f t="shared" si="794"/>
        <v>2.5</v>
      </c>
      <c r="J1764" s="154">
        <f t="shared" si="795"/>
        <v>5896.05</v>
      </c>
      <c r="K1764" s="154">
        <f t="shared" si="796"/>
        <v>157271.41250000001</v>
      </c>
      <c r="L1764" s="154"/>
      <c r="M1764" s="224"/>
      <c r="N1764" s="154">
        <f t="shared" si="797"/>
        <v>163167.46249999999</v>
      </c>
      <c r="O1764" s="249">
        <f t="shared" si="811"/>
        <v>69.185074117417585</v>
      </c>
      <c r="P1764" s="224"/>
      <c r="Q1764" s="249">
        <f t="shared" si="799"/>
        <v>72674.537500000006</v>
      </c>
      <c r="R1764" s="130">
        <f t="shared" si="790"/>
        <v>390</v>
      </c>
      <c r="S1764" s="219"/>
      <c r="T1764" s="203"/>
      <c r="U1764" s="154"/>
      <c r="V1764" s="455"/>
      <c r="W1764" s="227"/>
      <c r="X1764" s="154"/>
      <c r="Y1764" s="154"/>
      <c r="Z1764" s="154"/>
      <c r="AA1764" s="154"/>
      <c r="AB1764" s="229"/>
    </row>
    <row r="1765" spans="1:28" x14ac:dyDescent="0.25">
      <c r="A1765" s="63" t="str">
        <f t="shared" ref="A1765:B1765" si="813">A1718</f>
        <v>Stores Equipment</v>
      </c>
      <c r="B1765" s="45">
        <f t="shared" si="813"/>
        <v>393</v>
      </c>
      <c r="C1765" s="39">
        <f t="shared" si="792"/>
        <v>12656</v>
      </c>
      <c r="D1765" s="39"/>
      <c r="E1765" s="40"/>
      <c r="F1765" s="39"/>
      <c r="G1765" s="40"/>
      <c r="H1765" s="39">
        <f t="shared" ref="H1765:H1769" si="814">C1765+D1765-F1765</f>
        <v>12656</v>
      </c>
      <c r="I1765" s="41">
        <f t="shared" si="794"/>
        <v>4</v>
      </c>
      <c r="J1765" s="39">
        <f t="shared" si="795"/>
        <v>506.24</v>
      </c>
      <c r="K1765" s="39">
        <f t="shared" si="796"/>
        <v>8479.5199999999986</v>
      </c>
      <c r="L1765" s="39"/>
      <c r="M1765" s="40"/>
      <c r="N1765" s="39">
        <f t="shared" si="797"/>
        <v>8985.7599999999984</v>
      </c>
      <c r="O1765" s="42">
        <f t="shared" si="811"/>
        <v>70.999999999999986</v>
      </c>
      <c r="P1765" s="40"/>
      <c r="Q1765" s="42">
        <f t="shared" si="799"/>
        <v>3670.2400000000016</v>
      </c>
      <c r="R1765" s="45">
        <f t="shared" si="790"/>
        <v>393</v>
      </c>
      <c r="S1765" s="219"/>
      <c r="T1765" s="203"/>
      <c r="U1765" s="39"/>
      <c r="V1765" s="455"/>
      <c r="W1765" s="207"/>
      <c r="X1765" s="39"/>
      <c r="Y1765" s="39"/>
      <c r="Z1765" s="39"/>
      <c r="AA1765" s="39"/>
      <c r="AB1765" s="211"/>
    </row>
    <row r="1766" spans="1:28" x14ac:dyDescent="0.25">
      <c r="A1766" s="100" t="str">
        <f t="shared" ref="A1766:B1766" si="815">A1719</f>
        <v>Transportation Equipment</v>
      </c>
      <c r="B1766" s="130">
        <f t="shared" si="815"/>
        <v>392</v>
      </c>
      <c r="C1766" s="154">
        <f t="shared" si="792"/>
        <v>82997</v>
      </c>
      <c r="D1766" s="154"/>
      <c r="E1766" s="224"/>
      <c r="F1766" s="154"/>
      <c r="G1766" s="224"/>
      <c r="H1766" s="154">
        <f t="shared" si="814"/>
        <v>82997</v>
      </c>
      <c r="I1766" s="225">
        <f t="shared" si="794"/>
        <v>13</v>
      </c>
      <c r="J1766" s="154">
        <f t="shared" si="795"/>
        <v>10789.61</v>
      </c>
      <c r="K1766" s="154">
        <f t="shared" si="796"/>
        <v>29395.177500000002</v>
      </c>
      <c r="L1766" s="154"/>
      <c r="M1766" s="224"/>
      <c r="N1766" s="154">
        <f t="shared" si="797"/>
        <v>40184.787500000006</v>
      </c>
      <c r="O1766" s="249">
        <f t="shared" si="811"/>
        <v>48.417156644216064</v>
      </c>
      <c r="P1766" s="224"/>
      <c r="Q1766" s="249">
        <f t="shared" si="799"/>
        <v>42812.212499999994</v>
      </c>
      <c r="R1766" s="130">
        <f t="shared" si="790"/>
        <v>392</v>
      </c>
      <c r="S1766" s="219"/>
      <c r="T1766" s="203"/>
      <c r="U1766" s="154"/>
      <c r="V1766" s="455"/>
      <c r="W1766" s="227"/>
      <c r="X1766" s="154"/>
      <c r="Y1766" s="154"/>
      <c r="Z1766" s="154"/>
      <c r="AA1766" s="154"/>
      <c r="AB1766" s="229"/>
    </row>
    <row r="1767" spans="1:28" x14ac:dyDescent="0.25">
      <c r="A1767" s="63" t="str">
        <f t="shared" ref="A1767:B1767" si="816">A1720</f>
        <v>Power Operated Equipment</v>
      </c>
      <c r="B1767" s="45">
        <f t="shared" si="816"/>
        <v>396</v>
      </c>
      <c r="C1767" s="39">
        <f t="shared" si="792"/>
        <v>415824</v>
      </c>
      <c r="D1767" s="39">
        <v>64299</v>
      </c>
      <c r="E1767" s="40"/>
      <c r="F1767" s="39"/>
      <c r="G1767" s="40"/>
      <c r="H1767" s="39">
        <f t="shared" si="814"/>
        <v>480123</v>
      </c>
      <c r="I1767" s="41">
        <f t="shared" si="794"/>
        <v>6.7</v>
      </c>
      <c r="J1767" s="39">
        <f t="shared" si="795"/>
        <v>30014.2245</v>
      </c>
      <c r="K1767" s="39">
        <f t="shared" si="796"/>
        <v>173678.47200000001</v>
      </c>
      <c r="L1767" s="39"/>
      <c r="M1767" s="40"/>
      <c r="N1767" s="39">
        <f t="shared" si="797"/>
        <v>203692.69650000002</v>
      </c>
      <c r="O1767" s="42">
        <f t="shared" si="811"/>
        <v>42.42510700383027</v>
      </c>
      <c r="P1767" s="40"/>
      <c r="Q1767" s="42">
        <f t="shared" si="799"/>
        <v>276430.30349999998</v>
      </c>
      <c r="R1767" s="45">
        <f t="shared" si="790"/>
        <v>396</v>
      </c>
      <c r="S1767" s="219"/>
      <c r="T1767" s="203"/>
      <c r="U1767" s="39"/>
      <c r="V1767" s="456"/>
      <c r="W1767" s="207"/>
      <c r="X1767" s="39"/>
      <c r="Y1767" s="39"/>
      <c r="Z1767" s="39"/>
      <c r="AA1767" s="39"/>
      <c r="AB1767" s="211"/>
    </row>
    <row r="1768" spans="1:28" x14ac:dyDescent="0.25">
      <c r="A1768" s="100" t="str">
        <f t="shared" ref="A1768:B1768" si="817">A1721</f>
        <v>Land and Land Rights</v>
      </c>
      <c r="B1768" s="130">
        <f t="shared" si="817"/>
        <v>350</v>
      </c>
      <c r="C1768" s="154">
        <f t="shared" si="792"/>
        <v>66116</v>
      </c>
      <c r="D1768" s="154"/>
      <c r="E1768" s="224"/>
      <c r="F1768" s="154"/>
      <c r="G1768" s="224"/>
      <c r="H1768" s="154">
        <f t="shared" si="814"/>
        <v>66116</v>
      </c>
      <c r="I1768" s="225">
        <f t="shared" si="794"/>
        <v>0</v>
      </c>
      <c r="J1768" s="154">
        <f t="shared" si="795"/>
        <v>0</v>
      </c>
      <c r="K1768" s="154">
        <f t="shared" si="796"/>
        <v>0</v>
      </c>
      <c r="L1768" s="154"/>
      <c r="M1768" s="224"/>
      <c r="N1768" s="154">
        <f t="shared" si="797"/>
        <v>0</v>
      </c>
      <c r="O1768" s="249" t="str">
        <f t="shared" si="811"/>
        <v>---</v>
      </c>
      <c r="P1768" s="224"/>
      <c r="Q1768" s="249">
        <f t="shared" si="799"/>
        <v>66116</v>
      </c>
      <c r="R1768" s="130">
        <f t="shared" si="790"/>
        <v>350</v>
      </c>
      <c r="S1768" s="219"/>
      <c r="T1768" s="203"/>
      <c r="U1768" s="154"/>
      <c r="V1768" s="154"/>
      <c r="W1768" s="227"/>
      <c r="X1768" s="154"/>
      <c r="Y1768" s="154"/>
      <c r="Z1768" s="154"/>
      <c r="AA1768" s="154"/>
      <c r="AB1768" s="229"/>
    </row>
    <row r="1769" spans="1:28" x14ac:dyDescent="0.25">
      <c r="A1769" s="63">
        <f t="shared" ref="A1769" si="818">A1723</f>
        <v>0</v>
      </c>
      <c r="B1769" s="45">
        <f t="shared" ref="B1769" si="819">B1722</f>
        <v>0</v>
      </c>
      <c r="C1769" s="39">
        <f t="shared" si="792"/>
        <v>0</v>
      </c>
      <c r="D1769" s="39"/>
      <c r="E1769" s="40"/>
      <c r="F1769" s="39"/>
      <c r="G1769" s="40"/>
      <c r="H1769" s="39">
        <f t="shared" si="814"/>
        <v>0</v>
      </c>
      <c r="I1769" s="41">
        <f t="shared" si="794"/>
        <v>0</v>
      </c>
      <c r="J1769" s="39">
        <f t="shared" si="795"/>
        <v>0</v>
      </c>
      <c r="K1769" s="39">
        <f t="shared" si="796"/>
        <v>0</v>
      </c>
      <c r="L1769" s="39"/>
      <c r="M1769" s="40"/>
      <c r="N1769" s="39">
        <f t="shared" si="797"/>
        <v>0</v>
      </c>
      <c r="O1769" s="42" t="str">
        <f t="shared" si="811"/>
        <v>---</v>
      </c>
      <c r="P1769" s="40"/>
      <c r="Q1769" s="42">
        <f t="shared" si="799"/>
        <v>0</v>
      </c>
      <c r="R1769" s="45"/>
      <c r="S1769" s="219"/>
      <c r="T1769" s="203"/>
      <c r="U1769" s="39"/>
      <c r="V1769" s="39"/>
      <c r="W1769" s="207"/>
      <c r="X1769" s="207"/>
      <c r="Y1769" s="39"/>
      <c r="Z1769" s="39"/>
      <c r="AA1769" s="39"/>
      <c r="AB1769" s="211"/>
    </row>
    <row r="1770" spans="1:28" x14ac:dyDescent="0.25">
      <c r="A1770" s="100">
        <f t="shared" ref="A1770" si="820">A1724</f>
        <v>0</v>
      </c>
      <c r="B1770" s="130">
        <f t="shared" ref="B1770" si="821">B1723</f>
        <v>0</v>
      </c>
      <c r="C1770" s="154">
        <f t="shared" si="792"/>
        <v>0</v>
      </c>
      <c r="D1770" s="289"/>
      <c r="E1770" s="290"/>
      <c r="F1770" s="289"/>
      <c r="G1770" s="290"/>
      <c r="H1770" s="154"/>
      <c r="I1770" s="225">
        <f t="shared" si="794"/>
        <v>0</v>
      </c>
      <c r="J1770" s="154">
        <f t="shared" si="795"/>
        <v>0</v>
      </c>
      <c r="K1770" s="154">
        <f t="shared" si="796"/>
        <v>0</v>
      </c>
      <c r="L1770" s="289"/>
      <c r="M1770" s="290"/>
      <c r="N1770" s="289"/>
      <c r="O1770" s="249"/>
      <c r="P1770" s="290"/>
      <c r="Q1770" s="291"/>
      <c r="R1770" s="130"/>
      <c r="S1770" s="219"/>
      <c r="T1770" s="203"/>
      <c r="U1770" s="154"/>
      <c r="V1770" s="154"/>
      <c r="W1770" s="227"/>
      <c r="X1770" s="227"/>
      <c r="Y1770" s="154"/>
      <c r="Z1770" s="154"/>
      <c r="AA1770" s="154"/>
      <c r="AB1770" s="229"/>
    </row>
    <row r="1771" spans="1:28" x14ac:dyDescent="0.25">
      <c r="A1771" s="10"/>
      <c r="B1771" s="104"/>
      <c r="C1771" s="14"/>
      <c r="D1771" s="15"/>
      <c r="E1771" s="16"/>
      <c r="F1771" s="15"/>
      <c r="G1771" s="16"/>
      <c r="H1771" s="11">
        <f t="shared" ref="H1771" si="822">C1771+D1771-F1771</f>
        <v>0</v>
      </c>
      <c r="I1771" s="17"/>
      <c r="J1771" s="11"/>
      <c r="K1771" s="14"/>
      <c r="L1771" s="15"/>
      <c r="M1771" s="16"/>
      <c r="N1771" s="15"/>
      <c r="O1771" s="13"/>
      <c r="P1771" s="16"/>
      <c r="Q1771" s="124"/>
      <c r="R1771" s="44"/>
      <c r="U1771" s="11"/>
      <c r="V1771" s="11"/>
      <c r="W1771" s="64"/>
      <c r="X1771" s="64"/>
      <c r="Y1771" s="11"/>
      <c r="Z1771" s="11"/>
      <c r="AA1771" s="11"/>
      <c r="AB1771" s="230"/>
    </row>
    <row r="1772" spans="1:28" x14ac:dyDescent="0.25">
      <c r="A1772" s="4" t="s">
        <v>4</v>
      </c>
      <c r="C1772" s="198">
        <f>SUM(C1751:C1771)</f>
        <v>10905604</v>
      </c>
      <c r="D1772" s="198">
        <f>SUM(D1751:D1771)</f>
        <v>834056</v>
      </c>
      <c r="E1772" s="22"/>
      <c r="F1772" s="154">
        <f>SUM(F1751:F1771)</f>
        <v>0</v>
      </c>
      <c r="G1772" s="22"/>
      <c r="H1772" s="198">
        <f>SUM(H1751:H1771)</f>
        <v>11739660</v>
      </c>
      <c r="I1772" s="23"/>
      <c r="J1772" s="198">
        <f>SUM(J1751:J1771)</f>
        <v>472084.66349999991</v>
      </c>
      <c r="K1772" s="198">
        <f>SUM(K1751:K1771)</f>
        <v>2911083.3942500008</v>
      </c>
      <c r="L1772" s="154">
        <f>SUM(L1751:L1771)</f>
        <v>0</v>
      </c>
      <c r="M1772" s="22"/>
      <c r="N1772" s="198">
        <f>SUM(N1751:N1771)</f>
        <v>3383168.0577499997</v>
      </c>
      <c r="O1772" s="64"/>
      <c r="P1772" s="24"/>
      <c r="Q1772" s="198">
        <f>SUM(Q1751:Q1771)</f>
        <v>8356491.9422500003</v>
      </c>
      <c r="U1772" s="198">
        <f>SUM(U1751:U1771)</f>
        <v>0</v>
      </c>
      <c r="V1772" s="23"/>
      <c r="X1772" s="198">
        <f>U1772+V1751</f>
        <v>0</v>
      </c>
      <c r="Y1772" s="198">
        <f>X1772/H1772*J1772</f>
        <v>0</v>
      </c>
      <c r="AA1772" s="198">
        <f>Z1751+Y1772+SUM(AA1751:AA1771)</f>
        <v>0</v>
      </c>
      <c r="AB1772" s="198">
        <f>X1772-AA1772</f>
        <v>0</v>
      </c>
    </row>
    <row r="1773" spans="1:28" x14ac:dyDescent="0.25">
      <c r="C1773" s="32"/>
      <c r="H1773" s="32"/>
      <c r="I1773" s="32"/>
      <c r="J1773" s="32"/>
      <c r="K1773" s="32"/>
      <c r="L1773" s="32"/>
      <c r="N1773" s="32"/>
      <c r="O1773" s="32"/>
      <c r="Q1773" s="32"/>
    </row>
    <row r="1774" spans="1:28" x14ac:dyDescent="0.25">
      <c r="A1774" s="120" t="s">
        <v>85</v>
      </c>
      <c r="B1774" s="4"/>
      <c r="E1774" s="4"/>
      <c r="G1774" s="4"/>
      <c r="M1774" s="4"/>
      <c r="P1774" s="4"/>
    </row>
    <row r="1775" spans="1:28" ht="14.4" thickBot="1" x14ac:dyDescent="0.3">
      <c r="B1775" s="4"/>
      <c r="E1775" s="4"/>
      <c r="G1775" s="4"/>
      <c r="J1775" s="32"/>
      <c r="K1775" s="32"/>
      <c r="L1775" s="32"/>
      <c r="N1775" s="32"/>
      <c r="O1775" s="32"/>
      <c r="Q1775" s="32"/>
    </row>
    <row r="1776" spans="1:28" ht="14.4" thickTop="1" x14ac:dyDescent="0.25">
      <c r="B1776" s="4"/>
      <c r="E1776" s="4"/>
      <c r="G1776" s="4"/>
      <c r="J1776" s="32"/>
      <c r="K1776" s="66"/>
      <c r="L1776" s="67"/>
      <c r="M1776" s="68"/>
      <c r="N1776" s="67"/>
      <c r="O1776" s="67"/>
      <c r="P1776" s="68"/>
      <c r="Q1776" s="69"/>
    </row>
    <row r="1777" spans="1:28" x14ac:dyDescent="0.25">
      <c r="C1777" s="32"/>
      <c r="H1777" s="32"/>
      <c r="I1777" s="32"/>
      <c r="J1777" s="32"/>
      <c r="K1777" s="70"/>
      <c r="L1777" s="448">
        <f>I1743</f>
        <v>2019</v>
      </c>
      <c r="M1777" s="449"/>
      <c r="N1777" s="449"/>
      <c r="O1777" s="449"/>
      <c r="P1777" s="450"/>
      <c r="Q1777" s="71"/>
    </row>
    <row r="1778" spans="1:28" x14ac:dyDescent="0.25">
      <c r="K1778" s="72"/>
      <c r="L1778" s="56"/>
      <c r="M1778" s="73"/>
      <c r="N1778" s="56"/>
      <c r="O1778" s="56"/>
      <c r="P1778" s="73"/>
      <c r="Q1778" s="74"/>
    </row>
    <row r="1779" spans="1:28" x14ac:dyDescent="0.25">
      <c r="A1779" s="9"/>
      <c r="B1779" s="267"/>
      <c r="K1779" s="72"/>
      <c r="L1779" s="56" t="s">
        <v>19</v>
      </c>
      <c r="M1779" s="73"/>
      <c r="N1779" s="56"/>
      <c r="O1779" s="379">
        <f>H1772</f>
        <v>11739660</v>
      </c>
      <c r="P1779" s="379"/>
      <c r="Q1779" s="71"/>
    </row>
    <row r="1780" spans="1:28" x14ac:dyDescent="0.25">
      <c r="A1780" s="9"/>
      <c r="B1780" s="267"/>
      <c r="K1780" s="72"/>
      <c r="L1780" s="43" t="s">
        <v>20</v>
      </c>
      <c r="M1780" s="73"/>
      <c r="N1780" s="56"/>
      <c r="O1780" s="391">
        <f>X1772</f>
        <v>0</v>
      </c>
      <c r="P1780" s="391"/>
      <c r="Q1780" s="71"/>
    </row>
    <row r="1781" spans="1:28" ht="14.4" thickBot="1" x14ac:dyDescent="0.3">
      <c r="K1781" s="72"/>
      <c r="L1781" s="43" t="s">
        <v>21</v>
      </c>
      <c r="M1781" s="73"/>
      <c r="N1781" s="56"/>
      <c r="O1781" s="392">
        <f>N1772</f>
        <v>3383168.0577499997</v>
      </c>
      <c r="P1781" s="392"/>
      <c r="Q1781" s="71"/>
    </row>
    <row r="1782" spans="1:28" x14ac:dyDescent="0.25">
      <c r="A1782" s="9"/>
      <c r="B1782" s="267"/>
      <c r="K1782" s="72"/>
      <c r="L1782" s="75"/>
      <c r="M1782" s="76"/>
      <c r="N1782" s="77"/>
      <c r="O1782" s="393">
        <f>O1779-O1780-O1781</f>
        <v>8356491.9422500003</v>
      </c>
      <c r="P1782" s="393"/>
      <c r="Q1782" s="71"/>
    </row>
    <row r="1783" spans="1:28" x14ac:dyDescent="0.25">
      <c r="A1783" s="9"/>
      <c r="B1783" s="267"/>
      <c r="H1783" s="9"/>
      <c r="K1783" s="78"/>
      <c r="L1783" s="43"/>
      <c r="M1783" s="73"/>
      <c r="N1783" s="56"/>
      <c r="O1783" s="43"/>
      <c r="P1783" s="56"/>
      <c r="Q1783" s="74"/>
    </row>
    <row r="1784" spans="1:28" x14ac:dyDescent="0.25">
      <c r="A1784" s="9" t="s">
        <v>22</v>
      </c>
      <c r="B1784" s="62">
        <v>0</v>
      </c>
      <c r="C1784" s="62"/>
      <c r="D1784" s="4" t="s">
        <v>23</v>
      </c>
      <c r="E1784" s="4"/>
      <c r="F1784" s="2"/>
      <c r="G1784" s="4"/>
      <c r="H1784" s="2"/>
      <c r="J1784" s="2"/>
      <c r="K1784" s="78"/>
      <c r="L1784" s="80" t="s">
        <v>24</v>
      </c>
      <c r="M1784" s="73"/>
      <c r="N1784" s="56"/>
      <c r="O1784" s="394">
        <f>AA1772</f>
        <v>0</v>
      </c>
      <c r="P1784" s="394"/>
      <c r="Q1784" s="71"/>
    </row>
    <row r="1785" spans="1:28" x14ac:dyDescent="0.25">
      <c r="A1785" s="9" t="s">
        <v>25</v>
      </c>
      <c r="B1785" s="62">
        <v>0</v>
      </c>
      <c r="C1785" s="62"/>
      <c r="D1785" s="4">
        <f>B1784-B1785</f>
        <v>0</v>
      </c>
      <c r="E1785" s="4" t="s">
        <v>26</v>
      </c>
      <c r="F1785" s="2"/>
      <c r="G1785" s="4"/>
      <c r="H1785" s="2"/>
      <c r="J1785" s="2"/>
      <c r="K1785" s="72"/>
      <c r="L1785" s="81" t="s">
        <v>27</v>
      </c>
      <c r="M1785" s="19"/>
      <c r="N1785" s="20"/>
      <c r="O1785" s="374">
        <f>O1782+O1784</f>
        <v>8356491.9422500003</v>
      </c>
      <c r="P1785" s="374"/>
      <c r="Q1785" s="95"/>
    </row>
    <row r="1786" spans="1:28" ht="14.4" thickBot="1" x14ac:dyDescent="0.3">
      <c r="A1786" s="9"/>
      <c r="B1786" s="62"/>
      <c r="C1786" s="62"/>
      <c r="E1786" s="4"/>
      <c r="F1786" s="2"/>
      <c r="G1786" s="4"/>
      <c r="H1786" s="2"/>
      <c r="J1786" s="2"/>
      <c r="K1786" s="82"/>
      <c r="L1786" s="103"/>
      <c r="M1786" s="84"/>
      <c r="N1786" s="83"/>
      <c r="O1786" s="83"/>
      <c r="P1786" s="84"/>
      <c r="Q1786" s="85"/>
    </row>
    <row r="1787" spans="1:28" ht="14.4" thickTop="1" x14ac:dyDescent="0.25"/>
    <row r="1789" spans="1:28" x14ac:dyDescent="0.25">
      <c r="B1789" s="4"/>
      <c r="E1789" s="4"/>
      <c r="M1789" s="4"/>
      <c r="N1789" s="425" t="s">
        <v>93</v>
      </c>
      <c r="O1789" s="425"/>
      <c r="P1789" s="425"/>
      <c r="Q1789" s="425"/>
      <c r="R1789" s="425"/>
    </row>
    <row r="1790" spans="1:28" x14ac:dyDescent="0.25">
      <c r="A1790" s="271"/>
      <c r="B1790" s="271"/>
      <c r="C1790" s="271"/>
      <c r="D1790" s="1"/>
      <c r="G1790" s="422" t="s">
        <v>1</v>
      </c>
      <c r="H1790" s="423"/>
      <c r="I1790" s="3">
        <f>I1743+1</f>
        <v>2020</v>
      </c>
      <c r="J1790" s="453"/>
      <c r="K1790" s="427"/>
      <c r="L1790" s="428"/>
      <c r="M1790" s="3">
        <v>12</v>
      </c>
      <c r="N1790" s="425"/>
      <c r="O1790" s="425"/>
      <c r="P1790" s="425"/>
      <c r="Q1790" s="425"/>
      <c r="R1790" s="425"/>
    </row>
    <row r="1791" spans="1:28" x14ac:dyDescent="0.25">
      <c r="A1791" s="271"/>
      <c r="B1791" s="271"/>
      <c r="C1791" s="271"/>
      <c r="D1791" s="1"/>
      <c r="N1791" s="426"/>
      <c r="O1791" s="426"/>
      <c r="P1791" s="426"/>
      <c r="Q1791" s="426"/>
      <c r="R1791" s="426"/>
    </row>
    <row r="1792" spans="1:28" x14ac:dyDescent="0.3">
      <c r="A1792" s="5"/>
      <c r="B1792" s="429" t="s">
        <v>49</v>
      </c>
      <c r="C1792" s="366" t="s">
        <v>44</v>
      </c>
      <c r="D1792" s="366" t="s">
        <v>45</v>
      </c>
      <c r="E1792" s="101"/>
      <c r="F1792" s="366" t="s">
        <v>46</v>
      </c>
      <c r="G1792" s="101"/>
      <c r="H1792" s="366" t="s">
        <v>47</v>
      </c>
      <c r="I1792" s="366" t="s">
        <v>48</v>
      </c>
      <c r="J1792" s="366" t="s">
        <v>50</v>
      </c>
      <c r="K1792" s="366" t="s">
        <v>51</v>
      </c>
      <c r="L1792" s="366" t="s">
        <v>52</v>
      </c>
      <c r="M1792" s="101"/>
      <c r="N1792" s="366" t="s">
        <v>53</v>
      </c>
      <c r="O1792" s="366" t="s">
        <v>60</v>
      </c>
      <c r="P1792" s="101"/>
      <c r="Q1792" s="366" t="s">
        <v>55</v>
      </c>
      <c r="R1792" s="366" t="s">
        <v>49</v>
      </c>
      <c r="U1792" s="437" t="s">
        <v>64</v>
      </c>
      <c r="V1792" s="437" t="s">
        <v>65</v>
      </c>
      <c r="W1792" s="437" t="s">
        <v>67</v>
      </c>
      <c r="X1792" s="437" t="s">
        <v>66</v>
      </c>
      <c r="Y1792" s="437" t="s">
        <v>68</v>
      </c>
      <c r="Z1792" s="437" t="s">
        <v>69</v>
      </c>
      <c r="AA1792" s="437" t="s">
        <v>70</v>
      </c>
      <c r="AB1792" s="437" t="s">
        <v>71</v>
      </c>
    </row>
    <row r="1793" spans="1:28" x14ac:dyDescent="0.3">
      <c r="A1793" s="6"/>
      <c r="B1793" s="430"/>
      <c r="C1793" s="367"/>
      <c r="D1793" s="367"/>
      <c r="E1793" s="102"/>
      <c r="F1793" s="367"/>
      <c r="G1793" s="102"/>
      <c r="H1793" s="367"/>
      <c r="I1793" s="367"/>
      <c r="J1793" s="367"/>
      <c r="K1793" s="367"/>
      <c r="L1793" s="367"/>
      <c r="M1793" s="102"/>
      <c r="N1793" s="367"/>
      <c r="O1793" s="367"/>
      <c r="P1793" s="102"/>
      <c r="Q1793" s="367"/>
      <c r="R1793" s="367"/>
      <c r="U1793" s="438"/>
      <c r="V1793" s="438"/>
      <c r="W1793" s="438"/>
      <c r="X1793" s="438"/>
      <c r="Y1793" s="438"/>
      <c r="Z1793" s="438"/>
      <c r="AA1793" s="438"/>
      <c r="AB1793" s="438"/>
    </row>
    <row r="1794" spans="1:28" x14ac:dyDescent="0.3">
      <c r="A1794" s="6"/>
      <c r="B1794" s="430"/>
      <c r="C1794" s="367"/>
      <c r="D1794" s="367"/>
      <c r="E1794" s="102"/>
      <c r="F1794" s="367"/>
      <c r="G1794" s="102"/>
      <c r="H1794" s="367"/>
      <c r="I1794" s="367"/>
      <c r="J1794" s="367"/>
      <c r="K1794" s="367"/>
      <c r="L1794" s="367"/>
      <c r="M1794" s="102"/>
      <c r="N1794" s="367"/>
      <c r="O1794" s="367"/>
      <c r="P1794" s="102"/>
      <c r="Q1794" s="367"/>
      <c r="R1794" s="367"/>
      <c r="U1794" s="438"/>
      <c r="V1794" s="438"/>
      <c r="W1794" s="438"/>
      <c r="X1794" s="438"/>
      <c r="Y1794" s="438"/>
      <c r="Z1794" s="438"/>
      <c r="AA1794" s="438"/>
      <c r="AB1794" s="438"/>
    </row>
    <row r="1795" spans="1:28" x14ac:dyDescent="0.3">
      <c r="A1795" s="433" t="s">
        <v>0</v>
      </c>
      <c r="B1795" s="430"/>
      <c r="C1795" s="367"/>
      <c r="D1795" s="367"/>
      <c r="E1795" s="102"/>
      <c r="F1795" s="367"/>
      <c r="G1795" s="102"/>
      <c r="H1795" s="367"/>
      <c r="I1795" s="367"/>
      <c r="J1795" s="367"/>
      <c r="K1795" s="367"/>
      <c r="L1795" s="367"/>
      <c r="M1795" s="102"/>
      <c r="N1795" s="367"/>
      <c r="O1795" s="367"/>
      <c r="P1795" s="102"/>
      <c r="Q1795" s="367"/>
      <c r="R1795" s="367"/>
      <c r="U1795" s="438"/>
      <c r="V1795" s="438"/>
      <c r="W1795" s="438"/>
      <c r="X1795" s="438"/>
      <c r="Y1795" s="438"/>
      <c r="Z1795" s="438"/>
      <c r="AA1795" s="438"/>
      <c r="AB1795" s="438"/>
    </row>
    <row r="1796" spans="1:28" x14ac:dyDescent="0.3">
      <c r="A1796" s="433"/>
      <c r="B1796" s="431"/>
      <c r="C1796" s="46">
        <f>I1790</f>
        <v>2020</v>
      </c>
      <c r="D1796" s="46">
        <f>C1796</f>
        <v>2020</v>
      </c>
      <c r="E1796" s="7" t="s">
        <v>5</v>
      </c>
      <c r="F1796" s="46">
        <f>D1796</f>
        <v>2020</v>
      </c>
      <c r="G1796" s="7" t="s">
        <v>5</v>
      </c>
      <c r="H1796" s="46">
        <f>F1796</f>
        <v>2020</v>
      </c>
      <c r="I1796" s="373"/>
      <c r="J1796" s="373"/>
      <c r="K1796" s="46">
        <f>H1796</f>
        <v>2020</v>
      </c>
      <c r="L1796" s="46">
        <f>K1796</f>
        <v>2020</v>
      </c>
      <c r="M1796" s="7" t="s">
        <v>5</v>
      </c>
      <c r="N1796" s="46">
        <f>L1796</f>
        <v>2020</v>
      </c>
      <c r="O1796" s="373"/>
      <c r="P1796" s="7" t="s">
        <v>5</v>
      </c>
      <c r="Q1796" s="47">
        <f>N1796</f>
        <v>2020</v>
      </c>
      <c r="R1796" s="373"/>
      <c r="U1796" s="46">
        <f>Q1796</f>
        <v>2020</v>
      </c>
      <c r="V1796" s="46">
        <f>U1796</f>
        <v>2020</v>
      </c>
      <c r="W1796" s="439"/>
      <c r="X1796" s="46">
        <f>U1796</f>
        <v>2020</v>
      </c>
      <c r="Y1796" s="46">
        <f>U1796</f>
        <v>2020</v>
      </c>
      <c r="Z1796" s="47">
        <f>U1796</f>
        <v>2020</v>
      </c>
      <c r="AA1796" s="439"/>
      <c r="AB1796" s="439"/>
    </row>
    <row r="1797" spans="1:28" x14ac:dyDescent="0.25">
      <c r="A1797" s="9"/>
      <c r="B1797" s="112"/>
      <c r="C1797" s="100"/>
      <c r="D1797" s="233"/>
      <c r="E1797" s="234"/>
      <c r="F1797" s="233"/>
      <c r="G1797" s="234"/>
      <c r="H1797" s="233"/>
      <c r="I1797" s="235"/>
      <c r="J1797" s="233"/>
      <c r="K1797" s="233"/>
      <c r="L1797" s="233"/>
      <c r="M1797" s="234"/>
      <c r="N1797" s="233"/>
      <c r="O1797" s="233"/>
      <c r="P1797" s="234"/>
      <c r="Q1797" s="235"/>
      <c r="R1797" s="233"/>
      <c r="U1797" s="59"/>
      <c r="V1797" s="59"/>
      <c r="W1797" s="60"/>
      <c r="X1797" s="59"/>
      <c r="Y1797" s="59"/>
      <c r="Z1797" s="59"/>
      <c r="AA1797" s="60"/>
      <c r="AB1797" s="60"/>
    </row>
    <row r="1798" spans="1:28" x14ac:dyDescent="0.25">
      <c r="A1798" s="244" t="s">
        <v>214</v>
      </c>
      <c r="B1798" s="112" t="str">
        <f>$M$1</f>
        <v>A</v>
      </c>
      <c r="C1798" s="154"/>
      <c r="D1798" s="154"/>
      <c r="E1798" s="224"/>
      <c r="F1798" s="154"/>
      <c r="G1798" s="224"/>
      <c r="H1798" s="154"/>
      <c r="I1798" s="225"/>
      <c r="J1798" s="154"/>
      <c r="K1798" s="154"/>
      <c r="L1798" s="154"/>
      <c r="M1798" s="224"/>
      <c r="N1798" s="154"/>
      <c r="O1798" s="249"/>
      <c r="P1798" s="224"/>
      <c r="Q1798" s="249"/>
      <c r="R1798" s="130"/>
      <c r="S1798" s="219"/>
      <c r="T1798" s="203"/>
      <c r="U1798" s="154"/>
      <c r="V1798" s="154">
        <f>X1772</f>
        <v>0</v>
      </c>
      <c r="W1798" s="227"/>
      <c r="X1798" s="227"/>
      <c r="Y1798" s="227"/>
      <c r="Z1798" s="227"/>
      <c r="AA1798" s="154"/>
      <c r="AB1798" s="229"/>
    </row>
    <row r="1799" spans="1:28" x14ac:dyDescent="0.25">
      <c r="A1799" s="100" t="str">
        <f>A1752</f>
        <v>Structures and Improvements-sewage collection</v>
      </c>
      <c r="B1799" s="130">
        <f>B1752</f>
        <v>351</v>
      </c>
      <c r="C1799" s="154">
        <f>H1752</f>
        <v>111379</v>
      </c>
      <c r="D1799" s="154">
        <v>0</v>
      </c>
      <c r="E1799" s="224"/>
      <c r="F1799" s="154"/>
      <c r="G1799" s="224"/>
      <c r="H1799" s="154">
        <f>C1799+D1799-F1799</f>
        <v>111379</v>
      </c>
      <c r="I1799" s="225">
        <f>I1752</f>
        <v>3</v>
      </c>
      <c r="J1799" s="154">
        <f>((C1799+H1799)/2)*I1799/100*$M$1790/12</f>
        <v>3341.3700000000003</v>
      </c>
      <c r="K1799" s="154">
        <f>N1752</f>
        <v>99338.527499999982</v>
      </c>
      <c r="L1799" s="154"/>
      <c r="M1799" s="224"/>
      <c r="N1799" s="154">
        <f>K1799+J1799+L1799-F1799</f>
        <v>102679.89749999998</v>
      </c>
      <c r="O1799" s="249">
        <f>IF(N1799&gt;0, N1799/H1799*100, "---")</f>
        <v>92.189638531500535</v>
      </c>
      <c r="P1799" s="224"/>
      <c r="Q1799" s="249">
        <f>H1799-N1799</f>
        <v>8699.1025000000227</v>
      </c>
      <c r="R1799" s="130">
        <f t="shared" ref="R1799:R1815" si="823">B1799</f>
        <v>351</v>
      </c>
      <c r="S1799" s="219"/>
      <c r="T1799" s="203"/>
      <c r="U1799" s="154"/>
      <c r="V1799" s="360" t="s">
        <v>72</v>
      </c>
      <c r="W1799" s="227"/>
      <c r="X1799" s="154"/>
      <c r="Y1799" s="251"/>
      <c r="Z1799" s="363" t="s">
        <v>74</v>
      </c>
      <c r="AA1799" s="154"/>
      <c r="AB1799" s="229"/>
    </row>
    <row r="1800" spans="1:28" x14ac:dyDescent="0.25">
      <c r="A1800" s="63" t="str">
        <f t="shared" ref="A1800:B1800" si="824">A1753</f>
        <v>Collection Sewers, Force</v>
      </c>
      <c r="B1800" s="45">
        <f t="shared" si="824"/>
        <v>352.1</v>
      </c>
      <c r="C1800" s="39">
        <f t="shared" ref="C1800:C1817" si="825">H1753</f>
        <v>0</v>
      </c>
      <c r="D1800" s="39"/>
      <c r="E1800" s="40"/>
      <c r="F1800" s="39"/>
      <c r="G1800" s="40"/>
      <c r="H1800" s="39">
        <f t="shared" ref="H1800:H1808" si="826">C1800+D1800-F1800</f>
        <v>0</v>
      </c>
      <c r="I1800" s="41">
        <f t="shared" ref="I1800:I1817" si="827">I1753</f>
        <v>2</v>
      </c>
      <c r="J1800" s="39">
        <f t="shared" ref="J1800:J1817" si="828">((C1800+H1800)/2)*I1800/100*$M$1790/12</f>
        <v>0</v>
      </c>
      <c r="K1800" s="39">
        <f t="shared" ref="K1800:K1817" si="829">N1753</f>
        <v>0</v>
      </c>
      <c r="L1800" s="39"/>
      <c r="M1800" s="40"/>
      <c r="N1800" s="39">
        <f t="shared" ref="N1800:N1816" si="830">K1800+J1800+L1800-F1800</f>
        <v>0</v>
      </c>
      <c r="O1800" s="42" t="str">
        <f t="shared" ref="O1800:O1808" si="831">IF(N1800&gt;0, N1800/H1800*100, "---")</f>
        <v>---</v>
      </c>
      <c r="P1800" s="40"/>
      <c r="Q1800" s="42">
        <f t="shared" ref="Q1800:Q1816" si="832">H1800-N1800</f>
        <v>0</v>
      </c>
      <c r="R1800" s="45">
        <f t="shared" si="823"/>
        <v>352.1</v>
      </c>
      <c r="U1800" s="39"/>
      <c r="V1800" s="361"/>
      <c r="W1800" s="207"/>
      <c r="X1800" s="39"/>
      <c r="Y1800" s="210"/>
      <c r="Z1800" s="364"/>
      <c r="AA1800" s="39"/>
      <c r="AB1800" s="211"/>
    </row>
    <row r="1801" spans="1:28" x14ac:dyDescent="0.25">
      <c r="A1801" s="100" t="str">
        <f t="shared" ref="A1801:B1801" si="833">A1754</f>
        <v>Collection Sewers, Gravity</v>
      </c>
      <c r="B1801" s="130">
        <f t="shared" si="833"/>
        <v>352.2</v>
      </c>
      <c r="C1801" s="154">
        <f t="shared" si="825"/>
        <v>0</v>
      </c>
      <c r="D1801" s="154"/>
      <c r="E1801" s="224"/>
      <c r="F1801" s="154"/>
      <c r="G1801" s="224"/>
      <c r="H1801" s="154">
        <f t="shared" si="826"/>
        <v>0</v>
      </c>
      <c r="I1801" s="225">
        <f t="shared" si="827"/>
        <v>2</v>
      </c>
      <c r="J1801" s="154">
        <f t="shared" si="828"/>
        <v>0</v>
      </c>
      <c r="K1801" s="154">
        <f t="shared" si="829"/>
        <v>0</v>
      </c>
      <c r="L1801" s="154"/>
      <c r="M1801" s="224"/>
      <c r="N1801" s="154">
        <f t="shared" si="830"/>
        <v>0</v>
      </c>
      <c r="O1801" s="249" t="str">
        <f t="shared" si="831"/>
        <v>---</v>
      </c>
      <c r="P1801" s="224"/>
      <c r="Q1801" s="249">
        <f t="shared" si="832"/>
        <v>0</v>
      </c>
      <c r="R1801" s="130">
        <f t="shared" si="823"/>
        <v>352.2</v>
      </c>
      <c r="S1801" s="219"/>
      <c r="T1801" s="203"/>
      <c r="U1801" s="154"/>
      <c r="V1801" s="361"/>
      <c r="W1801" s="227"/>
      <c r="X1801" s="154"/>
      <c r="Y1801" s="251"/>
      <c r="Z1801" s="364"/>
      <c r="AA1801" s="154"/>
      <c r="AB1801" s="229"/>
    </row>
    <row r="1802" spans="1:28" x14ac:dyDescent="0.25">
      <c r="A1802" s="63" t="str">
        <f t="shared" ref="A1802:B1802" si="834">A1755</f>
        <v>Structures and Improvements-sewage treatment</v>
      </c>
      <c r="B1802" s="45">
        <f t="shared" si="834"/>
        <v>371</v>
      </c>
      <c r="C1802" s="39">
        <f t="shared" si="825"/>
        <v>97252</v>
      </c>
      <c r="D1802" s="39"/>
      <c r="E1802" s="40"/>
      <c r="F1802" s="39"/>
      <c r="G1802" s="40"/>
      <c r="H1802" s="39">
        <f t="shared" si="826"/>
        <v>97252</v>
      </c>
      <c r="I1802" s="41">
        <f t="shared" si="827"/>
        <v>3.7</v>
      </c>
      <c r="J1802" s="39">
        <f t="shared" si="828"/>
        <v>3598.3240000000001</v>
      </c>
      <c r="K1802" s="39">
        <f t="shared" si="829"/>
        <v>61316.622000000003</v>
      </c>
      <c r="L1802" s="39"/>
      <c r="M1802" s="40"/>
      <c r="N1802" s="39">
        <f t="shared" si="830"/>
        <v>64914.946000000004</v>
      </c>
      <c r="O1802" s="42">
        <f t="shared" si="831"/>
        <v>66.749214412042946</v>
      </c>
      <c r="P1802" s="40"/>
      <c r="Q1802" s="42">
        <f t="shared" si="832"/>
        <v>32337.053999999996</v>
      </c>
      <c r="R1802" s="45">
        <f t="shared" si="823"/>
        <v>371</v>
      </c>
      <c r="U1802" s="39"/>
      <c r="V1802" s="361"/>
      <c r="W1802" s="207"/>
      <c r="X1802" s="39"/>
      <c r="Y1802" s="210"/>
      <c r="Z1802" s="364"/>
      <c r="AA1802" s="39"/>
      <c r="AB1802" s="211"/>
    </row>
    <row r="1803" spans="1:28" x14ac:dyDescent="0.25">
      <c r="A1803" s="100" t="str">
        <f t="shared" ref="A1803:B1803" si="835">A1756</f>
        <v>Services to Customers</v>
      </c>
      <c r="B1803" s="130">
        <f t="shared" si="835"/>
        <v>353</v>
      </c>
      <c r="C1803" s="154">
        <f t="shared" si="825"/>
        <v>3337214</v>
      </c>
      <c r="D1803" s="154"/>
      <c r="E1803" s="224"/>
      <c r="F1803" s="154"/>
      <c r="G1803" s="224"/>
      <c r="H1803" s="154">
        <f t="shared" si="826"/>
        <v>3337214</v>
      </c>
      <c r="I1803" s="225">
        <f t="shared" si="827"/>
        <v>2</v>
      </c>
      <c r="J1803" s="154">
        <f t="shared" si="828"/>
        <v>66744.28</v>
      </c>
      <c r="K1803" s="154">
        <f t="shared" si="829"/>
        <v>714031.40500000014</v>
      </c>
      <c r="L1803" s="154"/>
      <c r="M1803" s="224"/>
      <c r="N1803" s="154">
        <f t="shared" si="830"/>
        <v>780775.68500000017</v>
      </c>
      <c r="O1803" s="249">
        <f t="shared" si="831"/>
        <v>23.396032888511201</v>
      </c>
      <c r="P1803" s="224"/>
      <c r="Q1803" s="249">
        <f t="shared" si="832"/>
        <v>2556438.3149999999</v>
      </c>
      <c r="R1803" s="130">
        <f t="shared" si="823"/>
        <v>353</v>
      </c>
      <c r="S1803" s="219"/>
      <c r="T1803" s="203"/>
      <c r="U1803" s="154"/>
      <c r="V1803" s="361"/>
      <c r="W1803" s="227"/>
      <c r="X1803" s="154"/>
      <c r="Y1803" s="251"/>
      <c r="Z1803" s="364"/>
      <c r="AA1803" s="154"/>
      <c r="AB1803" s="229"/>
    </row>
    <row r="1804" spans="1:28" x14ac:dyDescent="0.25">
      <c r="A1804" s="63" t="str">
        <f t="shared" ref="A1804:B1804" si="836">A1757</f>
        <v>Flow Measuring Devices</v>
      </c>
      <c r="B1804" s="45">
        <f t="shared" si="836"/>
        <v>354</v>
      </c>
      <c r="C1804" s="39">
        <f t="shared" si="825"/>
        <v>28383</v>
      </c>
      <c r="D1804" s="39"/>
      <c r="E1804" s="40"/>
      <c r="F1804" s="39"/>
      <c r="G1804" s="40"/>
      <c r="H1804" s="39">
        <f t="shared" si="826"/>
        <v>28383</v>
      </c>
      <c r="I1804" s="41">
        <f t="shared" si="827"/>
        <v>3.3</v>
      </c>
      <c r="J1804" s="39">
        <f t="shared" si="828"/>
        <v>936.63899999999978</v>
      </c>
      <c r="K1804" s="39">
        <f t="shared" si="829"/>
        <v>11986.730249999999</v>
      </c>
      <c r="L1804" s="39"/>
      <c r="M1804" s="40"/>
      <c r="N1804" s="39">
        <f t="shared" si="830"/>
        <v>12923.369249999998</v>
      </c>
      <c r="O1804" s="42">
        <f t="shared" si="831"/>
        <v>45.532076418983188</v>
      </c>
      <c r="P1804" s="40"/>
      <c r="Q1804" s="42">
        <f t="shared" si="832"/>
        <v>15459.630750000002</v>
      </c>
      <c r="R1804" s="45">
        <f t="shared" si="823"/>
        <v>354</v>
      </c>
      <c r="U1804" s="39"/>
      <c r="V1804" s="361"/>
      <c r="W1804" s="207"/>
      <c r="X1804" s="39"/>
      <c r="Y1804" s="210"/>
      <c r="Z1804" s="364"/>
      <c r="AA1804" s="39"/>
      <c r="AB1804" s="211"/>
    </row>
    <row r="1805" spans="1:28" x14ac:dyDescent="0.25">
      <c r="A1805" s="100" t="str">
        <f t="shared" ref="A1805:B1805" si="837">A1758</f>
        <v>Receiving Wells (Pump Pits)</v>
      </c>
      <c r="B1805" s="130">
        <f t="shared" si="837"/>
        <v>362</v>
      </c>
      <c r="C1805" s="154">
        <f t="shared" si="825"/>
        <v>2387</v>
      </c>
      <c r="D1805" s="154"/>
      <c r="E1805" s="224"/>
      <c r="F1805" s="154"/>
      <c r="G1805" s="224"/>
      <c r="H1805" s="154">
        <f t="shared" si="826"/>
        <v>2387</v>
      </c>
      <c r="I1805" s="225">
        <f t="shared" si="827"/>
        <v>4</v>
      </c>
      <c r="J1805" s="154">
        <f t="shared" si="828"/>
        <v>95.48</v>
      </c>
      <c r="K1805" s="154">
        <f t="shared" si="829"/>
        <v>1790.25</v>
      </c>
      <c r="L1805" s="154"/>
      <c r="M1805" s="224"/>
      <c r="N1805" s="154">
        <f t="shared" si="830"/>
        <v>1885.73</v>
      </c>
      <c r="O1805" s="249">
        <f t="shared" si="831"/>
        <v>79</v>
      </c>
      <c r="P1805" s="224"/>
      <c r="Q1805" s="249">
        <f t="shared" si="832"/>
        <v>501.27</v>
      </c>
      <c r="R1805" s="130">
        <f t="shared" si="823"/>
        <v>362</v>
      </c>
      <c r="S1805" s="219"/>
      <c r="T1805" s="203"/>
      <c r="U1805" s="154"/>
      <c r="V1805" s="362"/>
      <c r="W1805" s="227"/>
      <c r="X1805" s="154"/>
      <c r="Y1805" s="251"/>
      <c r="Z1805" s="365"/>
      <c r="AA1805" s="154"/>
      <c r="AB1805" s="229"/>
    </row>
    <row r="1806" spans="1:28" x14ac:dyDescent="0.25">
      <c r="A1806" s="63" t="str">
        <f t="shared" ref="A1806:B1806" si="838">A1759</f>
        <v>Pumping Equipment</v>
      </c>
      <c r="B1806" s="45">
        <f t="shared" si="838"/>
        <v>363</v>
      </c>
      <c r="C1806" s="39">
        <f t="shared" si="825"/>
        <v>8067</v>
      </c>
      <c r="D1806" s="39"/>
      <c r="E1806" s="40"/>
      <c r="F1806" s="39"/>
      <c r="G1806" s="40"/>
      <c r="H1806" s="39">
        <f t="shared" si="826"/>
        <v>8067</v>
      </c>
      <c r="I1806" s="41">
        <f t="shared" si="827"/>
        <v>10</v>
      </c>
      <c r="J1806" s="39">
        <f t="shared" si="828"/>
        <v>806.70000000000016</v>
      </c>
      <c r="K1806" s="39">
        <f t="shared" si="829"/>
        <v>3836.2875000000008</v>
      </c>
      <c r="L1806" s="39"/>
      <c r="M1806" s="40"/>
      <c r="N1806" s="39">
        <f t="shared" si="830"/>
        <v>4642.9875000000011</v>
      </c>
      <c r="O1806" s="42">
        <f t="shared" si="831"/>
        <v>57.555317962067697</v>
      </c>
      <c r="P1806" s="40"/>
      <c r="Q1806" s="42">
        <f t="shared" si="832"/>
        <v>3424.0124999999989</v>
      </c>
      <c r="R1806" s="45">
        <f t="shared" si="823"/>
        <v>363</v>
      </c>
      <c r="U1806" s="39"/>
      <c r="V1806" s="39"/>
      <c r="W1806" s="207"/>
      <c r="X1806" s="39"/>
      <c r="Y1806" s="39"/>
      <c r="Z1806" s="210"/>
      <c r="AA1806" s="39"/>
      <c r="AB1806" s="211"/>
    </row>
    <row r="1807" spans="1:28" x14ac:dyDescent="0.25">
      <c r="A1807" s="100" t="str">
        <f t="shared" ref="A1807:B1807" si="839">A1760</f>
        <v>Communication Equipment</v>
      </c>
      <c r="B1807" s="130">
        <f t="shared" si="839"/>
        <v>397</v>
      </c>
      <c r="C1807" s="154">
        <f t="shared" si="825"/>
        <v>154008</v>
      </c>
      <c r="D1807" s="154"/>
      <c r="E1807" s="224"/>
      <c r="F1807" s="154"/>
      <c r="G1807" s="224"/>
      <c r="H1807" s="154">
        <f t="shared" si="826"/>
        <v>154008</v>
      </c>
      <c r="I1807" s="225">
        <f t="shared" si="827"/>
        <v>6.7</v>
      </c>
      <c r="J1807" s="154">
        <f t="shared" si="828"/>
        <v>10318.536</v>
      </c>
      <c r="K1807" s="154">
        <f t="shared" si="829"/>
        <v>93071.090250000008</v>
      </c>
      <c r="L1807" s="154"/>
      <c r="M1807" s="224"/>
      <c r="N1807" s="154">
        <f t="shared" si="830"/>
        <v>103389.62625</v>
      </c>
      <c r="O1807" s="249">
        <f t="shared" si="831"/>
        <v>67.132633532024315</v>
      </c>
      <c r="P1807" s="224"/>
      <c r="Q1807" s="249">
        <f t="shared" si="832"/>
        <v>50618.373749999999</v>
      </c>
      <c r="R1807" s="130">
        <f t="shared" si="823"/>
        <v>397</v>
      </c>
      <c r="S1807" s="219"/>
      <c r="T1807" s="203"/>
      <c r="U1807" s="154"/>
      <c r="V1807" s="454" t="s">
        <v>73</v>
      </c>
      <c r="W1807" s="227"/>
      <c r="X1807" s="154"/>
      <c r="Y1807" s="154"/>
      <c r="Z1807" s="251"/>
      <c r="AA1807" s="154"/>
      <c r="AB1807" s="229"/>
    </row>
    <row r="1808" spans="1:28" x14ac:dyDescent="0.25">
      <c r="A1808" s="63" t="str">
        <f t="shared" ref="A1808:B1808" si="840">A1761</f>
        <v>Treatment &amp; Disposal Facilities</v>
      </c>
      <c r="B1808" s="45">
        <f t="shared" si="840"/>
        <v>372</v>
      </c>
      <c r="C1808" s="39">
        <f t="shared" si="825"/>
        <v>7048127</v>
      </c>
      <c r="D1808" s="39"/>
      <c r="E1808" s="40"/>
      <c r="F1808" s="39"/>
      <c r="G1808" s="40"/>
      <c r="H1808" s="39">
        <f t="shared" si="826"/>
        <v>7048127</v>
      </c>
      <c r="I1808" s="41">
        <f t="shared" si="827"/>
        <v>5</v>
      </c>
      <c r="J1808" s="39">
        <f>((C1808+H1808)/2)*I1808/100*$M$1790/12</f>
        <v>352406.34999999992</v>
      </c>
      <c r="K1808" s="39">
        <f t="shared" si="829"/>
        <v>1955102.7437499999</v>
      </c>
      <c r="L1808" s="39"/>
      <c r="M1808" s="40"/>
      <c r="N1808" s="39">
        <f t="shared" si="830"/>
        <v>2307509.09375</v>
      </c>
      <c r="O1808" s="42">
        <f t="shared" si="831"/>
        <v>32.739323422378739</v>
      </c>
      <c r="P1808" s="40"/>
      <c r="Q1808" s="42">
        <f t="shared" si="832"/>
        <v>4740617.90625</v>
      </c>
      <c r="R1808" s="45">
        <f t="shared" si="823"/>
        <v>372</v>
      </c>
      <c r="U1808" s="39"/>
      <c r="V1808" s="455"/>
      <c r="W1808" s="207"/>
      <c r="X1808" s="39"/>
      <c r="Y1808" s="39"/>
      <c r="Z1808" s="210"/>
      <c r="AA1808" s="39"/>
      <c r="AB1808" s="211"/>
    </row>
    <row r="1809" spans="1:28" x14ac:dyDescent="0.25">
      <c r="A1809" s="100" t="str">
        <f t="shared" ref="A1809:B1809" si="841">A1762</f>
        <v>Plant Sewers</v>
      </c>
      <c r="B1809" s="130">
        <f t="shared" si="841"/>
        <v>373</v>
      </c>
      <c r="C1809" s="154">
        <f t="shared" si="825"/>
        <v>0</v>
      </c>
      <c r="D1809" s="154"/>
      <c r="E1809" s="224"/>
      <c r="F1809" s="154"/>
      <c r="G1809" s="224"/>
      <c r="H1809" s="154">
        <f>C1809+D1809-F1809</f>
        <v>0</v>
      </c>
      <c r="I1809" s="225">
        <f t="shared" si="827"/>
        <v>2.5</v>
      </c>
      <c r="J1809" s="154">
        <f t="shared" si="828"/>
        <v>0</v>
      </c>
      <c r="K1809" s="154">
        <f t="shared" si="829"/>
        <v>0</v>
      </c>
      <c r="L1809" s="154"/>
      <c r="M1809" s="224"/>
      <c r="N1809" s="154">
        <f t="shared" si="830"/>
        <v>0</v>
      </c>
      <c r="O1809" s="249" t="str">
        <f>IF(N1809&gt;0, N1809/H1809*100, "---")</f>
        <v>---</v>
      </c>
      <c r="P1809" s="224"/>
      <c r="Q1809" s="249">
        <f t="shared" si="832"/>
        <v>0</v>
      </c>
      <c r="R1809" s="130">
        <f t="shared" si="823"/>
        <v>373</v>
      </c>
      <c r="S1809" s="219"/>
      <c r="T1809" s="203"/>
      <c r="U1809" s="154"/>
      <c r="V1809" s="455"/>
      <c r="W1809" s="227"/>
      <c r="X1809" s="154"/>
      <c r="Y1809" s="154"/>
      <c r="Z1809" s="154"/>
      <c r="AA1809" s="154"/>
      <c r="AB1809" s="229"/>
    </row>
    <row r="1810" spans="1:28" x14ac:dyDescent="0.25">
      <c r="A1810" s="63" t="str">
        <f t="shared" ref="A1810:B1810" si="842">A1763</f>
        <v>Outfall Sewer Line</v>
      </c>
      <c r="B1810" s="45">
        <f t="shared" si="842"/>
        <v>374</v>
      </c>
      <c r="C1810" s="39">
        <f t="shared" si="825"/>
        <v>75109</v>
      </c>
      <c r="D1810" s="39"/>
      <c r="E1810" s="40"/>
      <c r="F1810" s="39"/>
      <c r="G1810" s="40"/>
      <c r="H1810" s="39">
        <f t="shared" ref="H1810" si="843">C1810+D1810-F1810</f>
        <v>75109</v>
      </c>
      <c r="I1810" s="41">
        <f t="shared" si="827"/>
        <v>2</v>
      </c>
      <c r="J1810" s="39">
        <f t="shared" si="828"/>
        <v>1502.18</v>
      </c>
      <c r="K1810" s="39">
        <f t="shared" si="829"/>
        <v>26663.695</v>
      </c>
      <c r="L1810" s="39"/>
      <c r="M1810" s="40"/>
      <c r="N1810" s="39">
        <f t="shared" si="830"/>
        <v>28165.875</v>
      </c>
      <c r="O1810" s="42">
        <f t="shared" ref="O1810:O1816" si="844">IF(N1810&gt;0, N1810/H1810*100, "---")</f>
        <v>37.5</v>
      </c>
      <c r="P1810" s="40"/>
      <c r="Q1810" s="42">
        <f t="shared" si="832"/>
        <v>46943.125</v>
      </c>
      <c r="R1810" s="45">
        <f t="shared" si="823"/>
        <v>374</v>
      </c>
      <c r="U1810" s="39"/>
      <c r="V1810" s="455"/>
      <c r="W1810" s="207"/>
      <c r="X1810" s="39"/>
      <c r="Y1810" s="39"/>
      <c r="Z1810" s="39"/>
      <c r="AA1810" s="39"/>
      <c r="AB1810" s="211"/>
    </row>
    <row r="1811" spans="1:28" x14ac:dyDescent="0.25">
      <c r="A1811" s="100" t="str">
        <f t="shared" ref="A1811:B1811" si="845">A1764</f>
        <v>Structures and Improvements- other</v>
      </c>
      <c r="B1811" s="130">
        <f t="shared" si="845"/>
        <v>390</v>
      </c>
      <c r="C1811" s="154">
        <f t="shared" si="825"/>
        <v>235842</v>
      </c>
      <c r="D1811" s="154"/>
      <c r="E1811" s="224"/>
      <c r="F1811" s="154"/>
      <c r="G1811" s="224"/>
      <c r="H1811" s="154">
        <f>C1811+D1811-F1811</f>
        <v>235842</v>
      </c>
      <c r="I1811" s="225">
        <f t="shared" si="827"/>
        <v>2.5</v>
      </c>
      <c r="J1811" s="154">
        <f t="shared" si="828"/>
        <v>5896.05</v>
      </c>
      <c r="K1811" s="154">
        <f t="shared" si="829"/>
        <v>163167.46249999999</v>
      </c>
      <c r="L1811" s="154"/>
      <c r="M1811" s="224"/>
      <c r="N1811" s="154">
        <f t="shared" si="830"/>
        <v>169063.51249999998</v>
      </c>
      <c r="O1811" s="249">
        <f t="shared" si="844"/>
        <v>71.685074117417585</v>
      </c>
      <c r="P1811" s="224"/>
      <c r="Q1811" s="249">
        <f t="shared" si="832"/>
        <v>66778.487500000017</v>
      </c>
      <c r="R1811" s="130">
        <f t="shared" si="823"/>
        <v>390</v>
      </c>
      <c r="S1811" s="219"/>
      <c r="T1811" s="203"/>
      <c r="U1811" s="154"/>
      <c r="V1811" s="455"/>
      <c r="W1811" s="227"/>
      <c r="X1811" s="154"/>
      <c r="Y1811" s="154"/>
      <c r="Z1811" s="154"/>
      <c r="AA1811" s="154"/>
      <c r="AB1811" s="229"/>
    </row>
    <row r="1812" spans="1:28" x14ac:dyDescent="0.25">
      <c r="A1812" s="63" t="str">
        <f t="shared" ref="A1812:B1812" si="846">A1765</f>
        <v>Stores Equipment</v>
      </c>
      <c r="B1812" s="45">
        <f t="shared" si="846"/>
        <v>393</v>
      </c>
      <c r="C1812" s="39">
        <f t="shared" si="825"/>
        <v>12656</v>
      </c>
      <c r="D1812" s="39"/>
      <c r="E1812" s="40"/>
      <c r="F1812" s="39"/>
      <c r="G1812" s="40"/>
      <c r="H1812" s="39">
        <f t="shared" ref="H1812:H1816" si="847">C1812+D1812-F1812</f>
        <v>12656</v>
      </c>
      <c r="I1812" s="41">
        <f t="shared" si="827"/>
        <v>4</v>
      </c>
      <c r="J1812" s="39">
        <f t="shared" si="828"/>
        <v>506.24</v>
      </c>
      <c r="K1812" s="39">
        <f t="shared" si="829"/>
        <v>8985.7599999999984</v>
      </c>
      <c r="L1812" s="39"/>
      <c r="M1812" s="40"/>
      <c r="N1812" s="39">
        <f t="shared" si="830"/>
        <v>9491.9999999999982</v>
      </c>
      <c r="O1812" s="42">
        <f t="shared" si="844"/>
        <v>74.999999999999986</v>
      </c>
      <c r="P1812" s="40"/>
      <c r="Q1812" s="42">
        <f t="shared" si="832"/>
        <v>3164.0000000000018</v>
      </c>
      <c r="R1812" s="45">
        <f t="shared" si="823"/>
        <v>393</v>
      </c>
      <c r="S1812" s="219"/>
      <c r="T1812" s="203"/>
      <c r="U1812" s="39"/>
      <c r="V1812" s="455"/>
      <c r="W1812" s="207"/>
      <c r="X1812" s="39"/>
      <c r="Y1812" s="39"/>
      <c r="Z1812" s="39"/>
      <c r="AA1812" s="39"/>
      <c r="AB1812" s="211"/>
    </row>
    <row r="1813" spans="1:28" x14ac:dyDescent="0.25">
      <c r="A1813" s="100" t="str">
        <f t="shared" ref="A1813:B1813" si="848">A1766</f>
        <v>Transportation Equipment</v>
      </c>
      <c r="B1813" s="130">
        <f t="shared" si="848"/>
        <v>392</v>
      </c>
      <c r="C1813" s="154">
        <f t="shared" si="825"/>
        <v>82997</v>
      </c>
      <c r="D1813" s="154"/>
      <c r="E1813" s="224"/>
      <c r="F1813" s="154"/>
      <c r="G1813" s="224"/>
      <c r="H1813" s="154">
        <f t="shared" si="847"/>
        <v>82997</v>
      </c>
      <c r="I1813" s="225">
        <f t="shared" si="827"/>
        <v>13</v>
      </c>
      <c r="J1813" s="154">
        <f t="shared" si="828"/>
        <v>10789.61</v>
      </c>
      <c r="K1813" s="154">
        <f t="shared" si="829"/>
        <v>40184.787500000006</v>
      </c>
      <c r="L1813" s="154"/>
      <c r="M1813" s="224"/>
      <c r="N1813" s="154">
        <f t="shared" si="830"/>
        <v>50974.397500000006</v>
      </c>
      <c r="O1813" s="249">
        <f t="shared" si="844"/>
        <v>61.417156644216064</v>
      </c>
      <c r="P1813" s="224"/>
      <c r="Q1813" s="249">
        <f t="shared" si="832"/>
        <v>32022.602499999994</v>
      </c>
      <c r="R1813" s="130">
        <f t="shared" si="823"/>
        <v>392</v>
      </c>
      <c r="S1813" s="219"/>
      <c r="T1813" s="203"/>
      <c r="U1813" s="154"/>
      <c r="V1813" s="455"/>
      <c r="W1813" s="227"/>
      <c r="X1813" s="154"/>
      <c r="Y1813" s="154"/>
      <c r="Z1813" s="154"/>
      <c r="AA1813" s="154"/>
      <c r="AB1813" s="229"/>
    </row>
    <row r="1814" spans="1:28" x14ac:dyDescent="0.25">
      <c r="A1814" s="63" t="str">
        <f t="shared" ref="A1814:B1814" si="849">A1767</f>
        <v>Power Operated Equipment</v>
      </c>
      <c r="B1814" s="45">
        <f t="shared" si="849"/>
        <v>396</v>
      </c>
      <c r="C1814" s="39">
        <f t="shared" si="825"/>
        <v>480123</v>
      </c>
      <c r="D1814" s="39"/>
      <c r="E1814" s="40"/>
      <c r="F1814" s="39"/>
      <c r="G1814" s="40"/>
      <c r="H1814" s="39">
        <f t="shared" si="847"/>
        <v>480123</v>
      </c>
      <c r="I1814" s="41">
        <f t="shared" si="827"/>
        <v>6.7</v>
      </c>
      <c r="J1814" s="39">
        <f t="shared" si="828"/>
        <v>32168.240999999998</v>
      </c>
      <c r="K1814" s="39">
        <f t="shared" si="829"/>
        <v>203692.69650000002</v>
      </c>
      <c r="L1814" s="39"/>
      <c r="M1814" s="40"/>
      <c r="N1814" s="39">
        <f t="shared" si="830"/>
        <v>235860.93750000003</v>
      </c>
      <c r="O1814" s="42">
        <f t="shared" si="844"/>
        <v>49.125107003830273</v>
      </c>
      <c r="P1814" s="40"/>
      <c r="Q1814" s="42">
        <f t="shared" si="832"/>
        <v>244262.06249999997</v>
      </c>
      <c r="R1814" s="45">
        <f t="shared" si="823"/>
        <v>396</v>
      </c>
      <c r="S1814" s="219"/>
      <c r="T1814" s="203"/>
      <c r="U1814" s="39"/>
      <c r="V1814" s="456"/>
      <c r="W1814" s="207"/>
      <c r="X1814" s="39"/>
      <c r="Y1814" s="39"/>
      <c r="Z1814" s="39"/>
      <c r="AA1814" s="39"/>
      <c r="AB1814" s="211"/>
    </row>
    <row r="1815" spans="1:28" x14ac:dyDescent="0.25">
      <c r="A1815" s="100" t="str">
        <f t="shared" ref="A1815:B1815" si="850">A1768</f>
        <v>Land and Land Rights</v>
      </c>
      <c r="B1815" s="130">
        <f t="shared" si="850"/>
        <v>350</v>
      </c>
      <c r="C1815" s="154">
        <f t="shared" si="825"/>
        <v>66116</v>
      </c>
      <c r="D1815" s="154"/>
      <c r="E1815" s="224"/>
      <c r="F1815" s="154"/>
      <c r="G1815" s="224"/>
      <c r="H1815" s="154">
        <f t="shared" si="847"/>
        <v>66116</v>
      </c>
      <c r="I1815" s="225">
        <f t="shared" si="827"/>
        <v>0</v>
      </c>
      <c r="J1815" s="154">
        <f t="shared" si="828"/>
        <v>0</v>
      </c>
      <c r="K1815" s="154">
        <f t="shared" si="829"/>
        <v>0</v>
      </c>
      <c r="L1815" s="154"/>
      <c r="M1815" s="224"/>
      <c r="N1815" s="154">
        <f t="shared" si="830"/>
        <v>0</v>
      </c>
      <c r="O1815" s="249" t="str">
        <f t="shared" si="844"/>
        <v>---</v>
      </c>
      <c r="P1815" s="224"/>
      <c r="Q1815" s="249">
        <f t="shared" si="832"/>
        <v>66116</v>
      </c>
      <c r="R1815" s="130">
        <f t="shared" si="823"/>
        <v>350</v>
      </c>
      <c r="S1815" s="219"/>
      <c r="T1815" s="203"/>
      <c r="U1815" s="154"/>
      <c r="V1815" s="154"/>
      <c r="W1815" s="227"/>
      <c r="X1815" s="154"/>
      <c r="Y1815" s="154"/>
      <c r="Z1815" s="154"/>
      <c r="AA1815" s="154"/>
      <c r="AB1815" s="229"/>
    </row>
    <row r="1816" spans="1:28" x14ac:dyDescent="0.25">
      <c r="A1816" s="63">
        <f t="shared" ref="A1816" si="851">A1770</f>
        <v>0</v>
      </c>
      <c r="B1816" s="45">
        <f t="shared" ref="B1816" si="852">B1769</f>
        <v>0</v>
      </c>
      <c r="C1816" s="39">
        <f t="shared" si="825"/>
        <v>0</v>
      </c>
      <c r="D1816" s="39"/>
      <c r="E1816" s="40"/>
      <c r="F1816" s="39"/>
      <c r="G1816" s="40"/>
      <c r="H1816" s="39">
        <f t="shared" si="847"/>
        <v>0</v>
      </c>
      <c r="I1816" s="41">
        <f t="shared" si="827"/>
        <v>0</v>
      </c>
      <c r="J1816" s="39">
        <f t="shared" si="828"/>
        <v>0</v>
      </c>
      <c r="K1816" s="39">
        <f t="shared" si="829"/>
        <v>0</v>
      </c>
      <c r="L1816" s="39"/>
      <c r="M1816" s="40"/>
      <c r="N1816" s="39">
        <f t="shared" si="830"/>
        <v>0</v>
      </c>
      <c r="O1816" s="42" t="str">
        <f t="shared" si="844"/>
        <v>---</v>
      </c>
      <c r="P1816" s="40"/>
      <c r="Q1816" s="42">
        <f t="shared" si="832"/>
        <v>0</v>
      </c>
      <c r="R1816" s="45"/>
      <c r="S1816" s="219"/>
      <c r="T1816" s="203"/>
      <c r="U1816" s="39"/>
      <c r="V1816" s="39"/>
      <c r="W1816" s="207"/>
      <c r="X1816" s="207"/>
      <c r="Y1816" s="39"/>
      <c r="Z1816" s="39"/>
      <c r="AA1816" s="39"/>
      <c r="AB1816" s="211"/>
    </row>
    <row r="1817" spans="1:28" x14ac:dyDescent="0.25">
      <c r="A1817" s="100">
        <f t="shared" ref="A1817" si="853">A1771</f>
        <v>0</v>
      </c>
      <c r="B1817" s="130">
        <f t="shared" ref="B1817" si="854">B1770</f>
        <v>0</v>
      </c>
      <c r="C1817" s="154">
        <f t="shared" si="825"/>
        <v>0</v>
      </c>
      <c r="D1817" s="289"/>
      <c r="E1817" s="290"/>
      <c r="F1817" s="289"/>
      <c r="G1817" s="290"/>
      <c r="H1817" s="154"/>
      <c r="I1817" s="225">
        <f t="shared" si="827"/>
        <v>0</v>
      </c>
      <c r="J1817" s="154">
        <f t="shared" si="828"/>
        <v>0</v>
      </c>
      <c r="K1817" s="154">
        <f t="shared" si="829"/>
        <v>0</v>
      </c>
      <c r="L1817" s="289"/>
      <c r="M1817" s="290"/>
      <c r="N1817" s="289"/>
      <c r="O1817" s="249"/>
      <c r="P1817" s="290"/>
      <c r="Q1817" s="291"/>
      <c r="R1817" s="130"/>
      <c r="S1817" s="219"/>
      <c r="T1817" s="203"/>
      <c r="U1817" s="154"/>
      <c r="V1817" s="154"/>
      <c r="W1817" s="227"/>
      <c r="X1817" s="227"/>
      <c r="Y1817" s="154"/>
      <c r="Z1817" s="154"/>
      <c r="AA1817" s="154"/>
      <c r="AB1817" s="229"/>
    </row>
    <row r="1818" spans="1:28" x14ac:dyDescent="0.25">
      <c r="A1818" s="10"/>
      <c r="B1818" s="104"/>
      <c r="C1818" s="14"/>
      <c r="D1818" s="15"/>
      <c r="E1818" s="16"/>
      <c r="F1818" s="15"/>
      <c r="G1818" s="16"/>
      <c r="H1818" s="11">
        <f t="shared" ref="H1818" si="855">C1818+D1818-F1818</f>
        <v>0</v>
      </c>
      <c r="I1818" s="17"/>
      <c r="J1818" s="11"/>
      <c r="K1818" s="14"/>
      <c r="L1818" s="15"/>
      <c r="M1818" s="16"/>
      <c r="N1818" s="15"/>
      <c r="O1818" s="13"/>
      <c r="P1818" s="16"/>
      <c r="Q1818" s="124"/>
      <c r="R1818" s="44"/>
      <c r="U1818" s="11"/>
      <c r="V1818" s="11"/>
      <c r="W1818" s="64"/>
      <c r="X1818" s="64"/>
      <c r="Y1818" s="11"/>
      <c r="Z1818" s="11"/>
      <c r="AA1818" s="11"/>
      <c r="AB1818" s="230"/>
    </row>
    <row r="1819" spans="1:28" x14ac:dyDescent="0.25">
      <c r="A1819" s="4" t="s">
        <v>4</v>
      </c>
      <c r="C1819" s="198">
        <f>SUM(C1798:C1818)</f>
        <v>11739660</v>
      </c>
      <c r="D1819" s="198">
        <f>SUM(D1798:D1818)</f>
        <v>0</v>
      </c>
      <c r="E1819" s="22"/>
      <c r="F1819" s="154">
        <f>SUM(F1798:F1818)</f>
        <v>0</v>
      </c>
      <c r="G1819" s="22"/>
      <c r="H1819" s="198">
        <f>SUM(H1798:H1818)</f>
        <v>11739660</v>
      </c>
      <c r="I1819" s="23"/>
      <c r="J1819" s="198">
        <f>SUM(J1798:J1818)</f>
        <v>489109.99999999983</v>
      </c>
      <c r="K1819" s="198">
        <f>SUM(K1798:K1818)</f>
        <v>3383168.0577499997</v>
      </c>
      <c r="L1819" s="154">
        <f>SUM(L1798:L1818)</f>
        <v>0</v>
      </c>
      <c r="M1819" s="22"/>
      <c r="N1819" s="198">
        <f>SUM(N1798:N1818)</f>
        <v>3872278.0577500006</v>
      </c>
      <c r="O1819" s="64"/>
      <c r="P1819" s="24"/>
      <c r="Q1819" s="198">
        <f>SUM(Q1798:Q1818)</f>
        <v>7867381.9422500003</v>
      </c>
      <c r="U1819" s="198">
        <f>SUM(U1798:U1818)</f>
        <v>0</v>
      </c>
      <c r="V1819" s="23"/>
      <c r="X1819" s="198">
        <f>U1819+V1798</f>
        <v>0</v>
      </c>
      <c r="Y1819" s="198">
        <f>X1819/H1819*J1819</f>
        <v>0</v>
      </c>
      <c r="AA1819" s="198">
        <f>Z1798+Y1819+SUM(AA1798:AA1818)</f>
        <v>0</v>
      </c>
      <c r="AB1819" s="198">
        <f>X1819-AA1819</f>
        <v>0</v>
      </c>
    </row>
    <row r="1820" spans="1:28" x14ac:dyDescent="0.25">
      <c r="C1820" s="32"/>
      <c r="H1820" s="32"/>
      <c r="I1820" s="32"/>
      <c r="J1820" s="32"/>
      <c r="K1820" s="32"/>
      <c r="L1820" s="32"/>
      <c r="N1820" s="32"/>
      <c r="O1820" s="32"/>
      <c r="Q1820" s="32"/>
    </row>
    <row r="1821" spans="1:28" x14ac:dyDescent="0.25">
      <c r="A1821" s="120" t="s">
        <v>85</v>
      </c>
      <c r="B1821" s="4"/>
      <c r="E1821" s="4"/>
      <c r="G1821" s="4"/>
      <c r="M1821" s="4"/>
      <c r="P1821" s="4"/>
    </row>
    <row r="1822" spans="1:28" ht="14.4" thickBot="1" x14ac:dyDescent="0.3">
      <c r="B1822" s="4"/>
      <c r="E1822" s="4"/>
      <c r="G1822" s="4"/>
      <c r="J1822" s="32"/>
      <c r="K1822" s="32"/>
      <c r="L1822" s="32"/>
      <c r="N1822" s="32"/>
      <c r="O1822" s="32"/>
      <c r="Q1822" s="32"/>
    </row>
    <row r="1823" spans="1:28" ht="14.4" thickTop="1" x14ac:dyDescent="0.25">
      <c r="B1823" s="4"/>
      <c r="E1823" s="4"/>
      <c r="G1823" s="4"/>
      <c r="J1823" s="32"/>
      <c r="K1823" s="66"/>
      <c r="L1823" s="67"/>
      <c r="M1823" s="68"/>
      <c r="N1823" s="67"/>
      <c r="O1823" s="67"/>
      <c r="P1823" s="68"/>
      <c r="Q1823" s="69"/>
    </row>
    <row r="1824" spans="1:28" x14ac:dyDescent="0.25">
      <c r="C1824" s="32"/>
      <c r="H1824" s="32"/>
      <c r="I1824" s="32"/>
      <c r="J1824" s="32"/>
      <c r="K1824" s="70"/>
      <c r="L1824" s="448">
        <f>I1790</f>
        <v>2020</v>
      </c>
      <c r="M1824" s="449"/>
      <c r="N1824" s="449"/>
      <c r="O1824" s="449"/>
      <c r="P1824" s="450"/>
      <c r="Q1824" s="71"/>
    </row>
    <row r="1825" spans="1:28" x14ac:dyDescent="0.25">
      <c r="K1825" s="72"/>
      <c r="L1825" s="56"/>
      <c r="M1825" s="73"/>
      <c r="N1825" s="56"/>
      <c r="O1825" s="56"/>
      <c r="P1825" s="73"/>
      <c r="Q1825" s="74"/>
    </row>
    <row r="1826" spans="1:28" x14ac:dyDescent="0.25">
      <c r="A1826" s="9"/>
      <c r="B1826" s="267"/>
      <c r="K1826" s="72"/>
      <c r="L1826" s="56" t="s">
        <v>19</v>
      </c>
      <c r="M1826" s="73"/>
      <c r="N1826" s="56"/>
      <c r="O1826" s="379">
        <f>H1819</f>
        <v>11739660</v>
      </c>
      <c r="P1826" s="379"/>
      <c r="Q1826" s="71"/>
    </row>
    <row r="1827" spans="1:28" x14ac:dyDescent="0.25">
      <c r="A1827" s="9"/>
      <c r="B1827" s="267"/>
      <c r="K1827" s="72"/>
      <c r="L1827" s="43" t="s">
        <v>20</v>
      </c>
      <c r="M1827" s="73"/>
      <c r="N1827" s="56"/>
      <c r="O1827" s="391">
        <f>X1819</f>
        <v>0</v>
      </c>
      <c r="P1827" s="391"/>
      <c r="Q1827" s="71"/>
    </row>
    <row r="1828" spans="1:28" ht="14.4" thickBot="1" x14ac:dyDescent="0.3">
      <c r="K1828" s="72"/>
      <c r="L1828" s="43" t="s">
        <v>21</v>
      </c>
      <c r="M1828" s="73"/>
      <c r="N1828" s="56"/>
      <c r="O1828" s="392">
        <f>N1819</f>
        <v>3872278.0577500006</v>
      </c>
      <c r="P1828" s="392"/>
      <c r="Q1828" s="71"/>
    </row>
    <row r="1829" spans="1:28" x14ac:dyDescent="0.25">
      <c r="A1829" s="9"/>
      <c r="B1829" s="267"/>
      <c r="K1829" s="72"/>
      <c r="L1829" s="75"/>
      <c r="M1829" s="76"/>
      <c r="N1829" s="77"/>
      <c r="O1829" s="393">
        <f>O1826-O1827-O1828</f>
        <v>7867381.9422499994</v>
      </c>
      <c r="P1829" s="393"/>
      <c r="Q1829" s="71"/>
    </row>
    <row r="1830" spans="1:28" x14ac:dyDescent="0.25">
      <c r="A1830" s="9"/>
      <c r="B1830" s="267"/>
      <c r="H1830" s="9"/>
      <c r="K1830" s="78"/>
      <c r="L1830" s="43"/>
      <c r="M1830" s="73"/>
      <c r="N1830" s="56"/>
      <c r="O1830" s="43"/>
      <c r="P1830" s="56"/>
      <c r="Q1830" s="74"/>
    </row>
    <row r="1831" spans="1:28" x14ac:dyDescent="0.25">
      <c r="A1831" s="9" t="s">
        <v>22</v>
      </c>
      <c r="B1831" s="62">
        <v>0</v>
      </c>
      <c r="C1831" s="62"/>
      <c r="D1831" s="4" t="s">
        <v>23</v>
      </c>
      <c r="E1831" s="4"/>
      <c r="F1831" s="2"/>
      <c r="G1831" s="4"/>
      <c r="H1831" s="2"/>
      <c r="J1831" s="2"/>
      <c r="K1831" s="78"/>
      <c r="L1831" s="80" t="s">
        <v>24</v>
      </c>
      <c r="M1831" s="73"/>
      <c r="N1831" s="56"/>
      <c r="O1831" s="394">
        <f>AA1819</f>
        <v>0</v>
      </c>
      <c r="P1831" s="394"/>
      <c r="Q1831" s="71"/>
    </row>
    <row r="1832" spans="1:28" x14ac:dyDescent="0.25">
      <c r="A1832" s="9" t="s">
        <v>25</v>
      </c>
      <c r="B1832" s="62">
        <v>0</v>
      </c>
      <c r="C1832" s="62"/>
      <c r="D1832" s="4">
        <f>B1831-B1832</f>
        <v>0</v>
      </c>
      <c r="E1832" s="4" t="s">
        <v>26</v>
      </c>
      <c r="F1832" s="2"/>
      <c r="G1832" s="4"/>
      <c r="H1832" s="2"/>
      <c r="J1832" s="2"/>
      <c r="K1832" s="72"/>
      <c r="L1832" s="81" t="s">
        <v>27</v>
      </c>
      <c r="M1832" s="19"/>
      <c r="N1832" s="20"/>
      <c r="O1832" s="374">
        <f>O1829+O1831</f>
        <v>7867381.9422499994</v>
      </c>
      <c r="P1832" s="374"/>
      <c r="Q1832" s="95"/>
    </row>
    <row r="1833" spans="1:28" ht="14.4" thickBot="1" x14ac:dyDescent="0.3">
      <c r="A1833" s="9"/>
      <c r="B1833" s="62"/>
      <c r="C1833" s="62"/>
      <c r="E1833" s="4"/>
      <c r="F1833" s="2"/>
      <c r="G1833" s="4"/>
      <c r="H1833" s="2"/>
      <c r="J1833" s="2"/>
      <c r="K1833" s="82"/>
      <c r="L1833" s="103"/>
      <c r="M1833" s="84"/>
      <c r="N1833" s="83"/>
      <c r="O1833" s="83"/>
      <c r="P1833" s="84"/>
      <c r="Q1833" s="85"/>
    </row>
    <row r="1834" spans="1:28" ht="14.4" thickTop="1" x14ac:dyDescent="0.25"/>
    <row r="1836" spans="1:28" x14ac:dyDescent="0.25">
      <c r="B1836" s="4"/>
      <c r="E1836" s="4"/>
      <c r="M1836" s="4"/>
      <c r="N1836" s="425" t="s">
        <v>93</v>
      </c>
      <c r="O1836" s="425"/>
      <c r="P1836" s="425"/>
      <c r="Q1836" s="425"/>
      <c r="R1836" s="425"/>
    </row>
    <row r="1837" spans="1:28" x14ac:dyDescent="0.25">
      <c r="A1837" s="271"/>
      <c r="B1837" s="271"/>
      <c r="C1837" s="271"/>
      <c r="D1837" s="1"/>
      <c r="G1837" s="422" t="s">
        <v>1</v>
      </c>
      <c r="H1837" s="423"/>
      <c r="I1837" s="3">
        <f>I1790+1</f>
        <v>2021</v>
      </c>
      <c r="J1837" s="453"/>
      <c r="K1837" s="427"/>
      <c r="L1837" s="428"/>
      <c r="M1837" s="3">
        <v>3</v>
      </c>
      <c r="N1837" s="425"/>
      <c r="O1837" s="425"/>
      <c r="P1837" s="425"/>
      <c r="Q1837" s="425"/>
      <c r="R1837" s="425"/>
    </row>
    <row r="1838" spans="1:28" x14ac:dyDescent="0.25">
      <c r="A1838" s="271"/>
      <c r="B1838" s="271"/>
      <c r="C1838" s="271"/>
      <c r="D1838" s="1"/>
      <c r="N1838" s="426"/>
      <c r="O1838" s="426"/>
      <c r="P1838" s="426"/>
      <c r="Q1838" s="426"/>
      <c r="R1838" s="426"/>
    </row>
    <row r="1839" spans="1:28" x14ac:dyDescent="0.3">
      <c r="A1839" s="5"/>
      <c r="B1839" s="429" t="s">
        <v>49</v>
      </c>
      <c r="C1839" s="366" t="s">
        <v>44</v>
      </c>
      <c r="D1839" s="366" t="s">
        <v>45</v>
      </c>
      <c r="E1839" s="101"/>
      <c r="F1839" s="366" t="s">
        <v>46</v>
      </c>
      <c r="G1839" s="101"/>
      <c r="H1839" s="366" t="s">
        <v>47</v>
      </c>
      <c r="I1839" s="366" t="s">
        <v>48</v>
      </c>
      <c r="J1839" s="366" t="s">
        <v>50</v>
      </c>
      <c r="K1839" s="366" t="s">
        <v>51</v>
      </c>
      <c r="L1839" s="366" t="s">
        <v>52</v>
      </c>
      <c r="M1839" s="101"/>
      <c r="N1839" s="366" t="s">
        <v>53</v>
      </c>
      <c r="O1839" s="366" t="s">
        <v>60</v>
      </c>
      <c r="P1839" s="101"/>
      <c r="Q1839" s="366" t="s">
        <v>55</v>
      </c>
      <c r="R1839" s="366" t="s">
        <v>49</v>
      </c>
      <c r="U1839" s="437" t="s">
        <v>64</v>
      </c>
      <c r="V1839" s="437" t="s">
        <v>65</v>
      </c>
      <c r="W1839" s="437" t="s">
        <v>67</v>
      </c>
      <c r="X1839" s="437" t="s">
        <v>66</v>
      </c>
      <c r="Y1839" s="437" t="s">
        <v>68</v>
      </c>
      <c r="Z1839" s="437" t="s">
        <v>69</v>
      </c>
      <c r="AA1839" s="437" t="s">
        <v>70</v>
      </c>
      <c r="AB1839" s="437" t="s">
        <v>71</v>
      </c>
    </row>
    <row r="1840" spans="1:28" x14ac:dyDescent="0.3">
      <c r="A1840" s="6"/>
      <c r="B1840" s="430"/>
      <c r="C1840" s="367"/>
      <c r="D1840" s="367"/>
      <c r="E1840" s="102"/>
      <c r="F1840" s="367"/>
      <c r="G1840" s="102"/>
      <c r="H1840" s="367"/>
      <c r="I1840" s="367"/>
      <c r="J1840" s="367"/>
      <c r="K1840" s="367"/>
      <c r="L1840" s="367"/>
      <c r="M1840" s="102"/>
      <c r="N1840" s="367"/>
      <c r="O1840" s="367"/>
      <c r="P1840" s="102"/>
      <c r="Q1840" s="367"/>
      <c r="R1840" s="367"/>
      <c r="U1840" s="438"/>
      <c r="V1840" s="438"/>
      <c r="W1840" s="438"/>
      <c r="X1840" s="438"/>
      <c r="Y1840" s="438"/>
      <c r="Z1840" s="438"/>
      <c r="AA1840" s="438"/>
      <c r="AB1840" s="438"/>
    </row>
    <row r="1841" spans="1:28" x14ac:dyDescent="0.3">
      <c r="A1841" s="6"/>
      <c r="B1841" s="430"/>
      <c r="C1841" s="367"/>
      <c r="D1841" s="367"/>
      <c r="E1841" s="102"/>
      <c r="F1841" s="367"/>
      <c r="G1841" s="102"/>
      <c r="H1841" s="367"/>
      <c r="I1841" s="367"/>
      <c r="J1841" s="367"/>
      <c r="K1841" s="367"/>
      <c r="L1841" s="367"/>
      <c r="M1841" s="102"/>
      <c r="N1841" s="367"/>
      <c r="O1841" s="367"/>
      <c r="P1841" s="102"/>
      <c r="Q1841" s="367"/>
      <c r="R1841" s="367"/>
      <c r="U1841" s="438"/>
      <c r="V1841" s="438"/>
      <c r="W1841" s="438"/>
      <c r="X1841" s="438"/>
      <c r="Y1841" s="438"/>
      <c r="Z1841" s="438"/>
      <c r="AA1841" s="438"/>
      <c r="AB1841" s="438"/>
    </row>
    <row r="1842" spans="1:28" x14ac:dyDescent="0.3">
      <c r="A1842" s="433" t="s">
        <v>0</v>
      </c>
      <c r="B1842" s="430"/>
      <c r="C1842" s="367"/>
      <c r="D1842" s="367"/>
      <c r="E1842" s="102"/>
      <c r="F1842" s="367"/>
      <c r="G1842" s="102"/>
      <c r="H1842" s="367"/>
      <c r="I1842" s="367"/>
      <c r="J1842" s="367"/>
      <c r="K1842" s="367"/>
      <c r="L1842" s="367"/>
      <c r="M1842" s="102"/>
      <c r="N1842" s="367"/>
      <c r="O1842" s="367"/>
      <c r="P1842" s="102"/>
      <c r="Q1842" s="367"/>
      <c r="R1842" s="367"/>
      <c r="U1842" s="438"/>
      <c r="V1842" s="438"/>
      <c r="W1842" s="438"/>
      <c r="X1842" s="438"/>
      <c r="Y1842" s="438"/>
      <c r="Z1842" s="438"/>
      <c r="AA1842" s="438"/>
      <c r="AB1842" s="438"/>
    </row>
    <row r="1843" spans="1:28" x14ac:dyDescent="0.3">
      <c r="A1843" s="433"/>
      <c r="B1843" s="431"/>
      <c r="C1843" s="46">
        <f>I1837</f>
        <v>2021</v>
      </c>
      <c r="D1843" s="46">
        <f>C1843</f>
        <v>2021</v>
      </c>
      <c r="E1843" s="7" t="s">
        <v>5</v>
      </c>
      <c r="F1843" s="46">
        <f>D1843</f>
        <v>2021</v>
      </c>
      <c r="G1843" s="7" t="s">
        <v>5</v>
      </c>
      <c r="H1843" s="46">
        <f>F1843</f>
        <v>2021</v>
      </c>
      <c r="I1843" s="373"/>
      <c r="J1843" s="373"/>
      <c r="K1843" s="46">
        <f>H1843</f>
        <v>2021</v>
      </c>
      <c r="L1843" s="46">
        <f>K1843</f>
        <v>2021</v>
      </c>
      <c r="M1843" s="7" t="s">
        <v>5</v>
      </c>
      <c r="N1843" s="46">
        <f>L1843</f>
        <v>2021</v>
      </c>
      <c r="O1843" s="373"/>
      <c r="P1843" s="7" t="s">
        <v>5</v>
      </c>
      <c r="Q1843" s="47">
        <f>N1843</f>
        <v>2021</v>
      </c>
      <c r="R1843" s="373"/>
      <c r="U1843" s="46">
        <f>Q1843</f>
        <v>2021</v>
      </c>
      <c r="V1843" s="46">
        <f>U1843</f>
        <v>2021</v>
      </c>
      <c r="W1843" s="439"/>
      <c r="X1843" s="46">
        <f>U1843</f>
        <v>2021</v>
      </c>
      <c r="Y1843" s="46">
        <f>U1843</f>
        <v>2021</v>
      </c>
      <c r="Z1843" s="47">
        <f>U1843</f>
        <v>2021</v>
      </c>
      <c r="AA1843" s="439"/>
      <c r="AB1843" s="439"/>
    </row>
    <row r="1844" spans="1:28" x14ac:dyDescent="0.25">
      <c r="A1844" s="9"/>
      <c r="B1844" s="112"/>
      <c r="C1844" s="100"/>
      <c r="D1844" s="233"/>
      <c r="E1844" s="234"/>
      <c r="F1844" s="233"/>
      <c r="G1844" s="234"/>
      <c r="H1844" s="233"/>
      <c r="I1844" s="235"/>
      <c r="J1844" s="233"/>
      <c r="K1844" s="233"/>
      <c r="L1844" s="233"/>
      <c r="M1844" s="234"/>
      <c r="N1844" s="233"/>
      <c r="O1844" s="233"/>
      <c r="P1844" s="234"/>
      <c r="Q1844" s="235"/>
      <c r="R1844" s="233"/>
      <c r="U1844" s="59"/>
      <c r="V1844" s="59"/>
      <c r="W1844" s="60"/>
      <c r="X1844" s="59"/>
      <c r="Y1844" s="59"/>
      <c r="Z1844" s="59"/>
      <c r="AA1844" s="60"/>
      <c r="AB1844" s="60"/>
    </row>
    <row r="1845" spans="1:28" x14ac:dyDescent="0.25">
      <c r="A1845" s="244" t="s">
        <v>214</v>
      </c>
      <c r="B1845" s="112" t="str">
        <f>$M$1</f>
        <v>A</v>
      </c>
      <c r="C1845" s="154"/>
      <c r="D1845" s="154"/>
      <c r="E1845" s="224"/>
      <c r="F1845" s="154"/>
      <c r="G1845" s="224"/>
      <c r="H1845" s="154"/>
      <c r="I1845" s="225"/>
      <c r="J1845" s="154"/>
      <c r="K1845" s="154"/>
      <c r="L1845" s="154"/>
      <c r="M1845" s="224"/>
      <c r="N1845" s="154"/>
      <c r="O1845" s="249"/>
      <c r="P1845" s="224"/>
      <c r="Q1845" s="249"/>
      <c r="R1845" s="130"/>
      <c r="S1845" s="219"/>
      <c r="T1845" s="203"/>
      <c r="U1845" s="154"/>
      <c r="V1845" s="154">
        <f>X1819</f>
        <v>0</v>
      </c>
      <c r="W1845" s="227"/>
      <c r="X1845" s="227"/>
      <c r="Y1845" s="227"/>
      <c r="Z1845" s="227"/>
      <c r="AA1845" s="154"/>
      <c r="AB1845" s="229"/>
    </row>
    <row r="1846" spans="1:28" x14ac:dyDescent="0.25">
      <c r="A1846" s="100" t="str">
        <f>A1799</f>
        <v>Structures and Improvements-sewage collection</v>
      </c>
      <c r="B1846" s="130">
        <f>B1799</f>
        <v>351</v>
      </c>
      <c r="C1846" s="154">
        <f>H1799</f>
        <v>111379</v>
      </c>
      <c r="D1846" s="154">
        <v>0</v>
      </c>
      <c r="E1846" s="224"/>
      <c r="F1846" s="154"/>
      <c r="G1846" s="224"/>
      <c r="H1846" s="154">
        <f>C1846+D1846-F1846</f>
        <v>111379</v>
      </c>
      <c r="I1846" s="225">
        <f>I1799</f>
        <v>3</v>
      </c>
      <c r="J1846" s="154">
        <f>((C1846+H1846)/2)*I1846/100*$M$1837/12</f>
        <v>835.34250000000009</v>
      </c>
      <c r="K1846" s="154">
        <f>N1799</f>
        <v>102679.89749999998</v>
      </c>
      <c r="L1846" s="154"/>
      <c r="M1846" s="224"/>
      <c r="N1846" s="154">
        <f>K1846+J1846+L1846-F1846</f>
        <v>103515.23999999998</v>
      </c>
      <c r="O1846" s="249">
        <f>IF(N1846&gt;0, N1846/H1846*100, "---")</f>
        <v>92.939638531500535</v>
      </c>
      <c r="P1846" s="224"/>
      <c r="Q1846" s="249">
        <f>H1846-N1846</f>
        <v>7863.7600000000239</v>
      </c>
      <c r="R1846" s="130">
        <f t="shared" ref="R1846:R1862" si="856">B1846</f>
        <v>351</v>
      </c>
      <c r="S1846" s="219"/>
      <c r="T1846" s="203"/>
      <c r="U1846" s="154"/>
      <c r="V1846" s="360" t="s">
        <v>72</v>
      </c>
      <c r="W1846" s="227"/>
      <c r="X1846" s="154"/>
      <c r="Y1846" s="251"/>
      <c r="Z1846" s="363" t="s">
        <v>74</v>
      </c>
      <c r="AA1846" s="154"/>
      <c r="AB1846" s="229"/>
    </row>
    <row r="1847" spans="1:28" x14ac:dyDescent="0.25">
      <c r="A1847" s="63" t="str">
        <f t="shared" ref="A1847:B1847" si="857">A1800</f>
        <v>Collection Sewers, Force</v>
      </c>
      <c r="B1847" s="45">
        <f t="shared" si="857"/>
        <v>352.1</v>
      </c>
      <c r="C1847" s="39">
        <f t="shared" ref="C1847:C1864" si="858">H1800</f>
        <v>0</v>
      </c>
      <c r="D1847" s="39"/>
      <c r="E1847" s="40"/>
      <c r="F1847" s="39"/>
      <c r="G1847" s="40"/>
      <c r="H1847" s="39">
        <f t="shared" ref="H1847:H1855" si="859">C1847+D1847-F1847</f>
        <v>0</v>
      </c>
      <c r="I1847" s="41">
        <f t="shared" ref="I1847:I1864" si="860">I1800</f>
        <v>2</v>
      </c>
      <c r="J1847" s="39">
        <f t="shared" ref="J1847:J1864" si="861">((C1847+H1847)/2)*I1847/100*$M$1837/12</f>
        <v>0</v>
      </c>
      <c r="K1847" s="39">
        <f t="shared" ref="K1847:K1864" si="862">N1800</f>
        <v>0</v>
      </c>
      <c r="L1847" s="39"/>
      <c r="M1847" s="40"/>
      <c r="N1847" s="39">
        <f t="shared" ref="N1847:N1863" si="863">K1847+J1847+L1847-F1847</f>
        <v>0</v>
      </c>
      <c r="O1847" s="42" t="str">
        <f t="shared" ref="O1847:O1855" si="864">IF(N1847&gt;0, N1847/H1847*100, "---")</f>
        <v>---</v>
      </c>
      <c r="P1847" s="40"/>
      <c r="Q1847" s="42">
        <f t="shared" ref="Q1847:Q1863" si="865">H1847-N1847</f>
        <v>0</v>
      </c>
      <c r="R1847" s="45">
        <f t="shared" si="856"/>
        <v>352.1</v>
      </c>
      <c r="U1847" s="39"/>
      <c r="V1847" s="361"/>
      <c r="W1847" s="207"/>
      <c r="X1847" s="39"/>
      <c r="Y1847" s="210"/>
      <c r="Z1847" s="364"/>
      <c r="AA1847" s="39"/>
      <c r="AB1847" s="211"/>
    </row>
    <row r="1848" spans="1:28" x14ac:dyDescent="0.25">
      <c r="A1848" s="100" t="str">
        <f t="shared" ref="A1848:B1848" si="866">A1801</f>
        <v>Collection Sewers, Gravity</v>
      </c>
      <c r="B1848" s="130">
        <f t="shared" si="866"/>
        <v>352.2</v>
      </c>
      <c r="C1848" s="154">
        <f t="shared" si="858"/>
        <v>0</v>
      </c>
      <c r="D1848" s="154"/>
      <c r="E1848" s="224"/>
      <c r="F1848" s="154"/>
      <c r="G1848" s="224"/>
      <c r="H1848" s="154">
        <f t="shared" si="859"/>
        <v>0</v>
      </c>
      <c r="I1848" s="225">
        <f t="shared" si="860"/>
        <v>2</v>
      </c>
      <c r="J1848" s="154">
        <f t="shared" si="861"/>
        <v>0</v>
      </c>
      <c r="K1848" s="154">
        <f t="shared" si="862"/>
        <v>0</v>
      </c>
      <c r="L1848" s="154"/>
      <c r="M1848" s="224"/>
      <c r="N1848" s="154">
        <f t="shared" si="863"/>
        <v>0</v>
      </c>
      <c r="O1848" s="249" t="str">
        <f t="shared" si="864"/>
        <v>---</v>
      </c>
      <c r="P1848" s="224"/>
      <c r="Q1848" s="249">
        <f t="shared" si="865"/>
        <v>0</v>
      </c>
      <c r="R1848" s="130">
        <f t="shared" si="856"/>
        <v>352.2</v>
      </c>
      <c r="S1848" s="219"/>
      <c r="T1848" s="203"/>
      <c r="U1848" s="154"/>
      <c r="V1848" s="361"/>
      <c r="W1848" s="227"/>
      <c r="X1848" s="154"/>
      <c r="Y1848" s="251"/>
      <c r="Z1848" s="364"/>
      <c r="AA1848" s="154"/>
      <c r="AB1848" s="229"/>
    </row>
    <row r="1849" spans="1:28" x14ac:dyDescent="0.25">
      <c r="A1849" s="63" t="str">
        <f t="shared" ref="A1849:B1849" si="867">A1802</f>
        <v>Structures and Improvements-sewage treatment</v>
      </c>
      <c r="B1849" s="45">
        <f t="shared" si="867"/>
        <v>371</v>
      </c>
      <c r="C1849" s="39">
        <f t="shared" si="858"/>
        <v>97252</v>
      </c>
      <c r="D1849" s="39"/>
      <c r="E1849" s="40"/>
      <c r="F1849" s="39"/>
      <c r="G1849" s="40"/>
      <c r="H1849" s="39">
        <f t="shared" si="859"/>
        <v>97252</v>
      </c>
      <c r="I1849" s="41">
        <f t="shared" si="860"/>
        <v>3.7</v>
      </c>
      <c r="J1849" s="39">
        <f t="shared" si="861"/>
        <v>899.58100000000002</v>
      </c>
      <c r="K1849" s="39">
        <f t="shared" si="862"/>
        <v>64914.946000000004</v>
      </c>
      <c r="L1849" s="39"/>
      <c r="M1849" s="40"/>
      <c r="N1849" s="39">
        <f t="shared" si="863"/>
        <v>65814.527000000002</v>
      </c>
      <c r="O1849" s="42">
        <f t="shared" si="864"/>
        <v>67.674214412042943</v>
      </c>
      <c r="P1849" s="40"/>
      <c r="Q1849" s="42">
        <f t="shared" si="865"/>
        <v>31437.472999999998</v>
      </c>
      <c r="R1849" s="45">
        <f t="shared" si="856"/>
        <v>371</v>
      </c>
      <c r="U1849" s="39"/>
      <c r="V1849" s="361"/>
      <c r="W1849" s="207"/>
      <c r="X1849" s="39"/>
      <c r="Y1849" s="210"/>
      <c r="Z1849" s="364"/>
      <c r="AA1849" s="39"/>
      <c r="AB1849" s="211"/>
    </row>
    <row r="1850" spans="1:28" x14ac:dyDescent="0.25">
      <c r="A1850" s="100" t="str">
        <f t="shared" ref="A1850:B1850" si="868">A1803</f>
        <v>Services to Customers</v>
      </c>
      <c r="B1850" s="130">
        <f t="shared" si="868"/>
        <v>353</v>
      </c>
      <c r="C1850" s="154">
        <f t="shared" si="858"/>
        <v>3337214</v>
      </c>
      <c r="D1850" s="154"/>
      <c r="E1850" s="224"/>
      <c r="F1850" s="154"/>
      <c r="G1850" s="224"/>
      <c r="H1850" s="154">
        <f t="shared" si="859"/>
        <v>3337214</v>
      </c>
      <c r="I1850" s="225">
        <f t="shared" si="860"/>
        <v>2</v>
      </c>
      <c r="J1850" s="154">
        <f t="shared" si="861"/>
        <v>16686.07</v>
      </c>
      <c r="K1850" s="154">
        <f t="shared" si="862"/>
        <v>780775.68500000017</v>
      </c>
      <c r="L1850" s="154"/>
      <c r="M1850" s="224"/>
      <c r="N1850" s="154">
        <f t="shared" si="863"/>
        <v>797461.75500000012</v>
      </c>
      <c r="O1850" s="249">
        <f t="shared" si="864"/>
        <v>23.896032888511197</v>
      </c>
      <c r="P1850" s="224"/>
      <c r="Q1850" s="249">
        <f t="shared" si="865"/>
        <v>2539752.2450000001</v>
      </c>
      <c r="R1850" s="130">
        <f t="shared" si="856"/>
        <v>353</v>
      </c>
      <c r="S1850" s="219"/>
      <c r="T1850" s="203"/>
      <c r="U1850" s="154"/>
      <c r="V1850" s="361"/>
      <c r="W1850" s="227"/>
      <c r="X1850" s="154"/>
      <c r="Y1850" s="251"/>
      <c r="Z1850" s="364"/>
      <c r="AA1850" s="154"/>
      <c r="AB1850" s="229"/>
    </row>
    <row r="1851" spans="1:28" x14ac:dyDescent="0.25">
      <c r="A1851" s="63" t="str">
        <f t="shared" ref="A1851:B1851" si="869">A1804</f>
        <v>Flow Measuring Devices</v>
      </c>
      <c r="B1851" s="45">
        <f t="shared" si="869"/>
        <v>354</v>
      </c>
      <c r="C1851" s="39">
        <f t="shared" si="858"/>
        <v>28383</v>
      </c>
      <c r="D1851" s="39"/>
      <c r="E1851" s="40"/>
      <c r="F1851" s="39"/>
      <c r="G1851" s="40"/>
      <c r="H1851" s="39">
        <f t="shared" si="859"/>
        <v>28383</v>
      </c>
      <c r="I1851" s="41">
        <f t="shared" si="860"/>
        <v>3.3</v>
      </c>
      <c r="J1851" s="39">
        <f t="shared" si="861"/>
        <v>234.15974999999995</v>
      </c>
      <c r="K1851" s="39">
        <f t="shared" si="862"/>
        <v>12923.369249999998</v>
      </c>
      <c r="L1851" s="39"/>
      <c r="M1851" s="40"/>
      <c r="N1851" s="39">
        <f t="shared" si="863"/>
        <v>13157.528999999999</v>
      </c>
      <c r="O1851" s="42">
        <f t="shared" si="864"/>
        <v>46.357076418983191</v>
      </c>
      <c r="P1851" s="40"/>
      <c r="Q1851" s="42">
        <f t="shared" si="865"/>
        <v>15225.471000000001</v>
      </c>
      <c r="R1851" s="45">
        <f t="shared" si="856"/>
        <v>354</v>
      </c>
      <c r="U1851" s="39"/>
      <c r="V1851" s="361"/>
      <c r="W1851" s="207"/>
      <c r="X1851" s="39"/>
      <c r="Y1851" s="210"/>
      <c r="Z1851" s="364"/>
      <c r="AA1851" s="39"/>
      <c r="AB1851" s="211"/>
    </row>
    <row r="1852" spans="1:28" x14ac:dyDescent="0.25">
      <c r="A1852" s="100" t="str">
        <f t="shared" ref="A1852:B1852" si="870">A1805</f>
        <v>Receiving Wells (Pump Pits)</v>
      </c>
      <c r="B1852" s="130">
        <f t="shared" si="870"/>
        <v>362</v>
      </c>
      <c r="C1852" s="154">
        <f t="shared" si="858"/>
        <v>2387</v>
      </c>
      <c r="D1852" s="154"/>
      <c r="E1852" s="224"/>
      <c r="F1852" s="154"/>
      <c r="G1852" s="224"/>
      <c r="H1852" s="154">
        <f t="shared" si="859"/>
        <v>2387</v>
      </c>
      <c r="I1852" s="225">
        <f t="shared" si="860"/>
        <v>4</v>
      </c>
      <c r="J1852" s="154">
        <f t="shared" si="861"/>
        <v>23.87</v>
      </c>
      <c r="K1852" s="154">
        <f t="shared" si="862"/>
        <v>1885.73</v>
      </c>
      <c r="L1852" s="154"/>
      <c r="M1852" s="224"/>
      <c r="N1852" s="154">
        <f t="shared" si="863"/>
        <v>1909.6</v>
      </c>
      <c r="O1852" s="249">
        <f t="shared" si="864"/>
        <v>80</v>
      </c>
      <c r="P1852" s="224"/>
      <c r="Q1852" s="249">
        <f t="shared" si="865"/>
        <v>477.40000000000009</v>
      </c>
      <c r="R1852" s="130">
        <f t="shared" si="856"/>
        <v>362</v>
      </c>
      <c r="S1852" s="219"/>
      <c r="T1852" s="203"/>
      <c r="U1852" s="154"/>
      <c r="V1852" s="362"/>
      <c r="W1852" s="227"/>
      <c r="X1852" s="154"/>
      <c r="Y1852" s="251"/>
      <c r="Z1852" s="365"/>
      <c r="AA1852" s="154"/>
      <c r="AB1852" s="229"/>
    </row>
    <row r="1853" spans="1:28" x14ac:dyDescent="0.25">
      <c r="A1853" s="63" t="str">
        <f t="shared" ref="A1853:B1853" si="871">A1806</f>
        <v>Pumping Equipment</v>
      </c>
      <c r="B1853" s="45">
        <f t="shared" si="871"/>
        <v>363</v>
      </c>
      <c r="C1853" s="39">
        <f t="shared" si="858"/>
        <v>8067</v>
      </c>
      <c r="D1853" s="39"/>
      <c r="E1853" s="40"/>
      <c r="F1853" s="39"/>
      <c r="G1853" s="40"/>
      <c r="H1853" s="39">
        <f t="shared" si="859"/>
        <v>8067</v>
      </c>
      <c r="I1853" s="41">
        <f t="shared" si="860"/>
        <v>10</v>
      </c>
      <c r="J1853" s="39">
        <f>((C1853+H1853)/2)*I1853/100*$M$1837/12</f>
        <v>201.67500000000004</v>
      </c>
      <c r="K1853" s="39">
        <f t="shared" si="862"/>
        <v>4642.9875000000011</v>
      </c>
      <c r="L1853" s="39"/>
      <c r="M1853" s="40"/>
      <c r="N1853" s="39">
        <f t="shared" si="863"/>
        <v>4844.6625000000013</v>
      </c>
      <c r="O1853" s="42">
        <f t="shared" si="864"/>
        <v>60.055317962067697</v>
      </c>
      <c r="P1853" s="40"/>
      <c r="Q1853" s="42">
        <f t="shared" si="865"/>
        <v>3222.3374999999987</v>
      </c>
      <c r="R1853" s="45">
        <f t="shared" si="856"/>
        <v>363</v>
      </c>
      <c r="U1853" s="39"/>
      <c r="V1853" s="39"/>
      <c r="W1853" s="207"/>
      <c r="X1853" s="39"/>
      <c r="Y1853" s="39"/>
      <c r="Z1853" s="210"/>
      <c r="AA1853" s="39"/>
      <c r="AB1853" s="211"/>
    </row>
    <row r="1854" spans="1:28" x14ac:dyDescent="0.25">
      <c r="A1854" s="100" t="str">
        <f t="shared" ref="A1854:B1854" si="872">A1807</f>
        <v>Communication Equipment</v>
      </c>
      <c r="B1854" s="130">
        <f t="shared" si="872"/>
        <v>397</v>
      </c>
      <c r="C1854" s="154">
        <f t="shared" si="858"/>
        <v>154008</v>
      </c>
      <c r="D1854" s="154"/>
      <c r="E1854" s="224"/>
      <c r="F1854" s="154"/>
      <c r="G1854" s="224"/>
      <c r="H1854" s="154">
        <f t="shared" si="859"/>
        <v>154008</v>
      </c>
      <c r="I1854" s="225">
        <f t="shared" si="860"/>
        <v>6.7</v>
      </c>
      <c r="J1854" s="154">
        <f t="shared" si="861"/>
        <v>2579.634</v>
      </c>
      <c r="K1854" s="154">
        <f t="shared" si="862"/>
        <v>103389.62625</v>
      </c>
      <c r="L1854" s="154"/>
      <c r="M1854" s="224"/>
      <c r="N1854" s="154">
        <f t="shared" si="863"/>
        <v>105969.26025000001</v>
      </c>
      <c r="O1854" s="249">
        <f t="shared" si="864"/>
        <v>68.807633532024312</v>
      </c>
      <c r="P1854" s="224"/>
      <c r="Q1854" s="249">
        <f t="shared" si="865"/>
        <v>48038.739749999993</v>
      </c>
      <c r="R1854" s="130">
        <f t="shared" si="856"/>
        <v>397</v>
      </c>
      <c r="S1854" s="219"/>
      <c r="T1854" s="203"/>
      <c r="U1854" s="154"/>
      <c r="V1854" s="454" t="s">
        <v>73</v>
      </c>
      <c r="W1854" s="227"/>
      <c r="X1854" s="154"/>
      <c r="Y1854" s="154"/>
      <c r="Z1854" s="251"/>
      <c r="AA1854" s="154"/>
      <c r="AB1854" s="229"/>
    </row>
    <row r="1855" spans="1:28" x14ac:dyDescent="0.25">
      <c r="A1855" s="63" t="str">
        <f t="shared" ref="A1855:B1855" si="873">A1808</f>
        <v>Treatment &amp; Disposal Facilities</v>
      </c>
      <c r="B1855" s="45">
        <f t="shared" si="873"/>
        <v>372</v>
      </c>
      <c r="C1855" s="39">
        <f t="shared" si="858"/>
        <v>7048127</v>
      </c>
      <c r="D1855" s="39"/>
      <c r="E1855" s="40"/>
      <c r="F1855" s="39"/>
      <c r="G1855" s="40"/>
      <c r="H1855" s="39">
        <f t="shared" si="859"/>
        <v>7048127</v>
      </c>
      <c r="I1855" s="41">
        <f t="shared" si="860"/>
        <v>5</v>
      </c>
      <c r="J1855" s="39">
        <f t="shared" si="861"/>
        <v>88101.58749999998</v>
      </c>
      <c r="K1855" s="39">
        <f t="shared" si="862"/>
        <v>2307509.09375</v>
      </c>
      <c r="L1855" s="39"/>
      <c r="M1855" s="40"/>
      <c r="N1855" s="39">
        <f t="shared" si="863"/>
        <v>2395610.6812499999</v>
      </c>
      <c r="O1855" s="42">
        <f t="shared" si="864"/>
        <v>33.989323422378739</v>
      </c>
      <c r="P1855" s="40"/>
      <c r="Q1855" s="42">
        <f t="shared" si="865"/>
        <v>4652516.3187499996</v>
      </c>
      <c r="R1855" s="45">
        <f t="shared" si="856"/>
        <v>372</v>
      </c>
      <c r="U1855" s="39"/>
      <c r="V1855" s="455"/>
      <c r="W1855" s="207"/>
      <c r="X1855" s="39"/>
      <c r="Y1855" s="39"/>
      <c r="Z1855" s="210"/>
      <c r="AA1855" s="39"/>
      <c r="AB1855" s="211"/>
    </row>
    <row r="1856" spans="1:28" x14ac:dyDescent="0.25">
      <c r="A1856" s="100" t="str">
        <f t="shared" ref="A1856:B1856" si="874">A1809</f>
        <v>Plant Sewers</v>
      </c>
      <c r="B1856" s="130">
        <f t="shared" si="874"/>
        <v>373</v>
      </c>
      <c r="C1856" s="154">
        <f t="shared" si="858"/>
        <v>0</v>
      </c>
      <c r="D1856" s="154"/>
      <c r="E1856" s="224"/>
      <c r="F1856" s="154"/>
      <c r="G1856" s="224"/>
      <c r="H1856" s="154">
        <f>C1856+D1856-F1856</f>
        <v>0</v>
      </c>
      <c r="I1856" s="225">
        <f t="shared" si="860"/>
        <v>2.5</v>
      </c>
      <c r="J1856" s="154">
        <f t="shared" si="861"/>
        <v>0</v>
      </c>
      <c r="K1856" s="154">
        <f t="shared" si="862"/>
        <v>0</v>
      </c>
      <c r="L1856" s="154"/>
      <c r="M1856" s="224"/>
      <c r="N1856" s="154">
        <f t="shared" si="863"/>
        <v>0</v>
      </c>
      <c r="O1856" s="249" t="str">
        <f>IF(N1856&gt;0, N1856/H1856*100, "---")</f>
        <v>---</v>
      </c>
      <c r="P1856" s="224"/>
      <c r="Q1856" s="249">
        <f t="shared" si="865"/>
        <v>0</v>
      </c>
      <c r="R1856" s="130">
        <f t="shared" si="856"/>
        <v>373</v>
      </c>
      <c r="S1856" s="219"/>
      <c r="T1856" s="203"/>
      <c r="U1856" s="154"/>
      <c r="V1856" s="455"/>
      <c r="W1856" s="227"/>
      <c r="X1856" s="154"/>
      <c r="Y1856" s="154"/>
      <c r="Z1856" s="154"/>
      <c r="AA1856" s="154"/>
      <c r="AB1856" s="229"/>
    </row>
    <row r="1857" spans="1:28" x14ac:dyDescent="0.25">
      <c r="A1857" s="63" t="str">
        <f t="shared" ref="A1857:B1857" si="875">A1810</f>
        <v>Outfall Sewer Line</v>
      </c>
      <c r="B1857" s="45">
        <f t="shared" si="875"/>
        <v>374</v>
      </c>
      <c r="C1857" s="39">
        <f t="shared" si="858"/>
        <v>75109</v>
      </c>
      <c r="D1857" s="39"/>
      <c r="E1857" s="40"/>
      <c r="F1857" s="39"/>
      <c r="G1857" s="40"/>
      <c r="H1857" s="39">
        <f t="shared" ref="H1857" si="876">C1857+D1857-F1857</f>
        <v>75109</v>
      </c>
      <c r="I1857" s="41">
        <f t="shared" si="860"/>
        <v>2</v>
      </c>
      <c r="J1857" s="39">
        <f t="shared" si="861"/>
        <v>375.54500000000002</v>
      </c>
      <c r="K1857" s="39">
        <f t="shared" si="862"/>
        <v>28165.875</v>
      </c>
      <c r="L1857" s="39"/>
      <c r="M1857" s="40"/>
      <c r="N1857" s="39">
        <f t="shared" si="863"/>
        <v>28541.42</v>
      </c>
      <c r="O1857" s="42">
        <f t="shared" ref="O1857:O1863" si="877">IF(N1857&gt;0, N1857/H1857*100, "---")</f>
        <v>38</v>
      </c>
      <c r="P1857" s="40"/>
      <c r="Q1857" s="42">
        <f t="shared" si="865"/>
        <v>46567.58</v>
      </c>
      <c r="R1857" s="45">
        <f t="shared" si="856"/>
        <v>374</v>
      </c>
      <c r="U1857" s="39"/>
      <c r="V1857" s="455"/>
      <c r="W1857" s="207"/>
      <c r="X1857" s="39"/>
      <c r="Y1857" s="39"/>
      <c r="Z1857" s="39"/>
      <c r="AA1857" s="39"/>
      <c r="AB1857" s="211"/>
    </row>
    <row r="1858" spans="1:28" x14ac:dyDescent="0.25">
      <c r="A1858" s="100" t="str">
        <f t="shared" ref="A1858:B1858" si="878">A1811</f>
        <v>Structures and Improvements- other</v>
      </c>
      <c r="B1858" s="130">
        <f t="shared" si="878"/>
        <v>390</v>
      </c>
      <c r="C1858" s="154">
        <f t="shared" si="858"/>
        <v>235842</v>
      </c>
      <c r="D1858" s="154"/>
      <c r="E1858" s="224"/>
      <c r="F1858" s="154"/>
      <c r="G1858" s="224"/>
      <c r="H1858" s="154">
        <f>C1858+D1858-F1858</f>
        <v>235842</v>
      </c>
      <c r="I1858" s="225">
        <f t="shared" si="860"/>
        <v>2.5</v>
      </c>
      <c r="J1858" s="154">
        <f t="shared" si="861"/>
        <v>1474.0125</v>
      </c>
      <c r="K1858" s="154">
        <f t="shared" si="862"/>
        <v>169063.51249999998</v>
      </c>
      <c r="L1858" s="154"/>
      <c r="M1858" s="224"/>
      <c r="N1858" s="154">
        <f t="shared" si="863"/>
        <v>170537.52499999999</v>
      </c>
      <c r="O1858" s="249">
        <f t="shared" si="877"/>
        <v>72.310074117417585</v>
      </c>
      <c r="P1858" s="224"/>
      <c r="Q1858" s="249">
        <f t="shared" si="865"/>
        <v>65304.475000000006</v>
      </c>
      <c r="R1858" s="130">
        <f t="shared" si="856"/>
        <v>390</v>
      </c>
      <c r="S1858" s="219"/>
      <c r="T1858" s="203"/>
      <c r="U1858" s="154"/>
      <c r="V1858" s="455"/>
      <c r="W1858" s="227"/>
      <c r="X1858" s="154"/>
      <c r="Y1858" s="154"/>
      <c r="Z1858" s="154"/>
      <c r="AA1858" s="154"/>
      <c r="AB1858" s="229"/>
    </row>
    <row r="1859" spans="1:28" x14ac:dyDescent="0.25">
      <c r="A1859" s="63" t="str">
        <f t="shared" ref="A1859:B1859" si="879">A1812</f>
        <v>Stores Equipment</v>
      </c>
      <c r="B1859" s="45">
        <f t="shared" si="879"/>
        <v>393</v>
      </c>
      <c r="C1859" s="39">
        <f t="shared" si="858"/>
        <v>12656</v>
      </c>
      <c r="D1859" s="39"/>
      <c r="E1859" s="40"/>
      <c r="F1859" s="39"/>
      <c r="G1859" s="40"/>
      <c r="H1859" s="39">
        <f t="shared" ref="H1859:H1863" si="880">C1859+D1859-F1859</f>
        <v>12656</v>
      </c>
      <c r="I1859" s="41">
        <f t="shared" si="860"/>
        <v>4</v>
      </c>
      <c r="J1859" s="39">
        <f t="shared" si="861"/>
        <v>126.56</v>
      </c>
      <c r="K1859" s="39">
        <f t="shared" si="862"/>
        <v>9491.9999999999982</v>
      </c>
      <c r="L1859" s="39"/>
      <c r="M1859" s="40"/>
      <c r="N1859" s="39">
        <f t="shared" si="863"/>
        <v>9618.5599999999977</v>
      </c>
      <c r="O1859" s="42">
        <f t="shared" si="877"/>
        <v>75.999999999999972</v>
      </c>
      <c r="P1859" s="40"/>
      <c r="Q1859" s="42">
        <f t="shared" si="865"/>
        <v>3037.4400000000023</v>
      </c>
      <c r="R1859" s="45">
        <f t="shared" si="856"/>
        <v>393</v>
      </c>
      <c r="S1859" s="219"/>
      <c r="T1859" s="203"/>
      <c r="U1859" s="39"/>
      <c r="V1859" s="455"/>
      <c r="W1859" s="207"/>
      <c r="X1859" s="39"/>
      <c r="Y1859" s="39"/>
      <c r="Z1859" s="39"/>
      <c r="AA1859" s="39"/>
      <c r="AB1859" s="211"/>
    </row>
    <row r="1860" spans="1:28" x14ac:dyDescent="0.25">
      <c r="A1860" s="100" t="str">
        <f t="shared" ref="A1860:B1860" si="881">A1813</f>
        <v>Transportation Equipment</v>
      </c>
      <c r="B1860" s="130">
        <f t="shared" si="881"/>
        <v>392</v>
      </c>
      <c r="C1860" s="154">
        <f t="shared" si="858"/>
        <v>82997</v>
      </c>
      <c r="D1860" s="154"/>
      <c r="E1860" s="224"/>
      <c r="F1860" s="154"/>
      <c r="G1860" s="224"/>
      <c r="H1860" s="154">
        <f t="shared" si="880"/>
        <v>82997</v>
      </c>
      <c r="I1860" s="225">
        <f t="shared" si="860"/>
        <v>13</v>
      </c>
      <c r="J1860" s="154">
        <f t="shared" si="861"/>
        <v>2697.4025000000001</v>
      </c>
      <c r="K1860" s="154">
        <f t="shared" si="862"/>
        <v>50974.397500000006</v>
      </c>
      <c r="L1860" s="154"/>
      <c r="M1860" s="224"/>
      <c r="N1860" s="154">
        <f t="shared" si="863"/>
        <v>53671.8</v>
      </c>
      <c r="O1860" s="249">
        <f t="shared" si="877"/>
        <v>64.667156644216064</v>
      </c>
      <c r="P1860" s="224"/>
      <c r="Q1860" s="249">
        <f t="shared" si="865"/>
        <v>29325.199999999997</v>
      </c>
      <c r="R1860" s="130">
        <f t="shared" si="856"/>
        <v>392</v>
      </c>
      <c r="S1860" s="219"/>
      <c r="T1860" s="203"/>
      <c r="U1860" s="154"/>
      <c r="V1860" s="455"/>
      <c r="W1860" s="227"/>
      <c r="X1860" s="154"/>
      <c r="Y1860" s="154"/>
      <c r="Z1860" s="154"/>
      <c r="AA1860" s="154"/>
      <c r="AB1860" s="229"/>
    </row>
    <row r="1861" spans="1:28" x14ac:dyDescent="0.25">
      <c r="A1861" s="63" t="str">
        <f t="shared" ref="A1861:B1861" si="882">A1814</f>
        <v>Power Operated Equipment</v>
      </c>
      <c r="B1861" s="45">
        <f t="shared" si="882"/>
        <v>396</v>
      </c>
      <c r="C1861" s="39">
        <f t="shared" si="858"/>
        <v>480123</v>
      </c>
      <c r="D1861" s="39"/>
      <c r="E1861" s="40"/>
      <c r="F1861" s="39"/>
      <c r="G1861" s="40"/>
      <c r="H1861" s="39">
        <f t="shared" si="880"/>
        <v>480123</v>
      </c>
      <c r="I1861" s="41">
        <f t="shared" si="860"/>
        <v>6.7</v>
      </c>
      <c r="J1861" s="39">
        <f t="shared" si="861"/>
        <v>8042.0602499999995</v>
      </c>
      <c r="K1861" s="39">
        <f t="shared" si="862"/>
        <v>235860.93750000003</v>
      </c>
      <c r="L1861" s="39"/>
      <c r="M1861" s="40"/>
      <c r="N1861" s="39">
        <f t="shared" si="863"/>
        <v>243902.99775000004</v>
      </c>
      <c r="O1861" s="42">
        <f t="shared" si="877"/>
        <v>50.800107003830277</v>
      </c>
      <c r="P1861" s="40"/>
      <c r="Q1861" s="42">
        <f t="shared" si="865"/>
        <v>236220.00224999996</v>
      </c>
      <c r="R1861" s="45">
        <f t="shared" si="856"/>
        <v>396</v>
      </c>
      <c r="S1861" s="219"/>
      <c r="T1861" s="203"/>
      <c r="U1861" s="39"/>
      <c r="V1861" s="456"/>
      <c r="W1861" s="207"/>
      <c r="X1861" s="39"/>
      <c r="Y1861" s="39"/>
      <c r="Z1861" s="39"/>
      <c r="AA1861" s="39"/>
      <c r="AB1861" s="211"/>
    </row>
    <row r="1862" spans="1:28" x14ac:dyDescent="0.25">
      <c r="A1862" s="100" t="str">
        <f t="shared" ref="A1862:B1862" si="883">A1815</f>
        <v>Land and Land Rights</v>
      </c>
      <c r="B1862" s="130">
        <f t="shared" si="883"/>
        <v>350</v>
      </c>
      <c r="C1862" s="154">
        <f t="shared" si="858"/>
        <v>66116</v>
      </c>
      <c r="D1862" s="154"/>
      <c r="E1862" s="224"/>
      <c r="F1862" s="154"/>
      <c r="G1862" s="224"/>
      <c r="H1862" s="154">
        <f t="shared" si="880"/>
        <v>66116</v>
      </c>
      <c r="I1862" s="225">
        <f t="shared" si="860"/>
        <v>0</v>
      </c>
      <c r="J1862" s="154">
        <f t="shared" si="861"/>
        <v>0</v>
      </c>
      <c r="K1862" s="154">
        <f t="shared" si="862"/>
        <v>0</v>
      </c>
      <c r="L1862" s="154"/>
      <c r="M1862" s="224"/>
      <c r="N1862" s="154">
        <f t="shared" si="863"/>
        <v>0</v>
      </c>
      <c r="O1862" s="249" t="str">
        <f t="shared" si="877"/>
        <v>---</v>
      </c>
      <c r="P1862" s="224"/>
      <c r="Q1862" s="249">
        <f t="shared" si="865"/>
        <v>66116</v>
      </c>
      <c r="R1862" s="130">
        <f t="shared" si="856"/>
        <v>350</v>
      </c>
      <c r="S1862" s="219"/>
      <c r="T1862" s="203"/>
      <c r="U1862" s="154"/>
      <c r="V1862" s="154"/>
      <c r="W1862" s="227"/>
      <c r="X1862" s="154"/>
      <c r="Y1862" s="154"/>
      <c r="Z1862" s="154"/>
      <c r="AA1862" s="154"/>
      <c r="AB1862" s="229"/>
    </row>
    <row r="1863" spans="1:28" x14ac:dyDescent="0.25">
      <c r="A1863" s="63">
        <f t="shared" ref="A1863" si="884">A1817</f>
        <v>0</v>
      </c>
      <c r="B1863" s="45">
        <f t="shared" ref="B1863" si="885">B1816</f>
        <v>0</v>
      </c>
      <c r="C1863" s="39">
        <f t="shared" si="858"/>
        <v>0</v>
      </c>
      <c r="D1863" s="39"/>
      <c r="E1863" s="40"/>
      <c r="F1863" s="39"/>
      <c r="G1863" s="40"/>
      <c r="H1863" s="39">
        <f t="shared" si="880"/>
        <v>0</v>
      </c>
      <c r="I1863" s="41">
        <f t="shared" si="860"/>
        <v>0</v>
      </c>
      <c r="J1863" s="39">
        <f t="shared" si="861"/>
        <v>0</v>
      </c>
      <c r="K1863" s="39">
        <f t="shared" si="862"/>
        <v>0</v>
      </c>
      <c r="L1863" s="39"/>
      <c r="M1863" s="40"/>
      <c r="N1863" s="39">
        <f t="shared" si="863"/>
        <v>0</v>
      </c>
      <c r="O1863" s="42" t="str">
        <f t="shared" si="877"/>
        <v>---</v>
      </c>
      <c r="P1863" s="40"/>
      <c r="Q1863" s="42">
        <f t="shared" si="865"/>
        <v>0</v>
      </c>
      <c r="R1863" s="45"/>
      <c r="S1863" s="219"/>
      <c r="T1863" s="203"/>
      <c r="U1863" s="39"/>
      <c r="V1863" s="39"/>
      <c r="W1863" s="207"/>
      <c r="X1863" s="207"/>
      <c r="Y1863" s="39"/>
      <c r="Z1863" s="39"/>
      <c r="AA1863" s="39"/>
      <c r="AB1863" s="211"/>
    </row>
    <row r="1864" spans="1:28" x14ac:dyDescent="0.25">
      <c r="A1864" s="100">
        <f t="shared" ref="A1864" si="886">A1818</f>
        <v>0</v>
      </c>
      <c r="B1864" s="130">
        <f t="shared" ref="B1864" si="887">B1817</f>
        <v>0</v>
      </c>
      <c r="C1864" s="154">
        <f t="shared" si="858"/>
        <v>0</v>
      </c>
      <c r="D1864" s="289"/>
      <c r="E1864" s="290"/>
      <c r="F1864" s="289"/>
      <c r="G1864" s="290"/>
      <c r="H1864" s="154"/>
      <c r="I1864" s="225">
        <f t="shared" si="860"/>
        <v>0</v>
      </c>
      <c r="J1864" s="154">
        <f t="shared" si="861"/>
        <v>0</v>
      </c>
      <c r="K1864" s="154">
        <f t="shared" si="862"/>
        <v>0</v>
      </c>
      <c r="L1864" s="289"/>
      <c r="M1864" s="290"/>
      <c r="N1864" s="289"/>
      <c r="O1864" s="249"/>
      <c r="P1864" s="290"/>
      <c r="Q1864" s="291"/>
      <c r="R1864" s="130"/>
      <c r="S1864" s="219"/>
      <c r="T1864" s="203"/>
      <c r="U1864" s="154"/>
      <c r="V1864" s="154"/>
      <c r="W1864" s="227"/>
      <c r="X1864" s="227"/>
      <c r="Y1864" s="154"/>
      <c r="Z1864" s="154"/>
      <c r="AA1864" s="154"/>
      <c r="AB1864" s="229"/>
    </row>
    <row r="1865" spans="1:28" x14ac:dyDescent="0.25">
      <c r="A1865" s="10"/>
      <c r="B1865" s="104"/>
      <c r="C1865" s="14"/>
      <c r="D1865" s="15"/>
      <c r="E1865" s="16"/>
      <c r="F1865" s="15"/>
      <c r="G1865" s="16"/>
      <c r="H1865" s="11">
        <f t="shared" ref="H1865" si="888">C1865+D1865-F1865</f>
        <v>0</v>
      </c>
      <c r="I1865" s="17"/>
      <c r="J1865" s="11"/>
      <c r="K1865" s="14"/>
      <c r="L1865" s="15"/>
      <c r="M1865" s="16"/>
      <c r="N1865" s="15"/>
      <c r="O1865" s="13"/>
      <c r="P1865" s="16"/>
      <c r="Q1865" s="124"/>
      <c r="R1865" s="44"/>
      <c r="U1865" s="11"/>
      <c r="V1865" s="11"/>
      <c r="W1865" s="64"/>
      <c r="X1865" s="64"/>
      <c r="Y1865" s="11"/>
      <c r="Z1865" s="11"/>
      <c r="AA1865" s="11"/>
      <c r="AB1865" s="230"/>
    </row>
    <row r="1866" spans="1:28" x14ac:dyDescent="0.25">
      <c r="A1866" s="4" t="s">
        <v>4</v>
      </c>
      <c r="C1866" s="198">
        <f>SUM(C1845:C1865)</f>
        <v>11739660</v>
      </c>
      <c r="D1866" s="198">
        <f>SUM(D1845:D1865)</f>
        <v>0</v>
      </c>
      <c r="E1866" s="22"/>
      <c r="F1866" s="154">
        <f>SUM(F1845:F1865)</f>
        <v>0</v>
      </c>
      <c r="G1866" s="22"/>
      <c r="H1866" s="198">
        <f>SUM(H1845:H1865)</f>
        <v>11739660</v>
      </c>
      <c r="I1866" s="23"/>
      <c r="J1866" s="198">
        <f>SUM(J1845:J1865)</f>
        <v>122277.49999999996</v>
      </c>
      <c r="K1866" s="198">
        <f>SUM(K1845:K1865)</f>
        <v>3872278.0577500006</v>
      </c>
      <c r="L1866" s="154">
        <f>SUM(L1845:L1865)</f>
        <v>0</v>
      </c>
      <c r="M1866" s="22"/>
      <c r="N1866" s="198">
        <f>SUM(N1845:N1865)</f>
        <v>3994555.5577499997</v>
      </c>
      <c r="O1866" s="64"/>
      <c r="P1866" s="24"/>
      <c r="Q1866" s="198">
        <f>SUM(Q1845:Q1865)</f>
        <v>7745104.4422499994</v>
      </c>
      <c r="U1866" s="198">
        <f>SUM(U1845:U1865)</f>
        <v>0</v>
      </c>
      <c r="V1866" s="23"/>
      <c r="X1866" s="198">
        <f>U1866+V1845</f>
        <v>0</v>
      </c>
      <c r="Y1866" s="198">
        <f>X1866/H1866*J1866</f>
        <v>0</v>
      </c>
      <c r="AA1866" s="198">
        <f>Z1845+Y1866+SUM(AA1845:AA1865)</f>
        <v>0</v>
      </c>
      <c r="AB1866" s="198">
        <f>X1866-AA1866</f>
        <v>0</v>
      </c>
    </row>
    <row r="1867" spans="1:28" x14ac:dyDescent="0.25">
      <c r="C1867" s="32"/>
      <c r="H1867" s="32"/>
      <c r="I1867" s="32"/>
      <c r="J1867" s="32"/>
      <c r="K1867" s="32"/>
      <c r="L1867" s="32"/>
      <c r="N1867" s="32"/>
      <c r="O1867" s="32"/>
      <c r="Q1867" s="32"/>
    </row>
    <row r="1868" spans="1:28" x14ac:dyDescent="0.25">
      <c r="A1868" s="120" t="s">
        <v>85</v>
      </c>
      <c r="B1868" s="4"/>
      <c r="E1868" s="4"/>
      <c r="G1868" s="4"/>
      <c r="M1868" s="4"/>
      <c r="P1868" s="4"/>
    </row>
    <row r="1869" spans="1:28" ht="14.4" thickBot="1" x14ac:dyDescent="0.3">
      <c r="B1869" s="4"/>
      <c r="E1869" s="4"/>
      <c r="G1869" s="4"/>
      <c r="J1869" s="32"/>
      <c r="K1869" s="32"/>
      <c r="L1869" s="32"/>
      <c r="N1869" s="32"/>
      <c r="O1869" s="32"/>
      <c r="Q1869" s="32"/>
    </row>
    <row r="1870" spans="1:28" ht="14.4" thickTop="1" x14ac:dyDescent="0.25">
      <c r="B1870" s="4"/>
      <c r="E1870" s="4"/>
      <c r="G1870" s="4"/>
      <c r="J1870" s="32"/>
      <c r="K1870" s="66"/>
      <c r="L1870" s="67"/>
      <c r="M1870" s="68"/>
      <c r="N1870" s="67"/>
      <c r="O1870" s="67"/>
      <c r="P1870" s="68"/>
      <c r="Q1870" s="69"/>
    </row>
    <row r="1871" spans="1:28" x14ac:dyDescent="0.25">
      <c r="C1871" s="32"/>
      <c r="H1871" s="32"/>
      <c r="I1871" s="32"/>
      <c r="J1871" s="32"/>
      <c r="K1871" s="70"/>
      <c r="L1871" s="448">
        <f>I1837</f>
        <v>2021</v>
      </c>
      <c r="M1871" s="449"/>
      <c r="N1871" s="449"/>
      <c r="O1871" s="449"/>
      <c r="P1871" s="450"/>
      <c r="Q1871" s="71"/>
    </row>
    <row r="1872" spans="1:28" x14ac:dyDescent="0.25">
      <c r="K1872" s="72"/>
      <c r="L1872" s="56"/>
      <c r="M1872" s="73"/>
      <c r="N1872" s="56"/>
      <c r="O1872" s="56"/>
      <c r="P1872" s="73"/>
      <c r="Q1872" s="74"/>
    </row>
    <row r="1873" spans="1:17" x14ac:dyDescent="0.25">
      <c r="A1873" s="9"/>
      <c r="B1873" s="267"/>
      <c r="K1873" s="72"/>
      <c r="L1873" s="56" t="s">
        <v>19</v>
      </c>
      <c r="M1873" s="73"/>
      <c r="N1873" s="56"/>
      <c r="O1873" s="379">
        <f>H1866</f>
        <v>11739660</v>
      </c>
      <c r="P1873" s="379"/>
      <c r="Q1873" s="71"/>
    </row>
    <row r="1874" spans="1:17" x14ac:dyDescent="0.25">
      <c r="A1874" s="9"/>
      <c r="B1874" s="267"/>
      <c r="K1874" s="72"/>
      <c r="L1874" s="43" t="s">
        <v>20</v>
      </c>
      <c r="M1874" s="73"/>
      <c r="N1874" s="56"/>
      <c r="O1874" s="391">
        <f>X1866</f>
        <v>0</v>
      </c>
      <c r="P1874" s="391"/>
      <c r="Q1874" s="71"/>
    </row>
    <row r="1875" spans="1:17" ht="14.4" thickBot="1" x14ac:dyDescent="0.3">
      <c r="K1875" s="72"/>
      <c r="L1875" s="43" t="s">
        <v>21</v>
      </c>
      <c r="M1875" s="73"/>
      <c r="N1875" s="56"/>
      <c r="O1875" s="392">
        <f>N1866</f>
        <v>3994555.5577499997</v>
      </c>
      <c r="P1875" s="392"/>
      <c r="Q1875" s="71"/>
    </row>
    <row r="1876" spans="1:17" x14ac:dyDescent="0.25">
      <c r="A1876" s="9"/>
      <c r="B1876" s="267"/>
      <c r="K1876" s="72"/>
      <c r="L1876" s="75"/>
      <c r="M1876" s="76"/>
      <c r="N1876" s="77"/>
      <c r="O1876" s="393">
        <f>O1873-O1874-O1875</f>
        <v>7745104.4422500003</v>
      </c>
      <c r="P1876" s="393"/>
      <c r="Q1876" s="71"/>
    </row>
    <row r="1877" spans="1:17" x14ac:dyDescent="0.25">
      <c r="A1877" s="9"/>
      <c r="B1877" s="267"/>
      <c r="H1877" s="9"/>
      <c r="K1877" s="78"/>
      <c r="L1877" s="43"/>
      <c r="M1877" s="73"/>
      <c r="N1877" s="56"/>
      <c r="O1877" s="43"/>
      <c r="P1877" s="56"/>
      <c r="Q1877" s="74"/>
    </row>
    <row r="1878" spans="1:17" x14ac:dyDescent="0.25">
      <c r="A1878" s="9" t="s">
        <v>22</v>
      </c>
      <c r="B1878" s="62">
        <v>0</v>
      </c>
      <c r="C1878" s="62"/>
      <c r="D1878" s="4" t="s">
        <v>23</v>
      </c>
      <c r="E1878" s="4"/>
      <c r="F1878" s="2"/>
      <c r="G1878" s="4"/>
      <c r="H1878" s="2"/>
      <c r="J1878" s="2"/>
      <c r="K1878" s="78"/>
      <c r="L1878" s="80" t="s">
        <v>24</v>
      </c>
      <c r="M1878" s="73"/>
      <c r="N1878" s="56"/>
      <c r="O1878" s="394">
        <f>AA1866</f>
        <v>0</v>
      </c>
      <c r="P1878" s="394"/>
      <c r="Q1878" s="71"/>
    </row>
    <row r="1879" spans="1:17" x14ac:dyDescent="0.25">
      <c r="A1879" s="9" t="s">
        <v>25</v>
      </c>
      <c r="B1879" s="62">
        <v>0</v>
      </c>
      <c r="C1879" s="62"/>
      <c r="D1879" s="4">
        <f>B1878-B1879</f>
        <v>0</v>
      </c>
      <c r="E1879" s="4" t="s">
        <v>26</v>
      </c>
      <c r="F1879" s="2"/>
      <c r="G1879" s="4"/>
      <c r="H1879" s="2"/>
      <c r="J1879" s="2"/>
      <c r="K1879" s="72"/>
      <c r="L1879" s="81" t="s">
        <v>27</v>
      </c>
      <c r="M1879" s="19"/>
      <c r="N1879" s="20"/>
      <c r="O1879" s="374">
        <f>O1876+O1878</f>
        <v>7745104.4422500003</v>
      </c>
      <c r="P1879" s="374"/>
      <c r="Q1879" s="95"/>
    </row>
    <row r="1880" spans="1:17" ht="14.4" thickBot="1" x14ac:dyDescent="0.3">
      <c r="A1880" s="9"/>
      <c r="B1880" s="62"/>
      <c r="C1880" s="62"/>
      <c r="E1880" s="4"/>
      <c r="F1880" s="2"/>
      <c r="G1880" s="4"/>
      <c r="H1880" s="2"/>
      <c r="J1880" s="2"/>
      <c r="K1880" s="82"/>
      <c r="L1880" s="103"/>
      <c r="M1880" s="84"/>
      <c r="N1880" s="83"/>
      <c r="O1880" s="83"/>
      <c r="P1880" s="84"/>
      <c r="Q1880" s="85"/>
    </row>
    <row r="1881" spans="1:17" ht="14.4" thickTop="1" x14ac:dyDescent="0.25"/>
  </sheetData>
  <customSheetViews>
    <customSheetView guid="{8DE57190-079B-46FD-A397-D98F284895C8}" showPageBreaks="1" fitToPage="1" printArea="1" topLeftCell="A504">
      <selection activeCell="L557" sqref="L557"/>
      <pageMargins left="0.25" right="0.25" top="0.75" bottom="0.75" header="0.3" footer="0.3"/>
      <pageSetup paperSize="5" scale="72" fitToHeight="0" orientation="landscape" r:id="rId1"/>
      <headerFooter alignWithMargins="0">
        <oddFooter>&amp;L&amp;D&amp;C&amp;F&amp;R&amp;P of &amp;N</oddFooter>
      </headerFooter>
    </customSheetView>
  </customSheetViews>
  <mergeCells count="1439">
    <mergeCell ref="O1879:P1879"/>
    <mergeCell ref="V1846:V1852"/>
    <mergeCell ref="Z1846:Z1852"/>
    <mergeCell ref="V1854:V1861"/>
    <mergeCell ref="L1871:P1871"/>
    <mergeCell ref="O1873:P1873"/>
    <mergeCell ref="O1874:P1874"/>
    <mergeCell ref="O1875:P1875"/>
    <mergeCell ref="O1876:P1876"/>
    <mergeCell ref="O1878:P1878"/>
    <mergeCell ref="U1839:U1842"/>
    <mergeCell ref="V1839:V1842"/>
    <mergeCell ref="W1839:W1843"/>
    <mergeCell ref="X1839:X1842"/>
    <mergeCell ref="Y1839:Y1842"/>
    <mergeCell ref="Z1839:Z1842"/>
    <mergeCell ref="AA1839:AA1843"/>
    <mergeCell ref="AB1839:AB1843"/>
    <mergeCell ref="A1842:A1843"/>
    <mergeCell ref="O1832:P1832"/>
    <mergeCell ref="N1836:R1838"/>
    <mergeCell ref="G1837:H1837"/>
    <mergeCell ref="J1837:L1837"/>
    <mergeCell ref="B1839:B1843"/>
    <mergeCell ref="C1839:C1842"/>
    <mergeCell ref="D1839:D1842"/>
    <mergeCell ref="F1839:F1842"/>
    <mergeCell ref="H1839:H1842"/>
    <mergeCell ref="I1839:I1843"/>
    <mergeCell ref="J1839:J1843"/>
    <mergeCell ref="K1839:K1842"/>
    <mergeCell ref="L1839:L1842"/>
    <mergeCell ref="N1839:N1842"/>
    <mergeCell ref="O1839:O1843"/>
    <mergeCell ref="Q1839:Q1842"/>
    <mergeCell ref="R1839:R1843"/>
    <mergeCell ref="V1799:V1805"/>
    <mergeCell ref="Z1799:Z1805"/>
    <mergeCell ref="V1807:V1814"/>
    <mergeCell ref="L1824:P1824"/>
    <mergeCell ref="O1826:P1826"/>
    <mergeCell ref="O1827:P1827"/>
    <mergeCell ref="O1828:P1828"/>
    <mergeCell ref="O1829:P1829"/>
    <mergeCell ref="O1831:P1831"/>
    <mergeCell ref="U1792:U1795"/>
    <mergeCell ref="V1792:V1795"/>
    <mergeCell ref="W1792:W1796"/>
    <mergeCell ref="X1792:X1795"/>
    <mergeCell ref="Y1792:Y1795"/>
    <mergeCell ref="Z1792:Z1795"/>
    <mergeCell ref="AA1792:AA1796"/>
    <mergeCell ref="AB1792:AB1796"/>
    <mergeCell ref="A1795:A1796"/>
    <mergeCell ref="O1785:P1785"/>
    <mergeCell ref="N1789:R1791"/>
    <mergeCell ref="G1790:H1790"/>
    <mergeCell ref="J1790:L1790"/>
    <mergeCell ref="B1792:B1796"/>
    <mergeCell ref="C1792:C1795"/>
    <mergeCell ref="D1792:D1795"/>
    <mergeCell ref="F1792:F1795"/>
    <mergeCell ref="H1792:H1795"/>
    <mergeCell ref="I1792:I1796"/>
    <mergeCell ref="J1792:J1796"/>
    <mergeCell ref="K1792:K1795"/>
    <mergeCell ref="L1792:L1795"/>
    <mergeCell ref="N1792:N1795"/>
    <mergeCell ref="O1792:O1796"/>
    <mergeCell ref="Q1792:Q1795"/>
    <mergeCell ref="R1792:R1796"/>
    <mergeCell ref="V1752:V1758"/>
    <mergeCell ref="Z1752:Z1758"/>
    <mergeCell ref="V1760:V1767"/>
    <mergeCell ref="L1777:P1777"/>
    <mergeCell ref="O1779:P1779"/>
    <mergeCell ref="O1780:P1780"/>
    <mergeCell ref="O1781:P1781"/>
    <mergeCell ref="O1782:P1782"/>
    <mergeCell ref="O1784:P1784"/>
    <mergeCell ref="U1745:U1748"/>
    <mergeCell ref="V1745:V1748"/>
    <mergeCell ref="W1745:W1749"/>
    <mergeCell ref="X1745:X1748"/>
    <mergeCell ref="Y1745:Y1748"/>
    <mergeCell ref="Z1745:Z1748"/>
    <mergeCell ref="AA1745:AA1749"/>
    <mergeCell ref="AB1745:AB1749"/>
    <mergeCell ref="A1748:A1749"/>
    <mergeCell ref="O1738:P1738"/>
    <mergeCell ref="N1742:R1744"/>
    <mergeCell ref="G1743:H1743"/>
    <mergeCell ref="J1743:L1743"/>
    <mergeCell ref="B1745:B1749"/>
    <mergeCell ref="C1745:C1748"/>
    <mergeCell ref="D1745:D1748"/>
    <mergeCell ref="F1745:F1748"/>
    <mergeCell ref="H1745:H1748"/>
    <mergeCell ref="I1745:I1749"/>
    <mergeCell ref="J1745:J1749"/>
    <mergeCell ref="K1745:K1748"/>
    <mergeCell ref="L1745:L1748"/>
    <mergeCell ref="N1745:N1748"/>
    <mergeCell ref="O1745:O1749"/>
    <mergeCell ref="Q1745:Q1748"/>
    <mergeCell ref="R1745:R1749"/>
    <mergeCell ref="V1705:V1711"/>
    <mergeCell ref="Z1705:Z1711"/>
    <mergeCell ref="V1713:V1720"/>
    <mergeCell ref="L1730:P1730"/>
    <mergeCell ref="O1732:P1732"/>
    <mergeCell ref="O1733:P1733"/>
    <mergeCell ref="O1734:P1734"/>
    <mergeCell ref="O1735:P1735"/>
    <mergeCell ref="O1737:P1737"/>
    <mergeCell ref="U1698:U1701"/>
    <mergeCell ref="V1698:V1701"/>
    <mergeCell ref="W1698:W1702"/>
    <mergeCell ref="X1698:X1701"/>
    <mergeCell ref="Y1698:Y1701"/>
    <mergeCell ref="Z1698:Z1701"/>
    <mergeCell ref="AA1698:AA1702"/>
    <mergeCell ref="AB1698:AB1702"/>
    <mergeCell ref="A1701:A1702"/>
    <mergeCell ref="O1691:P1691"/>
    <mergeCell ref="N1695:R1697"/>
    <mergeCell ref="G1696:H1696"/>
    <mergeCell ref="J1696:L1696"/>
    <mergeCell ref="B1698:B1702"/>
    <mergeCell ref="C1698:C1701"/>
    <mergeCell ref="D1698:D1701"/>
    <mergeCell ref="F1698:F1701"/>
    <mergeCell ref="H1698:H1701"/>
    <mergeCell ref="I1698:I1702"/>
    <mergeCell ref="J1698:J1702"/>
    <mergeCell ref="K1698:K1701"/>
    <mergeCell ref="L1698:L1701"/>
    <mergeCell ref="N1698:N1701"/>
    <mergeCell ref="O1698:O1702"/>
    <mergeCell ref="Q1698:Q1701"/>
    <mergeCell ref="R1698:R1702"/>
    <mergeCell ref="V1658:V1664"/>
    <mergeCell ref="Z1658:Z1664"/>
    <mergeCell ref="V1666:V1673"/>
    <mergeCell ref="L1683:P1683"/>
    <mergeCell ref="O1685:P1685"/>
    <mergeCell ref="O1686:P1686"/>
    <mergeCell ref="O1687:P1687"/>
    <mergeCell ref="O1688:P1688"/>
    <mergeCell ref="O1690:P1690"/>
    <mergeCell ref="U1651:U1654"/>
    <mergeCell ref="V1651:V1654"/>
    <mergeCell ref="W1651:W1655"/>
    <mergeCell ref="X1651:X1654"/>
    <mergeCell ref="Y1651:Y1654"/>
    <mergeCell ref="Z1651:Z1654"/>
    <mergeCell ref="AA1651:AA1655"/>
    <mergeCell ref="AB1651:AB1655"/>
    <mergeCell ref="A1654:A1655"/>
    <mergeCell ref="O1644:P1644"/>
    <mergeCell ref="N1648:R1650"/>
    <mergeCell ref="G1649:H1649"/>
    <mergeCell ref="J1649:L1649"/>
    <mergeCell ref="B1651:B1655"/>
    <mergeCell ref="C1651:C1654"/>
    <mergeCell ref="D1651:D1654"/>
    <mergeCell ref="F1651:F1654"/>
    <mergeCell ref="H1651:H1654"/>
    <mergeCell ref="I1651:I1655"/>
    <mergeCell ref="J1651:J1655"/>
    <mergeCell ref="K1651:K1654"/>
    <mergeCell ref="L1651:L1654"/>
    <mergeCell ref="N1651:N1654"/>
    <mergeCell ref="O1651:O1655"/>
    <mergeCell ref="Q1651:Q1654"/>
    <mergeCell ref="R1651:R1655"/>
    <mergeCell ref="V1611:V1617"/>
    <mergeCell ref="Z1611:Z1617"/>
    <mergeCell ref="V1619:V1626"/>
    <mergeCell ref="L1636:P1636"/>
    <mergeCell ref="O1638:P1638"/>
    <mergeCell ref="O1639:P1639"/>
    <mergeCell ref="O1640:P1640"/>
    <mergeCell ref="O1641:P1641"/>
    <mergeCell ref="O1643:P1643"/>
    <mergeCell ref="U1604:U1607"/>
    <mergeCell ref="V1604:V1607"/>
    <mergeCell ref="W1604:W1608"/>
    <mergeCell ref="X1604:X1607"/>
    <mergeCell ref="Y1604:Y1607"/>
    <mergeCell ref="Z1604:Z1607"/>
    <mergeCell ref="AA1604:AA1608"/>
    <mergeCell ref="AB1604:AB1608"/>
    <mergeCell ref="A1607:A1608"/>
    <mergeCell ref="O1597:P1597"/>
    <mergeCell ref="N1601:R1603"/>
    <mergeCell ref="G1602:H1602"/>
    <mergeCell ref="J1602:L1602"/>
    <mergeCell ref="B1604:B1608"/>
    <mergeCell ref="C1604:C1607"/>
    <mergeCell ref="D1604:D1607"/>
    <mergeCell ref="F1604:F1607"/>
    <mergeCell ref="H1604:H1607"/>
    <mergeCell ref="I1604:I1608"/>
    <mergeCell ref="J1604:J1608"/>
    <mergeCell ref="K1604:K1607"/>
    <mergeCell ref="L1604:L1607"/>
    <mergeCell ref="N1604:N1607"/>
    <mergeCell ref="O1604:O1608"/>
    <mergeCell ref="Q1604:Q1607"/>
    <mergeCell ref="R1604:R1608"/>
    <mergeCell ref="V1564:V1570"/>
    <mergeCell ref="Z1564:Z1570"/>
    <mergeCell ref="V1572:V1579"/>
    <mergeCell ref="L1589:P1589"/>
    <mergeCell ref="O1591:P1591"/>
    <mergeCell ref="O1592:P1592"/>
    <mergeCell ref="O1593:P1593"/>
    <mergeCell ref="O1594:P1594"/>
    <mergeCell ref="O1596:P1596"/>
    <mergeCell ref="U1557:U1560"/>
    <mergeCell ref="V1557:V1560"/>
    <mergeCell ref="W1557:W1561"/>
    <mergeCell ref="X1557:X1560"/>
    <mergeCell ref="Y1557:Y1560"/>
    <mergeCell ref="Z1557:Z1560"/>
    <mergeCell ref="AA1557:AA1561"/>
    <mergeCell ref="AB1557:AB1561"/>
    <mergeCell ref="A1560:A1561"/>
    <mergeCell ref="O1550:P1550"/>
    <mergeCell ref="N1554:R1556"/>
    <mergeCell ref="G1555:H1555"/>
    <mergeCell ref="J1555:L1555"/>
    <mergeCell ref="B1557:B1561"/>
    <mergeCell ref="C1557:C1560"/>
    <mergeCell ref="D1557:D1560"/>
    <mergeCell ref="F1557:F1560"/>
    <mergeCell ref="H1557:H1560"/>
    <mergeCell ref="I1557:I1561"/>
    <mergeCell ref="J1557:J1561"/>
    <mergeCell ref="K1557:K1560"/>
    <mergeCell ref="L1557:L1560"/>
    <mergeCell ref="N1557:N1560"/>
    <mergeCell ref="O1557:O1561"/>
    <mergeCell ref="Q1557:Q1560"/>
    <mergeCell ref="R1557:R1561"/>
    <mergeCell ref="V1517:V1523"/>
    <mergeCell ref="Z1517:Z1523"/>
    <mergeCell ref="V1525:V1532"/>
    <mergeCell ref="L1542:P1542"/>
    <mergeCell ref="O1544:P1544"/>
    <mergeCell ref="O1545:P1545"/>
    <mergeCell ref="O1546:P1546"/>
    <mergeCell ref="O1547:P1547"/>
    <mergeCell ref="O1549:P1549"/>
    <mergeCell ref="U1510:U1513"/>
    <mergeCell ref="V1510:V1513"/>
    <mergeCell ref="W1510:W1514"/>
    <mergeCell ref="X1510:X1513"/>
    <mergeCell ref="Y1510:Y1513"/>
    <mergeCell ref="Z1510:Z1513"/>
    <mergeCell ref="AA1510:AA1514"/>
    <mergeCell ref="AB1510:AB1514"/>
    <mergeCell ref="A1513:A1514"/>
    <mergeCell ref="O1503:P1503"/>
    <mergeCell ref="N1507:R1509"/>
    <mergeCell ref="G1508:H1508"/>
    <mergeCell ref="J1508:L1508"/>
    <mergeCell ref="B1510:B1514"/>
    <mergeCell ref="C1510:C1513"/>
    <mergeCell ref="D1510:D1513"/>
    <mergeCell ref="F1510:F1513"/>
    <mergeCell ref="H1510:H1513"/>
    <mergeCell ref="I1510:I1514"/>
    <mergeCell ref="J1510:J1514"/>
    <mergeCell ref="K1510:K1513"/>
    <mergeCell ref="L1510:L1513"/>
    <mergeCell ref="N1510:N1513"/>
    <mergeCell ref="O1510:O1514"/>
    <mergeCell ref="Q1510:Q1513"/>
    <mergeCell ref="R1510:R1514"/>
    <mergeCell ref="V1470:V1476"/>
    <mergeCell ref="Z1470:Z1476"/>
    <mergeCell ref="V1478:V1485"/>
    <mergeCell ref="L1495:P1495"/>
    <mergeCell ref="O1497:P1497"/>
    <mergeCell ref="O1498:P1498"/>
    <mergeCell ref="O1499:P1499"/>
    <mergeCell ref="O1500:P1500"/>
    <mergeCell ref="O1502:P1502"/>
    <mergeCell ref="U1463:U1466"/>
    <mergeCell ref="V1463:V1466"/>
    <mergeCell ref="W1463:W1467"/>
    <mergeCell ref="X1463:X1466"/>
    <mergeCell ref="Y1463:Y1466"/>
    <mergeCell ref="Z1463:Z1466"/>
    <mergeCell ref="AA1463:AA1467"/>
    <mergeCell ref="AB1463:AB1467"/>
    <mergeCell ref="A1466:A1467"/>
    <mergeCell ref="O1456:P1456"/>
    <mergeCell ref="N1460:R1462"/>
    <mergeCell ref="G1461:H1461"/>
    <mergeCell ref="J1461:L1461"/>
    <mergeCell ref="B1463:B1467"/>
    <mergeCell ref="C1463:C1466"/>
    <mergeCell ref="D1463:D1466"/>
    <mergeCell ref="F1463:F1466"/>
    <mergeCell ref="H1463:H1466"/>
    <mergeCell ref="I1463:I1467"/>
    <mergeCell ref="J1463:J1467"/>
    <mergeCell ref="K1463:K1466"/>
    <mergeCell ref="L1463:L1466"/>
    <mergeCell ref="N1463:N1466"/>
    <mergeCell ref="O1463:O1467"/>
    <mergeCell ref="Q1463:Q1466"/>
    <mergeCell ref="R1463:R1467"/>
    <mergeCell ref="V1423:V1429"/>
    <mergeCell ref="Z1423:Z1429"/>
    <mergeCell ref="V1431:V1438"/>
    <mergeCell ref="L1448:P1448"/>
    <mergeCell ref="O1450:P1450"/>
    <mergeCell ref="O1451:P1451"/>
    <mergeCell ref="O1452:P1452"/>
    <mergeCell ref="O1453:P1453"/>
    <mergeCell ref="O1455:P1455"/>
    <mergeCell ref="U1416:U1419"/>
    <mergeCell ref="V1416:V1419"/>
    <mergeCell ref="W1416:W1420"/>
    <mergeCell ref="X1416:X1419"/>
    <mergeCell ref="Y1416:Y1419"/>
    <mergeCell ref="Z1416:Z1419"/>
    <mergeCell ref="AA1416:AA1420"/>
    <mergeCell ref="AB1416:AB1420"/>
    <mergeCell ref="A1419:A1420"/>
    <mergeCell ref="O1409:P1409"/>
    <mergeCell ref="N1413:R1415"/>
    <mergeCell ref="G1414:H1414"/>
    <mergeCell ref="J1414:L1414"/>
    <mergeCell ref="B1416:B1420"/>
    <mergeCell ref="C1416:C1419"/>
    <mergeCell ref="D1416:D1419"/>
    <mergeCell ref="F1416:F1419"/>
    <mergeCell ref="H1416:H1419"/>
    <mergeCell ref="I1416:I1420"/>
    <mergeCell ref="J1416:J1420"/>
    <mergeCell ref="K1416:K1419"/>
    <mergeCell ref="L1416:L1419"/>
    <mergeCell ref="N1416:N1419"/>
    <mergeCell ref="O1416:O1420"/>
    <mergeCell ref="Q1416:Q1419"/>
    <mergeCell ref="R1416:R1420"/>
    <mergeCell ref="V1376:V1382"/>
    <mergeCell ref="Z1376:Z1382"/>
    <mergeCell ref="V1384:V1391"/>
    <mergeCell ref="L1401:P1401"/>
    <mergeCell ref="O1403:P1403"/>
    <mergeCell ref="O1404:P1404"/>
    <mergeCell ref="O1405:P1405"/>
    <mergeCell ref="O1406:P1406"/>
    <mergeCell ref="O1408:P1408"/>
    <mergeCell ref="U1369:U1372"/>
    <mergeCell ref="V1369:V1372"/>
    <mergeCell ref="W1369:W1373"/>
    <mergeCell ref="X1369:X1372"/>
    <mergeCell ref="Y1369:Y1372"/>
    <mergeCell ref="Z1369:Z1372"/>
    <mergeCell ref="AA1369:AA1373"/>
    <mergeCell ref="AB1369:AB1373"/>
    <mergeCell ref="A1372:A1373"/>
    <mergeCell ref="O1362:P1362"/>
    <mergeCell ref="N1366:R1368"/>
    <mergeCell ref="G1367:H1367"/>
    <mergeCell ref="J1367:L1367"/>
    <mergeCell ref="B1369:B1373"/>
    <mergeCell ref="C1369:C1372"/>
    <mergeCell ref="D1369:D1372"/>
    <mergeCell ref="F1369:F1372"/>
    <mergeCell ref="H1369:H1372"/>
    <mergeCell ref="I1369:I1373"/>
    <mergeCell ref="J1369:J1373"/>
    <mergeCell ref="K1369:K1372"/>
    <mergeCell ref="L1369:L1372"/>
    <mergeCell ref="N1369:N1372"/>
    <mergeCell ref="O1369:O1373"/>
    <mergeCell ref="Q1369:Q1372"/>
    <mergeCell ref="R1369:R1373"/>
    <mergeCell ref="V1329:V1335"/>
    <mergeCell ref="Z1329:Z1335"/>
    <mergeCell ref="V1337:V1344"/>
    <mergeCell ref="L1354:P1354"/>
    <mergeCell ref="O1356:P1356"/>
    <mergeCell ref="O1357:P1357"/>
    <mergeCell ref="O1358:P1358"/>
    <mergeCell ref="O1359:P1359"/>
    <mergeCell ref="O1361:P1361"/>
    <mergeCell ref="U1322:U1325"/>
    <mergeCell ref="V1322:V1325"/>
    <mergeCell ref="W1322:W1326"/>
    <mergeCell ref="X1322:X1325"/>
    <mergeCell ref="Y1322:Y1325"/>
    <mergeCell ref="Z1322:Z1325"/>
    <mergeCell ref="AA1322:AA1326"/>
    <mergeCell ref="AB1322:AB1326"/>
    <mergeCell ref="A1325:A1326"/>
    <mergeCell ref="O1315:P1315"/>
    <mergeCell ref="N1319:R1321"/>
    <mergeCell ref="G1320:H1320"/>
    <mergeCell ref="J1320:L1320"/>
    <mergeCell ref="B1322:B1326"/>
    <mergeCell ref="C1322:C1325"/>
    <mergeCell ref="D1322:D1325"/>
    <mergeCell ref="F1322:F1325"/>
    <mergeCell ref="H1322:H1325"/>
    <mergeCell ref="I1322:I1326"/>
    <mergeCell ref="J1322:J1326"/>
    <mergeCell ref="K1322:K1325"/>
    <mergeCell ref="L1322:L1325"/>
    <mergeCell ref="N1322:N1325"/>
    <mergeCell ref="O1322:O1326"/>
    <mergeCell ref="Q1322:Q1325"/>
    <mergeCell ref="R1322:R1326"/>
    <mergeCell ref="V1282:V1288"/>
    <mergeCell ref="Z1282:Z1288"/>
    <mergeCell ref="V1290:V1297"/>
    <mergeCell ref="L1307:P1307"/>
    <mergeCell ref="O1309:P1309"/>
    <mergeCell ref="O1310:P1310"/>
    <mergeCell ref="O1311:P1311"/>
    <mergeCell ref="O1312:P1312"/>
    <mergeCell ref="O1314:P1314"/>
    <mergeCell ref="U1275:U1278"/>
    <mergeCell ref="V1275:V1278"/>
    <mergeCell ref="W1275:W1279"/>
    <mergeCell ref="X1275:X1278"/>
    <mergeCell ref="Y1275:Y1278"/>
    <mergeCell ref="Z1275:Z1278"/>
    <mergeCell ref="AA1275:AA1279"/>
    <mergeCell ref="AB1275:AB1279"/>
    <mergeCell ref="A1278:A1279"/>
    <mergeCell ref="O1268:P1268"/>
    <mergeCell ref="N1272:R1274"/>
    <mergeCell ref="G1273:H1273"/>
    <mergeCell ref="J1273:L1273"/>
    <mergeCell ref="B1275:B1279"/>
    <mergeCell ref="C1275:C1278"/>
    <mergeCell ref="D1275:D1278"/>
    <mergeCell ref="F1275:F1278"/>
    <mergeCell ref="H1275:H1278"/>
    <mergeCell ref="I1275:I1279"/>
    <mergeCell ref="J1275:J1279"/>
    <mergeCell ref="K1275:K1278"/>
    <mergeCell ref="L1275:L1278"/>
    <mergeCell ref="N1275:N1278"/>
    <mergeCell ref="O1275:O1279"/>
    <mergeCell ref="Q1275:Q1278"/>
    <mergeCell ref="R1275:R1279"/>
    <mergeCell ref="V1235:V1241"/>
    <mergeCell ref="Z1235:Z1241"/>
    <mergeCell ref="V1243:V1250"/>
    <mergeCell ref="L1260:P1260"/>
    <mergeCell ref="O1262:P1262"/>
    <mergeCell ref="O1263:P1263"/>
    <mergeCell ref="O1264:P1264"/>
    <mergeCell ref="O1265:P1265"/>
    <mergeCell ref="O1267:P1267"/>
    <mergeCell ref="U1228:U1231"/>
    <mergeCell ref="V1228:V1231"/>
    <mergeCell ref="W1228:W1232"/>
    <mergeCell ref="X1228:X1231"/>
    <mergeCell ref="Y1228:Y1231"/>
    <mergeCell ref="Z1228:Z1231"/>
    <mergeCell ref="AA1228:AA1232"/>
    <mergeCell ref="AB1228:AB1232"/>
    <mergeCell ref="A1231:A1232"/>
    <mergeCell ref="O1221:P1221"/>
    <mergeCell ref="N1225:R1227"/>
    <mergeCell ref="G1226:H1226"/>
    <mergeCell ref="J1226:L1226"/>
    <mergeCell ref="B1228:B1232"/>
    <mergeCell ref="C1228:C1231"/>
    <mergeCell ref="D1228:D1231"/>
    <mergeCell ref="F1228:F1231"/>
    <mergeCell ref="H1228:H1231"/>
    <mergeCell ref="I1228:I1232"/>
    <mergeCell ref="J1228:J1232"/>
    <mergeCell ref="K1228:K1231"/>
    <mergeCell ref="L1228:L1231"/>
    <mergeCell ref="N1228:N1231"/>
    <mergeCell ref="O1228:O1232"/>
    <mergeCell ref="Q1228:Q1231"/>
    <mergeCell ref="R1228:R1232"/>
    <mergeCell ref="V1188:V1194"/>
    <mergeCell ref="Z1188:Z1194"/>
    <mergeCell ref="V1196:V1203"/>
    <mergeCell ref="L1213:P1213"/>
    <mergeCell ref="O1215:P1215"/>
    <mergeCell ref="O1216:P1216"/>
    <mergeCell ref="O1217:P1217"/>
    <mergeCell ref="O1218:P1218"/>
    <mergeCell ref="O1220:P1220"/>
    <mergeCell ref="U1181:U1184"/>
    <mergeCell ref="V1181:V1184"/>
    <mergeCell ref="W1181:W1185"/>
    <mergeCell ref="X1181:X1184"/>
    <mergeCell ref="Y1181:Y1184"/>
    <mergeCell ref="Z1181:Z1184"/>
    <mergeCell ref="AA1181:AA1185"/>
    <mergeCell ref="AB1181:AB1185"/>
    <mergeCell ref="A1184:A1185"/>
    <mergeCell ref="O1174:P1174"/>
    <mergeCell ref="N1178:R1180"/>
    <mergeCell ref="G1179:H1179"/>
    <mergeCell ref="J1179:L1179"/>
    <mergeCell ref="B1181:B1185"/>
    <mergeCell ref="C1181:C1184"/>
    <mergeCell ref="D1181:D1184"/>
    <mergeCell ref="F1181:F1184"/>
    <mergeCell ref="H1181:H1184"/>
    <mergeCell ref="I1181:I1185"/>
    <mergeCell ref="J1181:J1185"/>
    <mergeCell ref="K1181:K1184"/>
    <mergeCell ref="L1181:L1184"/>
    <mergeCell ref="N1181:N1184"/>
    <mergeCell ref="O1181:O1185"/>
    <mergeCell ref="Q1181:Q1184"/>
    <mergeCell ref="R1181:R1185"/>
    <mergeCell ref="V1141:V1147"/>
    <mergeCell ref="Z1141:Z1147"/>
    <mergeCell ref="V1149:V1156"/>
    <mergeCell ref="L1166:P1166"/>
    <mergeCell ref="O1168:P1168"/>
    <mergeCell ref="O1169:P1169"/>
    <mergeCell ref="O1170:P1170"/>
    <mergeCell ref="O1171:P1171"/>
    <mergeCell ref="O1173:P1173"/>
    <mergeCell ref="U1134:U1137"/>
    <mergeCell ref="V1134:V1137"/>
    <mergeCell ref="W1134:W1138"/>
    <mergeCell ref="X1134:X1137"/>
    <mergeCell ref="Y1134:Y1137"/>
    <mergeCell ref="Z1134:Z1137"/>
    <mergeCell ref="AA1134:AA1138"/>
    <mergeCell ref="AB1134:AB1138"/>
    <mergeCell ref="A1137:A1138"/>
    <mergeCell ref="O1127:P1127"/>
    <mergeCell ref="N1131:R1133"/>
    <mergeCell ref="G1132:H1132"/>
    <mergeCell ref="J1132:L1132"/>
    <mergeCell ref="B1134:B1138"/>
    <mergeCell ref="C1134:C1137"/>
    <mergeCell ref="D1134:D1137"/>
    <mergeCell ref="F1134:F1137"/>
    <mergeCell ref="H1134:H1137"/>
    <mergeCell ref="I1134:I1138"/>
    <mergeCell ref="J1134:J1138"/>
    <mergeCell ref="K1134:K1137"/>
    <mergeCell ref="L1134:L1137"/>
    <mergeCell ref="N1134:N1137"/>
    <mergeCell ref="O1134:O1138"/>
    <mergeCell ref="Q1134:Q1137"/>
    <mergeCell ref="R1134:R1138"/>
    <mergeCell ref="V1094:V1100"/>
    <mergeCell ref="Z1094:Z1100"/>
    <mergeCell ref="V1102:V1109"/>
    <mergeCell ref="L1119:P1119"/>
    <mergeCell ref="O1121:P1121"/>
    <mergeCell ref="O1122:P1122"/>
    <mergeCell ref="O1123:P1123"/>
    <mergeCell ref="O1124:P1124"/>
    <mergeCell ref="O1126:P1126"/>
    <mergeCell ref="U1087:U1090"/>
    <mergeCell ref="V1087:V1090"/>
    <mergeCell ref="W1087:W1091"/>
    <mergeCell ref="X1087:X1090"/>
    <mergeCell ref="Y1087:Y1090"/>
    <mergeCell ref="Z1087:Z1090"/>
    <mergeCell ref="AA1087:AA1091"/>
    <mergeCell ref="AB1087:AB1091"/>
    <mergeCell ref="A1090:A1091"/>
    <mergeCell ref="O1080:P1080"/>
    <mergeCell ref="N1084:R1086"/>
    <mergeCell ref="G1085:H1085"/>
    <mergeCell ref="J1085:L1085"/>
    <mergeCell ref="B1087:B1091"/>
    <mergeCell ref="C1087:C1090"/>
    <mergeCell ref="D1087:D1090"/>
    <mergeCell ref="F1087:F1090"/>
    <mergeCell ref="H1087:H1090"/>
    <mergeCell ref="I1087:I1091"/>
    <mergeCell ref="J1087:J1091"/>
    <mergeCell ref="K1087:K1090"/>
    <mergeCell ref="L1087:L1090"/>
    <mergeCell ref="N1087:N1090"/>
    <mergeCell ref="O1087:O1091"/>
    <mergeCell ref="Q1087:Q1090"/>
    <mergeCell ref="R1087:R1091"/>
    <mergeCell ref="V1047:V1053"/>
    <mergeCell ref="Z1047:Z1053"/>
    <mergeCell ref="V1055:V1062"/>
    <mergeCell ref="L1072:P1072"/>
    <mergeCell ref="O1074:P1074"/>
    <mergeCell ref="O1075:P1075"/>
    <mergeCell ref="O1076:P1076"/>
    <mergeCell ref="O1077:P1077"/>
    <mergeCell ref="O1079:P1079"/>
    <mergeCell ref="U1040:U1043"/>
    <mergeCell ref="V1040:V1043"/>
    <mergeCell ref="W1040:W1044"/>
    <mergeCell ref="X1040:X1043"/>
    <mergeCell ref="Y1040:Y1043"/>
    <mergeCell ref="Z1040:Z1043"/>
    <mergeCell ref="AA1040:AA1044"/>
    <mergeCell ref="AB1040:AB1044"/>
    <mergeCell ref="A1043:A1044"/>
    <mergeCell ref="O1034:P1034"/>
    <mergeCell ref="N1037:R1039"/>
    <mergeCell ref="G1038:H1038"/>
    <mergeCell ref="J1038:L1038"/>
    <mergeCell ref="B1040:B1044"/>
    <mergeCell ref="C1040:C1043"/>
    <mergeCell ref="D1040:D1043"/>
    <mergeCell ref="F1040:F1043"/>
    <mergeCell ref="H1040:H1043"/>
    <mergeCell ref="I1040:I1044"/>
    <mergeCell ref="J1040:J1044"/>
    <mergeCell ref="K1040:K1043"/>
    <mergeCell ref="L1040:L1043"/>
    <mergeCell ref="N1040:N1043"/>
    <mergeCell ref="O1040:O1044"/>
    <mergeCell ref="Q1040:Q1043"/>
    <mergeCell ref="R1040:R1044"/>
    <mergeCell ref="V1001:V1007"/>
    <mergeCell ref="Z1001:Z1007"/>
    <mergeCell ref="V1009:V1016"/>
    <mergeCell ref="L1026:P1026"/>
    <mergeCell ref="O1028:P1028"/>
    <mergeCell ref="O1029:P1029"/>
    <mergeCell ref="O1030:P1030"/>
    <mergeCell ref="O1031:P1031"/>
    <mergeCell ref="O1033:P1033"/>
    <mergeCell ref="U994:U997"/>
    <mergeCell ref="V994:V997"/>
    <mergeCell ref="W994:W998"/>
    <mergeCell ref="X994:X997"/>
    <mergeCell ref="Y994:Y997"/>
    <mergeCell ref="Z994:Z997"/>
    <mergeCell ref="AA994:AA998"/>
    <mergeCell ref="AB994:AB998"/>
    <mergeCell ref="A997:A998"/>
    <mergeCell ref="N991:R993"/>
    <mergeCell ref="G992:H992"/>
    <mergeCell ref="J992:L992"/>
    <mergeCell ref="B994:B998"/>
    <mergeCell ref="C994:C997"/>
    <mergeCell ref="D994:D997"/>
    <mergeCell ref="F994:F997"/>
    <mergeCell ref="H994:H997"/>
    <mergeCell ref="I994:I998"/>
    <mergeCell ref="J994:J998"/>
    <mergeCell ref="K994:K997"/>
    <mergeCell ref="L994:L997"/>
    <mergeCell ref="N994:N997"/>
    <mergeCell ref="O994:O998"/>
    <mergeCell ref="Q994:Q997"/>
    <mergeCell ref="R994:R998"/>
    <mergeCell ref="O987:P987"/>
    <mergeCell ref="V954:V960"/>
    <mergeCell ref="Z954:Z960"/>
    <mergeCell ref="V962:V969"/>
    <mergeCell ref="L979:P979"/>
    <mergeCell ref="O981:P981"/>
    <mergeCell ref="O982:P982"/>
    <mergeCell ref="O983:P983"/>
    <mergeCell ref="O984:P984"/>
    <mergeCell ref="O986:P986"/>
    <mergeCell ref="U947:U950"/>
    <mergeCell ref="V947:V950"/>
    <mergeCell ref="W947:W951"/>
    <mergeCell ref="X947:X950"/>
    <mergeCell ref="Y947:Y950"/>
    <mergeCell ref="Z947:Z950"/>
    <mergeCell ref="AA947:AA951"/>
    <mergeCell ref="AB947:AB951"/>
    <mergeCell ref="A950:A951"/>
    <mergeCell ref="O941:P941"/>
    <mergeCell ref="N944:R946"/>
    <mergeCell ref="G945:H945"/>
    <mergeCell ref="J945:L945"/>
    <mergeCell ref="B947:B951"/>
    <mergeCell ref="C947:C950"/>
    <mergeCell ref="D947:D950"/>
    <mergeCell ref="F947:F950"/>
    <mergeCell ref="H947:H950"/>
    <mergeCell ref="I947:I951"/>
    <mergeCell ref="J947:J951"/>
    <mergeCell ref="K947:K950"/>
    <mergeCell ref="L947:L950"/>
    <mergeCell ref="N947:N950"/>
    <mergeCell ref="O947:O951"/>
    <mergeCell ref="Q947:Q950"/>
    <mergeCell ref="R947:R951"/>
    <mergeCell ref="V908:V914"/>
    <mergeCell ref="Z908:Z914"/>
    <mergeCell ref="V916:V923"/>
    <mergeCell ref="L933:P933"/>
    <mergeCell ref="O935:P935"/>
    <mergeCell ref="O936:P936"/>
    <mergeCell ref="O937:P937"/>
    <mergeCell ref="O938:P938"/>
    <mergeCell ref="O940:P940"/>
    <mergeCell ref="U901:U904"/>
    <mergeCell ref="V901:V904"/>
    <mergeCell ref="W901:W905"/>
    <mergeCell ref="X901:X904"/>
    <mergeCell ref="Y901:Y904"/>
    <mergeCell ref="Z901:Z904"/>
    <mergeCell ref="AA901:AA905"/>
    <mergeCell ref="AB901:AB905"/>
    <mergeCell ref="A904:A905"/>
    <mergeCell ref="O894:P894"/>
    <mergeCell ref="N898:R900"/>
    <mergeCell ref="G899:H899"/>
    <mergeCell ref="J899:L899"/>
    <mergeCell ref="B901:B905"/>
    <mergeCell ref="C901:C904"/>
    <mergeCell ref="D901:D904"/>
    <mergeCell ref="F901:F904"/>
    <mergeCell ref="H901:H904"/>
    <mergeCell ref="I901:I905"/>
    <mergeCell ref="J901:J905"/>
    <mergeCell ref="K901:K904"/>
    <mergeCell ref="L901:L904"/>
    <mergeCell ref="N901:N904"/>
    <mergeCell ref="O901:O905"/>
    <mergeCell ref="Q901:Q904"/>
    <mergeCell ref="R901:R905"/>
    <mergeCell ref="V860:V866"/>
    <mergeCell ref="Z860:Z866"/>
    <mergeCell ref="V868:V875"/>
    <mergeCell ref="L886:P886"/>
    <mergeCell ref="O888:P888"/>
    <mergeCell ref="O889:P889"/>
    <mergeCell ref="O890:P890"/>
    <mergeCell ref="O891:P891"/>
    <mergeCell ref="O893:P893"/>
    <mergeCell ref="U853:U856"/>
    <mergeCell ref="V853:V856"/>
    <mergeCell ref="W853:W857"/>
    <mergeCell ref="X853:X856"/>
    <mergeCell ref="Y853:Y856"/>
    <mergeCell ref="Z853:Z856"/>
    <mergeCell ref="AA853:AA857"/>
    <mergeCell ref="AB853:AB857"/>
    <mergeCell ref="A856:A857"/>
    <mergeCell ref="O847:P847"/>
    <mergeCell ref="N850:R852"/>
    <mergeCell ref="G851:H851"/>
    <mergeCell ref="J851:L851"/>
    <mergeCell ref="B853:B857"/>
    <mergeCell ref="C853:C856"/>
    <mergeCell ref="D853:D856"/>
    <mergeCell ref="F853:F856"/>
    <mergeCell ref="H853:H856"/>
    <mergeCell ref="I853:I857"/>
    <mergeCell ref="J853:J857"/>
    <mergeCell ref="K853:K856"/>
    <mergeCell ref="L853:L856"/>
    <mergeCell ref="N853:N856"/>
    <mergeCell ref="O853:O857"/>
    <mergeCell ref="Q853:Q856"/>
    <mergeCell ref="R853:R857"/>
    <mergeCell ref="V813:V820"/>
    <mergeCell ref="Z813:Z820"/>
    <mergeCell ref="V822:V829"/>
    <mergeCell ref="L839:P839"/>
    <mergeCell ref="O841:P841"/>
    <mergeCell ref="O842:P842"/>
    <mergeCell ref="O843:P843"/>
    <mergeCell ref="O844:P844"/>
    <mergeCell ref="O846:P846"/>
    <mergeCell ref="U806:U809"/>
    <mergeCell ref="V806:V809"/>
    <mergeCell ref="W806:W810"/>
    <mergeCell ref="X806:X809"/>
    <mergeCell ref="Y806:Y809"/>
    <mergeCell ref="Z806:Z809"/>
    <mergeCell ref="AA806:AA810"/>
    <mergeCell ref="AB806:AB810"/>
    <mergeCell ref="A809:A810"/>
    <mergeCell ref="O795:P795"/>
    <mergeCell ref="O796:P796"/>
    <mergeCell ref="O797:P797"/>
    <mergeCell ref="O799:P799"/>
    <mergeCell ref="O800:P800"/>
    <mergeCell ref="N803:R805"/>
    <mergeCell ref="G804:H804"/>
    <mergeCell ref="J804:L804"/>
    <mergeCell ref="B806:B810"/>
    <mergeCell ref="C806:C809"/>
    <mergeCell ref="D806:D809"/>
    <mergeCell ref="F806:F809"/>
    <mergeCell ref="H806:H809"/>
    <mergeCell ref="I806:I810"/>
    <mergeCell ref="J806:J810"/>
    <mergeCell ref="K806:K809"/>
    <mergeCell ref="L806:L809"/>
    <mergeCell ref="N806:N809"/>
    <mergeCell ref="O806:O810"/>
    <mergeCell ref="Q806:Q809"/>
    <mergeCell ref="R806:R810"/>
    <mergeCell ref="Z758:Z761"/>
    <mergeCell ref="AA758:AA762"/>
    <mergeCell ref="AB758:AB762"/>
    <mergeCell ref="A761:A762"/>
    <mergeCell ref="V765:V773"/>
    <mergeCell ref="Z765:Z773"/>
    <mergeCell ref="V775:V782"/>
    <mergeCell ref="L792:P792"/>
    <mergeCell ref="O794:P794"/>
    <mergeCell ref="N758:N761"/>
    <mergeCell ref="O758:O762"/>
    <mergeCell ref="Q758:Q761"/>
    <mergeCell ref="R758:R762"/>
    <mergeCell ref="U758:U761"/>
    <mergeCell ref="V758:V761"/>
    <mergeCell ref="W758:W762"/>
    <mergeCell ref="X758:X761"/>
    <mergeCell ref="Y758:Y761"/>
    <mergeCell ref="G756:H756"/>
    <mergeCell ref="J756:L756"/>
    <mergeCell ref="B758:B762"/>
    <mergeCell ref="C758:C761"/>
    <mergeCell ref="D758:D761"/>
    <mergeCell ref="F758:F761"/>
    <mergeCell ref="H758:H761"/>
    <mergeCell ref="I758:I762"/>
    <mergeCell ref="J758:J762"/>
    <mergeCell ref="K758:K761"/>
    <mergeCell ref="L758:L761"/>
    <mergeCell ref="V727:V734"/>
    <mergeCell ref="L744:P744"/>
    <mergeCell ref="O746:P746"/>
    <mergeCell ref="O747:P747"/>
    <mergeCell ref="O748:P748"/>
    <mergeCell ref="O749:P749"/>
    <mergeCell ref="O751:P751"/>
    <mergeCell ref="O752:P752"/>
    <mergeCell ref="N755:R757"/>
    <mergeCell ref="W709:W713"/>
    <mergeCell ref="X709:X712"/>
    <mergeCell ref="Y709:Y712"/>
    <mergeCell ref="Z709:Z712"/>
    <mergeCell ref="AA709:AA713"/>
    <mergeCell ref="AB709:AB713"/>
    <mergeCell ref="A712:A713"/>
    <mergeCell ref="V717:V725"/>
    <mergeCell ref="Z717:Z725"/>
    <mergeCell ref="V677:V684"/>
    <mergeCell ref="N706:R708"/>
    <mergeCell ref="G707:H707"/>
    <mergeCell ref="J707:L707"/>
    <mergeCell ref="B709:B713"/>
    <mergeCell ref="C709:C712"/>
    <mergeCell ref="D709:D712"/>
    <mergeCell ref="F709:F712"/>
    <mergeCell ref="H709:H712"/>
    <mergeCell ref="I709:I713"/>
    <mergeCell ref="J709:J713"/>
    <mergeCell ref="K709:K712"/>
    <mergeCell ref="L709:L712"/>
    <mergeCell ref="N709:N712"/>
    <mergeCell ref="O709:O713"/>
    <mergeCell ref="Q709:Q712"/>
    <mergeCell ref="R709:R713"/>
    <mergeCell ref="U709:U712"/>
    <mergeCell ref="V709:V712"/>
    <mergeCell ref="Z659:Z662"/>
    <mergeCell ref="AA659:AA663"/>
    <mergeCell ref="AB659:AB663"/>
    <mergeCell ref="V667:V675"/>
    <mergeCell ref="Z667:Z675"/>
    <mergeCell ref="AE459:AE462"/>
    <mergeCell ref="AF459:AF462"/>
    <mergeCell ref="AG459:AG463"/>
    <mergeCell ref="AH459:AH462"/>
    <mergeCell ref="AI459:AI462"/>
    <mergeCell ref="AJ459:AJ462"/>
    <mergeCell ref="AE509:AE512"/>
    <mergeCell ref="AF509:AF512"/>
    <mergeCell ref="AG509:AG513"/>
    <mergeCell ref="AH509:AH512"/>
    <mergeCell ref="AI509:AI512"/>
    <mergeCell ref="AJ509:AJ512"/>
    <mergeCell ref="V527:V534"/>
    <mergeCell ref="AE409:AE412"/>
    <mergeCell ref="AF409:AF412"/>
    <mergeCell ref="AG409:AG413"/>
    <mergeCell ref="AH409:AH412"/>
    <mergeCell ref="AI409:AI412"/>
    <mergeCell ref="AJ409:AJ412"/>
    <mergeCell ref="AJ209:AJ212"/>
    <mergeCell ref="AE259:AE262"/>
    <mergeCell ref="AF259:AF262"/>
    <mergeCell ref="AG259:AG263"/>
    <mergeCell ref="AH259:AH262"/>
    <mergeCell ref="AI259:AI262"/>
    <mergeCell ref="AJ259:AJ262"/>
    <mergeCell ref="AE309:AE312"/>
    <mergeCell ref="AF309:AF312"/>
    <mergeCell ref="AG309:AG313"/>
    <mergeCell ref="AH309:AH312"/>
    <mergeCell ref="AI309:AI312"/>
    <mergeCell ref="AJ309:AJ312"/>
    <mergeCell ref="AE209:AE212"/>
    <mergeCell ref="AF209:AF212"/>
    <mergeCell ref="AG209:AG213"/>
    <mergeCell ref="AH209:AH212"/>
    <mergeCell ref="AI209:AI212"/>
    <mergeCell ref="AG59:AG63"/>
    <mergeCell ref="AH59:AH62"/>
    <mergeCell ref="AI59:AI62"/>
    <mergeCell ref="AJ59:AJ62"/>
    <mergeCell ref="AE109:AE112"/>
    <mergeCell ref="AF109:AF112"/>
    <mergeCell ref="AG109:AG113"/>
    <mergeCell ref="AH109:AH112"/>
    <mergeCell ref="AI109:AI112"/>
    <mergeCell ref="AJ109:AJ112"/>
    <mergeCell ref="AE159:AE162"/>
    <mergeCell ref="AF159:AF162"/>
    <mergeCell ref="AG159:AG163"/>
    <mergeCell ref="AH159:AH162"/>
    <mergeCell ref="AI159:AI162"/>
    <mergeCell ref="AJ159:AJ162"/>
    <mergeCell ref="AE359:AE362"/>
    <mergeCell ref="AF359:AF362"/>
    <mergeCell ref="AG359:AG363"/>
    <mergeCell ref="AH359:AH362"/>
    <mergeCell ref="AI359:AI362"/>
    <mergeCell ref="AJ359:AJ362"/>
    <mergeCell ref="U509:U512"/>
    <mergeCell ref="V509:V512"/>
    <mergeCell ref="W509:W513"/>
    <mergeCell ref="X509:X512"/>
    <mergeCell ref="Y509:Y512"/>
    <mergeCell ref="Z509:Z512"/>
    <mergeCell ref="AA509:AA513"/>
    <mergeCell ref="AB509:AB513"/>
    <mergeCell ref="V517:V525"/>
    <mergeCell ref="Z517:Z525"/>
    <mergeCell ref="U409:U412"/>
    <mergeCell ref="V409:V412"/>
    <mergeCell ref="W409:W413"/>
    <mergeCell ref="X409:X412"/>
    <mergeCell ref="Y409:Y412"/>
    <mergeCell ref="Z409:Z412"/>
    <mergeCell ref="AA409:AA413"/>
    <mergeCell ref="AB409:AB413"/>
    <mergeCell ref="U459:U462"/>
    <mergeCell ref="V459:V462"/>
    <mergeCell ref="W459:W463"/>
    <mergeCell ref="X459:X462"/>
    <mergeCell ref="Y459:Y462"/>
    <mergeCell ref="Z459:Z462"/>
    <mergeCell ref="AA459:AA463"/>
    <mergeCell ref="AB459:AB463"/>
    <mergeCell ref="V417:V425"/>
    <mergeCell ref="Z417:Z425"/>
    <mergeCell ref="V427:V434"/>
    <mergeCell ref="V467:V475"/>
    <mergeCell ref="Z467:Z475"/>
    <mergeCell ref="V477:V484"/>
    <mergeCell ref="U309:U312"/>
    <mergeCell ref="V309:V312"/>
    <mergeCell ref="W309:W313"/>
    <mergeCell ref="X309:X312"/>
    <mergeCell ref="Y309:Y312"/>
    <mergeCell ref="Z309:Z312"/>
    <mergeCell ref="AA309:AA313"/>
    <mergeCell ref="AB309:AB313"/>
    <mergeCell ref="U359:U362"/>
    <mergeCell ref="V359:V362"/>
    <mergeCell ref="W359:W363"/>
    <mergeCell ref="X359:X362"/>
    <mergeCell ref="Y359:Y362"/>
    <mergeCell ref="Z359:Z362"/>
    <mergeCell ref="AA359:AA363"/>
    <mergeCell ref="AB359:AB363"/>
    <mergeCell ref="U209:U212"/>
    <mergeCell ref="V209:V212"/>
    <mergeCell ref="W209:W213"/>
    <mergeCell ref="X209:X212"/>
    <mergeCell ref="Y209:Y212"/>
    <mergeCell ref="Z209:Z212"/>
    <mergeCell ref="AA209:AA213"/>
    <mergeCell ref="AB209:AB213"/>
    <mergeCell ref="U259:U262"/>
    <mergeCell ref="V259:V262"/>
    <mergeCell ref="W259:W263"/>
    <mergeCell ref="X259:X262"/>
    <mergeCell ref="Y259:Y262"/>
    <mergeCell ref="Z259:Z262"/>
    <mergeCell ref="AA259:AA263"/>
    <mergeCell ref="AB259:AB263"/>
    <mergeCell ref="U109:U112"/>
    <mergeCell ref="V109:V112"/>
    <mergeCell ref="W109:W113"/>
    <mergeCell ref="X109:X112"/>
    <mergeCell ref="Y109:Y112"/>
    <mergeCell ref="Z109:Z112"/>
    <mergeCell ref="AA109:AA113"/>
    <mergeCell ref="AB109:AB113"/>
    <mergeCell ref="U159:U162"/>
    <mergeCell ref="V159:V162"/>
    <mergeCell ref="W159:W163"/>
    <mergeCell ref="X159:X162"/>
    <mergeCell ref="Y159:Y162"/>
    <mergeCell ref="Z159:Z162"/>
    <mergeCell ref="AA159:AA163"/>
    <mergeCell ref="AB159:AB163"/>
    <mergeCell ref="V117:V125"/>
    <mergeCell ref="Z117:Z125"/>
    <mergeCell ref="V127:V134"/>
    <mergeCell ref="V267:V275"/>
    <mergeCell ref="Z267:Z275"/>
    <mergeCell ref="V277:V284"/>
    <mergeCell ref="V317:V325"/>
    <mergeCell ref="Z317:Z325"/>
    <mergeCell ref="V327:V334"/>
    <mergeCell ref="V367:V375"/>
    <mergeCell ref="Z367:Z375"/>
    <mergeCell ref="V377:V384"/>
    <mergeCell ref="V167:V175"/>
    <mergeCell ref="Z167:Z175"/>
    <mergeCell ref="V177:V184"/>
    <mergeCell ref="V217:V225"/>
    <mergeCell ref="Z217:Z225"/>
    <mergeCell ref="V227:V234"/>
    <mergeCell ref="AE9:AE12"/>
    <mergeCell ref="AF9:AF12"/>
    <mergeCell ref="AA9:AA13"/>
    <mergeCell ref="AE59:AE62"/>
    <mergeCell ref="AF59:AF62"/>
    <mergeCell ref="W9:W13"/>
    <mergeCell ref="AG9:AG13"/>
    <mergeCell ref="Z9:Z12"/>
    <mergeCell ref="X9:X12"/>
    <mergeCell ref="Y9:Y12"/>
    <mergeCell ref="V59:V62"/>
    <mergeCell ref="W59:W63"/>
    <mergeCell ref="X59:X62"/>
    <mergeCell ref="Y59:Y62"/>
    <mergeCell ref="Z59:Z62"/>
    <mergeCell ref="AA59:AA63"/>
    <mergeCell ref="AB59:AB63"/>
    <mergeCell ref="V67:V75"/>
    <mergeCell ref="Z67:Z75"/>
    <mergeCell ref="Q509:Q512"/>
    <mergeCell ref="R509:R513"/>
    <mergeCell ref="O501:P501"/>
    <mergeCell ref="O502:P502"/>
    <mergeCell ref="N506:R508"/>
    <mergeCell ref="Q459:Q462"/>
    <mergeCell ref="R459:R463"/>
    <mergeCell ref="O451:P451"/>
    <mergeCell ref="O452:P452"/>
    <mergeCell ref="N456:R458"/>
    <mergeCell ref="O401:P401"/>
    <mergeCell ref="O402:P402"/>
    <mergeCell ref="N406:R408"/>
    <mergeCell ref="O351:P351"/>
    <mergeCell ref="O352:P352"/>
    <mergeCell ref="N356:R358"/>
    <mergeCell ref="O301:P301"/>
    <mergeCell ref="O302:P302"/>
    <mergeCell ref="N306:R308"/>
    <mergeCell ref="O551:P551"/>
    <mergeCell ref="O552:P552"/>
    <mergeCell ref="L544:P544"/>
    <mergeCell ref="O546:P546"/>
    <mergeCell ref="O547:P547"/>
    <mergeCell ref="O548:P548"/>
    <mergeCell ref="O549:P549"/>
    <mergeCell ref="N509:N512"/>
    <mergeCell ref="O509:O513"/>
    <mergeCell ref="A512:A513"/>
    <mergeCell ref="I509:I513"/>
    <mergeCell ref="J509:J513"/>
    <mergeCell ref="K509:K512"/>
    <mergeCell ref="L509:L512"/>
    <mergeCell ref="B509:B513"/>
    <mergeCell ref="C509:C512"/>
    <mergeCell ref="D509:D512"/>
    <mergeCell ref="F509:F512"/>
    <mergeCell ref="H509:H512"/>
    <mergeCell ref="G507:H507"/>
    <mergeCell ref="J507:L507"/>
    <mergeCell ref="L494:P494"/>
    <mergeCell ref="O496:P496"/>
    <mergeCell ref="O497:P497"/>
    <mergeCell ref="O498:P498"/>
    <mergeCell ref="O499:P499"/>
    <mergeCell ref="N459:N462"/>
    <mergeCell ref="O459:O463"/>
    <mergeCell ref="A462:A463"/>
    <mergeCell ref="I459:I463"/>
    <mergeCell ref="J459:J463"/>
    <mergeCell ref="K459:K462"/>
    <mergeCell ref="L459:L462"/>
    <mergeCell ref="B459:B463"/>
    <mergeCell ref="C459:C462"/>
    <mergeCell ref="D459:D462"/>
    <mergeCell ref="F459:F462"/>
    <mergeCell ref="H459:H462"/>
    <mergeCell ref="G457:H457"/>
    <mergeCell ref="J457:L457"/>
    <mergeCell ref="L444:P444"/>
    <mergeCell ref="O446:P446"/>
    <mergeCell ref="O447:P447"/>
    <mergeCell ref="O448:P448"/>
    <mergeCell ref="O449:P449"/>
    <mergeCell ref="N409:N412"/>
    <mergeCell ref="O409:O413"/>
    <mergeCell ref="R409:R413"/>
    <mergeCell ref="A412:A413"/>
    <mergeCell ref="I409:I413"/>
    <mergeCell ref="J409:J413"/>
    <mergeCell ref="K409:K412"/>
    <mergeCell ref="L409:L412"/>
    <mergeCell ref="B409:B413"/>
    <mergeCell ref="C409:C412"/>
    <mergeCell ref="D409:D412"/>
    <mergeCell ref="F409:F412"/>
    <mergeCell ref="H409:H412"/>
    <mergeCell ref="Q409:Q412"/>
    <mergeCell ref="G407:H407"/>
    <mergeCell ref="J407:L407"/>
    <mergeCell ref="L394:P394"/>
    <mergeCell ref="O396:P396"/>
    <mergeCell ref="O397:P397"/>
    <mergeCell ref="O398:P398"/>
    <mergeCell ref="O399:P399"/>
    <mergeCell ref="N359:N362"/>
    <mergeCell ref="O359:O363"/>
    <mergeCell ref="Q359:Q362"/>
    <mergeCell ref="R359:R363"/>
    <mergeCell ref="A362:A363"/>
    <mergeCell ref="I359:I363"/>
    <mergeCell ref="J359:J363"/>
    <mergeCell ref="K359:K362"/>
    <mergeCell ref="L359:L362"/>
    <mergeCell ref="B359:B363"/>
    <mergeCell ref="C359:C362"/>
    <mergeCell ref="D359:D362"/>
    <mergeCell ref="F359:F362"/>
    <mergeCell ref="H359:H362"/>
    <mergeCell ref="G357:H357"/>
    <mergeCell ref="J357:L357"/>
    <mergeCell ref="L344:P344"/>
    <mergeCell ref="O346:P346"/>
    <mergeCell ref="O347:P347"/>
    <mergeCell ref="O348:P348"/>
    <mergeCell ref="O349:P349"/>
    <mergeCell ref="N309:N312"/>
    <mergeCell ref="O309:O313"/>
    <mergeCell ref="Q309:Q312"/>
    <mergeCell ref="R309:R313"/>
    <mergeCell ref="A312:A313"/>
    <mergeCell ref="I309:I313"/>
    <mergeCell ref="J309:J313"/>
    <mergeCell ref="K309:K312"/>
    <mergeCell ref="L309:L312"/>
    <mergeCell ref="B309:B313"/>
    <mergeCell ref="C309:C312"/>
    <mergeCell ref="D309:D312"/>
    <mergeCell ref="F309:F312"/>
    <mergeCell ref="H309:H312"/>
    <mergeCell ref="G307:H307"/>
    <mergeCell ref="J307:L307"/>
    <mergeCell ref="L294:P294"/>
    <mergeCell ref="O296:P296"/>
    <mergeCell ref="O297:P297"/>
    <mergeCell ref="O298:P298"/>
    <mergeCell ref="O299:P299"/>
    <mergeCell ref="N259:N262"/>
    <mergeCell ref="O259:O263"/>
    <mergeCell ref="Q259:Q262"/>
    <mergeCell ref="R259:R263"/>
    <mergeCell ref="A262:A263"/>
    <mergeCell ref="I259:I263"/>
    <mergeCell ref="J259:J263"/>
    <mergeCell ref="K259:K262"/>
    <mergeCell ref="L259:L262"/>
    <mergeCell ref="B259:B263"/>
    <mergeCell ref="C259:C262"/>
    <mergeCell ref="D259:D262"/>
    <mergeCell ref="F259:F262"/>
    <mergeCell ref="H259:H262"/>
    <mergeCell ref="O251:P251"/>
    <mergeCell ref="O252:P252"/>
    <mergeCell ref="N256:R258"/>
    <mergeCell ref="G257:H257"/>
    <mergeCell ref="J257:L257"/>
    <mergeCell ref="L244:P244"/>
    <mergeCell ref="O246:P246"/>
    <mergeCell ref="O247:P247"/>
    <mergeCell ref="O248:P248"/>
    <mergeCell ref="O249:P249"/>
    <mergeCell ref="N209:N212"/>
    <mergeCell ref="O209:O213"/>
    <mergeCell ref="Q209:Q212"/>
    <mergeCell ref="R209:R213"/>
    <mergeCell ref="A212:A213"/>
    <mergeCell ref="I209:I213"/>
    <mergeCell ref="J209:J213"/>
    <mergeCell ref="K209:K212"/>
    <mergeCell ref="L209:L212"/>
    <mergeCell ref="B209:B213"/>
    <mergeCell ref="C209:C212"/>
    <mergeCell ref="D209:D212"/>
    <mergeCell ref="F209:F212"/>
    <mergeCell ref="H209:H212"/>
    <mergeCell ref="O201:P201"/>
    <mergeCell ref="O202:P202"/>
    <mergeCell ref="N206:R208"/>
    <mergeCell ref="G207:H207"/>
    <mergeCell ref="J207:L207"/>
    <mergeCell ref="L194:P194"/>
    <mergeCell ref="O196:P196"/>
    <mergeCell ref="O197:P197"/>
    <mergeCell ref="O198:P198"/>
    <mergeCell ref="O199:P199"/>
    <mergeCell ref="N159:N162"/>
    <mergeCell ref="O159:O163"/>
    <mergeCell ref="Q159:Q162"/>
    <mergeCell ref="R159:R163"/>
    <mergeCell ref="A162:A163"/>
    <mergeCell ref="G157:H157"/>
    <mergeCell ref="J157:L157"/>
    <mergeCell ref="B159:B163"/>
    <mergeCell ref="C159:C162"/>
    <mergeCell ref="D159:D162"/>
    <mergeCell ref="F159:F162"/>
    <mergeCell ref="H159:H162"/>
    <mergeCell ref="I159:I163"/>
    <mergeCell ref="J159:J163"/>
    <mergeCell ref="K159:K162"/>
    <mergeCell ref="L159:L162"/>
    <mergeCell ref="O149:P149"/>
    <mergeCell ref="O151:P151"/>
    <mergeCell ref="O152:P152"/>
    <mergeCell ref="N156:R158"/>
    <mergeCell ref="R109:R113"/>
    <mergeCell ref="A112:A113"/>
    <mergeCell ref="L144:P144"/>
    <mergeCell ref="O146:P146"/>
    <mergeCell ref="O147:P147"/>
    <mergeCell ref="N106:R108"/>
    <mergeCell ref="G107:H107"/>
    <mergeCell ref="J107:L107"/>
    <mergeCell ref="B109:B113"/>
    <mergeCell ref="C109:C112"/>
    <mergeCell ref="D109:D112"/>
    <mergeCell ref="F109:F112"/>
    <mergeCell ref="H109:H112"/>
    <mergeCell ref="I109:I113"/>
    <mergeCell ref="J109:J113"/>
    <mergeCell ref="K109:K112"/>
    <mergeCell ref="L109:L112"/>
    <mergeCell ref="N109:N112"/>
    <mergeCell ref="O109:O113"/>
    <mergeCell ref="Q109:Q112"/>
    <mergeCell ref="O101:P101"/>
    <mergeCell ref="N56:R58"/>
    <mergeCell ref="G57:H57"/>
    <mergeCell ref="J57:L57"/>
    <mergeCell ref="B59:B63"/>
    <mergeCell ref="C59:C62"/>
    <mergeCell ref="D59:D62"/>
    <mergeCell ref="F59:F62"/>
    <mergeCell ref="H59:H62"/>
    <mergeCell ref="I59:I63"/>
    <mergeCell ref="J59:J63"/>
    <mergeCell ref="K59:K62"/>
    <mergeCell ref="L59:L62"/>
    <mergeCell ref="N59:N62"/>
    <mergeCell ref="O59:O63"/>
    <mergeCell ref="Q59:Q62"/>
    <mergeCell ref="O148:P148"/>
    <mergeCell ref="O102:P102"/>
    <mergeCell ref="O99:P99"/>
    <mergeCell ref="O98:P98"/>
    <mergeCell ref="O97:P97"/>
    <mergeCell ref="R59:R63"/>
    <mergeCell ref="L94:P94"/>
    <mergeCell ref="O96:P96"/>
    <mergeCell ref="I9:I13"/>
    <mergeCell ref="J9:J13"/>
    <mergeCell ref="K9:K12"/>
    <mergeCell ref="L9:L12"/>
    <mergeCell ref="N9:N12"/>
    <mergeCell ref="V77:V84"/>
    <mergeCell ref="U59:U62"/>
    <mergeCell ref="B1:G1"/>
    <mergeCell ref="N1:R1"/>
    <mergeCell ref="A4:C4"/>
    <mergeCell ref="D4:F4"/>
    <mergeCell ref="A12:A13"/>
    <mergeCell ref="O9:O13"/>
    <mergeCell ref="Q9:Q12"/>
    <mergeCell ref="R9:R13"/>
    <mergeCell ref="B9:B13"/>
    <mergeCell ref="C9:C12"/>
    <mergeCell ref="D9:D12"/>
    <mergeCell ref="F9:F12"/>
    <mergeCell ref="H9:H12"/>
    <mergeCell ref="N6:R8"/>
    <mergeCell ref="G7:H7"/>
    <mergeCell ref="J7:L7"/>
    <mergeCell ref="A62:A63"/>
    <mergeCell ref="AI6:AJ6"/>
    <mergeCell ref="AE6:AH6"/>
    <mergeCell ref="AB9:AB13"/>
    <mergeCell ref="U8:AB8"/>
    <mergeCell ref="U6:Y6"/>
    <mergeCell ref="AA6:AB6"/>
    <mergeCell ref="V17:V25"/>
    <mergeCell ref="Z17:Z25"/>
    <mergeCell ref="V27:V34"/>
    <mergeCell ref="U9:U12"/>
    <mergeCell ref="V9:V12"/>
    <mergeCell ref="AH9:AH12"/>
    <mergeCell ref="AI9:AI12"/>
    <mergeCell ref="AJ9:AJ12"/>
    <mergeCell ref="O602:P602"/>
    <mergeCell ref="N556:R558"/>
    <mergeCell ref="G557:H557"/>
    <mergeCell ref="J557:L557"/>
    <mergeCell ref="L594:P594"/>
    <mergeCell ref="O596:P596"/>
    <mergeCell ref="O601:P601"/>
    <mergeCell ref="O597:P597"/>
    <mergeCell ref="O598:P598"/>
    <mergeCell ref="O599:P599"/>
    <mergeCell ref="AE559:AE562"/>
    <mergeCell ref="AF559:AF562"/>
    <mergeCell ref="AG559:AG563"/>
    <mergeCell ref="AH559:AH562"/>
    <mergeCell ref="AI559:AI562"/>
    <mergeCell ref="AJ559:AJ562"/>
    <mergeCell ref="AA559:AA563"/>
    <mergeCell ref="AB559:AB563"/>
    <mergeCell ref="B559:B563"/>
    <mergeCell ref="C559:C562"/>
    <mergeCell ref="D559:D562"/>
    <mergeCell ref="F559:F562"/>
    <mergeCell ref="H559:H562"/>
    <mergeCell ref="I559:I563"/>
    <mergeCell ref="J559:J563"/>
    <mergeCell ref="K559:K562"/>
    <mergeCell ref="L559:L562"/>
    <mergeCell ref="N559:N562"/>
    <mergeCell ref="O559:O563"/>
    <mergeCell ref="Q559:Q562"/>
    <mergeCell ref="R559:R563"/>
    <mergeCell ref="V567:V575"/>
    <mergeCell ref="Z567:Z575"/>
    <mergeCell ref="V577:V584"/>
    <mergeCell ref="A562:A563"/>
    <mergeCell ref="U559:U562"/>
    <mergeCell ref="V559:V562"/>
    <mergeCell ref="W559:W563"/>
    <mergeCell ref="X559:X562"/>
    <mergeCell ref="Y559:Y562"/>
    <mergeCell ref="Z559:Z562"/>
    <mergeCell ref="N606:R608"/>
    <mergeCell ref="G607:H607"/>
    <mergeCell ref="J607:L607"/>
    <mergeCell ref="B609:B613"/>
    <mergeCell ref="C609:C612"/>
    <mergeCell ref="D609:D612"/>
    <mergeCell ref="F609:F612"/>
    <mergeCell ref="H609:H612"/>
    <mergeCell ref="I609:I613"/>
    <mergeCell ref="J609:J613"/>
    <mergeCell ref="K609:K612"/>
    <mergeCell ref="L609:L612"/>
    <mergeCell ref="N609:N612"/>
    <mergeCell ref="O609:O613"/>
    <mergeCell ref="Q609:Q612"/>
    <mergeCell ref="R609:R613"/>
    <mergeCell ref="A662:A663"/>
    <mergeCell ref="A612:A613"/>
    <mergeCell ref="L644:P644"/>
    <mergeCell ref="O646:P646"/>
    <mergeCell ref="O647:P647"/>
    <mergeCell ref="O648:P648"/>
    <mergeCell ref="O649:P649"/>
    <mergeCell ref="O651:P651"/>
    <mergeCell ref="O652:P652"/>
    <mergeCell ref="G657:H657"/>
    <mergeCell ref="J657:L657"/>
    <mergeCell ref="B659:B663"/>
    <mergeCell ref="C659:C662"/>
    <mergeCell ref="D659:D662"/>
    <mergeCell ref="F659:F662"/>
    <mergeCell ref="H659:H662"/>
    <mergeCell ref="I659:I663"/>
    <mergeCell ref="J659:J663"/>
    <mergeCell ref="K659:K662"/>
    <mergeCell ref="L659:L662"/>
    <mergeCell ref="AB609:AB613"/>
    <mergeCell ref="V617:V625"/>
    <mergeCell ref="Z617:Z625"/>
    <mergeCell ref="V627:V634"/>
    <mergeCell ref="O701:P701"/>
    <mergeCell ref="O702:P702"/>
    <mergeCell ref="U609:U612"/>
    <mergeCell ref="V609:V612"/>
    <mergeCell ref="W609:W613"/>
    <mergeCell ref="X609:X612"/>
    <mergeCell ref="Y609:Y612"/>
    <mergeCell ref="Z609:Z612"/>
    <mergeCell ref="AA609:AA613"/>
    <mergeCell ref="O697:P697"/>
    <mergeCell ref="O699:P699"/>
    <mergeCell ref="N656:R658"/>
    <mergeCell ref="N659:N662"/>
    <mergeCell ref="O659:O663"/>
    <mergeCell ref="Q659:Q662"/>
    <mergeCell ref="R659:R663"/>
    <mergeCell ref="L694:P694"/>
    <mergeCell ref="O698:P698"/>
    <mergeCell ref="O696:P696"/>
    <mergeCell ref="U659:U662"/>
    <mergeCell ref="V659:V662"/>
    <mergeCell ref="W659:W663"/>
    <mergeCell ref="X659:X662"/>
    <mergeCell ref="Y659:Y662"/>
  </mergeCells>
  <pageMargins left="0.25" right="0.25" top="0.75" bottom="0.75" header="0.3" footer="0.3"/>
  <pageSetup paperSize="5" scale="72" fitToHeight="0" orientation="landscape" r:id="rId2"/>
  <headerFooter alignWithMargins="0">
    <oddFooter>&amp;L&amp;D&amp;C&amp;F&amp;R&amp;P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AI253"/>
  <sheetViews>
    <sheetView topLeftCell="A160" workbookViewId="0">
      <selection activeCell="U51" sqref="U51:V51"/>
    </sheetView>
  </sheetViews>
  <sheetFormatPr defaultRowHeight="13.2" x14ac:dyDescent="0.25"/>
  <cols>
    <col min="3" max="3" width="42.33203125" customWidth="1"/>
    <col min="4" max="4" width="14.33203125" customWidth="1"/>
    <col min="5" max="5" width="10.109375" style="264" bestFit="1" customWidth="1"/>
    <col min="6" max="6" width="13.109375" bestFit="1" customWidth="1"/>
    <col min="13" max="13" width="13.109375" style="49" bestFit="1" customWidth="1"/>
    <col min="14" max="14" width="19" style="49" customWidth="1"/>
    <col min="15" max="15" width="13.33203125" style="49" customWidth="1"/>
    <col min="16" max="16" width="9.6640625" style="49" customWidth="1"/>
    <col min="17" max="17" width="32.33203125" customWidth="1"/>
  </cols>
  <sheetData>
    <row r="3" spans="1:17" s="49" customFormat="1" x14ac:dyDescent="0.25">
      <c r="E3" s="264"/>
    </row>
    <row r="4" spans="1:17" s="49" customFormat="1" x14ac:dyDescent="0.25">
      <c r="E4" s="264"/>
    </row>
    <row r="5" spans="1:17" s="49" customFormat="1" x14ac:dyDescent="0.25">
      <c r="E5" s="264"/>
    </row>
    <row r="6" spans="1:17" s="49" customFormat="1" x14ac:dyDescent="0.25">
      <c r="E6" s="264"/>
    </row>
    <row r="10" spans="1:17" x14ac:dyDescent="0.25">
      <c r="M10" s="314"/>
      <c r="N10" s="49" t="s">
        <v>441</v>
      </c>
    </row>
    <row r="11" spans="1:17" x14ac:dyDescent="0.25">
      <c r="J11" s="318"/>
    </row>
    <row r="13" spans="1:17" ht="26.4" x14ac:dyDescent="0.25">
      <c r="A13" t="s">
        <v>108</v>
      </c>
      <c r="B13" t="s">
        <v>109</v>
      </c>
      <c r="C13" t="s">
        <v>110</v>
      </c>
      <c r="D13" t="s">
        <v>111</v>
      </c>
      <c r="E13" s="264" t="s">
        <v>112</v>
      </c>
      <c r="F13" t="s">
        <v>113</v>
      </c>
      <c r="G13" t="s">
        <v>114</v>
      </c>
      <c r="H13" t="s">
        <v>115</v>
      </c>
      <c r="I13" t="s">
        <v>116</v>
      </c>
      <c r="J13" t="s">
        <v>116</v>
      </c>
      <c r="K13" t="s">
        <v>117</v>
      </c>
      <c r="L13" t="s">
        <v>387</v>
      </c>
      <c r="M13" s="317" t="s">
        <v>436</v>
      </c>
      <c r="N13" s="317" t="s">
        <v>437</v>
      </c>
      <c r="O13" s="317" t="s">
        <v>15</v>
      </c>
      <c r="P13" s="317" t="s">
        <v>446</v>
      </c>
      <c r="Q13" t="s">
        <v>435</v>
      </c>
    </row>
    <row r="14" spans="1:17" x14ac:dyDescent="0.25">
      <c r="A14">
        <v>300</v>
      </c>
      <c r="B14" t="s">
        <v>118</v>
      </c>
      <c r="C14" t="s">
        <v>298</v>
      </c>
      <c r="D14" t="s">
        <v>299</v>
      </c>
      <c r="E14" s="264">
        <v>18003</v>
      </c>
      <c r="F14">
        <v>2063</v>
      </c>
      <c r="G14" t="s">
        <v>121</v>
      </c>
      <c r="H14">
        <v>50</v>
      </c>
      <c r="I14">
        <v>2063</v>
      </c>
      <c r="J14">
        <v>0</v>
      </c>
      <c r="K14">
        <v>2063</v>
      </c>
      <c r="L14">
        <v>0</v>
      </c>
      <c r="M14" s="263">
        <v>0</v>
      </c>
      <c r="N14" s="318" t="s">
        <v>510</v>
      </c>
      <c r="O14" s="318"/>
      <c r="P14" s="318"/>
    </row>
    <row r="15" spans="1:17" x14ac:dyDescent="0.25">
      <c r="A15">
        <v>301</v>
      </c>
      <c r="B15" t="s">
        <v>118</v>
      </c>
      <c r="C15" t="s">
        <v>300</v>
      </c>
      <c r="D15" t="s">
        <v>299</v>
      </c>
      <c r="E15" s="264">
        <v>18724</v>
      </c>
      <c r="F15">
        <v>593</v>
      </c>
      <c r="G15" t="s">
        <v>121</v>
      </c>
      <c r="H15">
        <v>50</v>
      </c>
      <c r="I15">
        <v>593</v>
      </c>
      <c r="J15">
        <v>0</v>
      </c>
      <c r="K15">
        <v>593</v>
      </c>
      <c r="L15">
        <v>0</v>
      </c>
      <c r="M15" s="263">
        <v>0</v>
      </c>
      <c r="N15" s="318" t="s">
        <v>510</v>
      </c>
      <c r="O15" s="318"/>
      <c r="P15" s="318"/>
    </row>
    <row r="16" spans="1:17" x14ac:dyDescent="0.25">
      <c r="A16" s="316">
        <v>304</v>
      </c>
      <c r="B16" s="316" t="s">
        <v>118</v>
      </c>
      <c r="C16" s="316" t="s">
        <v>281</v>
      </c>
      <c r="D16" s="316" t="s">
        <v>282</v>
      </c>
      <c r="E16" s="319">
        <v>19547</v>
      </c>
      <c r="F16" s="316">
        <v>1400</v>
      </c>
      <c r="G16" s="316" t="s">
        <v>283</v>
      </c>
      <c r="H16" s="316">
        <v>0</v>
      </c>
      <c r="I16" s="316">
        <v>0</v>
      </c>
      <c r="J16" s="316">
        <v>0</v>
      </c>
      <c r="K16" s="316">
        <v>0</v>
      </c>
      <c r="L16" s="316">
        <v>1400</v>
      </c>
      <c r="M16" s="314">
        <f>F16/2</f>
        <v>700</v>
      </c>
      <c r="N16" s="318" t="s">
        <v>459</v>
      </c>
      <c r="O16" s="346">
        <v>350</v>
      </c>
      <c r="P16" s="347">
        <v>0</v>
      </c>
    </row>
    <row r="17" spans="1:17" x14ac:dyDescent="0.25">
      <c r="A17">
        <v>302</v>
      </c>
      <c r="B17" t="s">
        <v>118</v>
      </c>
      <c r="C17" t="s">
        <v>301</v>
      </c>
      <c r="D17" t="s">
        <v>299</v>
      </c>
      <c r="E17" s="264">
        <v>19555</v>
      </c>
      <c r="F17">
        <v>6248</v>
      </c>
      <c r="G17" t="s">
        <v>121</v>
      </c>
      <c r="H17">
        <v>50</v>
      </c>
      <c r="I17">
        <v>6248</v>
      </c>
      <c r="J17">
        <v>0</v>
      </c>
      <c r="K17">
        <v>6248</v>
      </c>
      <c r="L17">
        <v>0</v>
      </c>
      <c r="M17" s="263">
        <v>0</v>
      </c>
      <c r="N17" s="318" t="s">
        <v>510</v>
      </c>
    </row>
    <row r="18" spans="1:17" x14ac:dyDescent="0.25">
      <c r="A18">
        <v>305</v>
      </c>
      <c r="B18" t="s">
        <v>118</v>
      </c>
      <c r="C18" t="s">
        <v>302</v>
      </c>
      <c r="D18" t="s">
        <v>299</v>
      </c>
      <c r="E18" s="264">
        <v>19890</v>
      </c>
      <c r="F18">
        <v>66075</v>
      </c>
      <c r="G18" t="s">
        <v>121</v>
      </c>
      <c r="H18">
        <v>50</v>
      </c>
      <c r="I18">
        <v>66075</v>
      </c>
      <c r="J18">
        <v>0</v>
      </c>
      <c r="K18">
        <v>66075</v>
      </c>
      <c r="L18">
        <v>0</v>
      </c>
      <c r="M18" s="263">
        <v>0</v>
      </c>
      <c r="N18" s="318" t="s">
        <v>510</v>
      </c>
      <c r="Q18" t="s">
        <v>390</v>
      </c>
    </row>
    <row r="19" spans="1:17" x14ac:dyDescent="0.25">
      <c r="A19">
        <v>306</v>
      </c>
      <c r="B19" t="s">
        <v>118</v>
      </c>
      <c r="C19" t="s">
        <v>303</v>
      </c>
      <c r="D19" t="s">
        <v>299</v>
      </c>
      <c r="E19" s="264">
        <v>21824</v>
      </c>
      <c r="F19">
        <v>5707</v>
      </c>
      <c r="G19" t="s">
        <v>121</v>
      </c>
      <c r="H19">
        <v>50</v>
      </c>
      <c r="I19">
        <v>5707</v>
      </c>
      <c r="J19">
        <v>0</v>
      </c>
      <c r="K19">
        <v>5707</v>
      </c>
      <c r="L19">
        <v>0</v>
      </c>
      <c r="M19" s="263">
        <v>0</v>
      </c>
      <c r="N19" s="318" t="s">
        <v>510</v>
      </c>
    </row>
    <row r="20" spans="1:17" x14ac:dyDescent="0.25">
      <c r="A20">
        <v>307</v>
      </c>
      <c r="B20" t="s">
        <v>118</v>
      </c>
      <c r="C20" t="s">
        <v>303</v>
      </c>
      <c r="D20" t="s">
        <v>299</v>
      </c>
      <c r="E20" s="264">
        <v>22235</v>
      </c>
      <c r="F20">
        <v>1916</v>
      </c>
      <c r="G20" t="s">
        <v>121</v>
      </c>
      <c r="H20">
        <v>50</v>
      </c>
      <c r="I20">
        <v>1916</v>
      </c>
      <c r="J20">
        <v>0</v>
      </c>
      <c r="K20">
        <v>1916</v>
      </c>
      <c r="L20">
        <v>0</v>
      </c>
      <c r="M20" s="263">
        <v>0</v>
      </c>
      <c r="N20" s="318" t="s">
        <v>510</v>
      </c>
    </row>
    <row r="21" spans="1:17" x14ac:dyDescent="0.25">
      <c r="A21">
        <v>308</v>
      </c>
      <c r="B21" t="s">
        <v>118</v>
      </c>
      <c r="C21" t="s">
        <v>304</v>
      </c>
      <c r="D21" t="s">
        <v>299</v>
      </c>
      <c r="E21" s="264">
        <v>22477</v>
      </c>
      <c r="F21">
        <v>3519</v>
      </c>
      <c r="G21" t="s">
        <v>121</v>
      </c>
      <c r="H21">
        <v>50</v>
      </c>
      <c r="I21">
        <v>3519</v>
      </c>
      <c r="J21">
        <v>0</v>
      </c>
      <c r="K21">
        <v>3519</v>
      </c>
      <c r="L21">
        <v>0</v>
      </c>
      <c r="M21" s="263">
        <v>0</v>
      </c>
      <c r="N21" s="318" t="s">
        <v>510</v>
      </c>
    </row>
    <row r="22" spans="1:17" x14ac:dyDescent="0.25">
      <c r="A22">
        <v>309</v>
      </c>
      <c r="B22" t="s">
        <v>118</v>
      </c>
      <c r="C22" t="s">
        <v>305</v>
      </c>
      <c r="D22" t="s">
        <v>299</v>
      </c>
      <c r="E22" s="264">
        <v>22895</v>
      </c>
      <c r="F22">
        <v>2076</v>
      </c>
      <c r="G22" t="s">
        <v>121</v>
      </c>
      <c r="H22">
        <v>50</v>
      </c>
      <c r="I22">
        <v>2076</v>
      </c>
      <c r="J22">
        <v>0</v>
      </c>
      <c r="K22">
        <v>2076</v>
      </c>
      <c r="L22">
        <v>0</v>
      </c>
      <c r="M22" s="263">
        <v>0</v>
      </c>
      <c r="N22" s="318" t="s">
        <v>510</v>
      </c>
    </row>
    <row r="23" spans="1:17" x14ac:dyDescent="0.25">
      <c r="A23">
        <v>310</v>
      </c>
      <c r="B23" t="s">
        <v>118</v>
      </c>
      <c r="C23" t="s">
        <v>306</v>
      </c>
      <c r="D23" t="s">
        <v>299</v>
      </c>
      <c r="E23" s="264">
        <v>23207</v>
      </c>
      <c r="F23">
        <v>11391</v>
      </c>
      <c r="G23" t="s">
        <v>121</v>
      </c>
      <c r="H23">
        <v>50</v>
      </c>
      <c r="I23">
        <v>11391</v>
      </c>
      <c r="J23">
        <v>0</v>
      </c>
      <c r="K23">
        <v>11391</v>
      </c>
      <c r="L23">
        <v>0</v>
      </c>
      <c r="M23" s="263">
        <v>0</v>
      </c>
      <c r="N23" s="318" t="s">
        <v>510</v>
      </c>
    </row>
    <row r="24" spans="1:17" x14ac:dyDescent="0.25">
      <c r="A24">
        <v>311</v>
      </c>
      <c r="B24" t="s">
        <v>118</v>
      </c>
      <c r="C24" t="s">
        <v>306</v>
      </c>
      <c r="D24" t="s">
        <v>299</v>
      </c>
      <c r="E24" s="264">
        <v>23686</v>
      </c>
      <c r="F24">
        <v>8167</v>
      </c>
      <c r="G24" t="s">
        <v>121</v>
      </c>
      <c r="H24">
        <v>50</v>
      </c>
      <c r="I24">
        <v>8167</v>
      </c>
      <c r="J24">
        <v>0</v>
      </c>
      <c r="K24">
        <v>8167</v>
      </c>
      <c r="L24">
        <v>0</v>
      </c>
      <c r="M24" s="263">
        <v>0</v>
      </c>
      <c r="N24" s="318" t="s">
        <v>510</v>
      </c>
    </row>
    <row r="25" spans="1:17" x14ac:dyDescent="0.25">
      <c r="A25">
        <v>312</v>
      </c>
      <c r="B25" t="s">
        <v>118</v>
      </c>
      <c r="C25" t="s">
        <v>304</v>
      </c>
      <c r="D25" t="s">
        <v>299</v>
      </c>
      <c r="E25" s="264">
        <v>24273</v>
      </c>
      <c r="F25">
        <v>6027</v>
      </c>
      <c r="G25" t="s">
        <v>121</v>
      </c>
      <c r="H25">
        <v>50</v>
      </c>
      <c r="I25">
        <v>6027</v>
      </c>
      <c r="J25">
        <v>0</v>
      </c>
      <c r="K25">
        <v>6027</v>
      </c>
      <c r="L25">
        <v>0</v>
      </c>
      <c r="M25" s="263">
        <v>0</v>
      </c>
      <c r="N25" s="318" t="s">
        <v>510</v>
      </c>
    </row>
    <row r="26" spans="1:17" x14ac:dyDescent="0.25">
      <c r="A26">
        <v>313</v>
      </c>
      <c r="B26" t="s">
        <v>118</v>
      </c>
      <c r="C26" t="s">
        <v>304</v>
      </c>
      <c r="D26" t="s">
        <v>299</v>
      </c>
      <c r="E26" s="264">
        <v>24638</v>
      </c>
      <c r="F26">
        <v>3881</v>
      </c>
      <c r="G26" t="s">
        <v>121</v>
      </c>
      <c r="H26">
        <v>50</v>
      </c>
      <c r="I26">
        <v>3881</v>
      </c>
      <c r="J26">
        <v>0</v>
      </c>
      <c r="K26">
        <v>3881</v>
      </c>
      <c r="L26">
        <v>0</v>
      </c>
      <c r="M26" s="263">
        <v>0</v>
      </c>
      <c r="N26" s="318" t="s">
        <v>510</v>
      </c>
    </row>
    <row r="27" spans="1:17" x14ac:dyDescent="0.25">
      <c r="A27">
        <v>314</v>
      </c>
      <c r="B27" t="s">
        <v>118</v>
      </c>
      <c r="C27" t="s">
        <v>304</v>
      </c>
      <c r="D27" t="s">
        <v>299</v>
      </c>
      <c r="E27" s="264">
        <v>25004</v>
      </c>
      <c r="F27" s="49">
        <v>4639</v>
      </c>
      <c r="G27" t="s">
        <v>121</v>
      </c>
      <c r="H27">
        <v>50</v>
      </c>
      <c r="I27">
        <v>4639</v>
      </c>
      <c r="J27">
        <v>0</v>
      </c>
      <c r="K27">
        <v>4639</v>
      </c>
      <c r="L27">
        <v>0</v>
      </c>
      <c r="M27" s="263">
        <v>0</v>
      </c>
      <c r="N27" s="318" t="s">
        <v>510</v>
      </c>
    </row>
    <row r="28" spans="1:17" x14ac:dyDescent="0.25">
      <c r="A28">
        <v>315</v>
      </c>
      <c r="B28" t="s">
        <v>118</v>
      </c>
      <c r="C28" t="s">
        <v>304</v>
      </c>
      <c r="D28" t="s">
        <v>299</v>
      </c>
      <c r="E28" s="264">
        <v>25734</v>
      </c>
      <c r="F28">
        <v>6931</v>
      </c>
      <c r="G28" t="s">
        <v>121</v>
      </c>
      <c r="H28">
        <v>50</v>
      </c>
      <c r="I28">
        <v>6794.06</v>
      </c>
      <c r="J28">
        <v>136.94</v>
      </c>
      <c r="K28">
        <v>6931</v>
      </c>
      <c r="L28">
        <v>0</v>
      </c>
      <c r="M28" s="263">
        <v>0</v>
      </c>
      <c r="N28" s="318" t="s">
        <v>510</v>
      </c>
    </row>
    <row r="29" spans="1:17" x14ac:dyDescent="0.25">
      <c r="A29">
        <v>316</v>
      </c>
      <c r="B29" t="s">
        <v>118</v>
      </c>
      <c r="C29" t="s">
        <v>307</v>
      </c>
      <c r="D29" t="s">
        <v>299</v>
      </c>
      <c r="E29" s="264">
        <v>25934</v>
      </c>
      <c r="F29">
        <v>6600</v>
      </c>
      <c r="G29" t="s">
        <v>121</v>
      </c>
      <c r="H29">
        <v>50</v>
      </c>
      <c r="I29">
        <v>6336</v>
      </c>
      <c r="J29">
        <v>132</v>
      </c>
      <c r="K29">
        <v>6468</v>
      </c>
      <c r="L29">
        <v>132</v>
      </c>
      <c r="M29" s="263">
        <v>0</v>
      </c>
      <c r="N29" s="318" t="s">
        <v>510</v>
      </c>
    </row>
    <row r="30" spans="1:17" x14ac:dyDescent="0.25">
      <c r="A30" s="316">
        <v>318</v>
      </c>
      <c r="B30" s="316" t="s">
        <v>118</v>
      </c>
      <c r="C30" s="316" t="s">
        <v>284</v>
      </c>
      <c r="D30" s="316" t="s">
        <v>282</v>
      </c>
      <c r="E30" s="319">
        <v>26769</v>
      </c>
      <c r="F30" s="316">
        <v>29481</v>
      </c>
      <c r="G30" s="347" t="s">
        <v>283</v>
      </c>
      <c r="H30" s="316">
        <v>0</v>
      </c>
      <c r="I30" s="316">
        <v>0</v>
      </c>
      <c r="J30" s="316">
        <v>0</v>
      </c>
      <c r="K30" s="316">
        <v>0</v>
      </c>
      <c r="L30" s="316">
        <v>29481</v>
      </c>
      <c r="M30" s="314">
        <f>F30/2</f>
        <v>14740.5</v>
      </c>
      <c r="N30" s="347" t="s">
        <v>459</v>
      </c>
      <c r="O30" s="316">
        <v>350</v>
      </c>
      <c r="P30" s="316">
        <v>0</v>
      </c>
    </row>
    <row r="31" spans="1:17" x14ac:dyDescent="0.25">
      <c r="A31">
        <v>317</v>
      </c>
      <c r="B31" t="s">
        <v>118</v>
      </c>
      <c r="C31" t="s">
        <v>308</v>
      </c>
      <c r="D31" t="s">
        <v>299</v>
      </c>
      <c r="E31" s="264">
        <v>26830</v>
      </c>
      <c r="F31">
        <v>286363</v>
      </c>
      <c r="G31" t="s">
        <v>121</v>
      </c>
      <c r="H31">
        <v>50</v>
      </c>
      <c r="I31">
        <v>263453.38</v>
      </c>
      <c r="J31">
        <v>5727.26</v>
      </c>
      <c r="K31">
        <v>269180.64</v>
      </c>
      <c r="L31">
        <v>17182.359999999986</v>
      </c>
      <c r="M31" s="263">
        <v>0</v>
      </c>
      <c r="N31" s="49" t="s">
        <v>511</v>
      </c>
    </row>
    <row r="32" spans="1:17" x14ac:dyDescent="0.25">
      <c r="A32">
        <v>319</v>
      </c>
      <c r="B32" t="s">
        <v>118</v>
      </c>
      <c r="C32" t="s">
        <v>304</v>
      </c>
      <c r="D32" t="s">
        <v>299</v>
      </c>
      <c r="E32" s="264">
        <v>27195</v>
      </c>
      <c r="F32">
        <v>715275</v>
      </c>
      <c r="G32" t="s">
        <v>121</v>
      </c>
      <c r="H32">
        <v>50</v>
      </c>
      <c r="I32">
        <v>643792.5</v>
      </c>
      <c r="J32">
        <v>14305.5</v>
      </c>
      <c r="K32">
        <v>658098</v>
      </c>
      <c r="L32">
        <v>57177</v>
      </c>
      <c r="M32" s="263">
        <v>0</v>
      </c>
      <c r="N32" s="49" t="s">
        <v>511</v>
      </c>
    </row>
    <row r="33" spans="1:20" x14ac:dyDescent="0.25">
      <c r="A33">
        <v>320</v>
      </c>
      <c r="B33" t="s">
        <v>118</v>
      </c>
      <c r="C33" t="s">
        <v>304</v>
      </c>
      <c r="D33" t="s">
        <v>299</v>
      </c>
      <c r="E33" s="264">
        <v>27560</v>
      </c>
      <c r="F33">
        <v>395392</v>
      </c>
      <c r="G33" t="s">
        <v>121</v>
      </c>
      <c r="H33">
        <v>50</v>
      </c>
      <c r="I33">
        <v>347945.92</v>
      </c>
      <c r="J33">
        <v>7907.84</v>
      </c>
      <c r="K33">
        <v>355853.76</v>
      </c>
      <c r="L33">
        <v>39538.239999999991</v>
      </c>
      <c r="M33" s="263">
        <v>0</v>
      </c>
      <c r="N33" s="49" t="s">
        <v>511</v>
      </c>
    </row>
    <row r="34" spans="1:20" x14ac:dyDescent="0.25">
      <c r="A34" s="316">
        <v>398</v>
      </c>
      <c r="B34" s="316" t="s">
        <v>118</v>
      </c>
      <c r="C34" s="316" t="s">
        <v>285</v>
      </c>
      <c r="D34" s="316" t="s">
        <v>282</v>
      </c>
      <c r="E34" s="319">
        <v>27830</v>
      </c>
      <c r="F34" s="316">
        <v>15750</v>
      </c>
      <c r="G34" s="316" t="s">
        <v>283</v>
      </c>
      <c r="H34" s="316">
        <v>0</v>
      </c>
      <c r="I34" s="316">
        <v>0</v>
      </c>
      <c r="J34" s="316">
        <v>0</v>
      </c>
      <c r="K34" s="316">
        <v>0</v>
      </c>
      <c r="L34" s="316">
        <v>15750</v>
      </c>
      <c r="M34" s="314">
        <f>F34/2</f>
        <v>7875</v>
      </c>
      <c r="N34" s="316" t="s">
        <v>459</v>
      </c>
      <c r="O34" s="316">
        <v>350</v>
      </c>
      <c r="P34" s="316">
        <v>0</v>
      </c>
    </row>
    <row r="35" spans="1:20" x14ac:dyDescent="0.25">
      <c r="A35">
        <v>321</v>
      </c>
      <c r="B35" t="s">
        <v>118</v>
      </c>
      <c r="C35" t="s">
        <v>304</v>
      </c>
      <c r="D35" t="s">
        <v>299</v>
      </c>
      <c r="E35" s="264">
        <v>27926</v>
      </c>
      <c r="F35">
        <v>36833</v>
      </c>
      <c r="G35" t="s">
        <v>121</v>
      </c>
      <c r="H35">
        <v>50</v>
      </c>
      <c r="I35">
        <v>31678.58</v>
      </c>
      <c r="J35">
        <v>736.66</v>
      </c>
      <c r="K35">
        <v>32415.24</v>
      </c>
      <c r="L35">
        <v>4417.7599999999984</v>
      </c>
      <c r="M35" s="263">
        <v>0</v>
      </c>
      <c r="N35" s="49" t="s">
        <v>511</v>
      </c>
      <c r="Q35" s="49"/>
      <c r="R35" s="49"/>
      <c r="S35" s="49"/>
      <c r="T35" s="49"/>
    </row>
    <row r="36" spans="1:20" x14ac:dyDescent="0.25">
      <c r="A36">
        <v>322</v>
      </c>
      <c r="B36" t="s">
        <v>118</v>
      </c>
      <c r="C36" t="s">
        <v>304</v>
      </c>
      <c r="D36" t="s">
        <v>299</v>
      </c>
      <c r="E36" s="264">
        <v>28291</v>
      </c>
      <c r="F36">
        <v>12417</v>
      </c>
      <c r="G36" t="s">
        <v>121</v>
      </c>
      <c r="H36">
        <v>20</v>
      </c>
      <c r="I36">
        <v>12417</v>
      </c>
      <c r="J36">
        <v>0</v>
      </c>
      <c r="K36">
        <v>12417</v>
      </c>
      <c r="L36">
        <v>0</v>
      </c>
      <c r="M36" s="263">
        <v>0</v>
      </c>
      <c r="N36" s="49" t="s">
        <v>511</v>
      </c>
    </row>
    <row r="37" spans="1:20" x14ac:dyDescent="0.25">
      <c r="A37">
        <v>323</v>
      </c>
      <c r="B37" t="s">
        <v>118</v>
      </c>
      <c r="C37" t="s">
        <v>304</v>
      </c>
      <c r="D37" t="s">
        <v>299</v>
      </c>
      <c r="E37" s="264">
        <v>28656</v>
      </c>
      <c r="F37">
        <v>2900</v>
      </c>
      <c r="G37" t="s">
        <v>121</v>
      </c>
      <c r="H37">
        <v>20</v>
      </c>
      <c r="I37">
        <v>2900</v>
      </c>
      <c r="J37">
        <v>0</v>
      </c>
      <c r="K37">
        <v>2900</v>
      </c>
      <c r="L37">
        <v>0</v>
      </c>
      <c r="M37" s="263">
        <v>0</v>
      </c>
      <c r="N37" s="49" t="s">
        <v>511</v>
      </c>
    </row>
    <row r="38" spans="1:20" x14ac:dyDescent="0.25">
      <c r="A38">
        <v>325</v>
      </c>
      <c r="B38" t="s">
        <v>118</v>
      </c>
      <c r="C38" t="s">
        <v>304</v>
      </c>
      <c r="D38" t="s">
        <v>299</v>
      </c>
      <c r="E38" s="264">
        <v>29387</v>
      </c>
      <c r="F38">
        <v>9585</v>
      </c>
      <c r="G38" t="s">
        <v>121</v>
      </c>
      <c r="H38">
        <v>20</v>
      </c>
      <c r="I38">
        <v>9585</v>
      </c>
      <c r="J38">
        <v>0</v>
      </c>
      <c r="K38">
        <v>9585</v>
      </c>
      <c r="L38">
        <v>0</v>
      </c>
      <c r="M38" s="263">
        <v>0</v>
      </c>
      <c r="N38" s="49" t="s">
        <v>511</v>
      </c>
    </row>
    <row r="39" spans="1:20" x14ac:dyDescent="0.25">
      <c r="A39">
        <v>326</v>
      </c>
      <c r="B39" t="s">
        <v>118</v>
      </c>
      <c r="C39" s="263" t="s">
        <v>304</v>
      </c>
      <c r="D39" s="263" t="s">
        <v>299</v>
      </c>
      <c r="E39" s="299">
        <v>30482</v>
      </c>
      <c r="F39">
        <v>19203</v>
      </c>
      <c r="G39" t="s">
        <v>121</v>
      </c>
      <c r="H39">
        <v>20</v>
      </c>
      <c r="I39">
        <v>19203</v>
      </c>
      <c r="J39">
        <v>0</v>
      </c>
      <c r="K39">
        <v>19203</v>
      </c>
      <c r="L39">
        <v>0</v>
      </c>
      <c r="M39" s="263">
        <f>F39</f>
        <v>19203</v>
      </c>
      <c r="N39" s="49" t="s">
        <v>445</v>
      </c>
      <c r="O39" s="49">
        <v>390</v>
      </c>
      <c r="P39" s="49">
        <v>2.5</v>
      </c>
      <c r="Q39" t="s">
        <v>515</v>
      </c>
    </row>
    <row r="40" spans="1:20" x14ac:dyDescent="0.25">
      <c r="A40">
        <v>327</v>
      </c>
      <c r="B40" t="s">
        <v>118</v>
      </c>
      <c r="C40" s="263" t="s">
        <v>304</v>
      </c>
      <c r="D40" s="263" t="s">
        <v>299</v>
      </c>
      <c r="E40" s="299">
        <v>30848</v>
      </c>
      <c r="F40">
        <v>6714</v>
      </c>
      <c r="G40" t="s">
        <v>121</v>
      </c>
      <c r="H40">
        <v>20</v>
      </c>
      <c r="I40">
        <v>6714</v>
      </c>
      <c r="J40">
        <v>0</v>
      </c>
      <c r="K40">
        <v>6714</v>
      </c>
      <c r="L40">
        <v>0</v>
      </c>
      <c r="M40" s="263">
        <f>F40</f>
        <v>6714</v>
      </c>
      <c r="N40" s="49" t="s">
        <v>445</v>
      </c>
      <c r="O40" s="49">
        <v>390</v>
      </c>
      <c r="P40" s="49">
        <v>2.5</v>
      </c>
      <c r="Q40" t="s">
        <v>515</v>
      </c>
    </row>
    <row r="41" spans="1:20" x14ac:dyDescent="0.25">
      <c r="A41">
        <v>205</v>
      </c>
      <c r="B41" t="s">
        <v>118</v>
      </c>
      <c r="C41" t="s">
        <v>237</v>
      </c>
      <c r="D41" t="s">
        <v>223</v>
      </c>
      <c r="E41" s="299">
        <v>31213</v>
      </c>
      <c r="F41">
        <v>8815</v>
      </c>
      <c r="G41" t="s">
        <v>121</v>
      </c>
      <c r="H41">
        <v>10</v>
      </c>
      <c r="I41">
        <v>8815</v>
      </c>
      <c r="J41">
        <v>0</v>
      </c>
      <c r="K41">
        <v>8815</v>
      </c>
      <c r="L41">
        <v>0</v>
      </c>
      <c r="M41" s="314">
        <v>0</v>
      </c>
      <c r="N41" s="49" t="s">
        <v>450</v>
      </c>
      <c r="O41" s="49">
        <v>396</v>
      </c>
      <c r="P41" s="49">
        <v>6.7</v>
      </c>
      <c r="Q41" t="s">
        <v>226</v>
      </c>
    </row>
    <row r="42" spans="1:20" x14ac:dyDescent="0.25">
      <c r="A42">
        <v>256</v>
      </c>
      <c r="B42" t="s">
        <v>118</v>
      </c>
      <c r="C42" t="s">
        <v>237</v>
      </c>
      <c r="D42" t="s">
        <v>223</v>
      </c>
      <c r="E42" s="299">
        <v>31213</v>
      </c>
      <c r="F42">
        <v>8402</v>
      </c>
      <c r="G42" t="s">
        <v>121</v>
      </c>
      <c r="H42">
        <v>10</v>
      </c>
      <c r="I42">
        <v>8402</v>
      </c>
      <c r="J42">
        <v>0</v>
      </c>
      <c r="K42">
        <v>8402</v>
      </c>
      <c r="L42">
        <v>0</v>
      </c>
      <c r="M42" s="314">
        <v>0</v>
      </c>
      <c r="N42" s="49" t="s">
        <v>450</v>
      </c>
      <c r="O42" s="49">
        <v>396</v>
      </c>
      <c r="P42" s="49">
        <v>6.7</v>
      </c>
      <c r="Q42" t="s">
        <v>226</v>
      </c>
    </row>
    <row r="43" spans="1:20" x14ac:dyDescent="0.25">
      <c r="A43">
        <v>328</v>
      </c>
      <c r="B43" t="s">
        <v>118</v>
      </c>
      <c r="C43" s="263" t="s">
        <v>304</v>
      </c>
      <c r="D43" s="263" t="s">
        <v>299</v>
      </c>
      <c r="E43" s="299">
        <v>31578</v>
      </c>
      <c r="F43">
        <v>18490</v>
      </c>
      <c r="G43" t="s">
        <v>121</v>
      </c>
      <c r="H43">
        <v>20</v>
      </c>
      <c r="I43">
        <v>18490</v>
      </c>
      <c r="J43">
        <v>0</v>
      </c>
      <c r="K43">
        <v>18490</v>
      </c>
      <c r="L43">
        <v>0</v>
      </c>
      <c r="M43" s="263">
        <f>F43</f>
        <v>18490</v>
      </c>
      <c r="N43" s="49" t="s">
        <v>445</v>
      </c>
      <c r="O43" s="49">
        <v>390</v>
      </c>
      <c r="P43" s="49">
        <v>2.5</v>
      </c>
      <c r="Q43" t="s">
        <v>515</v>
      </c>
    </row>
    <row r="44" spans="1:20" x14ac:dyDescent="0.25">
      <c r="A44">
        <v>206</v>
      </c>
      <c r="B44" t="s">
        <v>118</v>
      </c>
      <c r="C44" t="s">
        <v>237</v>
      </c>
      <c r="D44" t="s">
        <v>223</v>
      </c>
      <c r="E44" s="299">
        <v>31943</v>
      </c>
      <c r="F44">
        <v>1010</v>
      </c>
      <c r="G44" t="s">
        <v>121</v>
      </c>
      <c r="H44">
        <v>10</v>
      </c>
      <c r="I44">
        <v>1010</v>
      </c>
      <c r="J44">
        <v>0</v>
      </c>
      <c r="K44">
        <v>1010</v>
      </c>
      <c r="L44">
        <v>0</v>
      </c>
      <c r="M44" s="314">
        <v>0</v>
      </c>
      <c r="N44" s="49" t="s">
        <v>450</v>
      </c>
      <c r="O44" s="49">
        <v>396</v>
      </c>
      <c r="P44" s="49">
        <v>6.7</v>
      </c>
      <c r="Q44" t="s">
        <v>226</v>
      </c>
    </row>
    <row r="45" spans="1:20" x14ac:dyDescent="0.25">
      <c r="A45">
        <v>257</v>
      </c>
      <c r="B45" t="s">
        <v>118</v>
      </c>
      <c r="C45" t="s">
        <v>237</v>
      </c>
      <c r="D45" t="s">
        <v>223</v>
      </c>
      <c r="E45" s="299">
        <v>31943</v>
      </c>
      <c r="F45">
        <v>1010</v>
      </c>
      <c r="G45" t="s">
        <v>121</v>
      </c>
      <c r="H45">
        <v>10</v>
      </c>
      <c r="I45">
        <v>1010</v>
      </c>
      <c r="J45">
        <v>0</v>
      </c>
      <c r="K45">
        <v>1010</v>
      </c>
      <c r="L45">
        <v>0</v>
      </c>
      <c r="M45" s="314">
        <v>0</v>
      </c>
      <c r="N45" s="49" t="s">
        <v>450</v>
      </c>
      <c r="O45" s="49">
        <v>396</v>
      </c>
      <c r="P45" s="49">
        <v>6.7</v>
      </c>
      <c r="Q45" t="s">
        <v>226</v>
      </c>
    </row>
    <row r="46" spans="1:20" x14ac:dyDescent="0.25">
      <c r="A46">
        <v>329</v>
      </c>
      <c r="B46" t="s">
        <v>118</v>
      </c>
      <c r="C46" s="263" t="s">
        <v>304</v>
      </c>
      <c r="D46" s="263" t="s">
        <v>299</v>
      </c>
      <c r="E46" s="299">
        <v>31943</v>
      </c>
      <c r="F46">
        <v>45954</v>
      </c>
      <c r="G46" t="s">
        <v>121</v>
      </c>
      <c r="H46">
        <v>20</v>
      </c>
      <c r="I46">
        <v>45954</v>
      </c>
      <c r="J46">
        <v>0</v>
      </c>
      <c r="K46">
        <v>45954</v>
      </c>
      <c r="L46">
        <v>0</v>
      </c>
      <c r="M46" s="263">
        <f>F46</f>
        <v>45954</v>
      </c>
      <c r="N46" s="49" t="s">
        <v>445</v>
      </c>
      <c r="O46" s="49">
        <v>390</v>
      </c>
      <c r="P46" s="49">
        <v>2.5</v>
      </c>
      <c r="Q46" t="s">
        <v>515</v>
      </c>
    </row>
    <row r="47" spans="1:20" x14ac:dyDescent="0.25">
      <c r="A47">
        <v>330</v>
      </c>
      <c r="B47" s="263" t="s">
        <v>118</v>
      </c>
      <c r="C47" s="263" t="s">
        <v>304</v>
      </c>
      <c r="D47" s="263" t="s">
        <v>299</v>
      </c>
      <c r="E47" s="299">
        <v>32309</v>
      </c>
      <c r="F47" s="263">
        <v>90000</v>
      </c>
      <c r="G47" s="263" t="s">
        <v>121</v>
      </c>
      <c r="H47" s="263">
        <v>20</v>
      </c>
      <c r="I47" s="263">
        <v>90000</v>
      </c>
      <c r="J47" s="263">
        <v>0</v>
      </c>
      <c r="K47" s="263">
        <v>90000</v>
      </c>
      <c r="L47" s="263">
        <v>0</v>
      </c>
      <c r="M47" s="263">
        <f>F47</f>
        <v>90000</v>
      </c>
      <c r="N47" s="49" t="s">
        <v>445</v>
      </c>
      <c r="O47" s="263">
        <v>390</v>
      </c>
      <c r="P47" s="49">
        <v>2.5</v>
      </c>
      <c r="Q47" t="s">
        <v>514</v>
      </c>
    </row>
    <row r="48" spans="1:20" x14ac:dyDescent="0.25">
      <c r="A48">
        <v>258</v>
      </c>
      <c r="B48" t="s">
        <v>118</v>
      </c>
      <c r="C48" t="s">
        <v>237</v>
      </c>
      <c r="D48" t="s">
        <v>223</v>
      </c>
      <c r="E48" s="299">
        <v>32674</v>
      </c>
      <c r="F48">
        <v>1968</v>
      </c>
      <c r="G48" t="s">
        <v>121</v>
      </c>
      <c r="H48">
        <v>10</v>
      </c>
      <c r="I48">
        <v>1968</v>
      </c>
      <c r="J48">
        <v>0</v>
      </c>
      <c r="K48">
        <v>1968</v>
      </c>
      <c r="L48">
        <v>0</v>
      </c>
      <c r="M48" s="314">
        <v>0</v>
      </c>
      <c r="N48" s="49" t="s">
        <v>450</v>
      </c>
      <c r="O48" s="49">
        <v>396</v>
      </c>
      <c r="P48" s="49">
        <v>6.7</v>
      </c>
      <c r="Q48" t="s">
        <v>226</v>
      </c>
    </row>
    <row r="49" spans="1:20" x14ac:dyDescent="0.25">
      <c r="A49">
        <v>331</v>
      </c>
      <c r="B49" t="s">
        <v>118</v>
      </c>
      <c r="C49" s="263" t="s">
        <v>304</v>
      </c>
      <c r="D49" s="263" t="s">
        <v>299</v>
      </c>
      <c r="E49" s="299">
        <v>32674</v>
      </c>
      <c r="F49">
        <v>19573</v>
      </c>
      <c r="G49" t="s">
        <v>121</v>
      </c>
      <c r="H49">
        <v>20</v>
      </c>
      <c r="I49">
        <v>19573</v>
      </c>
      <c r="J49">
        <v>0</v>
      </c>
      <c r="K49">
        <v>19573</v>
      </c>
      <c r="L49">
        <v>0</v>
      </c>
      <c r="M49" s="263">
        <v>0</v>
      </c>
      <c r="N49" s="49" t="s">
        <v>450</v>
      </c>
      <c r="O49" s="49">
        <v>396</v>
      </c>
      <c r="P49" s="49">
        <v>6.7</v>
      </c>
      <c r="Q49" t="s">
        <v>226</v>
      </c>
    </row>
    <row r="50" spans="1:20" x14ac:dyDescent="0.25">
      <c r="A50">
        <v>207</v>
      </c>
      <c r="B50" t="s">
        <v>118</v>
      </c>
      <c r="C50" t="s">
        <v>398</v>
      </c>
      <c r="D50" t="s">
        <v>223</v>
      </c>
      <c r="E50" s="299">
        <v>33039</v>
      </c>
      <c r="F50">
        <v>52880</v>
      </c>
      <c r="G50" t="s">
        <v>121</v>
      </c>
      <c r="H50">
        <v>20</v>
      </c>
      <c r="I50">
        <v>52880</v>
      </c>
      <c r="J50">
        <v>0</v>
      </c>
      <c r="K50">
        <v>52880</v>
      </c>
      <c r="L50">
        <v>0</v>
      </c>
      <c r="M50" s="314">
        <v>0</v>
      </c>
      <c r="N50" s="49" t="s">
        <v>512</v>
      </c>
      <c r="O50" s="49">
        <v>372</v>
      </c>
      <c r="P50" s="49">
        <v>5</v>
      </c>
      <c r="Q50" t="s">
        <v>516</v>
      </c>
      <c r="R50" s="263"/>
    </row>
    <row r="51" spans="1:20" x14ac:dyDescent="0.25">
      <c r="A51" s="327">
        <v>332</v>
      </c>
      <c r="B51" s="327" t="s">
        <v>118</v>
      </c>
      <c r="C51" s="327" t="s">
        <v>309</v>
      </c>
      <c r="D51" s="327" t="s">
        <v>299</v>
      </c>
      <c r="E51" s="328">
        <v>33039</v>
      </c>
      <c r="F51" s="327">
        <v>1678856</v>
      </c>
      <c r="G51" s="327" t="s">
        <v>121</v>
      </c>
      <c r="H51" s="327">
        <v>50</v>
      </c>
      <c r="I51" s="327">
        <v>973736.56</v>
      </c>
      <c r="J51" s="327">
        <v>33577.120000000003</v>
      </c>
      <c r="K51" s="327">
        <v>1007313.68</v>
      </c>
      <c r="L51" s="327">
        <v>671542.32</v>
      </c>
      <c r="M51" s="327">
        <v>0</v>
      </c>
      <c r="N51" s="327" t="s">
        <v>594</v>
      </c>
      <c r="O51" s="327" t="s">
        <v>595</v>
      </c>
      <c r="P51" s="358" t="s">
        <v>596</v>
      </c>
      <c r="Q51" s="327" t="s">
        <v>391</v>
      </c>
      <c r="R51" s="327"/>
      <c r="S51" s="327"/>
      <c r="T51" s="327"/>
    </row>
    <row r="52" spans="1:20" x14ac:dyDescent="0.25">
      <c r="A52">
        <v>208</v>
      </c>
      <c r="B52" t="s">
        <v>118</v>
      </c>
      <c r="C52" t="s">
        <v>399</v>
      </c>
      <c r="D52" s="263" t="s">
        <v>223</v>
      </c>
      <c r="E52" s="299">
        <v>33404</v>
      </c>
      <c r="F52">
        <v>34919</v>
      </c>
      <c r="G52" t="s">
        <v>121</v>
      </c>
      <c r="H52">
        <v>10</v>
      </c>
      <c r="I52">
        <v>34919</v>
      </c>
      <c r="J52">
        <v>0</v>
      </c>
      <c r="K52">
        <v>34919</v>
      </c>
      <c r="L52">
        <v>0</v>
      </c>
      <c r="M52" s="314">
        <v>0</v>
      </c>
      <c r="N52" s="49" t="s">
        <v>450</v>
      </c>
      <c r="O52" s="49">
        <v>396</v>
      </c>
      <c r="P52" s="49">
        <v>6.7</v>
      </c>
      <c r="Q52" t="s">
        <v>226</v>
      </c>
      <c r="S52" t="s">
        <v>104</v>
      </c>
    </row>
    <row r="53" spans="1:20" x14ac:dyDescent="0.25">
      <c r="A53">
        <v>333</v>
      </c>
      <c r="B53" t="s">
        <v>118</v>
      </c>
      <c r="C53" s="263" t="s">
        <v>304</v>
      </c>
      <c r="D53" s="263" t="s">
        <v>299</v>
      </c>
      <c r="E53" s="299">
        <v>33404</v>
      </c>
      <c r="F53" s="263">
        <v>46480</v>
      </c>
      <c r="G53" s="263" t="s">
        <v>121</v>
      </c>
      <c r="H53" s="263">
        <v>50</v>
      </c>
      <c r="I53" s="263">
        <v>26029.8</v>
      </c>
      <c r="J53" s="263">
        <v>929.6</v>
      </c>
      <c r="K53" s="263">
        <v>26959.4</v>
      </c>
      <c r="L53" s="263">
        <v>19520.599999999999</v>
      </c>
      <c r="M53" s="263">
        <f t="shared" ref="M53:M67" si="0">F53</f>
        <v>46480</v>
      </c>
      <c r="N53" s="263" t="s">
        <v>445</v>
      </c>
      <c r="O53" s="263">
        <v>390</v>
      </c>
      <c r="P53" s="263">
        <v>2.5</v>
      </c>
      <c r="Q53" t="s">
        <v>513</v>
      </c>
    </row>
    <row r="54" spans="1:20" x14ac:dyDescent="0.25">
      <c r="A54" s="263">
        <v>334</v>
      </c>
      <c r="B54" s="263" t="s">
        <v>118</v>
      </c>
      <c r="C54" s="263" t="s">
        <v>310</v>
      </c>
      <c r="D54" s="263" t="s">
        <v>299</v>
      </c>
      <c r="E54" s="299">
        <v>33770</v>
      </c>
      <c r="F54" s="263">
        <v>87185</v>
      </c>
      <c r="G54" s="263" t="s">
        <v>121</v>
      </c>
      <c r="H54" s="263">
        <v>50</v>
      </c>
      <c r="I54" s="263">
        <v>49600.1</v>
      </c>
      <c r="J54" s="263">
        <v>1743.7</v>
      </c>
      <c r="K54" s="263">
        <v>51343.8</v>
      </c>
      <c r="L54" s="263">
        <v>35841.199999999997</v>
      </c>
      <c r="M54" s="263">
        <f t="shared" si="0"/>
        <v>87185</v>
      </c>
      <c r="N54" s="263" t="s">
        <v>444</v>
      </c>
      <c r="O54" s="263">
        <v>353</v>
      </c>
      <c r="P54" s="263">
        <v>2</v>
      </c>
      <c r="Q54" s="49" t="s">
        <v>8</v>
      </c>
    </row>
    <row r="55" spans="1:20" x14ac:dyDescent="0.25">
      <c r="A55" s="263">
        <v>335</v>
      </c>
      <c r="B55" s="263" t="s">
        <v>118</v>
      </c>
      <c r="C55" s="263" t="s">
        <v>311</v>
      </c>
      <c r="D55" s="263" t="s">
        <v>299</v>
      </c>
      <c r="E55" s="299">
        <v>33770</v>
      </c>
      <c r="F55" s="263">
        <v>3908</v>
      </c>
      <c r="G55" s="263" t="s">
        <v>121</v>
      </c>
      <c r="H55" s="263">
        <v>20</v>
      </c>
      <c r="I55" s="263">
        <v>3908</v>
      </c>
      <c r="J55" s="263">
        <v>0</v>
      </c>
      <c r="K55" s="263">
        <v>3908</v>
      </c>
      <c r="L55" s="263">
        <v>0</v>
      </c>
      <c r="M55" s="263">
        <f t="shared" si="0"/>
        <v>3908</v>
      </c>
      <c r="N55" s="263" t="s">
        <v>444</v>
      </c>
      <c r="O55" s="263">
        <v>353</v>
      </c>
      <c r="P55" s="263">
        <v>2</v>
      </c>
      <c r="Q55" t="s">
        <v>8</v>
      </c>
    </row>
    <row r="56" spans="1:20" x14ac:dyDescent="0.25">
      <c r="A56" s="263">
        <v>336</v>
      </c>
      <c r="B56" s="263" t="s">
        <v>118</v>
      </c>
      <c r="C56" s="263" t="s">
        <v>312</v>
      </c>
      <c r="D56" s="263" t="s">
        <v>299</v>
      </c>
      <c r="E56" s="299">
        <v>33770</v>
      </c>
      <c r="F56" s="263">
        <v>13737</v>
      </c>
      <c r="G56" s="263" t="s">
        <v>121</v>
      </c>
      <c r="H56" s="263">
        <v>20</v>
      </c>
      <c r="I56" s="263">
        <v>13737</v>
      </c>
      <c r="J56" s="263">
        <v>0</v>
      </c>
      <c r="K56" s="263">
        <v>13737</v>
      </c>
      <c r="L56" s="263">
        <v>0</v>
      </c>
      <c r="M56" s="263">
        <f t="shared" si="0"/>
        <v>13737</v>
      </c>
      <c r="N56" s="263" t="s">
        <v>444</v>
      </c>
      <c r="O56" s="263">
        <v>353</v>
      </c>
      <c r="P56" s="263">
        <v>2</v>
      </c>
      <c r="Q56" t="s">
        <v>8</v>
      </c>
    </row>
    <row r="57" spans="1:20" x14ac:dyDescent="0.25">
      <c r="A57" s="263">
        <v>339</v>
      </c>
      <c r="B57" s="263" t="s">
        <v>118</v>
      </c>
      <c r="C57" s="263" t="s">
        <v>303</v>
      </c>
      <c r="D57" s="263" t="s">
        <v>299</v>
      </c>
      <c r="E57" s="299">
        <v>34096</v>
      </c>
      <c r="F57" s="323">
        <v>6314</v>
      </c>
      <c r="G57" s="263" t="s">
        <v>121</v>
      </c>
      <c r="H57" s="263">
        <v>20</v>
      </c>
      <c r="I57" s="263">
        <v>6314</v>
      </c>
      <c r="J57" s="263">
        <v>0</v>
      </c>
      <c r="K57" s="263">
        <v>6314</v>
      </c>
      <c r="L57" s="263">
        <v>0</v>
      </c>
      <c r="M57" s="263">
        <f t="shared" si="0"/>
        <v>6314</v>
      </c>
      <c r="N57" s="263" t="s">
        <v>444</v>
      </c>
      <c r="O57" s="263">
        <v>353</v>
      </c>
      <c r="P57" s="263">
        <v>2</v>
      </c>
      <c r="Q57" s="318" t="s">
        <v>8</v>
      </c>
    </row>
    <row r="58" spans="1:20" x14ac:dyDescent="0.25">
      <c r="A58" s="263">
        <v>337</v>
      </c>
      <c r="B58" s="263" t="s">
        <v>118</v>
      </c>
      <c r="C58" s="263" t="s">
        <v>304</v>
      </c>
      <c r="D58" s="263" t="s">
        <v>299</v>
      </c>
      <c r="E58" s="299">
        <v>34108</v>
      </c>
      <c r="F58" s="263">
        <v>3900</v>
      </c>
      <c r="G58" s="263" t="s">
        <v>121</v>
      </c>
      <c r="H58" s="263">
        <v>20</v>
      </c>
      <c r="I58" s="263">
        <v>3900</v>
      </c>
      <c r="J58" s="263">
        <v>0</v>
      </c>
      <c r="K58" s="263">
        <v>3900</v>
      </c>
      <c r="L58" s="263">
        <v>0</v>
      </c>
      <c r="M58" s="263">
        <f t="shared" si="0"/>
        <v>3900</v>
      </c>
      <c r="N58" s="305" t="s">
        <v>445</v>
      </c>
      <c r="O58" s="263">
        <v>390</v>
      </c>
      <c r="P58" s="263">
        <v>2.5</v>
      </c>
      <c r="Q58" s="318" t="s">
        <v>514</v>
      </c>
    </row>
    <row r="59" spans="1:20" x14ac:dyDescent="0.25">
      <c r="A59" s="263">
        <v>347</v>
      </c>
      <c r="B59" s="263" t="s">
        <v>118</v>
      </c>
      <c r="C59" s="263" t="s">
        <v>305</v>
      </c>
      <c r="D59" s="263" t="s">
        <v>299</v>
      </c>
      <c r="E59" s="299">
        <v>34121</v>
      </c>
      <c r="F59" s="323">
        <v>2000</v>
      </c>
      <c r="G59" s="263" t="s">
        <v>121</v>
      </c>
      <c r="H59" s="263">
        <v>20</v>
      </c>
      <c r="I59" s="263">
        <v>2000</v>
      </c>
      <c r="J59" s="263">
        <v>0</v>
      </c>
      <c r="K59" s="263">
        <v>2000</v>
      </c>
      <c r="L59" s="263">
        <v>0</v>
      </c>
      <c r="M59" s="263">
        <f t="shared" si="0"/>
        <v>2000</v>
      </c>
      <c r="N59" s="263" t="s">
        <v>444</v>
      </c>
      <c r="O59" s="263">
        <v>353</v>
      </c>
      <c r="P59" s="263">
        <v>2</v>
      </c>
      <c r="Q59" s="318" t="s">
        <v>8</v>
      </c>
    </row>
    <row r="60" spans="1:20" x14ac:dyDescent="0.25">
      <c r="A60" s="263">
        <v>344</v>
      </c>
      <c r="B60" s="263" t="s">
        <v>118</v>
      </c>
      <c r="C60" s="263" t="s">
        <v>313</v>
      </c>
      <c r="D60" s="263" t="s">
        <v>299</v>
      </c>
      <c r="E60" s="299">
        <v>34135</v>
      </c>
      <c r="F60" s="263">
        <v>1614</v>
      </c>
      <c r="G60" s="263" t="s">
        <v>121</v>
      </c>
      <c r="H60" s="263">
        <v>20</v>
      </c>
      <c r="I60" s="263">
        <v>1614</v>
      </c>
      <c r="J60" s="263">
        <v>0</v>
      </c>
      <c r="K60" s="263">
        <v>1614</v>
      </c>
      <c r="L60" s="263">
        <v>0</v>
      </c>
      <c r="M60" s="263">
        <v>0</v>
      </c>
      <c r="N60" s="336" t="s">
        <v>519</v>
      </c>
      <c r="O60" s="263">
        <v>393</v>
      </c>
      <c r="P60" s="263">
        <v>4</v>
      </c>
      <c r="Q60" s="318" t="s">
        <v>518</v>
      </c>
    </row>
    <row r="61" spans="1:20" x14ac:dyDescent="0.25">
      <c r="A61" s="263">
        <v>345</v>
      </c>
      <c r="B61" s="263" t="s">
        <v>118</v>
      </c>
      <c r="C61" s="263" t="s">
        <v>300</v>
      </c>
      <c r="D61" s="263" t="s">
        <v>299</v>
      </c>
      <c r="E61" s="299">
        <v>34159</v>
      </c>
      <c r="F61" s="323">
        <v>5366</v>
      </c>
      <c r="G61" s="263" t="s">
        <v>121</v>
      </c>
      <c r="H61" s="263">
        <v>20</v>
      </c>
      <c r="I61" s="263">
        <v>5366</v>
      </c>
      <c r="J61" s="263">
        <v>0</v>
      </c>
      <c r="K61" s="263">
        <v>5366</v>
      </c>
      <c r="L61" s="263">
        <v>0</v>
      </c>
      <c r="M61" s="263">
        <f t="shared" si="0"/>
        <v>5366</v>
      </c>
      <c r="N61" s="336" t="s">
        <v>444</v>
      </c>
      <c r="O61" s="263">
        <v>353</v>
      </c>
      <c r="P61" s="263">
        <v>2</v>
      </c>
      <c r="Q61" s="318" t="s">
        <v>8</v>
      </c>
    </row>
    <row r="62" spans="1:20" x14ac:dyDescent="0.25">
      <c r="A62" s="263">
        <v>338</v>
      </c>
      <c r="B62" s="263" t="s">
        <v>118</v>
      </c>
      <c r="C62" s="263" t="s">
        <v>314</v>
      </c>
      <c r="D62" s="263" t="s">
        <v>299</v>
      </c>
      <c r="E62" s="299">
        <v>34162</v>
      </c>
      <c r="F62" s="263">
        <v>3603</v>
      </c>
      <c r="G62" s="263" t="s">
        <v>121</v>
      </c>
      <c r="H62" s="263">
        <v>20</v>
      </c>
      <c r="I62" s="263">
        <v>3603</v>
      </c>
      <c r="J62" s="263">
        <v>0</v>
      </c>
      <c r="K62" s="263">
        <v>3603</v>
      </c>
      <c r="L62" s="263">
        <v>0</v>
      </c>
      <c r="M62" s="263">
        <v>0</v>
      </c>
      <c r="N62" s="336" t="s">
        <v>449</v>
      </c>
      <c r="O62" s="263">
        <v>363</v>
      </c>
      <c r="P62" s="263">
        <v>10</v>
      </c>
      <c r="Q62" s="318" t="s">
        <v>219</v>
      </c>
    </row>
    <row r="63" spans="1:20" x14ac:dyDescent="0.25">
      <c r="A63" s="263">
        <v>346</v>
      </c>
      <c r="B63" s="263" t="s">
        <v>118</v>
      </c>
      <c r="C63" s="263" t="s">
        <v>315</v>
      </c>
      <c r="D63" s="263" t="s">
        <v>299</v>
      </c>
      <c r="E63" s="299">
        <v>34170</v>
      </c>
      <c r="F63" s="300">
        <v>1287</v>
      </c>
      <c r="G63" s="263" t="s">
        <v>121</v>
      </c>
      <c r="H63" s="263">
        <v>20</v>
      </c>
      <c r="I63" s="263">
        <v>1287</v>
      </c>
      <c r="J63" s="263">
        <v>0</v>
      </c>
      <c r="K63" s="263">
        <v>1287</v>
      </c>
      <c r="L63" s="263">
        <v>0</v>
      </c>
      <c r="M63" s="263">
        <f t="shared" si="0"/>
        <v>1287</v>
      </c>
      <c r="N63" s="336" t="s">
        <v>444</v>
      </c>
      <c r="O63" s="263">
        <v>353</v>
      </c>
      <c r="P63" s="263">
        <v>2</v>
      </c>
      <c r="Q63" s="318" t="s">
        <v>8</v>
      </c>
    </row>
    <row r="64" spans="1:20" x14ac:dyDescent="0.25">
      <c r="A64" s="263">
        <v>342</v>
      </c>
      <c r="B64" s="263" t="s">
        <v>118</v>
      </c>
      <c r="C64" s="263" t="s">
        <v>316</v>
      </c>
      <c r="D64" s="263" t="s">
        <v>299</v>
      </c>
      <c r="E64" s="299">
        <v>34214</v>
      </c>
      <c r="F64" s="263">
        <v>5314</v>
      </c>
      <c r="G64" s="263" t="s">
        <v>121</v>
      </c>
      <c r="H64" s="263">
        <v>20</v>
      </c>
      <c r="I64" s="263">
        <v>5314</v>
      </c>
      <c r="J64" s="263">
        <v>0</v>
      </c>
      <c r="K64" s="263">
        <v>5314</v>
      </c>
      <c r="L64" s="263">
        <v>0</v>
      </c>
      <c r="M64" s="263">
        <v>0</v>
      </c>
      <c r="N64" s="305" t="s">
        <v>450</v>
      </c>
      <c r="O64" s="263">
        <v>396</v>
      </c>
      <c r="P64" s="263">
        <v>6.7</v>
      </c>
      <c r="Q64" s="318" t="s">
        <v>226</v>
      </c>
    </row>
    <row r="65" spans="1:19" x14ac:dyDescent="0.25">
      <c r="A65" s="263">
        <v>341</v>
      </c>
      <c r="B65" s="263" t="s">
        <v>118</v>
      </c>
      <c r="C65" s="263" t="s">
        <v>317</v>
      </c>
      <c r="D65" s="263" t="s">
        <v>299</v>
      </c>
      <c r="E65" s="299">
        <v>34219</v>
      </c>
      <c r="F65" s="300">
        <v>1984</v>
      </c>
      <c r="G65" s="263" t="s">
        <v>121</v>
      </c>
      <c r="H65" s="263">
        <v>20</v>
      </c>
      <c r="I65" s="263">
        <v>1984</v>
      </c>
      <c r="J65" s="263">
        <v>0</v>
      </c>
      <c r="K65" s="263">
        <v>1984</v>
      </c>
      <c r="L65" s="263">
        <v>0</v>
      </c>
      <c r="M65" s="263">
        <f t="shared" si="0"/>
        <v>1984</v>
      </c>
      <c r="N65" s="305" t="s">
        <v>444</v>
      </c>
      <c r="O65" s="263">
        <v>353</v>
      </c>
      <c r="P65" s="263">
        <v>2</v>
      </c>
      <c r="Q65" s="318" t="s">
        <v>8</v>
      </c>
      <c r="R65" s="49"/>
    </row>
    <row r="66" spans="1:19" x14ac:dyDescent="0.25">
      <c r="A66" s="263">
        <v>343</v>
      </c>
      <c r="B66" s="263" t="s">
        <v>118</v>
      </c>
      <c r="C66" s="263" t="s">
        <v>318</v>
      </c>
      <c r="D66" s="263" t="s">
        <v>299</v>
      </c>
      <c r="E66" s="299">
        <v>34240</v>
      </c>
      <c r="F66" s="263">
        <v>20034</v>
      </c>
      <c r="G66" s="263" t="s">
        <v>121</v>
      </c>
      <c r="H66" s="263">
        <v>20</v>
      </c>
      <c r="I66" s="263">
        <v>20034</v>
      </c>
      <c r="J66" s="263">
        <v>0</v>
      </c>
      <c r="K66" s="263">
        <v>20034</v>
      </c>
      <c r="L66" s="263">
        <v>0</v>
      </c>
      <c r="M66" s="263">
        <f t="shared" si="0"/>
        <v>20034</v>
      </c>
      <c r="N66" s="336" t="s">
        <v>521</v>
      </c>
      <c r="O66" s="336">
        <v>351</v>
      </c>
      <c r="P66" s="336">
        <v>3</v>
      </c>
      <c r="Q66" s="318" t="s">
        <v>520</v>
      </c>
    </row>
    <row r="67" spans="1:19" x14ac:dyDescent="0.25">
      <c r="A67" s="263">
        <v>340</v>
      </c>
      <c r="B67" s="263" t="s">
        <v>118</v>
      </c>
      <c r="C67" s="263" t="s">
        <v>319</v>
      </c>
      <c r="D67" s="263" t="s">
        <v>299</v>
      </c>
      <c r="E67" s="299">
        <v>34273</v>
      </c>
      <c r="F67" s="263">
        <v>4200</v>
      </c>
      <c r="G67" s="263" t="s">
        <v>121</v>
      </c>
      <c r="H67" s="263">
        <v>20</v>
      </c>
      <c r="I67" s="263">
        <v>4200</v>
      </c>
      <c r="J67" s="263">
        <v>0</v>
      </c>
      <c r="K67" s="263">
        <v>4200</v>
      </c>
      <c r="L67" s="263">
        <v>0</v>
      </c>
      <c r="M67" s="263">
        <f t="shared" si="0"/>
        <v>4200</v>
      </c>
      <c r="N67" s="336" t="s">
        <v>522</v>
      </c>
      <c r="O67" s="263">
        <v>354</v>
      </c>
      <c r="P67" s="263">
        <v>3.3</v>
      </c>
      <c r="Q67" s="318" t="s">
        <v>517</v>
      </c>
    </row>
    <row r="68" spans="1:19" x14ac:dyDescent="0.25">
      <c r="A68" s="263">
        <v>259</v>
      </c>
      <c r="B68" s="263" t="s">
        <v>118</v>
      </c>
      <c r="C68" s="263" t="s">
        <v>420</v>
      </c>
      <c r="D68" s="263" t="s">
        <v>223</v>
      </c>
      <c r="E68" s="299">
        <v>34311</v>
      </c>
      <c r="F68" s="263">
        <v>915</v>
      </c>
      <c r="G68" s="263" t="s">
        <v>121</v>
      </c>
      <c r="H68" s="263">
        <v>10</v>
      </c>
      <c r="I68" s="263">
        <v>915</v>
      </c>
      <c r="J68" s="263">
        <v>0</v>
      </c>
      <c r="K68" s="263">
        <v>915</v>
      </c>
      <c r="L68" s="263">
        <v>0</v>
      </c>
      <c r="M68" s="314">
        <v>0</v>
      </c>
      <c r="N68" s="336" t="s">
        <v>450</v>
      </c>
      <c r="O68" s="263">
        <v>396</v>
      </c>
      <c r="P68" s="263">
        <v>6.7</v>
      </c>
      <c r="Q68" s="336" t="s">
        <v>226</v>
      </c>
      <c r="R68" s="263"/>
      <c r="S68" s="263"/>
    </row>
    <row r="69" spans="1:19" x14ac:dyDescent="0.25">
      <c r="A69">
        <v>348</v>
      </c>
      <c r="B69" t="s">
        <v>118</v>
      </c>
      <c r="C69" t="s">
        <v>305</v>
      </c>
      <c r="D69" s="263" t="s">
        <v>299</v>
      </c>
      <c r="E69" s="299">
        <v>34500</v>
      </c>
      <c r="F69">
        <v>29503</v>
      </c>
      <c r="G69" t="s">
        <v>121</v>
      </c>
      <c r="H69">
        <v>20</v>
      </c>
      <c r="I69">
        <v>29503</v>
      </c>
      <c r="J69">
        <v>0</v>
      </c>
      <c r="K69">
        <v>29503</v>
      </c>
      <c r="L69">
        <v>0</v>
      </c>
      <c r="M69" s="263">
        <f>F69</f>
        <v>29503</v>
      </c>
      <c r="N69" s="336" t="s">
        <v>444</v>
      </c>
      <c r="O69" s="336">
        <v>353</v>
      </c>
      <c r="P69" s="336">
        <v>2</v>
      </c>
      <c r="Q69" s="336" t="s">
        <v>8</v>
      </c>
      <c r="R69" s="263"/>
      <c r="S69" s="263"/>
    </row>
    <row r="70" spans="1:19" x14ac:dyDescent="0.25">
      <c r="A70" s="263">
        <v>265</v>
      </c>
      <c r="B70" s="263" t="s">
        <v>118</v>
      </c>
      <c r="C70" s="263" t="s">
        <v>421</v>
      </c>
      <c r="D70" s="263" t="s">
        <v>223</v>
      </c>
      <c r="E70" s="299">
        <v>34773</v>
      </c>
      <c r="F70" s="263">
        <v>13575</v>
      </c>
      <c r="G70" s="263" t="s">
        <v>121</v>
      </c>
      <c r="H70" s="263">
        <v>10</v>
      </c>
      <c r="I70" s="263">
        <v>13575</v>
      </c>
      <c r="J70" s="263">
        <v>0</v>
      </c>
      <c r="K70" s="263">
        <v>13575</v>
      </c>
      <c r="L70" s="263">
        <v>0</v>
      </c>
      <c r="M70" s="314">
        <v>0</v>
      </c>
      <c r="N70" s="263" t="s">
        <v>443</v>
      </c>
      <c r="O70" s="305">
        <v>396</v>
      </c>
      <c r="P70" s="305">
        <v>6.7</v>
      </c>
      <c r="Q70" s="263" t="s">
        <v>226</v>
      </c>
      <c r="R70" s="263"/>
      <c r="S70" s="263"/>
    </row>
    <row r="71" spans="1:19" x14ac:dyDescent="0.25">
      <c r="A71" s="263">
        <v>349</v>
      </c>
      <c r="B71" s="263" t="s">
        <v>118</v>
      </c>
      <c r="C71" s="263" t="s">
        <v>320</v>
      </c>
      <c r="D71" s="263" t="s">
        <v>299</v>
      </c>
      <c r="E71" s="299">
        <v>34865</v>
      </c>
      <c r="F71" s="263">
        <v>19417</v>
      </c>
      <c r="G71" s="263" t="s">
        <v>121</v>
      </c>
      <c r="H71" s="263">
        <v>20</v>
      </c>
      <c r="I71" s="263">
        <v>19417</v>
      </c>
      <c r="J71" s="263">
        <v>0</v>
      </c>
      <c r="K71" s="263">
        <v>19417</v>
      </c>
      <c r="L71" s="263">
        <v>0</v>
      </c>
      <c r="M71" s="263">
        <f>F71</f>
        <v>19417</v>
      </c>
      <c r="N71" s="263" t="s">
        <v>444</v>
      </c>
      <c r="O71" s="263">
        <v>353</v>
      </c>
      <c r="P71" s="263">
        <v>2</v>
      </c>
      <c r="Q71" s="336" t="s">
        <v>8</v>
      </c>
      <c r="R71" s="263"/>
      <c r="S71" s="263"/>
    </row>
    <row r="72" spans="1:19" x14ac:dyDescent="0.25">
      <c r="A72" s="263">
        <v>215</v>
      </c>
      <c r="B72" s="263" t="s">
        <v>118</v>
      </c>
      <c r="C72" s="263" t="s">
        <v>400</v>
      </c>
      <c r="D72" s="263" t="s">
        <v>223</v>
      </c>
      <c r="E72" s="299">
        <v>35145</v>
      </c>
      <c r="F72" s="263">
        <v>2060</v>
      </c>
      <c r="G72" s="263" t="s">
        <v>121</v>
      </c>
      <c r="H72" s="263">
        <v>10</v>
      </c>
      <c r="I72" s="263">
        <v>2060</v>
      </c>
      <c r="J72" s="263">
        <v>0</v>
      </c>
      <c r="K72" s="263">
        <v>2060</v>
      </c>
      <c r="L72" s="263">
        <v>0</v>
      </c>
      <c r="M72" s="314">
        <v>0</v>
      </c>
      <c r="N72" s="263" t="s">
        <v>450</v>
      </c>
      <c r="O72" s="263">
        <v>396</v>
      </c>
      <c r="P72" s="263">
        <v>6.7</v>
      </c>
      <c r="Q72" s="263" t="s">
        <v>226</v>
      </c>
      <c r="R72" s="263"/>
      <c r="S72" s="263"/>
    </row>
    <row r="73" spans="1:19" x14ac:dyDescent="0.25">
      <c r="A73" s="263">
        <v>217</v>
      </c>
      <c r="B73" s="263" t="s">
        <v>118</v>
      </c>
      <c r="C73" s="263" t="s">
        <v>401</v>
      </c>
      <c r="D73" s="263" t="s">
        <v>223</v>
      </c>
      <c r="E73" s="299">
        <v>35200</v>
      </c>
      <c r="F73" s="263">
        <v>883</v>
      </c>
      <c r="G73" s="263" t="s">
        <v>121</v>
      </c>
      <c r="H73" s="263">
        <v>10</v>
      </c>
      <c r="I73" s="263">
        <v>883</v>
      </c>
      <c r="J73" s="263">
        <v>0</v>
      </c>
      <c r="K73" s="263">
        <v>883</v>
      </c>
      <c r="L73" s="263">
        <v>0</v>
      </c>
      <c r="M73" s="314">
        <v>0</v>
      </c>
      <c r="N73" s="263" t="s">
        <v>450</v>
      </c>
      <c r="O73" s="263">
        <v>396</v>
      </c>
      <c r="P73" s="263">
        <v>6.7</v>
      </c>
      <c r="Q73" s="263" t="s">
        <v>226</v>
      </c>
    </row>
    <row r="74" spans="1:19" x14ac:dyDescent="0.25">
      <c r="A74" s="263">
        <v>350</v>
      </c>
      <c r="B74" s="263" t="s">
        <v>118</v>
      </c>
      <c r="C74" s="263" t="s">
        <v>304</v>
      </c>
      <c r="D74" s="263" t="s">
        <v>299</v>
      </c>
      <c r="E74" s="299">
        <v>35231</v>
      </c>
      <c r="F74" s="340">
        <v>11426</v>
      </c>
      <c r="G74" s="263" t="s">
        <v>121</v>
      </c>
      <c r="H74" s="263">
        <v>20</v>
      </c>
      <c r="I74" s="263">
        <v>11426</v>
      </c>
      <c r="J74" s="263">
        <v>0</v>
      </c>
      <c r="K74" s="263">
        <v>11426</v>
      </c>
      <c r="L74" s="263">
        <v>0</v>
      </c>
      <c r="M74" s="263">
        <f>F74</f>
        <v>11426</v>
      </c>
      <c r="N74" s="263" t="s">
        <v>445</v>
      </c>
      <c r="O74" s="263">
        <v>390</v>
      </c>
      <c r="P74" s="263">
        <v>2.5</v>
      </c>
      <c r="Q74" s="263" t="s">
        <v>514</v>
      </c>
    </row>
    <row r="75" spans="1:19" x14ac:dyDescent="0.25">
      <c r="A75" s="263">
        <v>30</v>
      </c>
      <c r="B75" s="263" t="s">
        <v>118</v>
      </c>
      <c r="C75" s="263" t="s">
        <v>321</v>
      </c>
      <c r="D75" s="263" t="s">
        <v>299</v>
      </c>
      <c r="E75" s="299">
        <v>35275</v>
      </c>
      <c r="F75" s="340">
        <v>79500</v>
      </c>
      <c r="G75" s="263" t="s">
        <v>121</v>
      </c>
      <c r="H75" s="263">
        <v>20</v>
      </c>
      <c r="I75" s="263">
        <v>79500</v>
      </c>
      <c r="J75" s="263">
        <v>0</v>
      </c>
      <c r="K75" s="263">
        <v>79500</v>
      </c>
      <c r="L75" s="263">
        <v>0</v>
      </c>
      <c r="M75" s="263">
        <f>F75</f>
        <v>79500</v>
      </c>
      <c r="N75" s="263" t="s">
        <v>445</v>
      </c>
      <c r="O75" s="263">
        <v>390</v>
      </c>
      <c r="P75" s="263">
        <v>2.5</v>
      </c>
      <c r="Q75" s="263" t="s">
        <v>514</v>
      </c>
    </row>
    <row r="76" spans="1:19" x14ac:dyDescent="0.25">
      <c r="A76" s="263">
        <v>268</v>
      </c>
      <c r="B76" s="263" t="s">
        <v>118</v>
      </c>
      <c r="C76" s="263" t="s">
        <v>422</v>
      </c>
      <c r="D76" s="263" t="s">
        <v>223</v>
      </c>
      <c r="E76" s="299">
        <v>35419</v>
      </c>
      <c r="F76" s="263">
        <v>4990</v>
      </c>
      <c r="G76" s="263" t="s">
        <v>121</v>
      </c>
      <c r="H76" s="263">
        <v>10</v>
      </c>
      <c r="I76" s="263">
        <v>4990</v>
      </c>
      <c r="J76" s="263">
        <v>0</v>
      </c>
      <c r="K76" s="263">
        <v>4990</v>
      </c>
      <c r="L76" s="263">
        <v>0</v>
      </c>
      <c r="M76" s="314">
        <v>0</v>
      </c>
      <c r="N76" s="49" t="s">
        <v>450</v>
      </c>
      <c r="O76" s="263">
        <v>396</v>
      </c>
      <c r="P76" s="263">
        <v>6.7</v>
      </c>
      <c r="Q76" t="s">
        <v>226</v>
      </c>
      <c r="R76" s="263"/>
    </row>
    <row r="77" spans="1:19" x14ac:dyDescent="0.25">
      <c r="A77" s="263">
        <v>353</v>
      </c>
      <c r="B77" s="263" t="s">
        <v>118</v>
      </c>
      <c r="C77" s="263" t="s">
        <v>305</v>
      </c>
      <c r="D77" s="263" t="s">
        <v>299</v>
      </c>
      <c r="E77" s="299">
        <v>35471</v>
      </c>
      <c r="F77" s="339">
        <v>7582</v>
      </c>
      <c r="G77" s="263" t="s">
        <v>121</v>
      </c>
      <c r="H77" s="263">
        <v>20</v>
      </c>
      <c r="I77" s="263">
        <v>7582</v>
      </c>
      <c r="J77" s="263">
        <v>0</v>
      </c>
      <c r="K77" s="263">
        <v>7582</v>
      </c>
      <c r="L77" s="263">
        <v>0</v>
      </c>
      <c r="M77" s="263">
        <f>F77</f>
        <v>7582</v>
      </c>
      <c r="N77" s="263" t="s">
        <v>444</v>
      </c>
      <c r="O77" s="263">
        <v>353</v>
      </c>
      <c r="P77" s="263">
        <v>2</v>
      </c>
      <c r="Q77" s="318" t="s">
        <v>8</v>
      </c>
    </row>
    <row r="78" spans="1:19" x14ac:dyDescent="0.25">
      <c r="A78" s="263">
        <v>220</v>
      </c>
      <c r="B78" s="263" t="s">
        <v>118</v>
      </c>
      <c r="C78" s="263" t="s">
        <v>403</v>
      </c>
      <c r="D78" s="263" t="s">
        <v>223</v>
      </c>
      <c r="E78" s="299">
        <v>35472</v>
      </c>
      <c r="F78" s="263">
        <v>1485</v>
      </c>
      <c r="G78" s="263" t="s">
        <v>121</v>
      </c>
      <c r="H78" s="263">
        <v>10</v>
      </c>
      <c r="I78" s="263">
        <v>1485</v>
      </c>
      <c r="J78" s="263">
        <v>0</v>
      </c>
      <c r="K78" s="263">
        <v>1485</v>
      </c>
      <c r="L78" s="263">
        <v>0</v>
      </c>
      <c r="M78" s="314">
        <v>0</v>
      </c>
      <c r="N78" s="263" t="s">
        <v>449</v>
      </c>
      <c r="O78" s="263">
        <v>363</v>
      </c>
      <c r="P78" s="263">
        <v>10</v>
      </c>
      <c r="Q78" t="s">
        <v>219</v>
      </c>
    </row>
    <row r="79" spans="1:19" x14ac:dyDescent="0.25">
      <c r="A79" s="263">
        <v>351</v>
      </c>
      <c r="B79" s="263" t="s">
        <v>118</v>
      </c>
      <c r="C79" s="263" t="s">
        <v>322</v>
      </c>
      <c r="D79" s="263" t="s">
        <v>299</v>
      </c>
      <c r="E79" s="299">
        <v>35573</v>
      </c>
      <c r="F79" s="339">
        <v>18031</v>
      </c>
      <c r="G79" s="263" t="s">
        <v>121</v>
      </c>
      <c r="H79" s="263">
        <v>20</v>
      </c>
      <c r="I79" s="263">
        <v>18031</v>
      </c>
      <c r="J79" s="263">
        <v>0</v>
      </c>
      <c r="K79" s="263">
        <v>18031</v>
      </c>
      <c r="L79" s="263">
        <v>0</v>
      </c>
      <c r="M79" s="263">
        <f>F79</f>
        <v>18031</v>
      </c>
      <c r="N79" s="263" t="s">
        <v>444</v>
      </c>
      <c r="O79" s="49">
        <v>353</v>
      </c>
      <c r="P79" s="49">
        <v>2</v>
      </c>
      <c r="Q79" s="318" t="s">
        <v>8</v>
      </c>
    </row>
    <row r="80" spans="1:19" x14ac:dyDescent="0.25">
      <c r="A80" s="263">
        <v>352</v>
      </c>
      <c r="B80" s="263" t="s">
        <v>118</v>
      </c>
      <c r="C80" s="263" t="s">
        <v>322</v>
      </c>
      <c r="D80" s="263" t="s">
        <v>299</v>
      </c>
      <c r="E80" s="299">
        <v>35587</v>
      </c>
      <c r="F80" s="339">
        <v>9099</v>
      </c>
      <c r="G80" s="263" t="s">
        <v>121</v>
      </c>
      <c r="H80" s="263">
        <v>20</v>
      </c>
      <c r="I80" s="263">
        <v>9099</v>
      </c>
      <c r="J80" s="263">
        <v>0</v>
      </c>
      <c r="K80" s="263">
        <v>9099</v>
      </c>
      <c r="L80" s="263">
        <v>0</v>
      </c>
      <c r="M80" s="263">
        <f>F80</f>
        <v>9099</v>
      </c>
      <c r="N80" s="263" t="s">
        <v>444</v>
      </c>
      <c r="O80" s="49">
        <v>353</v>
      </c>
      <c r="P80" s="49">
        <v>2</v>
      </c>
      <c r="Q80" s="318" t="s">
        <v>8</v>
      </c>
    </row>
    <row r="81" spans="1:17" x14ac:dyDescent="0.25">
      <c r="A81" s="263">
        <v>355</v>
      </c>
      <c r="B81" s="263" t="s">
        <v>118</v>
      </c>
      <c r="C81" s="263" t="s">
        <v>323</v>
      </c>
      <c r="D81" s="263" t="s">
        <v>299</v>
      </c>
      <c r="E81" s="299">
        <v>35596</v>
      </c>
      <c r="F81" s="339">
        <v>2760</v>
      </c>
      <c r="G81" s="263" t="s">
        <v>121</v>
      </c>
      <c r="H81" s="263">
        <v>20</v>
      </c>
      <c r="I81" s="263">
        <v>2760</v>
      </c>
      <c r="J81" s="263">
        <v>0</v>
      </c>
      <c r="K81" s="263">
        <v>2760</v>
      </c>
      <c r="L81" s="263">
        <v>0</v>
      </c>
      <c r="M81" s="263">
        <f>F81</f>
        <v>2760</v>
      </c>
      <c r="N81" s="263" t="s">
        <v>444</v>
      </c>
      <c r="O81" s="49">
        <v>353</v>
      </c>
      <c r="P81" s="49">
        <v>2</v>
      </c>
      <c r="Q81" s="318" t="s">
        <v>8</v>
      </c>
    </row>
    <row r="82" spans="1:17" x14ac:dyDescent="0.25">
      <c r="A82" s="263">
        <v>270</v>
      </c>
      <c r="B82" s="263" t="s">
        <v>118</v>
      </c>
      <c r="C82" s="263" t="s">
        <v>423</v>
      </c>
      <c r="D82" s="263" t="s">
        <v>223</v>
      </c>
      <c r="E82" s="299">
        <v>35648</v>
      </c>
      <c r="F82" s="263">
        <v>17500</v>
      </c>
      <c r="G82" s="263" t="s">
        <v>121</v>
      </c>
      <c r="H82" s="263">
        <v>10</v>
      </c>
      <c r="I82" s="263">
        <v>17500</v>
      </c>
      <c r="J82" s="263">
        <v>0</v>
      </c>
      <c r="K82" s="263">
        <v>17500</v>
      </c>
      <c r="L82" s="263">
        <v>0</v>
      </c>
      <c r="M82" s="314">
        <v>0</v>
      </c>
      <c r="N82" s="263" t="s">
        <v>450</v>
      </c>
      <c r="O82" s="263">
        <v>396</v>
      </c>
      <c r="P82" s="263">
        <v>6.7</v>
      </c>
      <c r="Q82" t="s">
        <v>226</v>
      </c>
    </row>
    <row r="83" spans="1:17" x14ac:dyDescent="0.25">
      <c r="A83" s="263">
        <v>271</v>
      </c>
      <c r="B83" s="263" t="s">
        <v>118</v>
      </c>
      <c r="C83" s="263" t="s">
        <v>250</v>
      </c>
      <c r="D83" s="263" t="s">
        <v>223</v>
      </c>
      <c r="E83" s="299">
        <v>35653</v>
      </c>
      <c r="F83" s="263">
        <v>2159</v>
      </c>
      <c r="G83" s="263" t="s">
        <v>121</v>
      </c>
      <c r="H83" s="263">
        <v>10</v>
      </c>
      <c r="I83" s="263">
        <v>2159</v>
      </c>
      <c r="J83" s="263">
        <v>0</v>
      </c>
      <c r="K83" s="263">
        <v>2159</v>
      </c>
      <c r="L83" s="263">
        <v>0</v>
      </c>
      <c r="M83" s="314">
        <v>0</v>
      </c>
      <c r="N83" s="263" t="s">
        <v>450</v>
      </c>
      <c r="O83" s="263">
        <v>396</v>
      </c>
      <c r="P83" s="263">
        <v>6.7</v>
      </c>
      <c r="Q83" t="s">
        <v>226</v>
      </c>
    </row>
    <row r="84" spans="1:17" x14ac:dyDescent="0.25">
      <c r="A84" s="263">
        <v>223</v>
      </c>
      <c r="B84" s="263" t="s">
        <v>118</v>
      </c>
      <c r="C84" s="263" t="s">
        <v>404</v>
      </c>
      <c r="D84" s="263" t="s">
        <v>223</v>
      </c>
      <c r="E84" s="299">
        <v>35671</v>
      </c>
      <c r="F84" s="263">
        <v>691</v>
      </c>
      <c r="G84" s="263" t="s">
        <v>121</v>
      </c>
      <c r="H84" s="263">
        <v>10</v>
      </c>
      <c r="I84" s="263">
        <v>691</v>
      </c>
      <c r="J84" s="263">
        <v>0</v>
      </c>
      <c r="K84" s="263">
        <v>691</v>
      </c>
      <c r="L84" s="263">
        <v>0</v>
      </c>
      <c r="M84" s="314">
        <v>0</v>
      </c>
      <c r="N84" s="263" t="s">
        <v>512</v>
      </c>
      <c r="O84" s="263">
        <v>372</v>
      </c>
      <c r="P84" s="263">
        <v>5</v>
      </c>
      <c r="Q84" t="s">
        <v>523</v>
      </c>
    </row>
    <row r="85" spans="1:17" x14ac:dyDescent="0.25">
      <c r="A85" s="263">
        <v>273</v>
      </c>
      <c r="B85" s="263" t="s">
        <v>118</v>
      </c>
      <c r="C85" s="263" t="s">
        <v>424</v>
      </c>
      <c r="D85" s="263" t="s">
        <v>223</v>
      </c>
      <c r="E85" s="299">
        <v>35703</v>
      </c>
      <c r="F85" s="263">
        <v>1081</v>
      </c>
      <c r="G85" s="263" t="s">
        <v>121</v>
      </c>
      <c r="H85" s="263">
        <v>10</v>
      </c>
      <c r="I85" s="263">
        <v>1081</v>
      </c>
      <c r="J85" s="263">
        <v>0</v>
      </c>
      <c r="K85" s="263">
        <v>1081</v>
      </c>
      <c r="L85" s="263">
        <v>0</v>
      </c>
      <c r="M85" s="314">
        <v>0</v>
      </c>
      <c r="N85" s="263" t="s">
        <v>455</v>
      </c>
      <c r="O85" s="263">
        <v>392</v>
      </c>
      <c r="P85" s="263">
        <v>13</v>
      </c>
      <c r="Q85" t="s">
        <v>456</v>
      </c>
    </row>
    <row r="86" spans="1:17" x14ac:dyDescent="0.25">
      <c r="A86" s="263">
        <v>354</v>
      </c>
      <c r="B86" s="263" t="s">
        <v>118</v>
      </c>
      <c r="C86" s="263" t="s">
        <v>322</v>
      </c>
      <c r="D86" s="263" t="s">
        <v>299</v>
      </c>
      <c r="E86" s="299">
        <v>35709</v>
      </c>
      <c r="F86" s="339">
        <v>4520</v>
      </c>
      <c r="G86" s="263" t="s">
        <v>121</v>
      </c>
      <c r="H86" s="263">
        <v>20</v>
      </c>
      <c r="I86" s="263">
        <v>4520</v>
      </c>
      <c r="J86" s="263">
        <v>0</v>
      </c>
      <c r="K86" s="263">
        <v>4520</v>
      </c>
      <c r="L86" s="263">
        <v>0</v>
      </c>
      <c r="M86" s="263">
        <f>F86</f>
        <v>4520</v>
      </c>
      <c r="N86" s="263" t="s">
        <v>444</v>
      </c>
      <c r="O86" s="49">
        <v>353</v>
      </c>
      <c r="P86" s="49">
        <v>2</v>
      </c>
      <c r="Q86" s="318" t="s">
        <v>8</v>
      </c>
    </row>
    <row r="87" spans="1:17" s="49" customFormat="1" x14ac:dyDescent="0.25">
      <c r="A87" s="263">
        <v>275</v>
      </c>
      <c r="B87" s="263" t="s">
        <v>118</v>
      </c>
      <c r="C87" s="263" t="s">
        <v>425</v>
      </c>
      <c r="D87" s="263" t="s">
        <v>223</v>
      </c>
      <c r="E87" s="299">
        <v>35797</v>
      </c>
      <c r="F87" s="263">
        <v>2163</v>
      </c>
      <c r="G87" s="263" t="s">
        <v>121</v>
      </c>
      <c r="H87" s="263">
        <v>10</v>
      </c>
      <c r="I87" s="263">
        <v>2163</v>
      </c>
      <c r="J87" s="263">
        <v>0</v>
      </c>
      <c r="K87" s="263">
        <v>2163</v>
      </c>
      <c r="L87" s="263">
        <v>0</v>
      </c>
      <c r="M87" s="315">
        <v>0</v>
      </c>
      <c r="N87" s="263" t="s">
        <v>449</v>
      </c>
      <c r="O87" s="263">
        <v>363</v>
      </c>
      <c r="P87" s="49">
        <v>10</v>
      </c>
      <c r="Q87" s="49" t="s">
        <v>219</v>
      </c>
    </row>
    <row r="88" spans="1:17" x14ac:dyDescent="0.25">
      <c r="A88" s="263">
        <v>281</v>
      </c>
      <c r="B88" s="263" t="s">
        <v>118</v>
      </c>
      <c r="C88" s="263" t="s">
        <v>427</v>
      </c>
      <c r="D88" s="263" t="s">
        <v>223</v>
      </c>
      <c r="E88" s="299">
        <v>35825</v>
      </c>
      <c r="F88" s="263">
        <v>1345</v>
      </c>
      <c r="G88" s="263" t="s">
        <v>121</v>
      </c>
      <c r="H88" s="263">
        <v>10</v>
      </c>
      <c r="I88" s="263">
        <v>1345</v>
      </c>
      <c r="J88" s="263">
        <v>0</v>
      </c>
      <c r="K88" s="263">
        <v>1345</v>
      </c>
      <c r="L88" s="263">
        <v>0</v>
      </c>
      <c r="M88" s="315">
        <f>F88</f>
        <v>1345</v>
      </c>
      <c r="N88" s="263" t="s">
        <v>521</v>
      </c>
      <c r="O88" s="263">
        <v>351</v>
      </c>
      <c r="P88" s="263">
        <v>3</v>
      </c>
      <c r="Q88" s="318" t="s">
        <v>525</v>
      </c>
    </row>
    <row r="89" spans="1:17" x14ac:dyDescent="0.25">
      <c r="A89" s="263">
        <v>230</v>
      </c>
      <c r="B89" s="263" t="s">
        <v>118</v>
      </c>
      <c r="C89" s="263" t="s">
        <v>407</v>
      </c>
      <c r="D89" s="263" t="s">
        <v>223</v>
      </c>
      <c r="E89" s="299">
        <v>35863</v>
      </c>
      <c r="F89" s="263">
        <v>1211</v>
      </c>
      <c r="G89" s="263" t="s">
        <v>121</v>
      </c>
      <c r="H89" s="263">
        <v>10</v>
      </c>
      <c r="I89" s="263">
        <v>1211</v>
      </c>
      <c r="J89" s="263">
        <v>0</v>
      </c>
      <c r="K89" s="263">
        <v>1211</v>
      </c>
      <c r="L89" s="263">
        <v>0</v>
      </c>
      <c r="M89" s="315">
        <v>0</v>
      </c>
      <c r="N89" s="263" t="s">
        <v>450</v>
      </c>
      <c r="O89" s="263">
        <v>396</v>
      </c>
      <c r="P89" s="263">
        <v>6.7</v>
      </c>
      <c r="Q89" t="s">
        <v>458</v>
      </c>
    </row>
    <row r="90" spans="1:17" x14ac:dyDescent="0.25">
      <c r="A90" s="263">
        <v>282</v>
      </c>
      <c r="B90" s="263" t="s">
        <v>118</v>
      </c>
      <c r="C90" s="263" t="s">
        <v>407</v>
      </c>
      <c r="D90" s="263" t="s">
        <v>223</v>
      </c>
      <c r="E90" s="299">
        <v>35863</v>
      </c>
      <c r="F90" s="263">
        <v>1211</v>
      </c>
      <c r="G90" s="263" t="s">
        <v>121</v>
      </c>
      <c r="H90" s="263">
        <v>10</v>
      </c>
      <c r="I90" s="263">
        <v>1211</v>
      </c>
      <c r="J90" s="263">
        <v>0</v>
      </c>
      <c r="K90" s="263">
        <v>1211</v>
      </c>
      <c r="L90" s="263">
        <v>0</v>
      </c>
      <c r="M90" s="315">
        <v>0</v>
      </c>
      <c r="N90" s="263" t="s">
        <v>450</v>
      </c>
      <c r="O90" s="263">
        <v>396</v>
      </c>
      <c r="P90" s="263">
        <v>6.7</v>
      </c>
      <c r="Q90" t="s">
        <v>524</v>
      </c>
    </row>
    <row r="91" spans="1:17" x14ac:dyDescent="0.25">
      <c r="A91" s="263">
        <v>357</v>
      </c>
      <c r="B91" s="263" t="s">
        <v>118</v>
      </c>
      <c r="C91" s="263" t="s">
        <v>324</v>
      </c>
      <c r="D91" s="263" t="s">
        <v>299</v>
      </c>
      <c r="E91" s="299">
        <v>35885</v>
      </c>
      <c r="F91" s="263">
        <v>1500</v>
      </c>
      <c r="G91" s="263" t="s">
        <v>121</v>
      </c>
      <c r="H91" s="263">
        <v>20</v>
      </c>
      <c r="I91" s="263">
        <v>1500</v>
      </c>
      <c r="J91" s="263">
        <v>0</v>
      </c>
      <c r="K91" s="263">
        <v>1500</v>
      </c>
      <c r="L91" s="263">
        <v>0</v>
      </c>
      <c r="M91" s="304">
        <v>0</v>
      </c>
      <c r="N91" s="263" t="s">
        <v>512</v>
      </c>
      <c r="O91" s="263">
        <v>372</v>
      </c>
      <c r="P91" s="263">
        <v>5</v>
      </c>
      <c r="Q91" t="s">
        <v>516</v>
      </c>
    </row>
    <row r="92" spans="1:17" x14ac:dyDescent="0.25">
      <c r="A92" s="263">
        <v>224</v>
      </c>
      <c r="B92" s="263" t="s">
        <v>118</v>
      </c>
      <c r="C92" s="263" t="s">
        <v>222</v>
      </c>
      <c r="D92" s="263" t="s">
        <v>223</v>
      </c>
      <c r="E92" s="299">
        <v>35898</v>
      </c>
      <c r="F92" s="263">
        <v>5199</v>
      </c>
      <c r="G92" s="263" t="s">
        <v>121</v>
      </c>
      <c r="H92" s="263">
        <v>10</v>
      </c>
      <c r="I92" s="263">
        <v>5199</v>
      </c>
      <c r="J92" s="263">
        <v>0</v>
      </c>
      <c r="K92" s="263">
        <v>5199</v>
      </c>
      <c r="L92" s="263">
        <v>0</v>
      </c>
      <c r="M92" s="315">
        <f>F92/2</f>
        <v>2599.5</v>
      </c>
      <c r="N92" s="263" t="s">
        <v>445</v>
      </c>
      <c r="O92" s="263">
        <v>390</v>
      </c>
      <c r="P92" s="263">
        <v>2.5</v>
      </c>
      <c r="Q92" t="s">
        <v>504</v>
      </c>
    </row>
    <row r="93" spans="1:17" x14ac:dyDescent="0.25">
      <c r="A93" s="263">
        <v>356</v>
      </c>
      <c r="B93" s="263" t="s">
        <v>118</v>
      </c>
      <c r="C93" s="263" t="s">
        <v>303</v>
      </c>
      <c r="D93" s="263" t="s">
        <v>299</v>
      </c>
      <c r="E93" s="299">
        <v>35961</v>
      </c>
      <c r="F93" s="263">
        <v>18275</v>
      </c>
      <c r="G93" s="263" t="s">
        <v>121</v>
      </c>
      <c r="H93" s="263">
        <v>20</v>
      </c>
      <c r="I93" s="263">
        <v>18275</v>
      </c>
      <c r="J93" s="263">
        <v>0</v>
      </c>
      <c r="K93" s="263">
        <v>18275</v>
      </c>
      <c r="L93" s="263">
        <v>0</v>
      </c>
      <c r="M93" s="304">
        <f>F93</f>
        <v>18275</v>
      </c>
      <c r="N93" s="263" t="s">
        <v>444</v>
      </c>
      <c r="O93" s="263">
        <v>353</v>
      </c>
      <c r="P93" s="263">
        <v>2</v>
      </c>
      <c r="Q93" s="318" t="s">
        <v>8</v>
      </c>
    </row>
    <row r="94" spans="1:17" x14ac:dyDescent="0.25">
      <c r="A94" s="263">
        <v>280</v>
      </c>
      <c r="B94" s="263" t="s">
        <v>118</v>
      </c>
      <c r="C94" s="263" t="s">
        <v>250</v>
      </c>
      <c r="D94" s="263" t="s">
        <v>223</v>
      </c>
      <c r="E94" s="299">
        <v>36003</v>
      </c>
      <c r="F94" s="263">
        <v>2656</v>
      </c>
      <c r="G94" s="263" t="s">
        <v>121</v>
      </c>
      <c r="H94" s="263">
        <v>10</v>
      </c>
      <c r="I94" s="263">
        <v>2656</v>
      </c>
      <c r="J94" s="263">
        <v>0</v>
      </c>
      <c r="K94" s="263">
        <v>2656</v>
      </c>
      <c r="L94" s="263">
        <v>0</v>
      </c>
      <c r="M94" s="315">
        <v>0</v>
      </c>
      <c r="N94" s="49" t="s">
        <v>450</v>
      </c>
      <c r="O94" s="263">
        <v>396</v>
      </c>
      <c r="P94" s="263">
        <v>6.7</v>
      </c>
      <c r="Q94" t="s">
        <v>457</v>
      </c>
    </row>
    <row r="95" spans="1:17" x14ac:dyDescent="0.25">
      <c r="A95" s="263">
        <v>274</v>
      </c>
      <c r="B95" s="263" t="s">
        <v>118</v>
      </c>
      <c r="C95" s="263" t="s">
        <v>250</v>
      </c>
      <c r="D95" s="263" t="s">
        <v>223</v>
      </c>
      <c r="E95" s="299">
        <v>36004</v>
      </c>
      <c r="F95" s="263">
        <v>21550</v>
      </c>
      <c r="G95" s="263" t="s">
        <v>121</v>
      </c>
      <c r="H95" s="263">
        <v>10</v>
      </c>
      <c r="I95" s="263">
        <v>21550</v>
      </c>
      <c r="J95" s="263">
        <v>0</v>
      </c>
      <c r="K95" s="263">
        <v>21550</v>
      </c>
      <c r="L95" s="263">
        <v>0</v>
      </c>
      <c r="M95" s="315">
        <v>0</v>
      </c>
      <c r="N95" s="49" t="s">
        <v>450</v>
      </c>
      <c r="O95" s="263">
        <v>396</v>
      </c>
      <c r="P95" s="263">
        <v>6.7</v>
      </c>
      <c r="Q95" s="49" t="s">
        <v>226</v>
      </c>
    </row>
    <row r="96" spans="1:17" x14ac:dyDescent="0.25">
      <c r="A96" s="263">
        <v>232</v>
      </c>
      <c r="B96" s="263" t="s">
        <v>118</v>
      </c>
      <c r="C96" s="263" t="s">
        <v>408</v>
      </c>
      <c r="D96" s="263" t="s">
        <v>223</v>
      </c>
      <c r="E96" s="299">
        <v>36007</v>
      </c>
      <c r="F96" s="263">
        <v>460</v>
      </c>
      <c r="G96" s="263" t="s">
        <v>121</v>
      </c>
      <c r="H96" s="263">
        <v>10</v>
      </c>
      <c r="I96" s="263">
        <v>460</v>
      </c>
      <c r="J96" s="263">
        <v>0</v>
      </c>
      <c r="K96" s="263">
        <v>460</v>
      </c>
      <c r="L96" s="263">
        <v>0</v>
      </c>
      <c r="M96" s="315">
        <v>0</v>
      </c>
      <c r="N96" s="49" t="s">
        <v>450</v>
      </c>
      <c r="O96" s="263">
        <v>396</v>
      </c>
      <c r="P96" s="263">
        <v>6.7</v>
      </c>
      <c r="Q96" t="s">
        <v>226</v>
      </c>
    </row>
    <row r="97" spans="1:18" x14ac:dyDescent="0.25">
      <c r="A97" s="263">
        <v>228</v>
      </c>
      <c r="B97" s="263" t="s">
        <v>118</v>
      </c>
      <c r="C97" s="263" t="s">
        <v>405</v>
      </c>
      <c r="D97" s="263" t="s">
        <v>223</v>
      </c>
      <c r="E97" s="299">
        <v>36038</v>
      </c>
      <c r="F97" s="263">
        <v>1430</v>
      </c>
      <c r="G97" s="263" t="s">
        <v>121</v>
      </c>
      <c r="H97" s="263">
        <v>10</v>
      </c>
      <c r="I97" s="263">
        <v>1430</v>
      </c>
      <c r="J97" s="263">
        <v>0</v>
      </c>
      <c r="K97" s="263">
        <v>1430</v>
      </c>
      <c r="L97" s="263">
        <v>0</v>
      </c>
      <c r="M97" s="315">
        <v>0</v>
      </c>
      <c r="N97" s="49" t="s">
        <v>512</v>
      </c>
      <c r="O97" s="263">
        <v>372</v>
      </c>
      <c r="P97" s="263">
        <v>5</v>
      </c>
      <c r="Q97" t="s">
        <v>516</v>
      </c>
    </row>
    <row r="98" spans="1:18" x14ac:dyDescent="0.25">
      <c r="A98" s="263">
        <v>229</v>
      </c>
      <c r="B98" s="263" t="s">
        <v>118</v>
      </c>
      <c r="C98" s="263" t="s">
        <v>406</v>
      </c>
      <c r="D98" s="263" t="s">
        <v>223</v>
      </c>
      <c r="E98" s="299">
        <v>36094</v>
      </c>
      <c r="F98" s="263">
        <v>1069</v>
      </c>
      <c r="G98" s="263" t="s">
        <v>121</v>
      </c>
      <c r="H98" s="263">
        <v>10</v>
      </c>
      <c r="I98" s="263">
        <v>1069</v>
      </c>
      <c r="J98" s="263">
        <v>0</v>
      </c>
      <c r="K98" s="263">
        <v>1069</v>
      </c>
      <c r="L98" s="263">
        <v>0</v>
      </c>
      <c r="M98" s="315">
        <v>0</v>
      </c>
      <c r="N98" s="49" t="s">
        <v>450</v>
      </c>
      <c r="O98" s="263">
        <v>396</v>
      </c>
      <c r="P98" s="263">
        <v>6.7</v>
      </c>
      <c r="Q98" s="49" t="s">
        <v>226</v>
      </c>
    </row>
    <row r="99" spans="1:18" x14ac:dyDescent="0.25">
      <c r="A99" s="263">
        <v>278</v>
      </c>
      <c r="B99" s="263" t="s">
        <v>118</v>
      </c>
      <c r="C99" s="263" t="s">
        <v>426</v>
      </c>
      <c r="D99" s="263" t="s">
        <v>223</v>
      </c>
      <c r="E99" s="299">
        <v>36094</v>
      </c>
      <c r="F99" s="263">
        <v>1069</v>
      </c>
      <c r="G99" s="263" t="s">
        <v>121</v>
      </c>
      <c r="H99" s="263">
        <v>10</v>
      </c>
      <c r="I99" s="263">
        <v>1069</v>
      </c>
      <c r="J99" s="263">
        <v>0</v>
      </c>
      <c r="K99" s="263">
        <v>1069</v>
      </c>
      <c r="L99" s="263">
        <v>0</v>
      </c>
      <c r="M99" s="315">
        <v>0</v>
      </c>
      <c r="N99" s="49" t="s">
        <v>450</v>
      </c>
      <c r="O99" s="263">
        <v>396</v>
      </c>
      <c r="P99" s="263">
        <v>6.7</v>
      </c>
      <c r="Q99" t="s">
        <v>226</v>
      </c>
    </row>
    <row r="100" spans="1:18" x14ac:dyDescent="0.25">
      <c r="A100" s="263">
        <v>231</v>
      </c>
      <c r="B100" s="263" t="s">
        <v>118</v>
      </c>
      <c r="C100" s="263" t="s">
        <v>386</v>
      </c>
      <c r="D100" s="263" t="s">
        <v>223</v>
      </c>
      <c r="E100" s="299">
        <v>36108</v>
      </c>
      <c r="F100" s="263">
        <v>6500</v>
      </c>
      <c r="G100" s="263" t="s">
        <v>121</v>
      </c>
      <c r="H100" s="263">
        <v>10</v>
      </c>
      <c r="I100" s="263">
        <v>6500</v>
      </c>
      <c r="J100" s="263">
        <v>0</v>
      </c>
      <c r="K100" s="263">
        <v>6500</v>
      </c>
      <c r="L100" s="263">
        <v>0</v>
      </c>
      <c r="M100" s="315">
        <v>0</v>
      </c>
      <c r="N100" s="263" t="s">
        <v>455</v>
      </c>
      <c r="O100" s="263">
        <v>392</v>
      </c>
      <c r="P100" s="263">
        <v>13</v>
      </c>
      <c r="Q100" t="s">
        <v>465</v>
      </c>
      <c r="R100" s="263"/>
    </row>
    <row r="101" spans="1:18" x14ac:dyDescent="0.25">
      <c r="A101" s="263">
        <v>235</v>
      </c>
      <c r="B101" s="263" t="s">
        <v>118</v>
      </c>
      <c r="C101" s="263" t="s">
        <v>410</v>
      </c>
      <c r="D101" s="263" t="s">
        <v>223</v>
      </c>
      <c r="E101" s="299">
        <v>36258</v>
      </c>
      <c r="F101" s="263">
        <v>1610</v>
      </c>
      <c r="G101" s="263" t="s">
        <v>121</v>
      </c>
      <c r="H101" s="263">
        <v>10</v>
      </c>
      <c r="I101" s="263">
        <v>1610</v>
      </c>
      <c r="J101" s="263">
        <v>0</v>
      </c>
      <c r="K101" s="263">
        <v>1610</v>
      </c>
      <c r="L101" s="263">
        <v>0</v>
      </c>
      <c r="M101" s="314">
        <v>0</v>
      </c>
      <c r="N101" s="263" t="s">
        <v>512</v>
      </c>
      <c r="O101" s="263">
        <v>372</v>
      </c>
      <c r="P101" s="263">
        <v>5</v>
      </c>
      <c r="Q101" t="s">
        <v>523</v>
      </c>
    </row>
    <row r="102" spans="1:18" x14ac:dyDescent="0.25">
      <c r="A102" s="263">
        <v>190</v>
      </c>
      <c r="B102" s="263" t="s">
        <v>118</v>
      </c>
      <c r="C102" s="263" t="s">
        <v>325</v>
      </c>
      <c r="D102" s="263" t="s">
        <v>299</v>
      </c>
      <c r="E102" s="299">
        <v>36321</v>
      </c>
      <c r="F102" s="263">
        <v>459521</v>
      </c>
      <c r="G102" s="263" t="s">
        <v>121</v>
      </c>
      <c r="H102" s="263">
        <v>20</v>
      </c>
      <c r="I102" s="263">
        <v>449947.65</v>
      </c>
      <c r="J102" s="263">
        <v>9573.35</v>
      </c>
      <c r="K102" s="263">
        <v>459521</v>
      </c>
      <c r="L102" s="263">
        <v>0</v>
      </c>
      <c r="M102" s="263">
        <v>0</v>
      </c>
      <c r="N102" s="49" t="s">
        <v>512</v>
      </c>
      <c r="O102" s="263">
        <v>372</v>
      </c>
      <c r="P102" s="263">
        <v>5</v>
      </c>
      <c r="Q102" t="s">
        <v>526</v>
      </c>
    </row>
    <row r="103" spans="1:18" x14ac:dyDescent="0.25">
      <c r="A103" s="263">
        <v>358</v>
      </c>
      <c r="B103" s="263" t="s">
        <v>118</v>
      </c>
      <c r="C103" s="263" t="s">
        <v>326</v>
      </c>
      <c r="D103" s="263" t="s">
        <v>299</v>
      </c>
      <c r="E103" s="299">
        <v>36321</v>
      </c>
      <c r="F103" s="263">
        <v>222489</v>
      </c>
      <c r="G103" s="263" t="s">
        <v>121</v>
      </c>
      <c r="H103" s="263">
        <v>20</v>
      </c>
      <c r="I103" s="263">
        <v>217853.85</v>
      </c>
      <c r="J103" s="263">
        <v>4635.1499999999996</v>
      </c>
      <c r="K103" s="263">
        <v>222489</v>
      </c>
      <c r="L103" s="263">
        <v>0</v>
      </c>
      <c r="M103" s="263">
        <v>0</v>
      </c>
      <c r="N103" s="49" t="s">
        <v>512</v>
      </c>
      <c r="O103" s="263">
        <v>372</v>
      </c>
      <c r="P103" s="263">
        <v>5</v>
      </c>
      <c r="Q103" s="49" t="s">
        <v>526</v>
      </c>
    </row>
    <row r="104" spans="1:18" x14ac:dyDescent="0.25">
      <c r="A104" s="263">
        <v>233</v>
      </c>
      <c r="B104" s="263" t="s">
        <v>118</v>
      </c>
      <c r="C104" s="263" t="s">
        <v>409</v>
      </c>
      <c r="D104" s="263" t="s">
        <v>223</v>
      </c>
      <c r="E104" s="299">
        <v>36497</v>
      </c>
      <c r="F104" s="263">
        <v>522</v>
      </c>
      <c r="G104" s="263" t="s">
        <v>121</v>
      </c>
      <c r="H104" s="263">
        <v>10</v>
      </c>
      <c r="I104" s="263">
        <v>522</v>
      </c>
      <c r="J104" s="263">
        <v>0</v>
      </c>
      <c r="K104" s="263">
        <v>522</v>
      </c>
      <c r="L104" s="263">
        <v>0</v>
      </c>
      <c r="M104" s="314">
        <v>0</v>
      </c>
      <c r="N104" s="49" t="s">
        <v>449</v>
      </c>
      <c r="O104" s="263">
        <v>363</v>
      </c>
      <c r="P104" s="263">
        <v>10</v>
      </c>
      <c r="Q104" t="s">
        <v>219</v>
      </c>
    </row>
    <row r="105" spans="1:18" x14ac:dyDescent="0.25">
      <c r="A105" s="263">
        <v>286</v>
      </c>
      <c r="B105" s="263" t="s">
        <v>118</v>
      </c>
      <c r="C105" s="263" t="s">
        <v>428</v>
      </c>
      <c r="D105" s="263" t="s">
        <v>223</v>
      </c>
      <c r="E105" s="299">
        <v>36500</v>
      </c>
      <c r="F105" s="263">
        <v>325</v>
      </c>
      <c r="G105" s="263" t="s">
        <v>121</v>
      </c>
      <c r="H105" s="263">
        <v>10</v>
      </c>
      <c r="I105" s="263">
        <v>325</v>
      </c>
      <c r="J105" s="263">
        <v>0</v>
      </c>
      <c r="K105" s="263">
        <v>325</v>
      </c>
      <c r="L105" s="263">
        <v>0</v>
      </c>
      <c r="M105" s="314">
        <v>0</v>
      </c>
      <c r="N105" s="49" t="s">
        <v>450</v>
      </c>
      <c r="O105" s="263">
        <v>396</v>
      </c>
      <c r="P105" s="263">
        <v>6.7</v>
      </c>
      <c r="Q105" t="s">
        <v>226</v>
      </c>
    </row>
    <row r="106" spans="1:18" x14ac:dyDescent="0.25">
      <c r="A106" s="263">
        <v>288</v>
      </c>
      <c r="B106" s="263" t="s">
        <v>118</v>
      </c>
      <c r="C106" s="263" t="s">
        <v>429</v>
      </c>
      <c r="D106" s="263" t="s">
        <v>223</v>
      </c>
      <c r="E106" s="299">
        <v>36500</v>
      </c>
      <c r="F106" s="263">
        <v>1330</v>
      </c>
      <c r="G106" s="263" t="s">
        <v>121</v>
      </c>
      <c r="H106" s="263">
        <v>10</v>
      </c>
      <c r="I106" s="263">
        <v>1330</v>
      </c>
      <c r="J106" s="263">
        <v>0</v>
      </c>
      <c r="K106" s="263">
        <v>1330</v>
      </c>
      <c r="L106" s="263">
        <v>0</v>
      </c>
      <c r="M106" s="314">
        <v>0</v>
      </c>
      <c r="N106" s="49" t="s">
        <v>450</v>
      </c>
      <c r="O106" s="263">
        <v>396</v>
      </c>
      <c r="P106" s="263">
        <v>6.7</v>
      </c>
      <c r="Q106" t="s">
        <v>226</v>
      </c>
    </row>
    <row r="107" spans="1:18" x14ac:dyDescent="0.25">
      <c r="A107" s="263">
        <v>236</v>
      </c>
      <c r="B107" s="263" t="s">
        <v>118</v>
      </c>
      <c r="C107" s="263" t="s">
        <v>294</v>
      </c>
      <c r="D107" s="263" t="s">
        <v>223</v>
      </c>
      <c r="E107" s="299">
        <v>36540</v>
      </c>
      <c r="F107" s="263">
        <v>15050</v>
      </c>
      <c r="G107" s="263" t="s">
        <v>121</v>
      </c>
      <c r="H107" s="263">
        <v>10</v>
      </c>
      <c r="I107" s="263">
        <v>15050</v>
      </c>
      <c r="J107" s="263">
        <v>0</v>
      </c>
      <c r="K107" s="263">
        <v>15050</v>
      </c>
      <c r="L107" s="263">
        <v>0</v>
      </c>
      <c r="M107" s="314">
        <v>0</v>
      </c>
      <c r="N107" s="49" t="s">
        <v>455</v>
      </c>
      <c r="O107" s="263">
        <v>392</v>
      </c>
      <c r="P107" s="263">
        <v>13</v>
      </c>
      <c r="Q107" t="s">
        <v>465</v>
      </c>
    </row>
    <row r="108" spans="1:18" x14ac:dyDescent="0.25">
      <c r="A108" s="327">
        <v>237</v>
      </c>
      <c r="B108" s="263" t="s">
        <v>118</v>
      </c>
      <c r="C108" s="263" t="s">
        <v>227</v>
      </c>
      <c r="D108" s="263" t="s">
        <v>223</v>
      </c>
      <c r="E108" s="299">
        <v>36563</v>
      </c>
      <c r="F108" s="340">
        <v>40279</v>
      </c>
      <c r="G108" s="263" t="s">
        <v>121</v>
      </c>
      <c r="H108" s="263">
        <v>10</v>
      </c>
      <c r="I108" s="263">
        <v>40279</v>
      </c>
      <c r="J108" s="263">
        <v>0</v>
      </c>
      <c r="K108" s="263">
        <v>40279</v>
      </c>
      <c r="L108" s="263">
        <v>0</v>
      </c>
      <c r="M108" s="314">
        <f>F108</f>
        <v>40279</v>
      </c>
      <c r="N108" s="336" t="s">
        <v>531</v>
      </c>
      <c r="O108" s="263">
        <v>371</v>
      </c>
      <c r="P108" s="263">
        <v>3.7</v>
      </c>
      <c r="Q108" s="333" t="s">
        <v>570</v>
      </c>
    </row>
    <row r="109" spans="1:18" x14ac:dyDescent="0.25">
      <c r="A109" s="263">
        <v>246</v>
      </c>
      <c r="B109" s="263" t="s">
        <v>118</v>
      </c>
      <c r="C109" s="263" t="s">
        <v>415</v>
      </c>
      <c r="D109" s="263" t="s">
        <v>223</v>
      </c>
      <c r="E109" s="299">
        <v>36563</v>
      </c>
      <c r="F109" s="263">
        <v>565</v>
      </c>
      <c r="G109" s="263" t="s">
        <v>121</v>
      </c>
      <c r="H109" s="263">
        <v>10</v>
      </c>
      <c r="I109" s="263">
        <v>565</v>
      </c>
      <c r="J109" s="263">
        <v>0</v>
      </c>
      <c r="K109" s="263">
        <v>565</v>
      </c>
      <c r="L109" s="263">
        <v>0</v>
      </c>
      <c r="M109" s="314">
        <v>0</v>
      </c>
      <c r="N109" s="49" t="s">
        <v>449</v>
      </c>
      <c r="O109" s="263">
        <v>363</v>
      </c>
      <c r="P109" s="263">
        <v>10</v>
      </c>
      <c r="Q109" t="s">
        <v>219</v>
      </c>
    </row>
    <row r="110" spans="1:18" x14ac:dyDescent="0.25">
      <c r="A110" s="263">
        <v>247</v>
      </c>
      <c r="B110" s="263" t="s">
        <v>118</v>
      </c>
      <c r="C110" s="263" t="s">
        <v>416</v>
      </c>
      <c r="D110" s="263" t="s">
        <v>223</v>
      </c>
      <c r="E110" s="299">
        <v>36563</v>
      </c>
      <c r="F110" s="263">
        <v>530</v>
      </c>
      <c r="G110" s="263" t="s">
        <v>121</v>
      </c>
      <c r="H110" s="263">
        <v>10</v>
      </c>
      <c r="I110" s="263">
        <v>530</v>
      </c>
      <c r="J110" s="263">
        <v>0</v>
      </c>
      <c r="K110" s="263">
        <v>530</v>
      </c>
      <c r="L110" s="263">
        <v>0</v>
      </c>
      <c r="M110" s="314">
        <v>0</v>
      </c>
      <c r="N110" s="49" t="s">
        <v>450</v>
      </c>
      <c r="O110" s="263">
        <v>396</v>
      </c>
      <c r="P110" s="49">
        <v>6.7</v>
      </c>
      <c r="Q110" t="s">
        <v>226</v>
      </c>
    </row>
    <row r="111" spans="1:18" x14ac:dyDescent="0.25">
      <c r="A111" s="263">
        <v>192</v>
      </c>
      <c r="B111" s="263" t="s">
        <v>118</v>
      </c>
      <c r="C111" s="263" t="s">
        <v>327</v>
      </c>
      <c r="D111" s="263" t="s">
        <v>299</v>
      </c>
      <c r="E111" s="299">
        <v>36563</v>
      </c>
      <c r="F111" s="340">
        <v>1550</v>
      </c>
      <c r="G111" s="263" t="s">
        <v>121</v>
      </c>
      <c r="H111" s="263">
        <v>20</v>
      </c>
      <c r="I111" s="263">
        <v>1466.5</v>
      </c>
      <c r="J111" s="263">
        <v>77.5</v>
      </c>
      <c r="K111" s="263">
        <v>1544</v>
      </c>
      <c r="L111" s="263">
        <v>6</v>
      </c>
      <c r="M111" s="263">
        <f>F111</f>
        <v>1550</v>
      </c>
      <c r="N111" s="49" t="s">
        <v>531</v>
      </c>
      <c r="O111" s="263">
        <v>371</v>
      </c>
      <c r="P111" s="49">
        <v>3.7</v>
      </c>
      <c r="Q111" t="s">
        <v>530</v>
      </c>
    </row>
    <row r="112" spans="1:18" x14ac:dyDescent="0.25">
      <c r="A112" s="263">
        <v>360</v>
      </c>
      <c r="B112" s="263" t="s">
        <v>118</v>
      </c>
      <c r="C112" s="263" t="s">
        <v>328</v>
      </c>
      <c r="D112" s="263" t="s">
        <v>299</v>
      </c>
      <c r="E112" s="299">
        <v>36563</v>
      </c>
      <c r="F112" s="309">
        <v>3663</v>
      </c>
      <c r="G112" s="263" t="s">
        <v>121</v>
      </c>
      <c r="H112" s="263">
        <v>20</v>
      </c>
      <c r="I112" s="263">
        <v>3464.95</v>
      </c>
      <c r="J112" s="263">
        <v>183.15</v>
      </c>
      <c r="K112" s="263">
        <v>3648.1</v>
      </c>
      <c r="L112" s="263">
        <v>14.900000000000091</v>
      </c>
      <c r="M112" s="263">
        <f>F112</f>
        <v>3663</v>
      </c>
      <c r="N112" s="263" t="s">
        <v>444</v>
      </c>
      <c r="O112" s="49">
        <v>353</v>
      </c>
      <c r="P112" s="49">
        <v>2</v>
      </c>
      <c r="Q112" s="318" t="s">
        <v>591</v>
      </c>
    </row>
    <row r="113" spans="1:17" x14ac:dyDescent="0.25">
      <c r="A113" s="263">
        <v>290</v>
      </c>
      <c r="B113" s="263" t="s">
        <v>118</v>
      </c>
      <c r="C113" s="263" t="s">
        <v>240</v>
      </c>
      <c r="D113" s="263" t="s">
        <v>223</v>
      </c>
      <c r="E113" s="299">
        <v>36564</v>
      </c>
      <c r="F113" s="297">
        <v>149</v>
      </c>
      <c r="G113" s="263" t="s">
        <v>121</v>
      </c>
      <c r="H113" s="263">
        <v>10</v>
      </c>
      <c r="I113" s="263">
        <v>149</v>
      </c>
      <c r="J113" s="263">
        <v>0</v>
      </c>
      <c r="K113" s="263">
        <v>149</v>
      </c>
      <c r="L113" s="263">
        <v>0</v>
      </c>
      <c r="M113" s="315">
        <f>F113/2</f>
        <v>74.5</v>
      </c>
      <c r="N113" s="263" t="s">
        <v>445</v>
      </c>
      <c r="O113" s="263">
        <v>390</v>
      </c>
      <c r="P113" s="263">
        <v>2.5</v>
      </c>
      <c r="Q113" t="s">
        <v>532</v>
      </c>
    </row>
    <row r="114" spans="1:17" x14ac:dyDescent="0.25">
      <c r="A114" s="263">
        <v>361</v>
      </c>
      <c r="B114" s="263" t="s">
        <v>118</v>
      </c>
      <c r="C114" s="263" t="s">
        <v>329</v>
      </c>
      <c r="D114" s="263" t="s">
        <v>299</v>
      </c>
      <c r="E114" s="299">
        <v>36566</v>
      </c>
      <c r="F114" s="309">
        <v>7202</v>
      </c>
      <c r="G114" s="263" t="s">
        <v>121</v>
      </c>
      <c r="H114" s="263">
        <v>20</v>
      </c>
      <c r="I114" s="263">
        <v>6812.3</v>
      </c>
      <c r="J114" s="263">
        <v>360.1</v>
      </c>
      <c r="K114" s="263">
        <v>7172.4</v>
      </c>
      <c r="L114" s="263">
        <v>29.600000000000364</v>
      </c>
      <c r="M114" s="263">
        <f>F114</f>
        <v>7202</v>
      </c>
      <c r="N114" s="263" t="s">
        <v>444</v>
      </c>
      <c r="O114" s="263">
        <v>353</v>
      </c>
      <c r="P114" s="263">
        <v>2</v>
      </c>
      <c r="Q114" t="s">
        <v>591</v>
      </c>
    </row>
    <row r="115" spans="1:17" x14ac:dyDescent="0.25">
      <c r="A115" s="263">
        <v>362</v>
      </c>
      <c r="B115" s="263" t="s">
        <v>118</v>
      </c>
      <c r="C115" s="263" t="s">
        <v>330</v>
      </c>
      <c r="D115" s="263" t="s">
        <v>299</v>
      </c>
      <c r="E115" s="299">
        <v>36566</v>
      </c>
      <c r="F115" s="309">
        <v>789</v>
      </c>
      <c r="G115" s="263" t="s">
        <v>121</v>
      </c>
      <c r="H115" s="263">
        <v>20</v>
      </c>
      <c r="I115" s="263">
        <v>745.85</v>
      </c>
      <c r="J115" s="263">
        <v>39.450000000000003</v>
      </c>
      <c r="K115" s="263">
        <v>785.3</v>
      </c>
      <c r="L115" s="263">
        <v>3.7000000000000455</v>
      </c>
      <c r="M115" s="263">
        <f>F115</f>
        <v>789</v>
      </c>
      <c r="N115" s="263" t="s">
        <v>444</v>
      </c>
      <c r="O115" s="263">
        <v>353</v>
      </c>
      <c r="P115" s="263">
        <v>2</v>
      </c>
      <c r="Q115" t="s">
        <v>591</v>
      </c>
    </row>
    <row r="116" spans="1:17" x14ac:dyDescent="0.25">
      <c r="A116" s="263">
        <v>242</v>
      </c>
      <c r="B116" s="263" t="s">
        <v>118</v>
      </c>
      <c r="C116" s="263" t="s">
        <v>224</v>
      </c>
      <c r="D116" s="263" t="s">
        <v>223</v>
      </c>
      <c r="E116" s="299">
        <v>36586</v>
      </c>
      <c r="F116" s="297">
        <v>3000</v>
      </c>
      <c r="G116" s="263" t="s">
        <v>121</v>
      </c>
      <c r="H116" s="263">
        <v>10</v>
      </c>
      <c r="I116" s="263">
        <v>3000</v>
      </c>
      <c r="J116" s="263">
        <v>0</v>
      </c>
      <c r="K116" s="263">
        <v>3000</v>
      </c>
      <c r="L116" s="263">
        <v>0</v>
      </c>
      <c r="M116" s="314">
        <f>F116/2</f>
        <v>1500</v>
      </c>
      <c r="N116" s="263" t="s">
        <v>445</v>
      </c>
      <c r="O116" s="263">
        <v>390</v>
      </c>
      <c r="P116" s="263">
        <v>2.5</v>
      </c>
      <c r="Q116" t="s">
        <v>532</v>
      </c>
    </row>
    <row r="117" spans="1:17" x14ac:dyDescent="0.25">
      <c r="A117" s="263">
        <v>251</v>
      </c>
      <c r="B117" s="263" t="s">
        <v>118</v>
      </c>
      <c r="C117" s="263" t="s">
        <v>225</v>
      </c>
      <c r="D117" s="263" t="s">
        <v>223</v>
      </c>
      <c r="E117" s="299">
        <v>36644</v>
      </c>
      <c r="F117" s="263">
        <v>3000</v>
      </c>
      <c r="G117" s="263" t="s">
        <v>121</v>
      </c>
      <c r="H117" s="263">
        <v>10</v>
      </c>
      <c r="I117" s="263">
        <v>3000</v>
      </c>
      <c r="J117" s="263">
        <v>0</v>
      </c>
      <c r="K117" s="263">
        <v>3000</v>
      </c>
      <c r="L117" s="263">
        <v>0</v>
      </c>
      <c r="M117" s="314">
        <v>0</v>
      </c>
      <c r="N117" s="263" t="s">
        <v>450</v>
      </c>
      <c r="O117" s="263">
        <v>396</v>
      </c>
      <c r="P117" s="263">
        <v>2</v>
      </c>
      <c r="Q117" t="s">
        <v>226</v>
      </c>
    </row>
    <row r="118" spans="1:17" x14ac:dyDescent="0.25">
      <c r="A118" s="263">
        <v>238</v>
      </c>
      <c r="B118" s="263" t="s">
        <v>118</v>
      </c>
      <c r="C118" s="263" t="s">
        <v>411</v>
      </c>
      <c r="D118" s="263" t="s">
        <v>223</v>
      </c>
      <c r="E118" s="299">
        <v>36665</v>
      </c>
      <c r="F118" s="263">
        <v>281</v>
      </c>
      <c r="G118" s="263" t="s">
        <v>121</v>
      </c>
      <c r="H118" s="263">
        <v>10</v>
      </c>
      <c r="I118" s="263">
        <v>281</v>
      </c>
      <c r="J118" s="263">
        <v>0</v>
      </c>
      <c r="K118" s="263">
        <v>281</v>
      </c>
      <c r="L118" s="263">
        <v>0</v>
      </c>
      <c r="M118" s="314">
        <v>0</v>
      </c>
      <c r="N118" s="263" t="s">
        <v>450</v>
      </c>
      <c r="O118" s="263">
        <v>396</v>
      </c>
      <c r="P118" s="263">
        <v>2</v>
      </c>
      <c r="Q118" s="49" t="s">
        <v>226</v>
      </c>
    </row>
    <row r="119" spans="1:17" x14ac:dyDescent="0.25">
      <c r="A119" s="263">
        <v>239</v>
      </c>
      <c r="B119" s="263" t="s">
        <v>118</v>
      </c>
      <c r="C119" s="263" t="s">
        <v>412</v>
      </c>
      <c r="D119" s="263" t="s">
        <v>223</v>
      </c>
      <c r="E119" s="299">
        <v>36665</v>
      </c>
      <c r="F119" s="263">
        <v>928</v>
      </c>
      <c r="G119" s="263" t="s">
        <v>121</v>
      </c>
      <c r="H119" s="263">
        <v>10</v>
      </c>
      <c r="I119" s="263">
        <v>928</v>
      </c>
      <c r="J119" s="263">
        <v>0</v>
      </c>
      <c r="K119" s="263">
        <v>928</v>
      </c>
      <c r="L119" s="263">
        <v>0</v>
      </c>
      <c r="M119" s="314">
        <v>0</v>
      </c>
      <c r="N119" s="263" t="s">
        <v>450</v>
      </c>
      <c r="O119" s="263">
        <v>396</v>
      </c>
      <c r="P119" s="263">
        <v>2</v>
      </c>
      <c r="Q119" s="49" t="s">
        <v>226</v>
      </c>
    </row>
    <row r="120" spans="1:17" x14ac:dyDescent="0.25">
      <c r="A120" s="263">
        <v>243</v>
      </c>
      <c r="B120" s="263" t="s">
        <v>118</v>
      </c>
      <c r="C120" s="263" t="s">
        <v>413</v>
      </c>
      <c r="D120" s="263" t="s">
        <v>223</v>
      </c>
      <c r="E120" s="299">
        <v>36677</v>
      </c>
      <c r="F120" s="263">
        <v>2281</v>
      </c>
      <c r="G120" s="263" t="s">
        <v>121</v>
      </c>
      <c r="H120" s="263">
        <v>10</v>
      </c>
      <c r="I120" s="263">
        <v>2281</v>
      </c>
      <c r="J120" s="263">
        <v>0</v>
      </c>
      <c r="K120" s="263">
        <v>2281</v>
      </c>
      <c r="L120" s="263">
        <v>0</v>
      </c>
      <c r="M120" s="314">
        <v>0</v>
      </c>
      <c r="N120" s="263" t="s">
        <v>450</v>
      </c>
      <c r="O120" s="263">
        <v>396</v>
      </c>
      <c r="P120" s="263">
        <v>2</v>
      </c>
      <c r="Q120" s="49" t="s">
        <v>226</v>
      </c>
    </row>
    <row r="121" spans="1:17" x14ac:dyDescent="0.25">
      <c r="A121" s="263">
        <v>363</v>
      </c>
      <c r="B121" s="263" t="s">
        <v>118</v>
      </c>
      <c r="C121" s="263" t="s">
        <v>331</v>
      </c>
      <c r="D121" s="263" t="s">
        <v>299</v>
      </c>
      <c r="E121" s="299">
        <v>36692</v>
      </c>
      <c r="F121" s="309">
        <v>5871</v>
      </c>
      <c r="G121" s="263" t="s">
        <v>121</v>
      </c>
      <c r="H121" s="263">
        <v>20</v>
      </c>
      <c r="I121" s="263">
        <v>5454.15</v>
      </c>
      <c r="J121" s="263">
        <v>293.55</v>
      </c>
      <c r="K121" s="263">
        <v>5747.7</v>
      </c>
      <c r="L121" s="263">
        <v>123.30000000000018</v>
      </c>
      <c r="M121" s="263">
        <f>F121</f>
        <v>5871</v>
      </c>
      <c r="N121" s="263" t="s">
        <v>444</v>
      </c>
      <c r="O121" s="49">
        <v>353</v>
      </c>
      <c r="P121" s="49">
        <v>2</v>
      </c>
      <c r="Q121" t="s">
        <v>591</v>
      </c>
    </row>
    <row r="122" spans="1:17" x14ac:dyDescent="0.25">
      <c r="A122" s="263">
        <v>245</v>
      </c>
      <c r="B122" s="263" t="s">
        <v>118</v>
      </c>
      <c r="C122" s="263" t="s">
        <v>414</v>
      </c>
      <c r="D122" s="336" t="s">
        <v>223</v>
      </c>
      <c r="E122" s="299">
        <v>36705</v>
      </c>
      <c r="F122" s="263">
        <v>2333</v>
      </c>
      <c r="G122" s="263" t="s">
        <v>121</v>
      </c>
      <c r="H122" s="263">
        <v>10</v>
      </c>
      <c r="I122" s="263">
        <v>2333</v>
      </c>
      <c r="J122" s="263">
        <v>0</v>
      </c>
      <c r="K122" s="263">
        <v>2333</v>
      </c>
      <c r="L122" s="263">
        <v>0</v>
      </c>
      <c r="M122" s="314">
        <v>0</v>
      </c>
      <c r="N122" s="263" t="s">
        <v>450</v>
      </c>
      <c r="O122" s="263">
        <v>396</v>
      </c>
      <c r="P122" s="263">
        <v>6.7</v>
      </c>
      <c r="Q122" t="s">
        <v>226</v>
      </c>
    </row>
    <row r="123" spans="1:17" x14ac:dyDescent="0.25">
      <c r="A123" s="263">
        <v>249</v>
      </c>
      <c r="B123" s="263" t="s">
        <v>118</v>
      </c>
      <c r="C123" s="263" t="s">
        <v>417</v>
      </c>
      <c r="D123" s="263" t="s">
        <v>223</v>
      </c>
      <c r="E123" s="299">
        <v>36756</v>
      </c>
      <c r="F123" s="263">
        <v>49753</v>
      </c>
      <c r="G123" s="263" t="s">
        <v>121</v>
      </c>
      <c r="H123" s="263">
        <v>10</v>
      </c>
      <c r="I123" s="263">
        <v>49753</v>
      </c>
      <c r="J123" s="263">
        <v>0</v>
      </c>
      <c r="K123" s="263">
        <v>49753</v>
      </c>
      <c r="L123" s="263">
        <v>0</v>
      </c>
      <c r="M123" s="314">
        <v>0</v>
      </c>
      <c r="N123" s="263" t="s">
        <v>450</v>
      </c>
      <c r="O123" s="263">
        <v>396</v>
      </c>
      <c r="P123" s="263">
        <v>6.7</v>
      </c>
      <c r="Q123" s="49" t="s">
        <v>226</v>
      </c>
    </row>
    <row r="124" spans="1:17" x14ac:dyDescent="0.25">
      <c r="A124" s="263">
        <v>250</v>
      </c>
      <c r="B124" s="263" t="s">
        <v>118</v>
      </c>
      <c r="C124" s="263" t="s">
        <v>418</v>
      </c>
      <c r="D124" s="263" t="s">
        <v>223</v>
      </c>
      <c r="E124" s="299">
        <v>36760</v>
      </c>
      <c r="F124" s="263">
        <v>850</v>
      </c>
      <c r="G124" s="263" t="s">
        <v>121</v>
      </c>
      <c r="H124" s="263">
        <v>10</v>
      </c>
      <c r="I124" s="263">
        <v>850</v>
      </c>
      <c r="J124" s="263">
        <v>0</v>
      </c>
      <c r="K124" s="263">
        <v>850</v>
      </c>
      <c r="L124" s="263">
        <v>0</v>
      </c>
      <c r="M124" s="314">
        <v>0</v>
      </c>
      <c r="N124" s="263" t="s">
        <v>450</v>
      </c>
      <c r="O124" s="263">
        <v>396</v>
      </c>
      <c r="P124" s="263">
        <v>6.7</v>
      </c>
      <c r="Q124" s="49" t="s">
        <v>226</v>
      </c>
    </row>
    <row r="125" spans="1:17" x14ac:dyDescent="0.25">
      <c r="A125" s="263">
        <v>364</v>
      </c>
      <c r="B125" s="263" t="s">
        <v>118</v>
      </c>
      <c r="C125" s="263" t="s">
        <v>332</v>
      </c>
      <c r="D125" s="263" t="s">
        <v>299</v>
      </c>
      <c r="E125" s="299">
        <v>36789</v>
      </c>
      <c r="F125" s="263">
        <v>2387</v>
      </c>
      <c r="G125" s="263" t="s">
        <v>121</v>
      </c>
      <c r="H125" s="263">
        <v>20</v>
      </c>
      <c r="I125" s="263">
        <v>2178.5500000000002</v>
      </c>
      <c r="J125" s="263">
        <v>119.35</v>
      </c>
      <c r="K125" s="263">
        <v>2297.9</v>
      </c>
      <c r="L125" s="263">
        <v>89.099999999999909</v>
      </c>
      <c r="M125" s="263">
        <f>F125</f>
        <v>2387</v>
      </c>
      <c r="N125" s="263" t="s">
        <v>534</v>
      </c>
      <c r="O125" s="263">
        <v>362</v>
      </c>
      <c r="P125" s="263">
        <v>4</v>
      </c>
      <c r="Q125" s="263" t="s">
        <v>533</v>
      </c>
    </row>
    <row r="126" spans="1:17" x14ac:dyDescent="0.25">
      <c r="A126" s="263">
        <v>359</v>
      </c>
      <c r="B126" s="263" t="s">
        <v>118</v>
      </c>
      <c r="C126" s="263" t="s">
        <v>333</v>
      </c>
      <c r="D126" s="263" t="s">
        <v>299</v>
      </c>
      <c r="E126" s="299">
        <v>36830</v>
      </c>
      <c r="F126" s="309">
        <v>132443</v>
      </c>
      <c r="G126" s="263" t="s">
        <v>121</v>
      </c>
      <c r="H126" s="263">
        <v>20</v>
      </c>
      <c r="I126" s="263">
        <v>120301.95</v>
      </c>
      <c r="J126" s="263">
        <v>6622.15</v>
      </c>
      <c r="K126" s="263">
        <v>126924.1</v>
      </c>
      <c r="L126" s="263">
        <v>5518.8999999999942</v>
      </c>
      <c r="M126" s="263">
        <f>F126</f>
        <v>132443</v>
      </c>
      <c r="N126" s="263" t="s">
        <v>444</v>
      </c>
      <c r="O126" s="49">
        <v>353</v>
      </c>
      <c r="P126" s="49">
        <v>2</v>
      </c>
      <c r="Q126" t="s">
        <v>591</v>
      </c>
    </row>
    <row r="127" spans="1:17" x14ac:dyDescent="0.25">
      <c r="A127" s="263">
        <v>365</v>
      </c>
      <c r="B127" s="263" t="s">
        <v>118</v>
      </c>
      <c r="C127" s="263" t="s">
        <v>334</v>
      </c>
      <c r="D127" s="263" t="s">
        <v>299</v>
      </c>
      <c r="E127" s="299">
        <v>36830</v>
      </c>
      <c r="F127" s="309">
        <v>1188160</v>
      </c>
      <c r="G127" s="263" t="s">
        <v>121</v>
      </c>
      <c r="H127" s="263">
        <v>20</v>
      </c>
      <c r="I127" s="263">
        <v>1079245</v>
      </c>
      <c r="J127" s="263">
        <v>59408</v>
      </c>
      <c r="K127" s="263">
        <v>1138653</v>
      </c>
      <c r="L127" s="263">
        <v>49507</v>
      </c>
      <c r="M127" s="263">
        <f>F127</f>
        <v>1188160</v>
      </c>
      <c r="N127" s="263" t="s">
        <v>444</v>
      </c>
      <c r="O127" s="263">
        <v>353</v>
      </c>
      <c r="P127" s="263">
        <v>2</v>
      </c>
      <c r="Q127" t="s">
        <v>591</v>
      </c>
    </row>
    <row r="128" spans="1:17" x14ac:dyDescent="0.25">
      <c r="A128" s="263">
        <v>291</v>
      </c>
      <c r="B128" s="263" t="s">
        <v>118</v>
      </c>
      <c r="C128" s="263" t="s">
        <v>430</v>
      </c>
      <c r="D128" s="263" t="s">
        <v>223</v>
      </c>
      <c r="E128" s="299">
        <v>36832</v>
      </c>
      <c r="F128" s="263">
        <v>86</v>
      </c>
      <c r="G128" s="263" t="s">
        <v>121</v>
      </c>
      <c r="H128" s="263">
        <v>10</v>
      </c>
      <c r="I128" s="263">
        <v>86</v>
      </c>
      <c r="J128" s="263">
        <v>0</v>
      </c>
      <c r="K128" s="263">
        <v>86</v>
      </c>
      <c r="L128" s="263">
        <v>0</v>
      </c>
      <c r="M128" s="314">
        <v>0</v>
      </c>
      <c r="N128" s="49" t="s">
        <v>450</v>
      </c>
      <c r="O128" s="263">
        <v>396</v>
      </c>
      <c r="P128" s="263">
        <v>6.7</v>
      </c>
      <c r="Q128" t="s">
        <v>226</v>
      </c>
    </row>
    <row r="129" spans="1:18" x14ac:dyDescent="0.25">
      <c r="A129" s="263">
        <v>191</v>
      </c>
      <c r="B129" s="263" t="s">
        <v>118</v>
      </c>
      <c r="C129" s="263" t="s">
        <v>335</v>
      </c>
      <c r="D129" s="263" t="s">
        <v>299</v>
      </c>
      <c r="E129" s="299">
        <v>36860</v>
      </c>
      <c r="F129" s="263">
        <v>14150</v>
      </c>
      <c r="G129" s="263" t="s">
        <v>121</v>
      </c>
      <c r="H129" s="263">
        <v>20</v>
      </c>
      <c r="I129" s="263">
        <v>12795.5</v>
      </c>
      <c r="J129" s="263">
        <v>707.5</v>
      </c>
      <c r="K129" s="263">
        <v>13503</v>
      </c>
      <c r="L129" s="263">
        <v>647</v>
      </c>
      <c r="M129" s="263">
        <v>0</v>
      </c>
      <c r="N129" s="49" t="s">
        <v>512</v>
      </c>
      <c r="O129" s="263">
        <v>372</v>
      </c>
      <c r="P129" s="263">
        <v>5</v>
      </c>
      <c r="Q129" t="s">
        <v>523</v>
      </c>
    </row>
    <row r="130" spans="1:18" s="49" customFormat="1" x14ac:dyDescent="0.25">
      <c r="A130" s="316">
        <v>453</v>
      </c>
      <c r="B130" s="316" t="s">
        <v>118</v>
      </c>
      <c r="C130" s="316" t="s">
        <v>286</v>
      </c>
      <c r="D130" s="316" t="s">
        <v>282</v>
      </c>
      <c r="E130" s="319">
        <v>36861</v>
      </c>
      <c r="F130" s="316">
        <v>15600</v>
      </c>
      <c r="G130" s="316" t="s">
        <v>283</v>
      </c>
      <c r="H130" s="316">
        <v>0</v>
      </c>
      <c r="I130" s="316">
        <v>0</v>
      </c>
      <c r="J130" s="316">
        <v>0</v>
      </c>
      <c r="K130" s="316">
        <v>0</v>
      </c>
      <c r="L130" s="316">
        <v>15600</v>
      </c>
      <c r="M130" s="314">
        <f>F130/2</f>
        <v>7800</v>
      </c>
      <c r="N130" s="316" t="s">
        <v>459</v>
      </c>
      <c r="O130" s="316">
        <v>350</v>
      </c>
      <c r="P130" s="316">
        <v>0</v>
      </c>
      <c r="Q130" s="316" t="s">
        <v>535</v>
      </c>
      <c r="R130" s="263"/>
    </row>
    <row r="131" spans="1:18" s="49" customFormat="1" x14ac:dyDescent="0.25">
      <c r="A131" s="263">
        <v>193</v>
      </c>
      <c r="B131" s="263" t="s">
        <v>118</v>
      </c>
      <c r="C131" s="263" t="s">
        <v>336</v>
      </c>
      <c r="D131" s="263" t="s">
        <v>299</v>
      </c>
      <c r="E131" s="299">
        <v>36906</v>
      </c>
      <c r="F131" s="263">
        <v>5351</v>
      </c>
      <c r="G131" s="263" t="s">
        <v>121</v>
      </c>
      <c r="H131" s="263">
        <v>20</v>
      </c>
      <c r="I131" s="263">
        <v>4816.1499999999996</v>
      </c>
      <c r="J131" s="263">
        <v>267.55</v>
      </c>
      <c r="K131" s="263">
        <v>5083.7</v>
      </c>
      <c r="L131" s="49">
        <v>267.30000000000018</v>
      </c>
      <c r="M131" s="263">
        <v>0</v>
      </c>
      <c r="N131" s="49" t="s">
        <v>449</v>
      </c>
      <c r="O131" s="263">
        <v>363</v>
      </c>
      <c r="P131" s="263">
        <v>10</v>
      </c>
      <c r="Q131" s="49" t="s">
        <v>219</v>
      </c>
    </row>
    <row r="132" spans="1:18" s="49" customFormat="1" x14ac:dyDescent="0.25">
      <c r="A132" s="263">
        <v>461</v>
      </c>
      <c r="B132" s="263" t="s">
        <v>118</v>
      </c>
      <c r="C132" s="263" t="s">
        <v>176</v>
      </c>
      <c r="D132" s="263" t="s">
        <v>120</v>
      </c>
      <c r="E132" s="299">
        <v>36951</v>
      </c>
      <c r="F132" s="263">
        <v>21076</v>
      </c>
      <c r="G132" s="263" t="s">
        <v>121</v>
      </c>
      <c r="H132" s="263">
        <v>20</v>
      </c>
      <c r="I132" s="263">
        <v>18792.400000000001</v>
      </c>
      <c r="J132" s="263">
        <v>1053.8</v>
      </c>
      <c r="K132" s="263">
        <v>19846.2</v>
      </c>
      <c r="L132" s="263">
        <v>1229.7999999999993</v>
      </c>
      <c r="M132" s="263">
        <f>F132</f>
        <v>21076</v>
      </c>
      <c r="N132" s="318" t="s">
        <v>537</v>
      </c>
      <c r="O132" s="263">
        <v>372</v>
      </c>
      <c r="P132" s="263">
        <v>5</v>
      </c>
      <c r="Q132" s="49" t="s">
        <v>536</v>
      </c>
    </row>
    <row r="133" spans="1:18" x14ac:dyDescent="0.25">
      <c r="A133" s="263">
        <v>366</v>
      </c>
      <c r="B133" s="263" t="s">
        <v>118</v>
      </c>
      <c r="C133" s="263" t="s">
        <v>337</v>
      </c>
      <c r="D133" s="263" t="s">
        <v>299</v>
      </c>
      <c r="E133" s="299">
        <v>36979</v>
      </c>
      <c r="F133" s="263">
        <v>75109</v>
      </c>
      <c r="G133" s="263" t="s">
        <v>121</v>
      </c>
      <c r="H133" s="263">
        <v>20</v>
      </c>
      <c r="I133" s="263">
        <v>66658.850000000006</v>
      </c>
      <c r="J133" s="263">
        <v>3755.45</v>
      </c>
      <c r="K133" s="263">
        <v>70414.3</v>
      </c>
      <c r="L133">
        <v>4694.6999999999971</v>
      </c>
      <c r="M133" s="263">
        <f>F133</f>
        <v>75109</v>
      </c>
      <c r="N133" s="49" t="s">
        <v>444</v>
      </c>
      <c r="O133" s="49">
        <v>353</v>
      </c>
      <c r="P133" s="49">
        <v>2</v>
      </c>
      <c r="Q133" s="318" t="s">
        <v>590</v>
      </c>
    </row>
    <row r="134" spans="1:18" x14ac:dyDescent="0.25">
      <c r="A134" s="263">
        <v>252</v>
      </c>
      <c r="B134" s="263" t="s">
        <v>118</v>
      </c>
      <c r="C134" s="263" t="s">
        <v>375</v>
      </c>
      <c r="D134" s="263" t="s">
        <v>223</v>
      </c>
      <c r="E134" s="299">
        <v>37106</v>
      </c>
      <c r="F134" s="263">
        <v>25311</v>
      </c>
      <c r="G134" s="263" t="s">
        <v>121</v>
      </c>
      <c r="H134" s="263">
        <v>20</v>
      </c>
      <c r="I134" s="263">
        <v>22042.15</v>
      </c>
      <c r="J134" s="263">
        <v>1265.55</v>
      </c>
      <c r="K134" s="263">
        <v>23307.7</v>
      </c>
      <c r="L134">
        <v>2003.2999999999993</v>
      </c>
      <c r="M134" s="315">
        <f>F134/2</f>
        <v>12655.5</v>
      </c>
      <c r="N134" s="49" t="s">
        <v>534</v>
      </c>
      <c r="O134" s="49">
        <v>393</v>
      </c>
      <c r="P134" s="49">
        <v>4</v>
      </c>
      <c r="Q134" t="s">
        <v>518</v>
      </c>
    </row>
    <row r="135" spans="1:18" x14ac:dyDescent="0.25">
      <c r="A135" s="263">
        <v>293</v>
      </c>
      <c r="B135" s="263" t="s">
        <v>118</v>
      </c>
      <c r="C135" s="263" t="s">
        <v>230</v>
      </c>
      <c r="D135" s="263" t="s">
        <v>223</v>
      </c>
      <c r="E135" s="299">
        <v>37425</v>
      </c>
      <c r="F135" s="263">
        <v>22064</v>
      </c>
      <c r="G135" s="263" t="s">
        <v>121</v>
      </c>
      <c r="H135" s="263">
        <v>10</v>
      </c>
      <c r="I135" s="263">
        <v>22064</v>
      </c>
      <c r="J135" s="263">
        <v>0</v>
      </c>
      <c r="K135" s="263">
        <v>22064</v>
      </c>
      <c r="L135" s="263">
        <v>0</v>
      </c>
      <c r="M135" s="314">
        <v>0</v>
      </c>
      <c r="N135" s="331" t="s">
        <v>455</v>
      </c>
      <c r="O135" s="263">
        <v>392</v>
      </c>
      <c r="P135" s="263">
        <v>13</v>
      </c>
      <c r="Q135" s="318" t="s">
        <v>465</v>
      </c>
    </row>
    <row r="136" spans="1:18" x14ac:dyDescent="0.25">
      <c r="A136" s="263">
        <v>294</v>
      </c>
      <c r="B136" s="263" t="s">
        <v>118</v>
      </c>
      <c r="C136" s="263" t="s">
        <v>231</v>
      </c>
      <c r="D136" s="263" t="s">
        <v>223</v>
      </c>
      <c r="E136" s="299">
        <v>37557</v>
      </c>
      <c r="F136" s="263">
        <v>1780</v>
      </c>
      <c r="G136" s="263" t="s">
        <v>121</v>
      </c>
      <c r="H136" s="263">
        <v>10</v>
      </c>
      <c r="I136" s="263">
        <v>1780</v>
      </c>
      <c r="J136" s="263">
        <v>0</v>
      </c>
      <c r="K136" s="263">
        <v>1780</v>
      </c>
      <c r="L136" s="263">
        <v>0</v>
      </c>
      <c r="M136" s="314">
        <v>0</v>
      </c>
      <c r="N136" s="336" t="s">
        <v>450</v>
      </c>
      <c r="O136" s="263">
        <v>396</v>
      </c>
      <c r="P136" s="263">
        <v>6.7</v>
      </c>
      <c r="Q136" s="318" t="s">
        <v>226</v>
      </c>
    </row>
    <row r="137" spans="1:18" x14ac:dyDescent="0.25">
      <c r="A137" s="263">
        <v>194</v>
      </c>
      <c r="B137" s="263" t="s">
        <v>118</v>
      </c>
      <c r="C137" s="263" t="s">
        <v>338</v>
      </c>
      <c r="D137" s="263" t="s">
        <v>299</v>
      </c>
      <c r="E137" s="299">
        <v>37575</v>
      </c>
      <c r="F137" s="263">
        <v>5019</v>
      </c>
      <c r="G137" s="263" t="s">
        <v>121</v>
      </c>
      <c r="H137" s="263">
        <v>20</v>
      </c>
      <c r="I137" s="263">
        <v>4057.35</v>
      </c>
      <c r="J137" s="263">
        <v>250.95</v>
      </c>
      <c r="K137" s="263">
        <v>4308.3</v>
      </c>
      <c r="L137" s="263">
        <v>710.69999999999982</v>
      </c>
      <c r="M137" s="263">
        <f>F137</f>
        <v>5019</v>
      </c>
      <c r="N137" s="336" t="s">
        <v>537</v>
      </c>
      <c r="O137" s="263">
        <v>372</v>
      </c>
      <c r="P137" s="263">
        <v>5</v>
      </c>
      <c r="Q137" s="318" t="s">
        <v>538</v>
      </c>
    </row>
    <row r="138" spans="1:18" x14ac:dyDescent="0.25">
      <c r="A138" s="263">
        <v>195</v>
      </c>
      <c r="B138" s="263" t="s">
        <v>118</v>
      </c>
      <c r="C138" s="263" t="s">
        <v>339</v>
      </c>
      <c r="D138" s="263" t="s">
        <v>299</v>
      </c>
      <c r="E138" s="299">
        <v>37605</v>
      </c>
      <c r="F138" s="263">
        <v>15661</v>
      </c>
      <c r="G138" s="263" t="s">
        <v>121</v>
      </c>
      <c r="H138" s="263">
        <v>20</v>
      </c>
      <c r="I138" s="263">
        <v>12593.65</v>
      </c>
      <c r="J138" s="263">
        <v>783.05</v>
      </c>
      <c r="K138" s="263">
        <v>13376.7</v>
      </c>
      <c r="L138" s="263">
        <v>2284.2999999999993</v>
      </c>
      <c r="M138" s="263">
        <f>F138</f>
        <v>15661</v>
      </c>
      <c r="N138" s="336" t="s">
        <v>537</v>
      </c>
      <c r="O138" s="263">
        <v>372</v>
      </c>
      <c r="P138" s="263">
        <v>5</v>
      </c>
      <c r="Q138" s="318" t="s">
        <v>538</v>
      </c>
    </row>
    <row r="139" spans="1:18" x14ac:dyDescent="0.25">
      <c r="A139" s="263">
        <v>196</v>
      </c>
      <c r="B139" s="263" t="s">
        <v>118</v>
      </c>
      <c r="C139" s="263" t="s">
        <v>340</v>
      </c>
      <c r="D139" s="263" t="s">
        <v>299</v>
      </c>
      <c r="E139" s="299">
        <v>37693</v>
      </c>
      <c r="F139" s="263">
        <v>107688</v>
      </c>
      <c r="G139" s="263" t="s">
        <v>121</v>
      </c>
      <c r="H139" s="263">
        <v>10</v>
      </c>
      <c r="I139" s="263">
        <v>107688</v>
      </c>
      <c r="J139" s="263">
        <v>0</v>
      </c>
      <c r="K139" s="263">
        <v>107688</v>
      </c>
      <c r="L139" s="263">
        <v>0</v>
      </c>
      <c r="M139" s="263">
        <v>0</v>
      </c>
      <c r="N139" s="336" t="s">
        <v>455</v>
      </c>
      <c r="O139" s="263">
        <v>392</v>
      </c>
      <c r="P139" s="263">
        <v>13</v>
      </c>
      <c r="Q139" s="318" t="s">
        <v>539</v>
      </c>
    </row>
    <row r="140" spans="1:18" x14ac:dyDescent="0.25">
      <c r="A140" s="263">
        <v>367</v>
      </c>
      <c r="B140" s="263" t="s">
        <v>118</v>
      </c>
      <c r="C140" s="263" t="s">
        <v>341</v>
      </c>
      <c r="D140" s="263" t="s">
        <v>299</v>
      </c>
      <c r="E140" s="299">
        <v>37928</v>
      </c>
      <c r="F140" s="263">
        <v>3550</v>
      </c>
      <c r="G140" s="263" t="s">
        <v>121</v>
      </c>
      <c r="H140" s="263">
        <v>20</v>
      </c>
      <c r="I140" s="263">
        <v>2692.5</v>
      </c>
      <c r="J140" s="263">
        <v>177.5</v>
      </c>
      <c r="K140" s="263">
        <v>2870</v>
      </c>
      <c r="L140" s="263">
        <v>680</v>
      </c>
      <c r="M140" s="263">
        <f>F140</f>
        <v>3550</v>
      </c>
      <c r="N140" s="336" t="s">
        <v>537</v>
      </c>
      <c r="O140" s="263">
        <v>372</v>
      </c>
      <c r="P140" s="263">
        <v>5</v>
      </c>
      <c r="Q140" s="318" t="s">
        <v>538</v>
      </c>
    </row>
    <row r="141" spans="1:18" x14ac:dyDescent="0.25">
      <c r="A141" s="263">
        <v>253</v>
      </c>
      <c r="B141" s="263" t="s">
        <v>118</v>
      </c>
      <c r="C141" s="263" t="s">
        <v>419</v>
      </c>
      <c r="D141" s="263" t="s">
        <v>223</v>
      </c>
      <c r="E141" s="299">
        <v>37963</v>
      </c>
      <c r="F141" s="263">
        <v>55423</v>
      </c>
      <c r="G141" s="263" t="s">
        <v>121</v>
      </c>
      <c r="H141" s="263">
        <v>20</v>
      </c>
      <c r="I141" s="263">
        <v>41797.949999999997</v>
      </c>
      <c r="J141" s="263">
        <v>2771.15</v>
      </c>
      <c r="K141" s="263">
        <v>44569.1</v>
      </c>
      <c r="L141" s="263">
        <v>10853.900000000001</v>
      </c>
      <c r="M141" s="314">
        <f>F141</f>
        <v>55423</v>
      </c>
      <c r="N141" s="336" t="s">
        <v>531</v>
      </c>
      <c r="O141" s="263">
        <v>371</v>
      </c>
      <c r="P141" s="263">
        <v>3.7</v>
      </c>
      <c r="Q141" s="318" t="s">
        <v>540</v>
      </c>
    </row>
    <row r="142" spans="1:18" x14ac:dyDescent="0.25">
      <c r="A142" s="334">
        <v>295</v>
      </c>
      <c r="B142" s="334" t="s">
        <v>118</v>
      </c>
      <c r="C142" s="334" t="s">
        <v>431</v>
      </c>
      <c r="D142" s="334" t="s">
        <v>223</v>
      </c>
      <c r="E142" s="335">
        <v>37993</v>
      </c>
      <c r="F142" s="334">
        <v>6219</v>
      </c>
      <c r="G142" s="334" t="s">
        <v>121</v>
      </c>
      <c r="H142" s="334">
        <v>10</v>
      </c>
      <c r="I142" s="334">
        <v>6219</v>
      </c>
      <c r="J142" s="334">
        <v>0</v>
      </c>
      <c r="K142" s="334">
        <v>6219</v>
      </c>
      <c r="L142" s="334">
        <v>0</v>
      </c>
      <c r="M142" s="314">
        <v>0</v>
      </c>
      <c r="N142" s="318" t="s">
        <v>542</v>
      </c>
      <c r="O142" s="318" t="s">
        <v>543</v>
      </c>
    </row>
    <row r="143" spans="1:18" x14ac:dyDescent="0.25">
      <c r="A143" s="263">
        <v>198</v>
      </c>
      <c r="B143" s="263" t="s">
        <v>118</v>
      </c>
      <c r="C143" s="263" t="s">
        <v>342</v>
      </c>
      <c r="D143" s="263" t="s">
        <v>299</v>
      </c>
      <c r="E143" s="299">
        <v>38006</v>
      </c>
      <c r="F143" s="263">
        <v>6013</v>
      </c>
      <c r="G143" s="263" t="s">
        <v>121</v>
      </c>
      <c r="H143" s="263">
        <v>20</v>
      </c>
      <c r="I143" s="263">
        <v>4484.45</v>
      </c>
      <c r="J143" s="263">
        <v>300.64999999999998</v>
      </c>
      <c r="K143" s="263">
        <v>4785.1000000000004</v>
      </c>
      <c r="L143" s="263">
        <v>1227.8999999999996</v>
      </c>
      <c r="M143" s="263">
        <v>0</v>
      </c>
      <c r="N143" s="318" t="s">
        <v>449</v>
      </c>
      <c r="O143" s="263">
        <v>363</v>
      </c>
      <c r="P143" s="263">
        <v>10</v>
      </c>
      <c r="Q143" s="318" t="s">
        <v>219</v>
      </c>
    </row>
    <row r="144" spans="1:18" x14ac:dyDescent="0.25">
      <c r="A144" s="334">
        <v>296</v>
      </c>
      <c r="B144" s="334" t="s">
        <v>118</v>
      </c>
      <c r="C144" s="334" t="s">
        <v>232</v>
      </c>
      <c r="D144" s="334" t="s">
        <v>223</v>
      </c>
      <c r="E144" s="335">
        <v>38034</v>
      </c>
      <c r="F144" s="334">
        <v>1270</v>
      </c>
      <c r="G144" s="334" t="s">
        <v>121</v>
      </c>
      <c r="H144" s="334">
        <v>10</v>
      </c>
      <c r="I144" s="334">
        <v>1270</v>
      </c>
      <c r="J144" s="334">
        <v>0</v>
      </c>
      <c r="K144" s="334">
        <v>1270</v>
      </c>
      <c r="L144" s="334">
        <v>0</v>
      </c>
      <c r="M144" s="314">
        <v>0</v>
      </c>
      <c r="N144" s="348" t="s">
        <v>545</v>
      </c>
      <c r="O144" s="348" t="s">
        <v>104</v>
      </c>
      <c r="P144" s="348" t="s">
        <v>104</v>
      </c>
      <c r="Q144" s="349" t="s">
        <v>432</v>
      </c>
    </row>
    <row r="145" spans="1:18" x14ac:dyDescent="0.25">
      <c r="A145" s="263">
        <v>199</v>
      </c>
      <c r="B145" s="263" t="s">
        <v>118</v>
      </c>
      <c r="C145" s="263" t="s">
        <v>343</v>
      </c>
      <c r="D145" s="263" t="s">
        <v>299</v>
      </c>
      <c r="E145" s="299">
        <v>38124</v>
      </c>
      <c r="F145" s="263">
        <v>40711</v>
      </c>
      <c r="G145" s="263" t="s">
        <v>121</v>
      </c>
      <c r="H145" s="263">
        <v>20</v>
      </c>
      <c r="I145" s="263">
        <v>29685.1</v>
      </c>
      <c r="J145" s="263">
        <v>2035.55</v>
      </c>
      <c r="K145" s="263">
        <v>31720.65</v>
      </c>
      <c r="L145" s="263">
        <v>8990.3499999999985</v>
      </c>
      <c r="M145" s="263">
        <f>F145</f>
        <v>40711</v>
      </c>
      <c r="N145" s="336" t="s">
        <v>537</v>
      </c>
      <c r="O145" s="263">
        <v>372</v>
      </c>
      <c r="P145" s="263">
        <v>5</v>
      </c>
      <c r="Q145" t="s">
        <v>544</v>
      </c>
    </row>
    <row r="146" spans="1:18" x14ac:dyDescent="0.25">
      <c r="A146" s="263">
        <v>297</v>
      </c>
      <c r="B146" s="263" t="s">
        <v>118</v>
      </c>
      <c r="C146" s="263" t="s">
        <v>233</v>
      </c>
      <c r="D146" s="263" t="s">
        <v>223</v>
      </c>
      <c r="E146" s="299">
        <v>38169</v>
      </c>
      <c r="F146" s="263">
        <v>17952</v>
      </c>
      <c r="G146" s="263" t="s">
        <v>121</v>
      </c>
      <c r="H146" s="263">
        <v>10</v>
      </c>
      <c r="I146" s="263">
        <v>17952</v>
      </c>
      <c r="J146" s="263">
        <v>0</v>
      </c>
      <c r="K146" s="263">
        <v>17952</v>
      </c>
      <c r="L146" s="263">
        <v>0</v>
      </c>
      <c r="M146" s="314">
        <v>0</v>
      </c>
      <c r="N146" s="331" t="s">
        <v>455</v>
      </c>
      <c r="O146" s="263">
        <v>392</v>
      </c>
      <c r="P146" s="263">
        <v>13</v>
      </c>
      <c r="Q146" s="318" t="s">
        <v>541</v>
      </c>
    </row>
    <row r="147" spans="1:18" x14ac:dyDescent="0.25">
      <c r="A147" s="263">
        <v>368</v>
      </c>
      <c r="B147" s="263" t="s">
        <v>118</v>
      </c>
      <c r="C147" s="263" t="s">
        <v>344</v>
      </c>
      <c r="D147" s="263" t="s">
        <v>299</v>
      </c>
      <c r="E147" s="299">
        <v>38169</v>
      </c>
      <c r="F147" s="263">
        <v>7595</v>
      </c>
      <c r="G147" s="263" t="s">
        <v>121</v>
      </c>
      <c r="H147" s="263">
        <v>20</v>
      </c>
      <c r="I147" s="263">
        <v>5506.75</v>
      </c>
      <c r="J147" s="263">
        <v>379.75</v>
      </c>
      <c r="K147" s="263">
        <v>5886.5</v>
      </c>
      <c r="L147" s="263">
        <v>1708.5</v>
      </c>
      <c r="M147" s="263">
        <f>F147</f>
        <v>7595</v>
      </c>
      <c r="N147" s="331" t="s">
        <v>537</v>
      </c>
      <c r="O147" s="263">
        <v>372</v>
      </c>
      <c r="P147" s="263">
        <v>5</v>
      </c>
      <c r="Q147" s="318" t="s">
        <v>546</v>
      </c>
    </row>
    <row r="148" spans="1:18" x14ac:dyDescent="0.25">
      <c r="A148" s="263">
        <v>369</v>
      </c>
      <c r="B148" s="263" t="s">
        <v>118</v>
      </c>
      <c r="C148" s="263" t="s">
        <v>345</v>
      </c>
      <c r="D148" s="263" t="s">
        <v>299</v>
      </c>
      <c r="E148" s="299">
        <v>38215</v>
      </c>
      <c r="F148" s="263">
        <v>13874</v>
      </c>
      <c r="G148" s="263" t="s">
        <v>121</v>
      </c>
      <c r="H148" s="263">
        <v>20</v>
      </c>
      <c r="I148" s="263">
        <v>9943.1</v>
      </c>
      <c r="J148" s="263">
        <v>693.7</v>
      </c>
      <c r="K148" s="263">
        <v>10636.8</v>
      </c>
      <c r="L148" s="263">
        <v>3237.2000000000007</v>
      </c>
      <c r="M148" s="263">
        <f>F148</f>
        <v>13874</v>
      </c>
      <c r="N148" s="331" t="s">
        <v>537</v>
      </c>
      <c r="O148" s="263">
        <v>372</v>
      </c>
      <c r="P148" s="263">
        <v>5</v>
      </c>
      <c r="Q148" s="318" t="s">
        <v>547</v>
      </c>
    </row>
    <row r="149" spans="1:18" x14ac:dyDescent="0.25">
      <c r="A149" s="263">
        <v>200</v>
      </c>
      <c r="B149" s="263" t="s">
        <v>118</v>
      </c>
      <c r="C149" s="263" t="s">
        <v>346</v>
      </c>
      <c r="D149" s="263" t="s">
        <v>299</v>
      </c>
      <c r="E149" s="299">
        <v>38230</v>
      </c>
      <c r="F149" s="263">
        <v>2935</v>
      </c>
      <c r="G149" s="263" t="s">
        <v>121</v>
      </c>
      <c r="H149" s="263">
        <v>20</v>
      </c>
      <c r="I149" s="263">
        <v>2103.75</v>
      </c>
      <c r="J149" s="263">
        <v>146.75</v>
      </c>
      <c r="K149" s="263">
        <v>2250.5</v>
      </c>
      <c r="L149" s="263">
        <v>684.5</v>
      </c>
      <c r="M149" s="263">
        <v>0</v>
      </c>
      <c r="N149" s="318" t="s">
        <v>449</v>
      </c>
      <c r="O149" s="263">
        <v>363</v>
      </c>
      <c r="P149" s="263">
        <v>10</v>
      </c>
      <c r="Q149" s="318" t="s">
        <v>219</v>
      </c>
    </row>
    <row r="150" spans="1:18" x14ac:dyDescent="0.25">
      <c r="A150" s="334">
        <v>299</v>
      </c>
      <c r="B150" s="334" t="s">
        <v>118</v>
      </c>
      <c r="C150" s="334" t="s">
        <v>235</v>
      </c>
      <c r="D150" s="334" t="s">
        <v>223</v>
      </c>
      <c r="E150" s="335">
        <v>38500</v>
      </c>
      <c r="F150" s="334">
        <v>7416</v>
      </c>
      <c r="G150" s="334" t="s">
        <v>121</v>
      </c>
      <c r="H150" s="334">
        <v>15</v>
      </c>
      <c r="I150" s="334">
        <v>6715.2</v>
      </c>
      <c r="J150" s="334">
        <v>494.4</v>
      </c>
      <c r="K150" s="334">
        <v>7209.6</v>
      </c>
      <c r="L150" s="334">
        <v>206.39999999999964</v>
      </c>
      <c r="M150" s="314">
        <v>0</v>
      </c>
      <c r="N150" s="49" t="s">
        <v>542</v>
      </c>
      <c r="O150" s="49" t="s">
        <v>543</v>
      </c>
    </row>
    <row r="151" spans="1:18" x14ac:dyDescent="0.25">
      <c r="A151" s="263">
        <v>255</v>
      </c>
      <c r="B151" s="263" t="s">
        <v>118</v>
      </c>
      <c r="C151" s="263" t="s">
        <v>236</v>
      </c>
      <c r="D151" s="263" t="s">
        <v>223</v>
      </c>
      <c r="E151" s="299">
        <v>38590</v>
      </c>
      <c r="F151" s="263">
        <v>2300</v>
      </c>
      <c r="G151" s="263" t="s">
        <v>121</v>
      </c>
      <c r="H151" s="263">
        <v>15</v>
      </c>
      <c r="I151" s="263">
        <v>2044.29</v>
      </c>
      <c r="J151" s="263">
        <v>153.33000000000001</v>
      </c>
      <c r="K151" s="263">
        <v>2197.62</v>
      </c>
      <c r="L151" s="263">
        <v>102.38000000000011</v>
      </c>
      <c r="M151" s="314">
        <v>0</v>
      </c>
      <c r="N151" s="331" t="s">
        <v>450</v>
      </c>
      <c r="O151" s="263">
        <v>396</v>
      </c>
      <c r="P151" s="263">
        <v>6.7</v>
      </c>
      <c r="Q151" t="s">
        <v>393</v>
      </c>
      <c r="R151" s="263"/>
    </row>
    <row r="152" spans="1:18" x14ac:dyDescent="0.25">
      <c r="A152" s="263">
        <v>204</v>
      </c>
      <c r="B152" s="263" t="s">
        <v>118</v>
      </c>
      <c r="C152" s="263" t="s">
        <v>347</v>
      </c>
      <c r="D152" s="263" t="s">
        <v>299</v>
      </c>
      <c r="E152" s="299">
        <v>38674</v>
      </c>
      <c r="F152" s="263">
        <v>89827</v>
      </c>
      <c r="G152" s="263" t="s">
        <v>121</v>
      </c>
      <c r="H152" s="263">
        <v>40</v>
      </c>
      <c r="I152" s="263">
        <v>29380.84</v>
      </c>
      <c r="J152" s="263">
        <v>2245.6799999999998</v>
      </c>
      <c r="K152" s="263">
        <v>31626.52</v>
      </c>
      <c r="L152" s="263">
        <v>58200.479999999996</v>
      </c>
      <c r="M152" s="263">
        <f>F152</f>
        <v>89827</v>
      </c>
      <c r="N152" s="336" t="s">
        <v>581</v>
      </c>
      <c r="O152" s="263"/>
      <c r="P152" s="263"/>
      <c r="Q152" s="333" t="s">
        <v>571</v>
      </c>
    </row>
    <row r="153" spans="1:18" x14ac:dyDescent="0.25">
      <c r="A153" s="263">
        <v>504</v>
      </c>
      <c r="B153" s="263" t="s">
        <v>118</v>
      </c>
      <c r="C153" s="263" t="s">
        <v>237</v>
      </c>
      <c r="D153" s="263" t="s">
        <v>223</v>
      </c>
      <c r="E153" s="299">
        <v>38898</v>
      </c>
      <c r="F153" s="263">
        <v>19540.3</v>
      </c>
      <c r="G153" s="263" t="s">
        <v>121</v>
      </c>
      <c r="H153" s="263">
        <v>7</v>
      </c>
      <c r="I153" s="263">
        <v>19540.3</v>
      </c>
      <c r="J153" s="263">
        <v>0</v>
      </c>
      <c r="K153" s="263">
        <v>19540.3</v>
      </c>
      <c r="L153" s="263">
        <v>0</v>
      </c>
      <c r="M153" s="315">
        <f>F153/2</f>
        <v>9770.15</v>
      </c>
      <c r="N153" s="305" t="s">
        <v>478</v>
      </c>
      <c r="O153" s="263">
        <v>396</v>
      </c>
      <c r="P153" s="263">
        <v>6.7</v>
      </c>
      <c r="Q153" t="s">
        <v>548</v>
      </c>
    </row>
    <row r="154" spans="1:18" x14ac:dyDescent="0.25">
      <c r="A154" s="263">
        <v>505</v>
      </c>
      <c r="B154" s="263" t="s">
        <v>118</v>
      </c>
      <c r="C154" s="263" t="s">
        <v>238</v>
      </c>
      <c r="D154" s="263" t="s">
        <v>223</v>
      </c>
      <c r="E154" s="299">
        <v>38898</v>
      </c>
      <c r="F154" s="263">
        <v>949</v>
      </c>
      <c r="G154" s="263" t="s">
        <v>121</v>
      </c>
      <c r="H154" s="263">
        <v>7</v>
      </c>
      <c r="I154" s="263">
        <v>949</v>
      </c>
      <c r="J154" s="263">
        <v>0</v>
      </c>
      <c r="K154" s="263">
        <v>949</v>
      </c>
      <c r="L154" s="263">
        <v>0</v>
      </c>
      <c r="M154" s="315">
        <f>F154/2</f>
        <v>474.5</v>
      </c>
      <c r="N154" s="263" t="s">
        <v>478</v>
      </c>
      <c r="O154" s="263">
        <v>396</v>
      </c>
      <c r="P154" s="263">
        <v>6.7</v>
      </c>
      <c r="Q154" t="s">
        <v>226</v>
      </c>
    </row>
    <row r="155" spans="1:18" x14ac:dyDescent="0.25">
      <c r="A155" s="263">
        <v>507</v>
      </c>
      <c r="B155" s="263" t="s">
        <v>118</v>
      </c>
      <c r="C155" s="263" t="s">
        <v>239</v>
      </c>
      <c r="D155" s="263" t="s">
        <v>223</v>
      </c>
      <c r="E155" s="299">
        <v>39082</v>
      </c>
      <c r="F155" s="263">
        <v>6717.62</v>
      </c>
      <c r="G155" s="263" t="s">
        <v>121</v>
      </c>
      <c r="H155" s="263">
        <v>7</v>
      </c>
      <c r="I155" s="263">
        <v>6717.62</v>
      </c>
      <c r="J155" s="263">
        <v>0</v>
      </c>
      <c r="K155" s="263">
        <v>6717.62</v>
      </c>
      <c r="L155" s="263">
        <v>0</v>
      </c>
      <c r="M155" s="315">
        <f>F155/2</f>
        <v>3358.81</v>
      </c>
      <c r="N155" s="331" t="s">
        <v>444</v>
      </c>
      <c r="O155" s="263">
        <v>353</v>
      </c>
      <c r="P155" s="263">
        <v>2</v>
      </c>
      <c r="Q155" s="318" t="s">
        <v>580</v>
      </c>
    </row>
    <row r="156" spans="1:18" x14ac:dyDescent="0.25">
      <c r="A156" s="263">
        <v>516</v>
      </c>
      <c r="B156" s="263" t="s">
        <v>118</v>
      </c>
      <c r="C156" s="263" t="s">
        <v>376</v>
      </c>
      <c r="D156" s="263" t="s">
        <v>223</v>
      </c>
      <c r="E156" s="299">
        <v>39122</v>
      </c>
      <c r="F156" s="263">
        <v>99956.88</v>
      </c>
      <c r="G156" s="263" t="s">
        <v>121</v>
      </c>
      <c r="H156" s="263">
        <v>10</v>
      </c>
      <c r="I156" s="263">
        <v>99956.88</v>
      </c>
      <c r="J156" s="263">
        <v>0</v>
      </c>
      <c r="K156" s="263">
        <v>99956.88</v>
      </c>
      <c r="L156" s="263">
        <v>0</v>
      </c>
      <c r="M156" s="315">
        <f>F156</f>
        <v>99956.88</v>
      </c>
      <c r="N156" s="331" t="s">
        <v>478</v>
      </c>
      <c r="O156" s="263">
        <v>396</v>
      </c>
      <c r="P156" s="263">
        <v>6.7</v>
      </c>
      <c r="Q156" t="s">
        <v>226</v>
      </c>
    </row>
    <row r="157" spans="1:18" x14ac:dyDescent="0.25">
      <c r="A157" s="263">
        <v>517</v>
      </c>
      <c r="B157" s="263" t="s">
        <v>118</v>
      </c>
      <c r="C157" s="263" t="s">
        <v>187</v>
      </c>
      <c r="D157" s="263" t="s">
        <v>120</v>
      </c>
      <c r="E157" s="299">
        <v>39217</v>
      </c>
      <c r="F157" s="263">
        <v>6914</v>
      </c>
      <c r="G157" s="263" t="s">
        <v>121</v>
      </c>
      <c r="H157" s="263">
        <v>20</v>
      </c>
      <c r="I157" s="263">
        <v>4033.17</v>
      </c>
      <c r="J157" s="263">
        <v>345.7</v>
      </c>
      <c r="K157" s="263">
        <v>4378.87</v>
      </c>
      <c r="L157" s="263">
        <v>2535.13</v>
      </c>
      <c r="M157" s="263">
        <v>0</v>
      </c>
      <c r="N157" s="49" t="s">
        <v>449</v>
      </c>
      <c r="O157" s="263">
        <v>363</v>
      </c>
      <c r="P157" s="263">
        <v>10</v>
      </c>
      <c r="Q157" s="336" t="s">
        <v>549</v>
      </c>
    </row>
    <row r="158" spans="1:18" x14ac:dyDescent="0.25">
      <c r="A158" s="263">
        <v>513</v>
      </c>
      <c r="B158" s="263" t="s">
        <v>118</v>
      </c>
      <c r="C158" s="263" t="s">
        <v>189</v>
      </c>
      <c r="D158" s="263" t="s">
        <v>120</v>
      </c>
      <c r="E158" s="299">
        <v>39295</v>
      </c>
      <c r="F158" s="263">
        <v>4917</v>
      </c>
      <c r="G158" s="263" t="s">
        <v>121</v>
      </c>
      <c r="H158" s="263">
        <v>20</v>
      </c>
      <c r="I158" s="263">
        <v>2806.79</v>
      </c>
      <c r="J158" s="263">
        <v>245.85</v>
      </c>
      <c r="K158" s="263">
        <v>3052.64</v>
      </c>
      <c r="L158" s="263">
        <v>1864.3600000000001</v>
      </c>
      <c r="M158" s="263">
        <v>0</v>
      </c>
      <c r="N158" s="49" t="s">
        <v>449</v>
      </c>
      <c r="O158" s="263">
        <v>363</v>
      </c>
      <c r="P158" s="263">
        <v>10</v>
      </c>
      <c r="Q158" s="336" t="s">
        <v>549</v>
      </c>
    </row>
    <row r="159" spans="1:18" x14ac:dyDescent="0.25">
      <c r="A159" s="263">
        <v>520</v>
      </c>
      <c r="B159" s="263" t="s">
        <v>118</v>
      </c>
      <c r="C159" s="263" t="s">
        <v>377</v>
      </c>
      <c r="D159" s="263" t="s">
        <v>223</v>
      </c>
      <c r="E159" s="299">
        <v>39337</v>
      </c>
      <c r="F159" s="263">
        <v>35830</v>
      </c>
      <c r="G159" s="263" t="s">
        <v>121</v>
      </c>
      <c r="H159" s="263">
        <v>10</v>
      </c>
      <c r="I159" s="263">
        <v>35830</v>
      </c>
      <c r="J159" s="263">
        <v>0</v>
      </c>
      <c r="K159" s="263">
        <v>35830</v>
      </c>
      <c r="L159" s="263">
        <v>0</v>
      </c>
      <c r="M159" s="314">
        <f>F159</f>
        <v>35830</v>
      </c>
      <c r="N159" s="49" t="s">
        <v>537</v>
      </c>
      <c r="O159" s="263">
        <v>372</v>
      </c>
      <c r="P159" s="263">
        <v>5</v>
      </c>
      <c r="Q159" s="336" t="s">
        <v>550</v>
      </c>
    </row>
    <row r="160" spans="1:18" x14ac:dyDescent="0.25">
      <c r="A160" s="263">
        <v>518</v>
      </c>
      <c r="B160" s="263" t="s">
        <v>118</v>
      </c>
      <c r="C160" s="263" t="s">
        <v>348</v>
      </c>
      <c r="D160" s="263" t="s">
        <v>299</v>
      </c>
      <c r="E160" s="299">
        <v>39395</v>
      </c>
      <c r="F160" s="263">
        <v>139170</v>
      </c>
      <c r="G160" s="263" t="s">
        <v>121</v>
      </c>
      <c r="H160" s="263">
        <v>20</v>
      </c>
      <c r="I160" s="263">
        <v>77703.25</v>
      </c>
      <c r="J160" s="263">
        <v>6958.5</v>
      </c>
      <c r="K160" s="263">
        <v>84661.75</v>
      </c>
      <c r="L160" s="263">
        <v>54508.25</v>
      </c>
      <c r="M160" s="263">
        <f>F160</f>
        <v>139170</v>
      </c>
      <c r="N160" s="49" t="s">
        <v>444</v>
      </c>
      <c r="O160" s="263">
        <v>353</v>
      </c>
      <c r="P160" s="263">
        <v>2</v>
      </c>
      <c r="Q160" s="336" t="s">
        <v>8</v>
      </c>
      <c r="R160" s="304"/>
    </row>
    <row r="161" spans="1:18" x14ac:dyDescent="0.25">
      <c r="A161" s="263">
        <v>601</v>
      </c>
      <c r="B161" s="263" t="s">
        <v>118</v>
      </c>
      <c r="C161" s="263" t="s">
        <v>241</v>
      </c>
      <c r="D161" s="263" t="s">
        <v>223</v>
      </c>
      <c r="E161" s="299">
        <v>39483</v>
      </c>
      <c r="F161" s="339">
        <v>2800</v>
      </c>
      <c r="G161" s="263" t="s">
        <v>121</v>
      </c>
      <c r="H161" s="263">
        <v>5</v>
      </c>
      <c r="I161" s="263">
        <v>2800</v>
      </c>
      <c r="J161" s="263">
        <v>0</v>
      </c>
      <c r="K161" s="263">
        <v>2800</v>
      </c>
      <c r="L161" s="263">
        <v>0</v>
      </c>
      <c r="M161" s="314">
        <f>F161/2</f>
        <v>1400</v>
      </c>
      <c r="N161" s="263" t="s">
        <v>478</v>
      </c>
      <c r="O161" s="263">
        <v>396</v>
      </c>
      <c r="P161" s="263">
        <v>6.7</v>
      </c>
      <c r="Q161" s="336" t="s">
        <v>226</v>
      </c>
      <c r="R161" s="263" t="s">
        <v>104</v>
      </c>
    </row>
    <row r="162" spans="1:18" x14ac:dyDescent="0.25">
      <c r="A162" s="263">
        <v>617</v>
      </c>
      <c r="B162" s="263" t="s">
        <v>118</v>
      </c>
      <c r="C162" s="263" t="s">
        <v>349</v>
      </c>
      <c r="D162" s="263" t="s">
        <v>299</v>
      </c>
      <c r="E162" s="299">
        <v>39506</v>
      </c>
      <c r="F162" s="339">
        <v>1734.53</v>
      </c>
      <c r="G162" s="263" t="s">
        <v>121</v>
      </c>
      <c r="H162" s="263">
        <v>50</v>
      </c>
      <c r="I162" s="263">
        <v>375.81</v>
      </c>
      <c r="J162" s="263">
        <v>34.69</v>
      </c>
      <c r="K162" s="263">
        <v>410.5</v>
      </c>
      <c r="L162" s="263">
        <v>1324.03</v>
      </c>
      <c r="M162" s="304">
        <f>F162</f>
        <v>1734.53</v>
      </c>
      <c r="N162" s="263" t="s">
        <v>478</v>
      </c>
      <c r="O162" s="263">
        <v>396</v>
      </c>
      <c r="P162" s="263">
        <v>6.7</v>
      </c>
      <c r="Q162" s="336" t="s">
        <v>226</v>
      </c>
    </row>
    <row r="163" spans="1:18" x14ac:dyDescent="0.25">
      <c r="A163" s="263">
        <v>611</v>
      </c>
      <c r="B163" s="263" t="s">
        <v>118</v>
      </c>
      <c r="C163" s="263" t="s">
        <v>242</v>
      </c>
      <c r="D163" s="263" t="s">
        <v>223</v>
      </c>
      <c r="E163" s="299">
        <v>39524</v>
      </c>
      <c r="F163" s="339">
        <v>2903.38</v>
      </c>
      <c r="G163" s="263" t="s">
        <v>121</v>
      </c>
      <c r="H163" s="263">
        <v>5</v>
      </c>
      <c r="I163" s="263">
        <v>2903.38</v>
      </c>
      <c r="J163" s="263">
        <v>0</v>
      </c>
      <c r="K163" s="263">
        <v>2903.38</v>
      </c>
      <c r="L163" s="263">
        <v>0</v>
      </c>
      <c r="M163" s="315">
        <f>F163/2</f>
        <v>1451.69</v>
      </c>
      <c r="N163" s="263" t="s">
        <v>478</v>
      </c>
      <c r="O163" s="263">
        <v>396</v>
      </c>
      <c r="P163" s="263">
        <v>6.7</v>
      </c>
      <c r="Q163" s="336" t="s">
        <v>226</v>
      </c>
    </row>
    <row r="164" spans="1:18" x14ac:dyDescent="0.25">
      <c r="A164" s="263">
        <v>603</v>
      </c>
      <c r="B164" s="263" t="s">
        <v>118</v>
      </c>
      <c r="C164" s="263" t="s">
        <v>244</v>
      </c>
      <c r="D164" s="263" t="s">
        <v>223</v>
      </c>
      <c r="E164" s="299">
        <v>39538</v>
      </c>
      <c r="F164" s="339">
        <v>64195</v>
      </c>
      <c r="G164" s="263" t="s">
        <v>121</v>
      </c>
      <c r="H164" s="263">
        <v>15</v>
      </c>
      <c r="I164" s="263">
        <v>46006.45</v>
      </c>
      <c r="J164" s="263">
        <v>4279.67</v>
      </c>
      <c r="K164" s="263">
        <v>50286.12</v>
      </c>
      <c r="L164" s="350">
        <v>13908.879999999997</v>
      </c>
      <c r="M164" s="315">
        <f>F164/2</f>
        <v>32097.5</v>
      </c>
      <c r="N164" s="263" t="s">
        <v>478</v>
      </c>
      <c r="O164" s="263">
        <v>396</v>
      </c>
      <c r="P164" s="263">
        <v>6.7</v>
      </c>
      <c r="Q164" s="336" t="s">
        <v>226</v>
      </c>
    </row>
    <row r="165" spans="1:18" x14ac:dyDescent="0.25">
      <c r="A165" s="263">
        <v>634</v>
      </c>
      <c r="B165" s="263" t="s">
        <v>118</v>
      </c>
      <c r="C165" s="263" t="s">
        <v>350</v>
      </c>
      <c r="D165" s="263" t="s">
        <v>299</v>
      </c>
      <c r="E165" s="299">
        <v>39539</v>
      </c>
      <c r="F165" s="263">
        <v>7621</v>
      </c>
      <c r="G165" s="263" t="s">
        <v>121</v>
      </c>
      <c r="H165" s="263">
        <v>50</v>
      </c>
      <c r="I165" s="263">
        <v>1638.52</v>
      </c>
      <c r="J165" s="263">
        <v>152.41999999999999</v>
      </c>
      <c r="K165" s="263">
        <v>1790.94</v>
      </c>
      <c r="L165" s="263">
        <v>5830.0599999999995</v>
      </c>
      <c r="M165" s="263">
        <v>0</v>
      </c>
      <c r="N165" s="263" t="s">
        <v>449</v>
      </c>
      <c r="O165" s="263">
        <v>363</v>
      </c>
      <c r="P165" s="263">
        <v>10</v>
      </c>
      <c r="Q165" s="336" t="s">
        <v>219</v>
      </c>
    </row>
    <row r="166" spans="1:18" x14ac:dyDescent="0.25">
      <c r="A166" s="263">
        <v>618</v>
      </c>
      <c r="B166" s="263" t="s">
        <v>118</v>
      </c>
      <c r="C166" s="263" t="s">
        <v>351</v>
      </c>
      <c r="D166" s="263" t="s">
        <v>299</v>
      </c>
      <c r="E166" s="299">
        <v>39542</v>
      </c>
      <c r="F166" s="263">
        <v>9954</v>
      </c>
      <c r="G166" s="263" t="s">
        <v>121</v>
      </c>
      <c r="H166" s="263">
        <v>50</v>
      </c>
      <c r="I166" s="263">
        <v>2140.11</v>
      </c>
      <c r="J166" s="263">
        <v>199.08</v>
      </c>
      <c r="K166" s="263">
        <v>2339.19</v>
      </c>
      <c r="L166" s="263">
        <v>7614.8099999999995</v>
      </c>
      <c r="M166" s="263">
        <v>0</v>
      </c>
      <c r="N166" s="263" t="s">
        <v>449</v>
      </c>
      <c r="O166" s="263">
        <v>363</v>
      </c>
      <c r="P166" s="263">
        <v>10</v>
      </c>
      <c r="Q166" s="336" t="s">
        <v>219</v>
      </c>
    </row>
    <row r="167" spans="1:18" x14ac:dyDescent="0.25">
      <c r="A167" s="263">
        <v>595</v>
      </c>
      <c r="B167" s="263" t="s">
        <v>118</v>
      </c>
      <c r="C167" s="263" t="s">
        <v>245</v>
      </c>
      <c r="D167" s="263" t="s">
        <v>223</v>
      </c>
      <c r="E167" s="299">
        <v>39569</v>
      </c>
      <c r="F167" s="263">
        <v>21395</v>
      </c>
      <c r="G167" s="263" t="s">
        <v>121</v>
      </c>
      <c r="H167" s="263">
        <v>5</v>
      </c>
      <c r="I167" s="263">
        <v>21395</v>
      </c>
      <c r="J167" s="263">
        <v>0</v>
      </c>
      <c r="K167" s="263">
        <v>21395</v>
      </c>
      <c r="L167" s="263">
        <v>0</v>
      </c>
      <c r="M167" s="314">
        <v>0</v>
      </c>
      <c r="N167" s="263" t="s">
        <v>449</v>
      </c>
      <c r="O167" s="318" t="s">
        <v>104</v>
      </c>
      <c r="Q167" s="336" t="s">
        <v>551</v>
      </c>
    </row>
    <row r="168" spans="1:18" x14ac:dyDescent="0.25">
      <c r="A168" s="263">
        <v>612</v>
      </c>
      <c r="B168" s="263" t="s">
        <v>118</v>
      </c>
      <c r="C168" s="263" t="s">
        <v>378</v>
      </c>
      <c r="D168" s="263" t="s">
        <v>223</v>
      </c>
      <c r="E168" s="299">
        <v>39569</v>
      </c>
      <c r="F168" s="263">
        <v>2444.92</v>
      </c>
      <c r="G168" s="263" t="s">
        <v>121</v>
      </c>
      <c r="H168" s="263">
        <v>5</v>
      </c>
      <c r="I168" s="263">
        <v>2444.92</v>
      </c>
      <c r="J168" s="263">
        <v>0</v>
      </c>
      <c r="K168" s="263">
        <v>2444.92</v>
      </c>
      <c r="L168" s="263">
        <v>0</v>
      </c>
      <c r="M168" s="314">
        <v>0</v>
      </c>
      <c r="N168" s="263" t="s">
        <v>449</v>
      </c>
      <c r="O168" s="305">
        <v>363</v>
      </c>
      <c r="P168" s="305">
        <v>10</v>
      </c>
      <c r="Q168" s="336" t="s">
        <v>219</v>
      </c>
    </row>
    <row r="169" spans="1:18" x14ac:dyDescent="0.25">
      <c r="A169" s="263">
        <v>619</v>
      </c>
      <c r="B169" s="263" t="s">
        <v>118</v>
      </c>
      <c r="C169" s="263" t="s">
        <v>352</v>
      </c>
      <c r="D169" s="263" t="s">
        <v>299</v>
      </c>
      <c r="E169" s="299">
        <v>39569</v>
      </c>
      <c r="F169" s="263">
        <v>2273.0700000000002</v>
      </c>
      <c r="G169" s="263" t="s">
        <v>121</v>
      </c>
      <c r="H169" s="263">
        <v>50</v>
      </c>
      <c r="I169" s="263">
        <v>484.91</v>
      </c>
      <c r="J169" s="263">
        <v>45.46</v>
      </c>
      <c r="K169" s="263">
        <v>530.37</v>
      </c>
      <c r="L169" s="263">
        <v>1742.7000000000003</v>
      </c>
      <c r="M169" s="263">
        <v>0</v>
      </c>
      <c r="N169" s="263" t="s">
        <v>449</v>
      </c>
      <c r="O169" s="263">
        <v>363</v>
      </c>
      <c r="P169" s="263">
        <v>10</v>
      </c>
      <c r="Q169" t="s">
        <v>219</v>
      </c>
    </row>
    <row r="170" spans="1:18" x14ac:dyDescent="0.25">
      <c r="A170" s="334">
        <v>592</v>
      </c>
      <c r="B170" s="334" t="s">
        <v>118</v>
      </c>
      <c r="C170" s="334" t="s">
        <v>246</v>
      </c>
      <c r="D170" s="334" t="s">
        <v>223</v>
      </c>
      <c r="E170" s="335">
        <v>39600</v>
      </c>
      <c r="F170" s="334">
        <v>2200</v>
      </c>
      <c r="G170" s="334" t="s">
        <v>121</v>
      </c>
      <c r="H170" s="334">
        <v>5</v>
      </c>
      <c r="I170" s="334">
        <v>2200</v>
      </c>
      <c r="J170" s="334">
        <v>0</v>
      </c>
      <c r="K170" s="334">
        <v>2200</v>
      </c>
      <c r="L170" s="334">
        <v>0</v>
      </c>
      <c r="M170" s="314">
        <v>0</v>
      </c>
      <c r="N170" s="263" t="s">
        <v>449</v>
      </c>
      <c r="O170" s="318" t="s">
        <v>104</v>
      </c>
      <c r="Q170" s="318" t="s">
        <v>551</v>
      </c>
    </row>
    <row r="171" spans="1:18" x14ac:dyDescent="0.25">
      <c r="A171" s="263">
        <v>609</v>
      </c>
      <c r="B171" s="263" t="s">
        <v>118</v>
      </c>
      <c r="C171" s="263" t="s">
        <v>247</v>
      </c>
      <c r="D171" s="263" t="s">
        <v>223</v>
      </c>
      <c r="E171" s="299">
        <v>39610</v>
      </c>
      <c r="F171" s="339">
        <v>1030</v>
      </c>
      <c r="G171" s="263" t="s">
        <v>121</v>
      </c>
      <c r="H171" s="263">
        <v>5</v>
      </c>
      <c r="I171" s="263">
        <v>1030</v>
      </c>
      <c r="J171" s="263">
        <v>0</v>
      </c>
      <c r="K171" s="263">
        <v>1030</v>
      </c>
      <c r="L171" s="263">
        <v>0</v>
      </c>
      <c r="M171" s="314">
        <f>F171/2</f>
        <v>515</v>
      </c>
      <c r="N171" s="263" t="s">
        <v>478</v>
      </c>
      <c r="O171" s="305">
        <v>396</v>
      </c>
      <c r="P171" s="305">
        <v>6.7</v>
      </c>
      <c r="Q171" s="318" t="s">
        <v>226</v>
      </c>
    </row>
    <row r="172" spans="1:18" x14ac:dyDescent="0.25">
      <c r="A172" s="263">
        <v>616</v>
      </c>
      <c r="B172" s="263" t="s">
        <v>118</v>
      </c>
      <c r="C172" s="263" t="s">
        <v>193</v>
      </c>
      <c r="D172" s="263" t="s">
        <v>299</v>
      </c>
      <c r="E172" s="299">
        <v>39629</v>
      </c>
      <c r="F172" s="323">
        <v>51646.18</v>
      </c>
      <c r="G172" s="263" t="s">
        <v>121</v>
      </c>
      <c r="H172" s="263">
        <v>50</v>
      </c>
      <c r="I172" s="263">
        <v>10845.66</v>
      </c>
      <c r="J172" s="263">
        <v>1032.92</v>
      </c>
      <c r="K172" s="263">
        <v>11878.58</v>
      </c>
      <c r="L172" s="263">
        <v>39767.599999999999</v>
      </c>
      <c r="M172" s="304">
        <f>F172</f>
        <v>51646.18</v>
      </c>
      <c r="N172" s="263" t="s">
        <v>478</v>
      </c>
      <c r="O172" s="305">
        <v>397</v>
      </c>
      <c r="P172" s="305">
        <v>6.7</v>
      </c>
      <c r="Q172" s="318" t="s">
        <v>552</v>
      </c>
    </row>
    <row r="173" spans="1:18" x14ac:dyDescent="0.25">
      <c r="A173" s="263">
        <v>639</v>
      </c>
      <c r="B173" s="263" t="s">
        <v>118</v>
      </c>
      <c r="C173" s="263" t="s">
        <v>194</v>
      </c>
      <c r="D173" s="263" t="s">
        <v>299</v>
      </c>
      <c r="E173" s="299">
        <v>39629</v>
      </c>
      <c r="F173" s="323">
        <v>40000</v>
      </c>
      <c r="G173" s="263" t="s">
        <v>121</v>
      </c>
      <c r="H173" s="263">
        <v>50</v>
      </c>
      <c r="I173" s="263">
        <v>8400</v>
      </c>
      <c r="J173" s="263">
        <v>800</v>
      </c>
      <c r="K173" s="263">
        <v>9200</v>
      </c>
      <c r="L173" s="263">
        <v>30800</v>
      </c>
      <c r="M173" s="263">
        <f>F173</f>
        <v>40000</v>
      </c>
      <c r="N173" s="263" t="s">
        <v>478</v>
      </c>
      <c r="O173" s="305">
        <v>397</v>
      </c>
      <c r="P173" s="305">
        <v>6.7</v>
      </c>
      <c r="Q173" s="318" t="s">
        <v>552</v>
      </c>
    </row>
    <row r="174" spans="1:18" x14ac:dyDescent="0.25">
      <c r="A174" s="263">
        <v>613</v>
      </c>
      <c r="B174" s="263" t="s">
        <v>118</v>
      </c>
      <c r="C174" s="263" t="s">
        <v>379</v>
      </c>
      <c r="D174" s="263" t="s">
        <v>223</v>
      </c>
      <c r="E174" s="299">
        <v>39630</v>
      </c>
      <c r="F174" s="339">
        <v>1588.59</v>
      </c>
      <c r="G174" s="263" t="s">
        <v>121</v>
      </c>
      <c r="H174" s="263">
        <v>5</v>
      </c>
      <c r="I174" s="263">
        <v>1588.59</v>
      </c>
      <c r="J174" s="263">
        <v>0</v>
      </c>
      <c r="K174" s="263">
        <v>1588.59</v>
      </c>
      <c r="L174" s="263">
        <v>0</v>
      </c>
      <c r="M174" s="315">
        <f>F174</f>
        <v>1588.59</v>
      </c>
      <c r="N174" s="263" t="s">
        <v>478</v>
      </c>
      <c r="O174" s="305">
        <v>396</v>
      </c>
      <c r="P174" s="305">
        <v>6.7</v>
      </c>
      <c r="Q174" t="s">
        <v>434</v>
      </c>
    </row>
    <row r="175" spans="1:18" x14ac:dyDescent="0.25">
      <c r="A175" s="263">
        <v>600</v>
      </c>
      <c r="B175" s="263" t="s">
        <v>118</v>
      </c>
      <c r="C175" s="263" t="s">
        <v>248</v>
      </c>
      <c r="D175" s="263" t="s">
        <v>223</v>
      </c>
      <c r="E175" s="299">
        <v>39654</v>
      </c>
      <c r="F175" s="263">
        <v>28028.5</v>
      </c>
      <c r="G175" s="263" t="s">
        <v>121</v>
      </c>
      <c r="H175" s="263">
        <v>15</v>
      </c>
      <c r="I175" s="263">
        <v>19464.27</v>
      </c>
      <c r="J175" s="263">
        <v>1868.57</v>
      </c>
      <c r="K175" s="263">
        <v>21332.84</v>
      </c>
      <c r="L175" s="263">
        <v>6695.66</v>
      </c>
      <c r="M175" s="263">
        <v>0</v>
      </c>
      <c r="N175" s="303" t="s">
        <v>438</v>
      </c>
      <c r="O175" s="303"/>
      <c r="P175" s="303"/>
      <c r="Q175" s="336"/>
    </row>
    <row r="176" spans="1:18" x14ac:dyDescent="0.25">
      <c r="A176" s="263">
        <v>607</v>
      </c>
      <c r="B176" s="263" t="s">
        <v>118</v>
      </c>
      <c r="C176" s="263" t="s">
        <v>248</v>
      </c>
      <c r="D176" s="263" t="s">
        <v>223</v>
      </c>
      <c r="E176" s="299">
        <v>39654</v>
      </c>
      <c r="F176" s="263">
        <v>54938.5</v>
      </c>
      <c r="G176" s="263" t="s">
        <v>121</v>
      </c>
      <c r="H176" s="263">
        <v>15</v>
      </c>
      <c r="I176" s="263">
        <v>38151.769999999997</v>
      </c>
      <c r="J176" s="263">
        <v>3662.57</v>
      </c>
      <c r="K176" s="263">
        <v>41814.339999999997</v>
      </c>
      <c r="L176" s="263">
        <v>13124.160000000003</v>
      </c>
      <c r="M176" s="263">
        <v>0</v>
      </c>
      <c r="N176" s="303" t="s">
        <v>438</v>
      </c>
      <c r="O176" s="303"/>
      <c r="P176" s="303"/>
      <c r="Q176" s="336"/>
    </row>
    <row r="177" spans="1:18" x14ac:dyDescent="0.25">
      <c r="A177" s="263">
        <v>614</v>
      </c>
      <c r="B177" s="263" t="s">
        <v>118</v>
      </c>
      <c r="C177" s="263" t="s">
        <v>353</v>
      </c>
      <c r="D177" s="263" t="s">
        <v>299</v>
      </c>
      <c r="E177" s="299">
        <v>39667</v>
      </c>
      <c r="F177" s="263">
        <v>19300</v>
      </c>
      <c r="G177" s="263" t="s">
        <v>121</v>
      </c>
      <c r="H177" s="263">
        <v>50</v>
      </c>
      <c r="I177" s="263">
        <v>4020.83</v>
      </c>
      <c r="J177" s="263">
        <v>386</v>
      </c>
      <c r="K177" s="263">
        <v>4406.83</v>
      </c>
      <c r="L177" s="263">
        <v>14893.17</v>
      </c>
      <c r="M177" s="304">
        <f t="shared" ref="M177:M183" si="1">F177</f>
        <v>19300</v>
      </c>
      <c r="N177" s="49" t="s">
        <v>522</v>
      </c>
      <c r="O177" s="305">
        <v>354</v>
      </c>
      <c r="P177" s="305">
        <v>3.3</v>
      </c>
      <c r="Q177" s="336" t="s">
        <v>553</v>
      </c>
    </row>
    <row r="178" spans="1:18" x14ac:dyDescent="0.25">
      <c r="A178" s="263">
        <v>622</v>
      </c>
      <c r="B178" s="263" t="s">
        <v>118</v>
      </c>
      <c r="C178" s="263" t="s">
        <v>354</v>
      </c>
      <c r="D178" s="263" t="s">
        <v>299</v>
      </c>
      <c r="E178" s="299">
        <v>39695</v>
      </c>
      <c r="F178" s="263">
        <v>8285.7999999999993</v>
      </c>
      <c r="G178" s="263" t="s">
        <v>121</v>
      </c>
      <c r="H178" s="263">
        <v>50</v>
      </c>
      <c r="I178" s="263">
        <v>1712.44</v>
      </c>
      <c r="J178" s="263">
        <v>165.72</v>
      </c>
      <c r="K178" s="263">
        <v>1878.16</v>
      </c>
      <c r="L178" s="263">
        <v>6407.6399999999994</v>
      </c>
      <c r="M178" s="304">
        <f t="shared" si="1"/>
        <v>8285.7999999999993</v>
      </c>
      <c r="N178" s="49" t="s">
        <v>444</v>
      </c>
      <c r="O178" s="305">
        <v>353</v>
      </c>
      <c r="P178" s="305">
        <v>2</v>
      </c>
      <c r="Q178" s="336" t="s">
        <v>8</v>
      </c>
    </row>
    <row r="179" spans="1:18" x14ac:dyDescent="0.25">
      <c r="A179" s="263">
        <v>615</v>
      </c>
      <c r="B179" s="263" t="s">
        <v>118</v>
      </c>
      <c r="C179" s="263" t="s">
        <v>355</v>
      </c>
      <c r="D179" s="263" t="s">
        <v>299</v>
      </c>
      <c r="E179" s="299">
        <v>39797</v>
      </c>
      <c r="F179" s="300">
        <v>10500</v>
      </c>
      <c r="G179" s="263" t="s">
        <v>121</v>
      </c>
      <c r="H179" s="263">
        <v>50</v>
      </c>
      <c r="I179" s="263">
        <v>2117.5</v>
      </c>
      <c r="J179" s="263">
        <v>210</v>
      </c>
      <c r="K179" s="263">
        <v>2327.5</v>
      </c>
      <c r="L179" s="263">
        <v>8172.5</v>
      </c>
      <c r="M179" s="304">
        <f t="shared" si="1"/>
        <v>10500</v>
      </c>
      <c r="N179" s="263" t="s">
        <v>537</v>
      </c>
      <c r="O179" s="263">
        <v>372</v>
      </c>
      <c r="P179" s="263">
        <v>5</v>
      </c>
      <c r="Q179" s="336" t="s">
        <v>538</v>
      </c>
    </row>
    <row r="180" spans="1:18" x14ac:dyDescent="0.25">
      <c r="A180" s="263">
        <v>635</v>
      </c>
      <c r="B180" s="263" t="s">
        <v>118</v>
      </c>
      <c r="C180" s="263" t="s">
        <v>356</v>
      </c>
      <c r="D180" s="263" t="s">
        <v>299</v>
      </c>
      <c r="E180" s="299">
        <v>39797</v>
      </c>
      <c r="F180" s="300">
        <v>9575</v>
      </c>
      <c r="G180" s="263" t="s">
        <v>121</v>
      </c>
      <c r="H180" s="263">
        <v>50</v>
      </c>
      <c r="I180" s="263">
        <v>1930.96</v>
      </c>
      <c r="J180" s="263">
        <v>191.5</v>
      </c>
      <c r="K180" s="263">
        <v>2122.46</v>
      </c>
      <c r="L180" s="263">
        <v>7452.54</v>
      </c>
      <c r="M180" s="304">
        <f t="shared" si="1"/>
        <v>9575</v>
      </c>
      <c r="N180" s="263" t="s">
        <v>537</v>
      </c>
      <c r="O180" s="263">
        <v>372</v>
      </c>
      <c r="P180" s="263">
        <v>5</v>
      </c>
      <c r="Q180" s="336" t="s">
        <v>538</v>
      </c>
    </row>
    <row r="181" spans="1:18" x14ac:dyDescent="0.25">
      <c r="A181" s="263">
        <v>620</v>
      </c>
      <c r="B181" s="263" t="s">
        <v>118</v>
      </c>
      <c r="C181" s="263" t="s">
        <v>357</v>
      </c>
      <c r="D181" s="263" t="s">
        <v>299</v>
      </c>
      <c r="E181" s="299">
        <v>39799</v>
      </c>
      <c r="F181" s="300">
        <v>1872</v>
      </c>
      <c r="G181" s="263" t="s">
        <v>121</v>
      </c>
      <c r="H181" s="263">
        <v>50</v>
      </c>
      <c r="I181" s="263">
        <v>374.4</v>
      </c>
      <c r="J181" s="263">
        <v>37.44</v>
      </c>
      <c r="K181" s="263">
        <v>411.84</v>
      </c>
      <c r="L181" s="263">
        <v>1460.16</v>
      </c>
      <c r="M181" s="304">
        <f t="shared" si="1"/>
        <v>1872</v>
      </c>
      <c r="N181" s="263" t="s">
        <v>537</v>
      </c>
      <c r="O181" s="263">
        <v>372</v>
      </c>
      <c r="P181" s="263">
        <v>5</v>
      </c>
      <c r="Q181" s="336" t="s">
        <v>538</v>
      </c>
    </row>
    <row r="182" spans="1:18" x14ac:dyDescent="0.25">
      <c r="A182" s="263">
        <v>621</v>
      </c>
      <c r="B182" s="263" t="s">
        <v>118</v>
      </c>
      <c r="C182" s="263" t="s">
        <v>358</v>
      </c>
      <c r="D182" s="263" t="s">
        <v>299</v>
      </c>
      <c r="E182" s="299">
        <v>39799</v>
      </c>
      <c r="F182" s="323">
        <v>2907</v>
      </c>
      <c r="G182" s="263" t="s">
        <v>121</v>
      </c>
      <c r="H182" s="263">
        <v>50</v>
      </c>
      <c r="I182" s="263">
        <v>581.4</v>
      </c>
      <c r="J182" s="263">
        <v>58.14</v>
      </c>
      <c r="K182" s="263">
        <v>639.54</v>
      </c>
      <c r="L182" s="263">
        <v>2267.46</v>
      </c>
      <c r="M182" s="304">
        <f t="shared" si="1"/>
        <v>2907</v>
      </c>
      <c r="N182" s="263" t="s">
        <v>478</v>
      </c>
      <c r="O182" s="263">
        <v>397</v>
      </c>
      <c r="P182" s="49">
        <v>6.7</v>
      </c>
      <c r="Q182" t="s">
        <v>554</v>
      </c>
      <c r="R182" s="304"/>
    </row>
    <row r="183" spans="1:18" x14ac:dyDescent="0.25">
      <c r="A183" s="263">
        <v>670</v>
      </c>
      <c r="B183" s="263" t="s">
        <v>118</v>
      </c>
      <c r="C183" s="263" t="s">
        <v>359</v>
      </c>
      <c r="D183" s="263" t="s">
        <v>299</v>
      </c>
      <c r="E183" s="299">
        <v>39885</v>
      </c>
      <c r="F183" s="263">
        <v>1886805.06</v>
      </c>
      <c r="G183" s="263" t="s">
        <v>121</v>
      </c>
      <c r="H183" s="263">
        <v>50</v>
      </c>
      <c r="I183" s="263">
        <v>371071.65</v>
      </c>
      <c r="J183" s="263">
        <v>37736.1</v>
      </c>
      <c r="K183" s="263">
        <v>408807.75</v>
      </c>
      <c r="L183" s="263">
        <v>1477997.31</v>
      </c>
      <c r="M183" s="304">
        <f t="shared" si="1"/>
        <v>1886805.06</v>
      </c>
      <c r="N183" s="263" t="s">
        <v>537</v>
      </c>
      <c r="O183" s="263">
        <v>372</v>
      </c>
      <c r="P183" s="263">
        <v>5</v>
      </c>
      <c r="Q183" t="s">
        <v>392</v>
      </c>
    </row>
    <row r="184" spans="1:18" x14ac:dyDescent="0.25">
      <c r="A184" s="263">
        <v>671</v>
      </c>
      <c r="B184" s="263" t="s">
        <v>118</v>
      </c>
      <c r="C184" s="263" t="s">
        <v>360</v>
      </c>
      <c r="D184" s="263" t="s">
        <v>299</v>
      </c>
      <c r="E184" s="299">
        <v>39885</v>
      </c>
      <c r="F184" s="263">
        <v>22107.03</v>
      </c>
      <c r="G184" s="263" t="s">
        <v>121</v>
      </c>
      <c r="H184" s="263">
        <v>50</v>
      </c>
      <c r="I184" s="263">
        <v>4347.71</v>
      </c>
      <c r="J184" s="263">
        <v>442.14</v>
      </c>
      <c r="K184" s="263">
        <v>4789.8500000000004</v>
      </c>
      <c r="L184" s="263">
        <v>17317.18</v>
      </c>
      <c r="M184" s="304">
        <v>0</v>
      </c>
      <c r="N184" s="263" t="s">
        <v>449</v>
      </c>
      <c r="O184" s="263">
        <v>363</v>
      </c>
      <c r="P184" s="263">
        <v>10</v>
      </c>
      <c r="Q184" t="s">
        <v>555</v>
      </c>
    </row>
    <row r="185" spans="1:18" x14ac:dyDescent="0.25">
      <c r="A185" s="263">
        <v>661</v>
      </c>
      <c r="B185" s="263" t="s">
        <v>118</v>
      </c>
      <c r="C185" s="263" t="s">
        <v>251</v>
      </c>
      <c r="D185" s="263" t="s">
        <v>223</v>
      </c>
      <c r="E185" s="299">
        <v>39968</v>
      </c>
      <c r="F185" s="351">
        <v>5457.78</v>
      </c>
      <c r="G185" s="263" t="s">
        <v>121</v>
      </c>
      <c r="H185" s="263">
        <v>5</v>
      </c>
      <c r="I185" s="263">
        <v>5457.78</v>
      </c>
      <c r="J185" s="263">
        <v>0</v>
      </c>
      <c r="K185" s="263">
        <v>5457.78</v>
      </c>
      <c r="L185" s="263">
        <v>0</v>
      </c>
      <c r="M185" s="315">
        <f>F185/2</f>
        <v>2728.89</v>
      </c>
      <c r="N185" s="263" t="s">
        <v>478</v>
      </c>
      <c r="O185" s="263">
        <v>396</v>
      </c>
      <c r="P185" s="263">
        <v>6.7</v>
      </c>
      <c r="Q185" t="s">
        <v>226</v>
      </c>
    </row>
    <row r="186" spans="1:18" x14ac:dyDescent="0.25">
      <c r="A186" s="263">
        <v>663</v>
      </c>
      <c r="B186" s="263" t="s">
        <v>118</v>
      </c>
      <c r="C186" s="263" t="s">
        <v>252</v>
      </c>
      <c r="D186" s="263" t="s">
        <v>223</v>
      </c>
      <c r="E186" s="299">
        <v>39974</v>
      </c>
      <c r="F186" s="308">
        <v>8739</v>
      </c>
      <c r="G186" s="263" t="s">
        <v>121</v>
      </c>
      <c r="H186" s="263">
        <v>5</v>
      </c>
      <c r="I186" s="263">
        <v>8739</v>
      </c>
      <c r="J186" s="263">
        <v>0</v>
      </c>
      <c r="K186" s="263">
        <v>8739</v>
      </c>
      <c r="L186" s="263">
        <v>0</v>
      </c>
      <c r="M186" s="315">
        <f>F186/2</f>
        <v>4369.5</v>
      </c>
      <c r="N186" s="263" t="s">
        <v>444</v>
      </c>
      <c r="O186" s="263">
        <v>353</v>
      </c>
      <c r="P186" s="263">
        <v>2</v>
      </c>
      <c r="Q186" t="s">
        <v>8</v>
      </c>
    </row>
    <row r="187" spans="1:18" x14ac:dyDescent="0.25">
      <c r="A187" s="263">
        <v>664</v>
      </c>
      <c r="B187" s="263" t="s">
        <v>118</v>
      </c>
      <c r="C187" s="263" t="s">
        <v>253</v>
      </c>
      <c r="D187" s="263" t="s">
        <v>223</v>
      </c>
      <c r="E187" s="299">
        <v>40134</v>
      </c>
      <c r="F187" s="263">
        <v>9765</v>
      </c>
      <c r="G187" s="263" t="s">
        <v>121</v>
      </c>
      <c r="H187" s="263">
        <v>5</v>
      </c>
      <c r="I187" s="263">
        <v>9765</v>
      </c>
      <c r="J187" s="263">
        <v>0</v>
      </c>
      <c r="K187" s="263">
        <v>9765</v>
      </c>
      <c r="L187" s="263">
        <v>0</v>
      </c>
      <c r="M187" s="315">
        <f>F187/2</f>
        <v>4882.5</v>
      </c>
      <c r="N187" s="49" t="s">
        <v>522</v>
      </c>
      <c r="O187" s="263">
        <v>354</v>
      </c>
      <c r="P187" s="263">
        <v>3.3</v>
      </c>
      <c r="Q187" t="s">
        <v>553</v>
      </c>
    </row>
    <row r="188" spans="1:18" x14ac:dyDescent="0.25">
      <c r="A188" s="263">
        <v>662</v>
      </c>
      <c r="B188" s="263" t="s">
        <v>118</v>
      </c>
      <c r="C188" s="263" t="s">
        <v>254</v>
      </c>
      <c r="D188" s="263" t="s">
        <v>223</v>
      </c>
      <c r="E188" s="299">
        <v>40137</v>
      </c>
      <c r="F188" s="351">
        <v>11000</v>
      </c>
      <c r="G188" s="263" t="s">
        <v>121</v>
      </c>
      <c r="H188" s="263">
        <v>15</v>
      </c>
      <c r="I188" s="263">
        <v>6661.08</v>
      </c>
      <c r="J188" s="263">
        <v>733.33</v>
      </c>
      <c r="K188" s="263">
        <v>7394.41</v>
      </c>
      <c r="L188" s="263">
        <v>3605.59</v>
      </c>
      <c r="M188" s="315">
        <f>F188/2</f>
        <v>5500</v>
      </c>
      <c r="N188" s="49" t="s">
        <v>478</v>
      </c>
      <c r="O188" s="263">
        <v>396</v>
      </c>
      <c r="P188" s="263">
        <v>6.7</v>
      </c>
      <c r="Q188" t="s">
        <v>226</v>
      </c>
    </row>
    <row r="189" spans="1:18" x14ac:dyDescent="0.25">
      <c r="A189" s="263">
        <v>667</v>
      </c>
      <c r="B189" s="263" t="s">
        <v>118</v>
      </c>
      <c r="C189" s="263" t="s">
        <v>317</v>
      </c>
      <c r="D189" s="263" t="s">
        <v>299</v>
      </c>
      <c r="E189" s="299">
        <v>40178</v>
      </c>
      <c r="F189" s="308">
        <v>29943.54</v>
      </c>
      <c r="G189" s="263" t="s">
        <v>121</v>
      </c>
      <c r="H189" s="263">
        <v>50</v>
      </c>
      <c r="I189" s="263">
        <v>5389.83</v>
      </c>
      <c r="J189" s="263">
        <v>598.87</v>
      </c>
      <c r="K189" s="263">
        <v>5988.7</v>
      </c>
      <c r="L189" s="263">
        <v>23954.84</v>
      </c>
      <c r="M189" s="304">
        <f>F189</f>
        <v>29943.54</v>
      </c>
      <c r="N189" s="49" t="s">
        <v>444</v>
      </c>
      <c r="O189" s="263">
        <v>353</v>
      </c>
      <c r="P189" s="263">
        <v>2</v>
      </c>
      <c r="Q189" t="s">
        <v>8</v>
      </c>
    </row>
    <row r="190" spans="1:18" x14ac:dyDescent="0.25">
      <c r="A190" s="263">
        <v>696</v>
      </c>
      <c r="B190" s="263" t="s">
        <v>118</v>
      </c>
      <c r="C190" s="263" t="s">
        <v>296</v>
      </c>
      <c r="D190" s="263" t="s">
        <v>256</v>
      </c>
      <c r="E190" s="299">
        <v>40223</v>
      </c>
      <c r="F190" s="263">
        <v>259000</v>
      </c>
      <c r="G190" s="263" t="s">
        <v>121</v>
      </c>
      <c r="H190" s="263">
        <v>10</v>
      </c>
      <c r="I190" s="263">
        <v>230941.67</v>
      </c>
      <c r="J190" s="263">
        <v>25900</v>
      </c>
      <c r="K190" s="263">
        <v>256841.67</v>
      </c>
      <c r="L190" s="263">
        <v>2158.3299999999872</v>
      </c>
      <c r="M190" s="314">
        <v>0</v>
      </c>
      <c r="N190" s="49" t="s">
        <v>455</v>
      </c>
      <c r="O190" s="263">
        <v>292</v>
      </c>
      <c r="P190" s="263">
        <v>13</v>
      </c>
      <c r="Q190" s="318" t="s">
        <v>465</v>
      </c>
    </row>
    <row r="191" spans="1:18" x14ac:dyDescent="0.25">
      <c r="A191" s="263">
        <v>694</v>
      </c>
      <c r="B191" s="263" t="s">
        <v>118</v>
      </c>
      <c r="C191" s="263" t="s">
        <v>295</v>
      </c>
      <c r="D191" s="263" t="s">
        <v>223</v>
      </c>
      <c r="E191" s="299">
        <v>40346</v>
      </c>
      <c r="F191" s="263">
        <v>49250</v>
      </c>
      <c r="G191" s="263" t="s">
        <v>121</v>
      </c>
      <c r="H191" s="263">
        <v>5</v>
      </c>
      <c r="I191" s="263">
        <v>49250</v>
      </c>
      <c r="J191" s="263">
        <v>0</v>
      </c>
      <c r="K191" s="263">
        <v>49250</v>
      </c>
      <c r="L191" s="263">
        <v>0</v>
      </c>
      <c r="M191" s="314">
        <v>0</v>
      </c>
      <c r="N191" s="49" t="s">
        <v>455</v>
      </c>
      <c r="O191" s="263">
        <v>292</v>
      </c>
      <c r="P191" s="263">
        <v>13</v>
      </c>
      <c r="Q191" s="318" t="s">
        <v>465</v>
      </c>
    </row>
    <row r="192" spans="1:18" x14ac:dyDescent="0.25">
      <c r="A192" s="263">
        <v>692</v>
      </c>
      <c r="B192" s="263" t="s">
        <v>118</v>
      </c>
      <c r="C192" s="263" t="s">
        <v>255</v>
      </c>
      <c r="D192" s="263" t="s">
        <v>256</v>
      </c>
      <c r="E192" s="299">
        <v>40349</v>
      </c>
      <c r="F192" s="263">
        <v>10000</v>
      </c>
      <c r="G192" s="263" t="s">
        <v>121</v>
      </c>
      <c r="H192" s="263">
        <v>10</v>
      </c>
      <c r="I192" s="263">
        <v>8500</v>
      </c>
      <c r="J192" s="263">
        <v>1000</v>
      </c>
      <c r="K192" s="263">
        <v>9500</v>
      </c>
      <c r="L192" s="263">
        <v>500</v>
      </c>
      <c r="M192" s="314">
        <f t="shared" ref="M192:M201" si="2">F192/2</f>
        <v>5000</v>
      </c>
      <c r="N192" s="49" t="s">
        <v>478</v>
      </c>
      <c r="O192" s="263">
        <v>396</v>
      </c>
      <c r="P192" s="263">
        <v>6.7</v>
      </c>
      <c r="Q192" t="s">
        <v>491</v>
      </c>
    </row>
    <row r="193" spans="1:18" x14ac:dyDescent="0.25">
      <c r="A193" s="263">
        <v>695</v>
      </c>
      <c r="B193" s="263" t="s">
        <v>118</v>
      </c>
      <c r="C193" s="263" t="s">
        <v>257</v>
      </c>
      <c r="D193" s="263" t="s">
        <v>256</v>
      </c>
      <c r="E193" s="299">
        <v>40463</v>
      </c>
      <c r="F193" s="263">
        <v>10500</v>
      </c>
      <c r="G193" s="263" t="s">
        <v>121</v>
      </c>
      <c r="H193" s="263">
        <v>10</v>
      </c>
      <c r="I193" s="263">
        <v>8662.5</v>
      </c>
      <c r="J193" s="263">
        <v>1050</v>
      </c>
      <c r="K193" s="263">
        <v>9712.5</v>
      </c>
      <c r="L193" s="263">
        <v>787.5</v>
      </c>
      <c r="M193" s="314">
        <f t="shared" si="2"/>
        <v>5250</v>
      </c>
      <c r="N193" s="49" t="s">
        <v>478</v>
      </c>
      <c r="O193" s="263">
        <v>396</v>
      </c>
      <c r="P193" s="263">
        <v>6.7</v>
      </c>
      <c r="Q193" t="s">
        <v>491</v>
      </c>
    </row>
    <row r="194" spans="1:18" x14ac:dyDescent="0.25">
      <c r="A194" s="263">
        <v>701</v>
      </c>
      <c r="B194" s="263" t="s">
        <v>118</v>
      </c>
      <c r="C194" s="263" t="s">
        <v>258</v>
      </c>
      <c r="D194" s="263" t="s">
        <v>223</v>
      </c>
      <c r="E194" s="299">
        <v>40767</v>
      </c>
      <c r="F194" s="263">
        <v>5688</v>
      </c>
      <c r="G194" s="263" t="s">
        <v>121</v>
      </c>
      <c r="H194" s="263">
        <v>5</v>
      </c>
      <c r="I194" s="263">
        <v>5688</v>
      </c>
      <c r="J194" s="263">
        <v>0</v>
      </c>
      <c r="K194" s="263">
        <v>5688</v>
      </c>
      <c r="L194" s="263">
        <v>0</v>
      </c>
      <c r="M194" s="314">
        <f t="shared" si="2"/>
        <v>2844</v>
      </c>
      <c r="N194" s="49" t="s">
        <v>492</v>
      </c>
      <c r="O194" s="263">
        <v>363</v>
      </c>
      <c r="P194" s="263">
        <v>10</v>
      </c>
      <c r="Q194" t="s">
        <v>219</v>
      </c>
    </row>
    <row r="195" spans="1:18" x14ac:dyDescent="0.25">
      <c r="A195" s="263">
        <v>698</v>
      </c>
      <c r="B195" s="263" t="s">
        <v>118</v>
      </c>
      <c r="C195" s="263" t="s">
        <v>259</v>
      </c>
      <c r="D195" s="263" t="s">
        <v>223</v>
      </c>
      <c r="E195" s="299">
        <v>40805</v>
      </c>
      <c r="F195" s="263">
        <v>24126.5</v>
      </c>
      <c r="G195" s="263" t="s">
        <v>121</v>
      </c>
      <c r="H195" s="263">
        <v>10</v>
      </c>
      <c r="I195" s="263">
        <v>17491.71</v>
      </c>
      <c r="J195" s="263">
        <v>2412.65</v>
      </c>
      <c r="K195" s="263">
        <v>19904.36</v>
      </c>
      <c r="L195" s="263">
        <v>4222.1399999999994</v>
      </c>
      <c r="M195" s="315">
        <f t="shared" si="2"/>
        <v>12063.25</v>
      </c>
      <c r="N195" s="49" t="s">
        <v>478</v>
      </c>
      <c r="O195" s="263">
        <v>396</v>
      </c>
      <c r="P195" s="263">
        <v>6.7</v>
      </c>
      <c r="Q195" t="s">
        <v>226</v>
      </c>
    </row>
    <row r="196" spans="1:18" x14ac:dyDescent="0.25">
      <c r="A196" s="263">
        <v>703</v>
      </c>
      <c r="B196" s="263" t="s">
        <v>118</v>
      </c>
      <c r="C196" s="263" t="s">
        <v>260</v>
      </c>
      <c r="D196" s="263" t="s">
        <v>223</v>
      </c>
      <c r="E196" s="299">
        <v>40805</v>
      </c>
      <c r="F196" s="263">
        <v>48253</v>
      </c>
      <c r="G196" s="263" t="s">
        <v>121</v>
      </c>
      <c r="H196" s="263">
        <v>10</v>
      </c>
      <c r="I196" s="263">
        <v>34983.43</v>
      </c>
      <c r="J196" s="263">
        <v>4825.3</v>
      </c>
      <c r="K196" s="263">
        <v>39808.730000000003</v>
      </c>
      <c r="L196" s="263">
        <v>8444.2699999999968</v>
      </c>
      <c r="M196" s="315">
        <f t="shared" si="2"/>
        <v>24126.5</v>
      </c>
      <c r="N196" s="49" t="s">
        <v>478</v>
      </c>
      <c r="O196" s="263">
        <v>363</v>
      </c>
      <c r="P196" s="263">
        <v>6.7</v>
      </c>
      <c r="Q196" t="s">
        <v>226</v>
      </c>
    </row>
    <row r="197" spans="1:18" x14ac:dyDescent="0.25">
      <c r="A197" s="263">
        <v>699</v>
      </c>
      <c r="B197" s="263" t="s">
        <v>118</v>
      </c>
      <c r="C197" s="263" t="s">
        <v>193</v>
      </c>
      <c r="D197" s="263" t="s">
        <v>223</v>
      </c>
      <c r="E197" s="299">
        <v>40896</v>
      </c>
      <c r="F197" s="263">
        <v>85348</v>
      </c>
      <c r="G197" s="263" t="s">
        <v>121</v>
      </c>
      <c r="H197" s="263">
        <v>10</v>
      </c>
      <c r="I197" s="263">
        <v>59743.6</v>
      </c>
      <c r="J197" s="263">
        <v>8534.7999999999993</v>
      </c>
      <c r="K197" s="263">
        <v>68278.399999999994</v>
      </c>
      <c r="L197" s="263">
        <v>17069.600000000006</v>
      </c>
      <c r="M197" s="315">
        <f t="shared" si="2"/>
        <v>42674</v>
      </c>
      <c r="N197" s="49" t="s">
        <v>478</v>
      </c>
      <c r="O197" s="263">
        <v>397</v>
      </c>
      <c r="P197" s="263">
        <v>6.7</v>
      </c>
      <c r="Q197" t="s">
        <v>482</v>
      </c>
    </row>
    <row r="198" spans="1:18" x14ac:dyDescent="0.25">
      <c r="A198" s="316">
        <v>739</v>
      </c>
      <c r="B198" s="316" t="s">
        <v>118</v>
      </c>
      <c r="C198" s="316" t="s">
        <v>287</v>
      </c>
      <c r="D198" s="316" t="s">
        <v>282</v>
      </c>
      <c r="E198" s="319">
        <v>41212</v>
      </c>
      <c r="F198" s="316">
        <v>70000</v>
      </c>
      <c r="G198" s="316" t="s">
        <v>283</v>
      </c>
      <c r="H198" s="316">
        <v>0</v>
      </c>
      <c r="I198" s="316">
        <v>0</v>
      </c>
      <c r="J198" s="316">
        <v>0</v>
      </c>
      <c r="K198" s="316">
        <v>0</v>
      </c>
      <c r="L198" s="316">
        <v>70000</v>
      </c>
      <c r="M198" s="315">
        <f t="shared" si="2"/>
        <v>35000</v>
      </c>
      <c r="N198" s="316" t="s">
        <v>459</v>
      </c>
      <c r="O198" s="316">
        <v>350</v>
      </c>
      <c r="P198" s="316">
        <v>0</v>
      </c>
      <c r="Q198" s="316" t="s">
        <v>535</v>
      </c>
    </row>
    <row r="199" spans="1:18" x14ac:dyDescent="0.25">
      <c r="A199" s="263">
        <v>746</v>
      </c>
      <c r="B199" s="263" t="s">
        <v>118</v>
      </c>
      <c r="C199" s="263" t="s">
        <v>261</v>
      </c>
      <c r="D199" s="263" t="s">
        <v>223</v>
      </c>
      <c r="E199" s="299">
        <v>41316</v>
      </c>
      <c r="F199" s="263">
        <v>16345</v>
      </c>
      <c r="G199" s="263" t="s">
        <v>121</v>
      </c>
      <c r="H199" s="263">
        <v>20</v>
      </c>
      <c r="I199" s="263">
        <v>4835.3999999999996</v>
      </c>
      <c r="J199" s="263">
        <v>817.25</v>
      </c>
      <c r="K199" s="263">
        <v>5652.65</v>
      </c>
      <c r="L199" s="263">
        <v>10692.35</v>
      </c>
      <c r="M199" s="315">
        <f t="shared" si="2"/>
        <v>8172.5</v>
      </c>
      <c r="N199" s="49" t="s">
        <v>478</v>
      </c>
      <c r="O199" s="263">
        <v>396</v>
      </c>
      <c r="P199" s="263">
        <v>6.7</v>
      </c>
      <c r="Q199" t="s">
        <v>226</v>
      </c>
    </row>
    <row r="200" spans="1:18" x14ac:dyDescent="0.25">
      <c r="A200" s="263">
        <v>753</v>
      </c>
      <c r="B200" s="263" t="s">
        <v>118</v>
      </c>
      <c r="C200" s="263" t="s">
        <v>262</v>
      </c>
      <c r="D200" s="263" t="s">
        <v>223</v>
      </c>
      <c r="E200" s="299">
        <v>41318</v>
      </c>
      <c r="F200" s="263">
        <v>20000</v>
      </c>
      <c r="G200" s="263" t="s">
        <v>121</v>
      </c>
      <c r="H200" s="263">
        <v>5</v>
      </c>
      <c r="I200" s="263">
        <v>20000</v>
      </c>
      <c r="J200" s="263">
        <v>0</v>
      </c>
      <c r="K200" s="263">
        <v>20000</v>
      </c>
      <c r="L200" s="263">
        <v>0</v>
      </c>
      <c r="M200" s="315">
        <f t="shared" si="2"/>
        <v>10000</v>
      </c>
      <c r="N200" s="49" t="s">
        <v>478</v>
      </c>
      <c r="O200" s="263">
        <v>396</v>
      </c>
      <c r="P200" s="263">
        <v>6.7</v>
      </c>
      <c r="Q200" s="49" t="s">
        <v>226</v>
      </c>
    </row>
    <row r="201" spans="1:18" x14ac:dyDescent="0.25">
      <c r="A201" s="263">
        <v>745</v>
      </c>
      <c r="B201" s="263" t="s">
        <v>118</v>
      </c>
      <c r="C201" s="263" t="s">
        <v>380</v>
      </c>
      <c r="D201" s="263" t="s">
        <v>223</v>
      </c>
      <c r="E201" s="299">
        <v>41375</v>
      </c>
      <c r="F201" s="263">
        <v>7324.32</v>
      </c>
      <c r="G201" s="263" t="s">
        <v>121</v>
      </c>
      <c r="H201" s="263">
        <v>20</v>
      </c>
      <c r="I201" s="263">
        <v>2105.77</v>
      </c>
      <c r="J201" s="263">
        <v>366.22</v>
      </c>
      <c r="K201" s="263">
        <v>2471.9899999999998</v>
      </c>
      <c r="L201" s="263">
        <v>4852.33</v>
      </c>
      <c r="M201" s="315">
        <f t="shared" si="2"/>
        <v>3662.16</v>
      </c>
      <c r="N201" s="263" t="s">
        <v>444</v>
      </c>
      <c r="O201" s="263">
        <v>353</v>
      </c>
      <c r="P201" s="263">
        <v>2</v>
      </c>
      <c r="Q201" t="s">
        <v>8</v>
      </c>
    </row>
    <row r="202" spans="1:18" x14ac:dyDescent="0.25">
      <c r="A202" s="263">
        <v>741</v>
      </c>
      <c r="B202" s="263" t="s">
        <v>118</v>
      </c>
      <c r="C202" s="263" t="s">
        <v>265</v>
      </c>
      <c r="D202" s="263" t="s">
        <v>223</v>
      </c>
      <c r="E202" s="299">
        <v>41515</v>
      </c>
      <c r="F202" s="263">
        <v>24150</v>
      </c>
      <c r="G202" s="263" t="s">
        <v>121</v>
      </c>
      <c r="H202" s="263">
        <v>20</v>
      </c>
      <c r="I202" s="263">
        <v>6440</v>
      </c>
      <c r="J202" s="263">
        <v>1207.5</v>
      </c>
      <c r="K202" s="263">
        <v>7647.5</v>
      </c>
      <c r="L202" s="263">
        <v>16502.5</v>
      </c>
      <c r="M202" s="314">
        <f>F202/2</f>
        <v>12075</v>
      </c>
      <c r="N202" s="49" t="s">
        <v>478</v>
      </c>
      <c r="O202" s="263">
        <v>396</v>
      </c>
      <c r="P202" s="263">
        <v>6.7</v>
      </c>
      <c r="Q202" t="s">
        <v>556</v>
      </c>
    </row>
    <row r="203" spans="1:18" x14ac:dyDescent="0.25">
      <c r="A203" s="263">
        <v>742</v>
      </c>
      <c r="B203" s="263" t="s">
        <v>118</v>
      </c>
      <c r="C203" s="263" t="s">
        <v>266</v>
      </c>
      <c r="D203" s="263" t="s">
        <v>223</v>
      </c>
      <c r="E203" s="299">
        <v>41515</v>
      </c>
      <c r="F203" s="263">
        <v>26500</v>
      </c>
      <c r="G203" s="263" t="s">
        <v>121</v>
      </c>
      <c r="H203" s="263">
        <v>20</v>
      </c>
      <c r="I203" s="263">
        <v>7066.67</v>
      </c>
      <c r="J203" s="263">
        <v>1325</v>
      </c>
      <c r="K203" s="263">
        <v>8391.67</v>
      </c>
      <c r="L203" s="263">
        <v>18108.330000000002</v>
      </c>
      <c r="M203" s="314">
        <f>F203/2</f>
        <v>13250</v>
      </c>
      <c r="N203" s="49" t="s">
        <v>478</v>
      </c>
      <c r="O203" s="263">
        <v>396</v>
      </c>
      <c r="P203" s="263">
        <v>6.7</v>
      </c>
      <c r="Q203" t="s">
        <v>557</v>
      </c>
    </row>
    <row r="204" spans="1:18" x14ac:dyDescent="0.25">
      <c r="A204" s="263">
        <v>743</v>
      </c>
      <c r="B204" s="263" t="s">
        <v>118</v>
      </c>
      <c r="C204" s="263" t="s">
        <v>267</v>
      </c>
      <c r="D204" s="263" t="s">
        <v>223</v>
      </c>
      <c r="E204" s="299">
        <v>41515</v>
      </c>
      <c r="F204" s="263">
        <v>19500</v>
      </c>
      <c r="G204" s="263" t="s">
        <v>121</v>
      </c>
      <c r="H204" s="263">
        <v>20</v>
      </c>
      <c r="I204" s="263">
        <v>5200</v>
      </c>
      <c r="J204" s="263">
        <v>975</v>
      </c>
      <c r="K204" s="263">
        <v>6175</v>
      </c>
      <c r="L204" s="263">
        <v>13325</v>
      </c>
      <c r="M204" s="314">
        <f>F204/2</f>
        <v>9750</v>
      </c>
      <c r="N204" s="49" t="s">
        <v>478</v>
      </c>
      <c r="O204" s="263">
        <v>396</v>
      </c>
      <c r="P204" s="263">
        <v>6.7</v>
      </c>
      <c r="Q204" t="s">
        <v>558</v>
      </c>
    </row>
    <row r="205" spans="1:18" x14ac:dyDescent="0.25">
      <c r="A205" s="263">
        <v>744</v>
      </c>
      <c r="B205" s="263" t="s">
        <v>118</v>
      </c>
      <c r="C205" s="263" t="s">
        <v>381</v>
      </c>
      <c r="D205" s="263" t="s">
        <v>223</v>
      </c>
      <c r="E205" s="299">
        <v>41515</v>
      </c>
      <c r="F205" s="263">
        <v>11500</v>
      </c>
      <c r="G205" s="263" t="s">
        <v>121</v>
      </c>
      <c r="H205" s="263">
        <v>20</v>
      </c>
      <c r="I205" s="263">
        <v>3066.67</v>
      </c>
      <c r="J205" s="263">
        <v>575</v>
      </c>
      <c r="K205" s="263">
        <v>3641.67</v>
      </c>
      <c r="L205" s="263">
        <v>7858.33</v>
      </c>
      <c r="M205" s="314">
        <f>F205</f>
        <v>11500</v>
      </c>
      <c r="N205" s="49" t="s">
        <v>478</v>
      </c>
      <c r="O205" s="263">
        <v>396</v>
      </c>
      <c r="P205" s="263">
        <v>6.7</v>
      </c>
      <c r="Q205" t="s">
        <v>559</v>
      </c>
    </row>
    <row r="206" spans="1:18" x14ac:dyDescent="0.25">
      <c r="A206" s="263">
        <v>750</v>
      </c>
      <c r="B206" s="263" t="s">
        <v>118</v>
      </c>
      <c r="C206" s="263" t="s">
        <v>361</v>
      </c>
      <c r="D206" s="263" t="s">
        <v>299</v>
      </c>
      <c r="E206" s="299">
        <v>41639</v>
      </c>
      <c r="F206" s="323">
        <v>1098884</v>
      </c>
      <c r="G206" s="263" t="s">
        <v>121</v>
      </c>
      <c r="H206" s="263">
        <v>50</v>
      </c>
      <c r="I206" s="263">
        <v>109888.4</v>
      </c>
      <c r="J206" s="263">
        <v>21977.68</v>
      </c>
      <c r="K206" s="263">
        <v>131866.07999999999</v>
      </c>
      <c r="L206" s="263">
        <v>967017.92</v>
      </c>
      <c r="M206" s="263">
        <f>F206</f>
        <v>1098884</v>
      </c>
      <c r="N206" s="49" t="s">
        <v>537</v>
      </c>
      <c r="O206" s="263">
        <v>372</v>
      </c>
      <c r="P206" s="263">
        <v>5</v>
      </c>
      <c r="Q206" t="s">
        <v>560</v>
      </c>
    </row>
    <row r="207" spans="1:18" x14ac:dyDescent="0.25">
      <c r="A207" s="263">
        <v>754</v>
      </c>
      <c r="B207" s="263" t="s">
        <v>118</v>
      </c>
      <c r="C207" s="263" t="s">
        <v>362</v>
      </c>
      <c r="D207" s="263" t="s">
        <v>299</v>
      </c>
      <c r="E207" s="299">
        <v>41639</v>
      </c>
      <c r="F207" s="323">
        <v>95441.81</v>
      </c>
      <c r="G207" s="263" t="s">
        <v>121</v>
      </c>
      <c r="H207" s="263">
        <v>50</v>
      </c>
      <c r="I207" s="263">
        <v>9544.2000000000007</v>
      </c>
      <c r="J207" s="263">
        <v>1908.84</v>
      </c>
      <c r="K207" s="263">
        <v>11453.04</v>
      </c>
      <c r="L207" s="263">
        <v>83988.76999999999</v>
      </c>
      <c r="M207" s="304">
        <f>F207</f>
        <v>95441.81</v>
      </c>
      <c r="N207" s="336" t="s">
        <v>537</v>
      </c>
      <c r="O207" s="263">
        <v>372</v>
      </c>
      <c r="P207" s="263">
        <v>5</v>
      </c>
      <c r="Q207" s="333" t="s">
        <v>572</v>
      </c>
      <c r="R207" s="303"/>
    </row>
    <row r="208" spans="1:18" x14ac:dyDescent="0.25">
      <c r="A208" s="334">
        <v>783</v>
      </c>
      <c r="B208" s="334" t="s">
        <v>118</v>
      </c>
      <c r="C208" s="334" t="s">
        <v>269</v>
      </c>
      <c r="D208" s="334" t="s">
        <v>223</v>
      </c>
      <c r="E208" s="335">
        <v>41681</v>
      </c>
      <c r="F208" s="334">
        <v>11530</v>
      </c>
      <c r="G208" s="334" t="s">
        <v>121</v>
      </c>
      <c r="H208" s="334">
        <v>10</v>
      </c>
      <c r="I208" s="334">
        <v>5668.92</v>
      </c>
      <c r="J208" s="334">
        <v>1153</v>
      </c>
      <c r="K208" s="334">
        <v>6821.92</v>
      </c>
      <c r="L208" s="334">
        <v>4708.08</v>
      </c>
      <c r="M208" s="314">
        <v>0</v>
      </c>
      <c r="N208" s="333" t="s">
        <v>562</v>
      </c>
      <c r="R208" s="304"/>
    </row>
    <row r="209" spans="1:19" x14ac:dyDescent="0.25">
      <c r="A209" s="263">
        <v>785</v>
      </c>
      <c r="B209" s="263" t="s">
        <v>118</v>
      </c>
      <c r="C209" s="263" t="s">
        <v>270</v>
      </c>
      <c r="D209" s="263" t="s">
        <v>223</v>
      </c>
      <c r="E209" s="299">
        <v>41795</v>
      </c>
      <c r="F209" s="263">
        <v>20000</v>
      </c>
      <c r="G209" s="263" t="s">
        <v>121</v>
      </c>
      <c r="H209" s="263">
        <v>10</v>
      </c>
      <c r="I209" s="263">
        <v>9166.67</v>
      </c>
      <c r="J209" s="263">
        <v>2000</v>
      </c>
      <c r="K209" s="263">
        <v>11166.67</v>
      </c>
      <c r="L209" s="263">
        <v>8833.33</v>
      </c>
      <c r="M209" s="314">
        <f>F209/2</f>
        <v>10000</v>
      </c>
      <c r="N209" s="263" t="s">
        <v>478</v>
      </c>
      <c r="O209" s="263">
        <v>396</v>
      </c>
      <c r="P209" s="263">
        <v>6.7</v>
      </c>
      <c r="Q209" t="s">
        <v>226</v>
      </c>
    </row>
    <row r="210" spans="1:19" x14ac:dyDescent="0.25">
      <c r="A210" s="263">
        <v>786</v>
      </c>
      <c r="B210" s="263" t="s">
        <v>118</v>
      </c>
      <c r="C210" s="263" t="s">
        <v>270</v>
      </c>
      <c r="D210" s="263" t="s">
        <v>223</v>
      </c>
      <c r="E210" s="299">
        <v>41795</v>
      </c>
      <c r="F210" s="263">
        <v>17760</v>
      </c>
      <c r="G210" s="263" t="s">
        <v>121</v>
      </c>
      <c r="H210" s="263">
        <v>10</v>
      </c>
      <c r="I210" s="263">
        <v>8140</v>
      </c>
      <c r="J210" s="263">
        <v>1776</v>
      </c>
      <c r="K210" s="263">
        <v>9916</v>
      </c>
      <c r="L210" s="263">
        <v>7844</v>
      </c>
      <c r="M210" s="314">
        <f>F210/2</f>
        <v>8880</v>
      </c>
      <c r="N210" s="263" t="s">
        <v>478</v>
      </c>
      <c r="O210" s="263">
        <v>396</v>
      </c>
      <c r="P210" s="263">
        <v>6.7</v>
      </c>
      <c r="Q210" t="s">
        <v>226</v>
      </c>
    </row>
    <row r="211" spans="1:19" x14ac:dyDescent="0.25">
      <c r="A211" s="263">
        <v>787</v>
      </c>
      <c r="B211" s="263" t="s">
        <v>118</v>
      </c>
      <c r="C211" s="263" t="s">
        <v>363</v>
      </c>
      <c r="D211" s="263" t="s">
        <v>299</v>
      </c>
      <c r="E211" s="299">
        <v>41820</v>
      </c>
      <c r="F211" s="263">
        <v>145645.6</v>
      </c>
      <c r="G211" s="263" t="s">
        <v>121</v>
      </c>
      <c r="H211" s="263">
        <v>50</v>
      </c>
      <c r="I211" s="263">
        <v>13108.1</v>
      </c>
      <c r="J211" s="263">
        <v>2912.91</v>
      </c>
      <c r="K211" s="263">
        <v>16021.01</v>
      </c>
      <c r="L211" s="263">
        <v>129624.59000000001</v>
      </c>
      <c r="M211" s="304">
        <f>F211</f>
        <v>145645.6</v>
      </c>
      <c r="N211" s="263" t="s">
        <v>537</v>
      </c>
      <c r="O211" s="263">
        <v>372</v>
      </c>
      <c r="P211" s="263">
        <v>5</v>
      </c>
      <c r="Q211" t="s">
        <v>561</v>
      </c>
    </row>
    <row r="212" spans="1:19" x14ac:dyDescent="0.25">
      <c r="A212" s="263">
        <v>784</v>
      </c>
      <c r="B212" s="263" t="s">
        <v>118</v>
      </c>
      <c r="C212" s="263" t="s">
        <v>271</v>
      </c>
      <c r="D212" s="263" t="s">
        <v>223</v>
      </c>
      <c r="E212" s="299">
        <v>41934</v>
      </c>
      <c r="F212" s="263">
        <v>7799</v>
      </c>
      <c r="G212" s="263" t="s">
        <v>121</v>
      </c>
      <c r="H212" s="263">
        <v>10</v>
      </c>
      <c r="I212" s="263">
        <v>3249.58</v>
      </c>
      <c r="J212" s="263">
        <v>779.9</v>
      </c>
      <c r="K212" s="263">
        <v>4029.48</v>
      </c>
      <c r="L212" s="263">
        <v>3769.52</v>
      </c>
      <c r="M212" s="315">
        <f>F212/2</f>
        <v>3899.5</v>
      </c>
      <c r="N212" s="263" t="s">
        <v>478</v>
      </c>
      <c r="O212" s="263">
        <v>396</v>
      </c>
      <c r="P212" s="263">
        <v>6.7</v>
      </c>
      <c r="Q212" t="s">
        <v>226</v>
      </c>
    </row>
    <row r="213" spans="1:19" x14ac:dyDescent="0.25">
      <c r="A213" s="263">
        <v>792</v>
      </c>
      <c r="B213" s="263" t="s">
        <v>118</v>
      </c>
      <c r="C213" s="263" t="s">
        <v>290</v>
      </c>
      <c r="D213" s="263" t="s">
        <v>289</v>
      </c>
      <c r="E213" s="299">
        <v>42089</v>
      </c>
      <c r="F213" s="263">
        <v>7150</v>
      </c>
      <c r="G213" s="263" t="s">
        <v>121</v>
      </c>
      <c r="H213" s="263">
        <v>10</v>
      </c>
      <c r="I213" s="263">
        <v>2681.25</v>
      </c>
      <c r="J213" s="263">
        <v>715</v>
      </c>
      <c r="K213" s="263">
        <v>3396.25</v>
      </c>
      <c r="L213" s="263">
        <v>3753.75</v>
      </c>
      <c r="M213" s="314">
        <f>F213</f>
        <v>7150</v>
      </c>
      <c r="N213" s="305" t="s">
        <v>499</v>
      </c>
      <c r="O213" s="305">
        <v>392</v>
      </c>
      <c r="P213" s="263">
        <v>13</v>
      </c>
      <c r="Q213" s="318" t="s">
        <v>563</v>
      </c>
    </row>
    <row r="214" spans="1:19" x14ac:dyDescent="0.25">
      <c r="A214" s="263">
        <v>795</v>
      </c>
      <c r="B214" s="263" t="s">
        <v>118</v>
      </c>
      <c r="C214" s="263" t="s">
        <v>293</v>
      </c>
      <c r="D214" s="263" t="s">
        <v>289</v>
      </c>
      <c r="E214" s="299">
        <v>42248</v>
      </c>
      <c r="F214" s="263">
        <v>135897</v>
      </c>
      <c r="G214" s="263" t="s">
        <v>121</v>
      </c>
      <c r="H214" s="263">
        <v>10</v>
      </c>
      <c r="I214" s="263">
        <v>45299</v>
      </c>
      <c r="J214" s="263">
        <v>13589.7</v>
      </c>
      <c r="K214" s="263">
        <v>58888.7</v>
      </c>
      <c r="L214" s="263">
        <v>77008.3</v>
      </c>
      <c r="M214" s="315">
        <f>F214/2</f>
        <v>67948.5</v>
      </c>
      <c r="N214" s="305" t="s">
        <v>499</v>
      </c>
      <c r="O214" s="305">
        <v>392</v>
      </c>
      <c r="P214" s="49">
        <v>13</v>
      </c>
      <c r="Q214" s="318" t="s">
        <v>564</v>
      </c>
    </row>
    <row r="215" spans="1:19" x14ac:dyDescent="0.25">
      <c r="A215" s="263">
        <v>790</v>
      </c>
      <c r="B215" s="263" t="s">
        <v>118</v>
      </c>
      <c r="C215" s="263" t="s">
        <v>272</v>
      </c>
      <c r="D215" s="263" t="s">
        <v>256</v>
      </c>
      <c r="E215" s="299">
        <v>42269</v>
      </c>
      <c r="F215" s="263">
        <v>52775</v>
      </c>
      <c r="G215" s="263" t="s">
        <v>121</v>
      </c>
      <c r="H215" s="263">
        <v>20</v>
      </c>
      <c r="I215" s="263">
        <v>8575.94</v>
      </c>
      <c r="J215" s="263">
        <v>2638.75</v>
      </c>
      <c r="K215" s="263">
        <v>11214.69</v>
      </c>
      <c r="L215" s="263">
        <v>41560.31</v>
      </c>
      <c r="M215" s="315">
        <f>F215/2</f>
        <v>26387.5</v>
      </c>
      <c r="N215" s="305" t="s">
        <v>478</v>
      </c>
      <c r="O215" s="49">
        <v>396</v>
      </c>
      <c r="P215" s="49">
        <v>6.7</v>
      </c>
      <c r="Q215" s="318" t="s">
        <v>226</v>
      </c>
    </row>
    <row r="216" spans="1:19" x14ac:dyDescent="0.25">
      <c r="A216" s="263">
        <v>794</v>
      </c>
      <c r="B216" s="263" t="s">
        <v>118</v>
      </c>
      <c r="C216" s="263" t="s">
        <v>292</v>
      </c>
      <c r="D216" s="263" t="s">
        <v>289</v>
      </c>
      <c r="E216" s="299">
        <v>42305</v>
      </c>
      <c r="F216" s="263">
        <v>4498</v>
      </c>
      <c r="G216" s="263" t="s">
        <v>121</v>
      </c>
      <c r="H216" s="263">
        <v>10</v>
      </c>
      <c r="I216" s="263">
        <v>1424.37</v>
      </c>
      <c r="J216" s="263">
        <v>449.8</v>
      </c>
      <c r="K216" s="263">
        <v>1874.17</v>
      </c>
      <c r="L216" s="263">
        <v>2623.83</v>
      </c>
      <c r="M216" s="315">
        <f>F216</f>
        <v>4498</v>
      </c>
      <c r="N216" s="305" t="s">
        <v>499</v>
      </c>
      <c r="O216" s="49">
        <v>392</v>
      </c>
      <c r="P216" s="49">
        <v>13</v>
      </c>
      <c r="Q216" t="s">
        <v>497</v>
      </c>
    </row>
    <row r="217" spans="1:19" x14ac:dyDescent="0.25">
      <c r="A217" s="263">
        <v>796</v>
      </c>
      <c r="B217" s="263" t="s">
        <v>118</v>
      </c>
      <c r="C217" s="263" t="s">
        <v>385</v>
      </c>
      <c r="D217" s="263" t="s">
        <v>280</v>
      </c>
      <c r="E217" s="299">
        <v>42369</v>
      </c>
      <c r="F217" s="263">
        <v>139676.4</v>
      </c>
      <c r="G217" s="263" t="s">
        <v>121</v>
      </c>
      <c r="H217" s="263">
        <v>50</v>
      </c>
      <c r="I217" s="263">
        <v>8380.59</v>
      </c>
      <c r="J217" s="263">
        <v>2793.53</v>
      </c>
      <c r="K217" s="263">
        <v>11174.12</v>
      </c>
      <c r="L217" s="263">
        <v>128502.28</v>
      </c>
      <c r="M217" s="315">
        <f>F217/2</f>
        <v>69838.2</v>
      </c>
      <c r="N217" s="331" t="s">
        <v>444</v>
      </c>
      <c r="O217" s="331">
        <v>353</v>
      </c>
      <c r="P217" s="331">
        <v>2</v>
      </c>
      <c r="Q217" s="318" t="s">
        <v>578</v>
      </c>
    </row>
    <row r="218" spans="1:19" x14ac:dyDescent="0.25">
      <c r="A218" s="263">
        <v>797</v>
      </c>
      <c r="B218" s="263" t="s">
        <v>118</v>
      </c>
      <c r="C218" s="263" t="s">
        <v>364</v>
      </c>
      <c r="D218" s="263" t="s">
        <v>299</v>
      </c>
      <c r="E218" s="299">
        <v>42369</v>
      </c>
      <c r="F218" s="302">
        <v>3750000</v>
      </c>
      <c r="G218" s="263" t="s">
        <v>121</v>
      </c>
      <c r="H218" s="263">
        <v>50</v>
      </c>
      <c r="I218" s="263">
        <v>225000</v>
      </c>
      <c r="J218" s="263">
        <v>75000</v>
      </c>
      <c r="K218" s="263">
        <v>300000</v>
      </c>
      <c r="L218" s="263">
        <v>3450000</v>
      </c>
      <c r="M218" s="304">
        <f>F218/2</f>
        <v>1875000</v>
      </c>
      <c r="N218" s="331" t="s">
        <v>537</v>
      </c>
      <c r="O218" s="49">
        <v>372</v>
      </c>
      <c r="P218" s="49">
        <v>5</v>
      </c>
      <c r="Q218" t="s">
        <v>505</v>
      </c>
    </row>
    <row r="219" spans="1:19" x14ac:dyDescent="0.25">
      <c r="A219" s="263">
        <v>798</v>
      </c>
      <c r="B219" s="263" t="s">
        <v>118</v>
      </c>
      <c r="C219" s="263" t="s">
        <v>279</v>
      </c>
      <c r="D219" s="263" t="s">
        <v>280</v>
      </c>
      <c r="E219" s="299">
        <v>42369</v>
      </c>
      <c r="F219" s="263">
        <v>33451.879999999997</v>
      </c>
      <c r="G219" s="263" t="s">
        <v>121</v>
      </c>
      <c r="H219" s="263">
        <v>50</v>
      </c>
      <c r="I219" s="263">
        <v>2007.12</v>
      </c>
      <c r="J219" s="263">
        <v>669.04</v>
      </c>
      <c r="K219" s="263">
        <v>2676.16</v>
      </c>
      <c r="L219" s="263">
        <v>30775.719999999998</v>
      </c>
      <c r="M219" s="304">
        <v>16725.939999999999</v>
      </c>
      <c r="N219" s="336" t="s">
        <v>444</v>
      </c>
      <c r="O219" s="263">
        <v>353</v>
      </c>
      <c r="P219" s="49">
        <v>2</v>
      </c>
      <c r="Q219" s="318" t="s">
        <v>579</v>
      </c>
      <c r="S219" t="s">
        <v>394</v>
      </c>
    </row>
    <row r="220" spans="1:19" x14ac:dyDescent="0.25">
      <c r="A220" s="263">
        <v>805</v>
      </c>
      <c r="B220" s="263" t="s">
        <v>118</v>
      </c>
      <c r="C220" s="263" t="s">
        <v>395</v>
      </c>
      <c r="D220" s="263" t="s">
        <v>396</v>
      </c>
      <c r="E220" s="299">
        <v>42370</v>
      </c>
      <c r="F220" s="263">
        <v>7000</v>
      </c>
      <c r="G220" s="263" t="s">
        <v>121</v>
      </c>
      <c r="H220" s="263">
        <v>50</v>
      </c>
      <c r="I220" s="263">
        <v>420</v>
      </c>
      <c r="J220" s="263">
        <v>140</v>
      </c>
      <c r="K220" s="263">
        <v>560</v>
      </c>
      <c r="L220" s="263">
        <v>6440</v>
      </c>
      <c r="M220" s="314">
        <f>F220/2</f>
        <v>3500</v>
      </c>
      <c r="N220" s="336" t="s">
        <v>478</v>
      </c>
      <c r="O220" s="263">
        <v>396</v>
      </c>
      <c r="P220" s="263">
        <v>5</v>
      </c>
      <c r="Q220" s="318" t="s">
        <v>226</v>
      </c>
    </row>
    <row r="221" spans="1:19" x14ac:dyDescent="0.25">
      <c r="A221" s="263">
        <v>811</v>
      </c>
      <c r="B221" s="263" t="s">
        <v>118</v>
      </c>
      <c r="C221" s="263" t="s">
        <v>365</v>
      </c>
      <c r="D221" s="263" t="s">
        <v>299</v>
      </c>
      <c r="E221" s="299">
        <v>42472</v>
      </c>
      <c r="F221" s="263">
        <v>12070.98</v>
      </c>
      <c r="G221" s="263" t="s">
        <v>121</v>
      </c>
      <c r="H221" s="263">
        <v>10</v>
      </c>
      <c r="I221" s="263">
        <v>3319.52</v>
      </c>
      <c r="J221" s="263">
        <v>1207.0999999999999</v>
      </c>
      <c r="K221" s="263">
        <v>4526.62</v>
      </c>
      <c r="L221" s="263">
        <v>7544.36</v>
      </c>
      <c r="M221" s="263">
        <f>F221</f>
        <v>12070.98</v>
      </c>
      <c r="N221" s="263" t="s">
        <v>537</v>
      </c>
      <c r="O221" s="263">
        <v>372</v>
      </c>
      <c r="P221" s="263">
        <v>5</v>
      </c>
      <c r="Q221" t="s">
        <v>538</v>
      </c>
    </row>
    <row r="222" spans="1:19" x14ac:dyDescent="0.25">
      <c r="A222" s="263">
        <v>809</v>
      </c>
      <c r="B222" s="263" t="s">
        <v>118</v>
      </c>
      <c r="C222" s="263" t="s">
        <v>382</v>
      </c>
      <c r="D222" s="263" t="s">
        <v>256</v>
      </c>
      <c r="E222" s="299">
        <v>42488</v>
      </c>
      <c r="F222" s="263">
        <v>61720</v>
      </c>
      <c r="G222" s="263" t="s">
        <v>121</v>
      </c>
      <c r="H222" s="263">
        <v>10</v>
      </c>
      <c r="I222" s="263">
        <v>16458.669999999998</v>
      </c>
      <c r="J222" s="263">
        <v>6172</v>
      </c>
      <c r="K222" s="263">
        <v>22630.67</v>
      </c>
      <c r="L222" s="263">
        <v>39089.33</v>
      </c>
      <c r="M222" s="314">
        <f>F222</f>
        <v>61720</v>
      </c>
      <c r="N222" s="336" t="s">
        <v>478</v>
      </c>
      <c r="O222" s="263">
        <v>396</v>
      </c>
      <c r="P222" s="263">
        <v>6.7</v>
      </c>
      <c r="Q222" t="s">
        <v>226</v>
      </c>
    </row>
    <row r="223" spans="1:19" x14ac:dyDescent="0.25">
      <c r="A223" s="263">
        <v>812</v>
      </c>
      <c r="B223" s="263" t="s">
        <v>118</v>
      </c>
      <c r="C223" s="263" t="s">
        <v>297</v>
      </c>
      <c r="D223" s="263" t="s">
        <v>256</v>
      </c>
      <c r="E223" s="299">
        <v>42520</v>
      </c>
      <c r="F223" s="263">
        <v>6800</v>
      </c>
      <c r="G223" s="263" t="s">
        <v>121</v>
      </c>
      <c r="H223" s="263">
        <v>10</v>
      </c>
      <c r="I223" s="263">
        <v>1756.67</v>
      </c>
      <c r="J223" s="263">
        <v>680</v>
      </c>
      <c r="K223" s="263">
        <v>2436.67</v>
      </c>
      <c r="L223" s="263">
        <v>4363.33</v>
      </c>
      <c r="M223" s="314">
        <f>F223/2</f>
        <v>3400</v>
      </c>
      <c r="N223" s="336" t="s">
        <v>499</v>
      </c>
      <c r="O223" s="263">
        <v>392</v>
      </c>
      <c r="P223" s="263">
        <v>13</v>
      </c>
      <c r="Q223" s="318" t="s">
        <v>465</v>
      </c>
    </row>
    <row r="224" spans="1:19" x14ac:dyDescent="0.25">
      <c r="A224" s="263">
        <v>806</v>
      </c>
      <c r="B224" s="263" t="s">
        <v>118</v>
      </c>
      <c r="C224" s="263" t="s">
        <v>366</v>
      </c>
      <c r="D224" s="263" t="s">
        <v>299</v>
      </c>
      <c r="E224" s="299">
        <v>42573</v>
      </c>
      <c r="F224" s="263">
        <v>69200</v>
      </c>
      <c r="G224" s="263" t="s">
        <v>121</v>
      </c>
      <c r="H224" s="263">
        <v>50</v>
      </c>
      <c r="I224" s="263">
        <v>3344.67</v>
      </c>
      <c r="J224" s="263">
        <v>1384</v>
      </c>
      <c r="K224" s="263">
        <v>4728.67</v>
      </c>
      <c r="L224" s="263">
        <v>64471.33</v>
      </c>
      <c r="M224" s="263">
        <f>F224</f>
        <v>69200</v>
      </c>
      <c r="N224" s="336" t="s">
        <v>537</v>
      </c>
      <c r="O224" s="263">
        <v>372</v>
      </c>
      <c r="P224" s="263">
        <v>5</v>
      </c>
      <c r="Q224" s="318" t="s">
        <v>538</v>
      </c>
    </row>
    <row r="225" spans="1:35" x14ac:dyDescent="0.25">
      <c r="A225" s="334">
        <v>804</v>
      </c>
      <c r="B225" s="334" t="s">
        <v>118</v>
      </c>
      <c r="C225" s="334" t="s">
        <v>273</v>
      </c>
      <c r="D225" s="334" t="s">
        <v>256</v>
      </c>
      <c r="E225" s="335">
        <v>42590</v>
      </c>
      <c r="F225" s="334">
        <v>6277</v>
      </c>
      <c r="G225" s="334" t="s">
        <v>121</v>
      </c>
      <c r="H225" s="334">
        <v>10</v>
      </c>
      <c r="I225" s="334">
        <v>1516.94</v>
      </c>
      <c r="J225" s="334">
        <v>627.70000000000005</v>
      </c>
      <c r="K225" s="334">
        <v>2144.64</v>
      </c>
      <c r="L225" s="334">
        <v>4132.3600000000006</v>
      </c>
      <c r="M225" s="314">
        <v>0</v>
      </c>
      <c r="N225" s="336" t="s">
        <v>565</v>
      </c>
      <c r="O225" s="263"/>
      <c r="P225" s="263"/>
    </row>
    <row r="226" spans="1:35" x14ac:dyDescent="0.25">
      <c r="A226" s="263">
        <v>807</v>
      </c>
      <c r="B226" s="263" t="s">
        <v>118</v>
      </c>
      <c r="C226" s="263" t="s">
        <v>274</v>
      </c>
      <c r="D226" s="263" t="s">
        <v>256</v>
      </c>
      <c r="E226" s="299">
        <v>42643</v>
      </c>
      <c r="F226" s="263">
        <v>10445.82</v>
      </c>
      <c r="G226" s="263" t="s">
        <v>121</v>
      </c>
      <c r="H226" s="263">
        <v>10</v>
      </c>
      <c r="I226" s="263">
        <v>2350.31</v>
      </c>
      <c r="J226" s="263">
        <v>1044.58</v>
      </c>
      <c r="K226" s="263">
        <v>3394.89</v>
      </c>
      <c r="L226" s="263">
        <v>7050.93</v>
      </c>
      <c r="M226" s="314">
        <f>F226/2</f>
        <v>5222.91</v>
      </c>
      <c r="N226" s="305" t="s">
        <v>492</v>
      </c>
      <c r="O226" s="263">
        <v>363</v>
      </c>
      <c r="P226" s="263">
        <v>10</v>
      </c>
      <c r="Q226" s="318" t="s">
        <v>219</v>
      </c>
    </row>
    <row r="227" spans="1:35" x14ac:dyDescent="0.25">
      <c r="A227" s="263">
        <v>817</v>
      </c>
      <c r="B227" s="263" t="s">
        <v>118</v>
      </c>
      <c r="C227" s="263" t="s">
        <v>383</v>
      </c>
      <c r="D227" s="263" t="s">
        <v>256</v>
      </c>
      <c r="E227" s="299">
        <v>42893</v>
      </c>
      <c r="F227" s="263">
        <v>9815</v>
      </c>
      <c r="G227" s="263" t="s">
        <v>121</v>
      </c>
      <c r="H227" s="263">
        <v>10</v>
      </c>
      <c r="I227" s="263">
        <v>1554.04</v>
      </c>
      <c r="J227" s="263">
        <v>981.5</v>
      </c>
      <c r="K227" s="263">
        <v>2535.54</v>
      </c>
      <c r="L227" s="263">
        <v>7279.46</v>
      </c>
      <c r="M227" s="314">
        <f>F227/2</f>
        <v>4907.5</v>
      </c>
      <c r="N227" s="305" t="s">
        <v>478</v>
      </c>
      <c r="O227" s="263">
        <v>397</v>
      </c>
      <c r="P227" s="263">
        <v>6.7</v>
      </c>
      <c r="Q227" s="318" t="s">
        <v>482</v>
      </c>
    </row>
    <row r="228" spans="1:35" x14ac:dyDescent="0.25">
      <c r="A228" s="263">
        <v>818</v>
      </c>
      <c r="B228" s="263" t="s">
        <v>118</v>
      </c>
      <c r="C228" s="263" t="s">
        <v>275</v>
      </c>
      <c r="D228" s="263" t="s">
        <v>256</v>
      </c>
      <c r="E228" s="299">
        <v>42893</v>
      </c>
      <c r="F228" s="302">
        <v>23746</v>
      </c>
      <c r="G228" s="263" t="s">
        <v>121</v>
      </c>
      <c r="H228" s="263">
        <v>10</v>
      </c>
      <c r="I228" s="263">
        <v>3759.78</v>
      </c>
      <c r="J228" s="263">
        <v>2374.6</v>
      </c>
      <c r="K228" s="263">
        <v>6134.38</v>
      </c>
      <c r="L228" s="263">
        <v>17611.62</v>
      </c>
      <c r="M228" s="314">
        <f>F228/2</f>
        <v>11873</v>
      </c>
      <c r="N228" s="305" t="s">
        <v>478</v>
      </c>
      <c r="O228" s="263">
        <v>397</v>
      </c>
      <c r="P228" s="263">
        <v>6.7</v>
      </c>
      <c r="Q228" s="318" t="s">
        <v>566</v>
      </c>
    </row>
    <row r="229" spans="1:35" x14ac:dyDescent="0.25">
      <c r="A229" s="263">
        <v>815</v>
      </c>
      <c r="B229" s="263" t="s">
        <v>118</v>
      </c>
      <c r="C229" s="263" t="s">
        <v>384</v>
      </c>
      <c r="D229" s="263" t="s">
        <v>256</v>
      </c>
      <c r="E229" s="299">
        <v>42922</v>
      </c>
      <c r="F229" s="263">
        <v>5500</v>
      </c>
      <c r="G229" s="263" t="s">
        <v>121</v>
      </c>
      <c r="H229" s="263">
        <v>10</v>
      </c>
      <c r="I229" s="263">
        <v>825</v>
      </c>
      <c r="J229" s="263">
        <v>550</v>
      </c>
      <c r="K229" s="263">
        <v>1375</v>
      </c>
      <c r="L229" s="263">
        <v>4125</v>
      </c>
      <c r="M229" s="314">
        <f>F229/2</f>
        <v>2750</v>
      </c>
      <c r="N229" s="305" t="s">
        <v>478</v>
      </c>
      <c r="O229" s="263">
        <v>396</v>
      </c>
      <c r="P229" s="263">
        <v>6.7</v>
      </c>
      <c r="Q229" s="318" t="s">
        <v>226</v>
      </c>
    </row>
    <row r="230" spans="1:35" x14ac:dyDescent="0.25">
      <c r="A230" s="263">
        <v>816</v>
      </c>
      <c r="B230" s="263" t="s">
        <v>118</v>
      </c>
      <c r="C230" s="263" t="s">
        <v>367</v>
      </c>
      <c r="D230" s="263" t="s">
        <v>299</v>
      </c>
      <c r="E230" s="299">
        <v>42955</v>
      </c>
      <c r="F230" s="263">
        <v>581827.56999999995</v>
      </c>
      <c r="G230" s="263" t="s">
        <v>121</v>
      </c>
      <c r="H230" s="263">
        <v>20</v>
      </c>
      <c r="I230" s="263">
        <v>41212.79</v>
      </c>
      <c r="J230" s="263">
        <v>29091.38</v>
      </c>
      <c r="K230" s="263">
        <v>70304.17</v>
      </c>
      <c r="L230" s="263">
        <v>511523.39999999997</v>
      </c>
      <c r="M230" s="304">
        <f t="shared" ref="M230:M238" si="3">F230</f>
        <v>581827.56999999995</v>
      </c>
      <c r="N230" s="305" t="s">
        <v>537</v>
      </c>
      <c r="O230" s="263">
        <v>372</v>
      </c>
      <c r="P230" s="263">
        <v>5</v>
      </c>
      <c r="Q230" s="318" t="s">
        <v>560</v>
      </c>
    </row>
    <row r="231" spans="1:35" x14ac:dyDescent="0.25">
      <c r="A231" s="263">
        <v>819</v>
      </c>
      <c r="B231" s="263" t="s">
        <v>118</v>
      </c>
      <c r="C231" s="263" t="s">
        <v>368</v>
      </c>
      <c r="D231" s="263" t="s">
        <v>299</v>
      </c>
      <c r="E231" s="299">
        <v>42971</v>
      </c>
      <c r="F231" s="263">
        <v>150246.9</v>
      </c>
      <c r="G231" s="263" t="s">
        <v>121</v>
      </c>
      <c r="H231" s="263">
        <v>10</v>
      </c>
      <c r="I231" s="263">
        <v>20032.919999999998</v>
      </c>
      <c r="J231" s="263">
        <v>15024.69</v>
      </c>
      <c r="K231" s="263">
        <v>35057.61</v>
      </c>
      <c r="L231" s="263">
        <v>115189.29</v>
      </c>
      <c r="M231" s="304">
        <f t="shared" si="3"/>
        <v>150246.9</v>
      </c>
      <c r="N231" s="305" t="s">
        <v>444</v>
      </c>
      <c r="O231" s="263">
        <v>353</v>
      </c>
      <c r="P231" s="263">
        <v>2</v>
      </c>
      <c r="Q231" s="318" t="s">
        <v>8</v>
      </c>
    </row>
    <row r="232" spans="1:35" x14ac:dyDescent="0.25">
      <c r="A232" s="263">
        <v>820</v>
      </c>
      <c r="B232" s="263" t="s">
        <v>118</v>
      </c>
      <c r="C232" s="263" t="s">
        <v>369</v>
      </c>
      <c r="D232" s="263" t="s">
        <v>299</v>
      </c>
      <c r="E232" s="299">
        <v>43100</v>
      </c>
      <c r="F232" s="263">
        <v>98954.73</v>
      </c>
      <c r="G232" s="263" t="s">
        <v>121</v>
      </c>
      <c r="H232" s="263">
        <v>10</v>
      </c>
      <c r="I232" s="263">
        <v>9895.4699999999993</v>
      </c>
      <c r="J232" s="263">
        <v>9895.4699999999993</v>
      </c>
      <c r="K232" s="263">
        <v>19790.939999999999</v>
      </c>
      <c r="L232" s="263">
        <v>79163.789999999994</v>
      </c>
      <c r="M232" s="304">
        <f t="shared" si="3"/>
        <v>98954.73</v>
      </c>
      <c r="N232" s="305" t="s">
        <v>444</v>
      </c>
      <c r="O232" s="263">
        <v>353</v>
      </c>
      <c r="P232" s="263">
        <v>2</v>
      </c>
      <c r="Q232" s="318" t="s">
        <v>8</v>
      </c>
      <c r="R232" s="304"/>
    </row>
    <row r="233" spans="1:35" x14ac:dyDescent="0.25">
      <c r="A233" s="263">
        <v>826</v>
      </c>
      <c r="B233" s="263" t="s">
        <v>118</v>
      </c>
      <c r="C233" s="263" t="s">
        <v>370</v>
      </c>
      <c r="D233" s="263" t="s">
        <v>299</v>
      </c>
      <c r="E233" s="299">
        <v>43258</v>
      </c>
      <c r="F233" s="308">
        <v>699099.4</v>
      </c>
      <c r="G233" s="263" t="s">
        <v>121</v>
      </c>
      <c r="H233" s="263">
        <v>50</v>
      </c>
      <c r="I233" s="263">
        <v>8156.16</v>
      </c>
      <c r="J233" s="263">
        <v>13981.99</v>
      </c>
      <c r="K233" s="263">
        <v>22138.15</v>
      </c>
      <c r="L233" s="263">
        <v>676961.25</v>
      </c>
      <c r="M233" s="304">
        <f t="shared" si="3"/>
        <v>699099.4</v>
      </c>
      <c r="N233" s="305" t="s">
        <v>444</v>
      </c>
      <c r="O233" s="263">
        <v>353</v>
      </c>
      <c r="P233" s="263">
        <v>2</v>
      </c>
      <c r="Q233" s="318" t="s">
        <v>577</v>
      </c>
    </row>
    <row r="234" spans="1:35" x14ac:dyDescent="0.25">
      <c r="A234" s="263">
        <v>823</v>
      </c>
      <c r="B234" s="263" t="s">
        <v>243</v>
      </c>
      <c r="C234" s="263" t="s">
        <v>373</v>
      </c>
      <c r="D234" s="263" t="s">
        <v>397</v>
      </c>
      <c r="E234" s="299">
        <v>43432</v>
      </c>
      <c r="F234" s="263">
        <v>324997.3</v>
      </c>
      <c r="G234" s="263" t="s">
        <v>283</v>
      </c>
      <c r="H234" s="263">
        <v>0</v>
      </c>
      <c r="I234" s="263">
        <v>0</v>
      </c>
      <c r="J234" s="263">
        <v>0</v>
      </c>
      <c r="K234" s="263">
        <v>0</v>
      </c>
      <c r="L234" s="263">
        <v>324997.3</v>
      </c>
      <c r="M234" s="315">
        <f t="shared" si="3"/>
        <v>324997.3</v>
      </c>
      <c r="N234" s="305" t="s">
        <v>537</v>
      </c>
      <c r="O234" s="263">
        <v>372</v>
      </c>
      <c r="P234" s="263">
        <v>5</v>
      </c>
      <c r="Q234" t="s">
        <v>550</v>
      </c>
    </row>
    <row r="235" spans="1:35" x14ac:dyDescent="0.25">
      <c r="A235" s="263">
        <v>824</v>
      </c>
      <c r="B235" s="263" t="s">
        <v>118</v>
      </c>
      <c r="C235" s="263" t="s">
        <v>276</v>
      </c>
      <c r="D235" s="263" t="s">
        <v>256</v>
      </c>
      <c r="E235" s="299">
        <v>43433</v>
      </c>
      <c r="F235" s="263">
        <v>30280</v>
      </c>
      <c r="G235" s="263" t="s">
        <v>121</v>
      </c>
      <c r="H235" s="263">
        <v>10</v>
      </c>
      <c r="I235" s="263">
        <v>252.33</v>
      </c>
      <c r="J235" s="263">
        <v>3028</v>
      </c>
      <c r="K235" s="263">
        <v>3280.33</v>
      </c>
      <c r="L235" s="263">
        <v>26999.67</v>
      </c>
      <c r="M235" s="315">
        <f t="shared" si="3"/>
        <v>30280</v>
      </c>
      <c r="N235" s="305" t="s">
        <v>478</v>
      </c>
      <c r="O235" s="263">
        <v>396</v>
      </c>
      <c r="P235" s="263">
        <v>6.7</v>
      </c>
      <c r="Q235" t="s">
        <v>567</v>
      </c>
    </row>
    <row r="236" spans="1:35" x14ac:dyDescent="0.25">
      <c r="A236" s="263">
        <v>822</v>
      </c>
      <c r="B236" s="263" t="s">
        <v>243</v>
      </c>
      <c r="C236" s="263" t="s">
        <v>372</v>
      </c>
      <c r="D236" s="263" t="s">
        <v>397</v>
      </c>
      <c r="E236" s="299">
        <v>43465</v>
      </c>
      <c r="F236" s="308">
        <v>131307</v>
      </c>
      <c r="G236" s="263" t="s">
        <v>283</v>
      </c>
      <c r="H236" s="263">
        <v>0</v>
      </c>
      <c r="I236" s="263">
        <v>0</v>
      </c>
      <c r="J236" s="263">
        <v>0</v>
      </c>
      <c r="K236" s="263">
        <v>0</v>
      </c>
      <c r="L236" s="263">
        <v>131307</v>
      </c>
      <c r="M236" s="314">
        <f t="shared" si="3"/>
        <v>131307</v>
      </c>
      <c r="N236" s="263" t="s">
        <v>444</v>
      </c>
      <c r="O236" s="263">
        <v>353</v>
      </c>
      <c r="Q236" s="318" t="s">
        <v>8</v>
      </c>
    </row>
    <row r="237" spans="1:35" x14ac:dyDescent="0.25">
      <c r="A237" s="327">
        <v>821</v>
      </c>
      <c r="B237" s="327" t="s">
        <v>118</v>
      </c>
      <c r="C237" s="263" t="s">
        <v>371</v>
      </c>
      <c r="D237" s="263" t="s">
        <v>299</v>
      </c>
      <c r="E237" s="299">
        <v>43465</v>
      </c>
      <c r="F237" s="302">
        <v>346562.35</v>
      </c>
      <c r="G237" s="263" t="s">
        <v>121</v>
      </c>
      <c r="H237" s="263">
        <v>50</v>
      </c>
      <c r="I237" s="263">
        <v>0</v>
      </c>
      <c r="J237" s="263">
        <v>6931.25</v>
      </c>
      <c r="K237" s="263">
        <v>6931.25</v>
      </c>
      <c r="L237" s="263">
        <v>339631.1</v>
      </c>
      <c r="M237" s="263">
        <f t="shared" si="3"/>
        <v>346562.35</v>
      </c>
      <c r="N237" s="336" t="s">
        <v>104</v>
      </c>
      <c r="O237" s="263"/>
      <c r="P237" s="263"/>
      <c r="Q237" s="333" t="s">
        <v>573</v>
      </c>
      <c r="R237" s="303"/>
      <c r="S237" s="303"/>
      <c r="T237" s="303"/>
      <c r="U237" s="303"/>
      <c r="V237" s="303"/>
      <c r="W237" s="303"/>
      <c r="X237" s="303"/>
      <c r="Y237" s="303"/>
      <c r="Z237" s="303"/>
      <c r="AA237" s="303"/>
      <c r="AB237" s="303"/>
      <c r="AC237" s="303"/>
      <c r="AD237" s="303"/>
      <c r="AE237" s="303"/>
      <c r="AF237" s="303"/>
      <c r="AG237" s="303"/>
      <c r="AH237" s="303"/>
      <c r="AI237" s="303"/>
    </row>
    <row r="238" spans="1:35" x14ac:dyDescent="0.25">
      <c r="A238" s="263">
        <v>831</v>
      </c>
      <c r="B238" s="263" t="s">
        <v>118</v>
      </c>
      <c r="C238" s="263" t="s">
        <v>372</v>
      </c>
      <c r="D238" s="263" t="s">
        <v>299</v>
      </c>
      <c r="E238" s="299">
        <v>43466</v>
      </c>
      <c r="F238" s="300">
        <v>131307</v>
      </c>
      <c r="G238" s="263" t="s">
        <v>121</v>
      </c>
      <c r="H238" s="263">
        <v>50</v>
      </c>
      <c r="I238" s="263">
        <v>0</v>
      </c>
      <c r="J238" s="263">
        <v>2626.14</v>
      </c>
      <c r="K238" s="263">
        <v>2626.14</v>
      </c>
      <c r="L238" s="263">
        <v>128680.86</v>
      </c>
      <c r="M238" s="263">
        <f t="shared" si="3"/>
        <v>131307</v>
      </c>
      <c r="N238" s="263" t="s">
        <v>444</v>
      </c>
      <c r="O238" s="263">
        <v>353</v>
      </c>
      <c r="P238" s="263">
        <v>2</v>
      </c>
      <c r="Q238" s="318" t="s">
        <v>8</v>
      </c>
    </row>
    <row r="239" spans="1:35" x14ac:dyDescent="0.25">
      <c r="A239" s="263">
        <v>828</v>
      </c>
      <c r="B239" s="263" t="s">
        <v>118</v>
      </c>
      <c r="C239" s="263" t="s">
        <v>277</v>
      </c>
      <c r="D239" s="263" t="s">
        <v>256</v>
      </c>
      <c r="E239" s="299">
        <v>43511</v>
      </c>
      <c r="F239" s="307">
        <v>110903.33</v>
      </c>
      <c r="G239" s="263" t="s">
        <v>121</v>
      </c>
      <c r="H239" s="263">
        <v>15</v>
      </c>
      <c r="I239" s="263">
        <v>0</v>
      </c>
      <c r="J239" s="263">
        <v>6777.43</v>
      </c>
      <c r="K239" s="263">
        <v>6777.43</v>
      </c>
      <c r="L239" s="263">
        <v>104125.9</v>
      </c>
      <c r="M239" s="314">
        <f>F239/2</f>
        <v>55451.665000000001</v>
      </c>
      <c r="N239" s="263" t="s">
        <v>478</v>
      </c>
      <c r="O239" s="263">
        <v>396</v>
      </c>
      <c r="P239" s="263">
        <v>6.7</v>
      </c>
      <c r="Q239" s="49" t="s">
        <v>226</v>
      </c>
    </row>
    <row r="240" spans="1:35" x14ac:dyDescent="0.25">
      <c r="A240" s="263">
        <v>829</v>
      </c>
      <c r="B240" s="263" t="s">
        <v>118</v>
      </c>
      <c r="C240" s="263" t="s">
        <v>373</v>
      </c>
      <c r="D240" s="263" t="s">
        <v>299</v>
      </c>
      <c r="E240" s="299">
        <v>43559</v>
      </c>
      <c r="F240" s="263">
        <v>478250</v>
      </c>
      <c r="G240" s="263" t="s">
        <v>121</v>
      </c>
      <c r="H240" s="263">
        <v>50</v>
      </c>
      <c r="I240" s="263">
        <v>0</v>
      </c>
      <c r="J240" s="263">
        <v>7173.75</v>
      </c>
      <c r="K240" s="263">
        <v>7173.75</v>
      </c>
      <c r="L240" s="263">
        <v>471076.25</v>
      </c>
      <c r="M240" s="263">
        <f>F240</f>
        <v>478250</v>
      </c>
      <c r="N240" s="263" t="s">
        <v>537</v>
      </c>
      <c r="O240" s="263">
        <v>372</v>
      </c>
      <c r="P240" s="263">
        <v>5</v>
      </c>
      <c r="Q240" s="49" t="s">
        <v>550</v>
      </c>
    </row>
    <row r="241" spans="1:17" x14ac:dyDescent="0.25">
      <c r="A241" s="263">
        <v>827</v>
      </c>
      <c r="B241" s="263" t="s">
        <v>118</v>
      </c>
      <c r="C241" s="263" t="s">
        <v>278</v>
      </c>
      <c r="D241" s="263" t="s">
        <v>256</v>
      </c>
      <c r="E241" s="299">
        <v>43574</v>
      </c>
      <c r="F241" s="307">
        <v>8847.5</v>
      </c>
      <c r="G241" s="263" t="s">
        <v>121</v>
      </c>
      <c r="H241" s="263">
        <v>10</v>
      </c>
      <c r="I241" s="263">
        <v>0</v>
      </c>
      <c r="J241" s="263">
        <v>589.83000000000004</v>
      </c>
      <c r="K241" s="263">
        <v>589.83000000000004</v>
      </c>
      <c r="L241" s="263">
        <v>8257.67</v>
      </c>
      <c r="M241" s="315">
        <f>F241</f>
        <v>8847.5</v>
      </c>
      <c r="N241" s="263" t="s">
        <v>478</v>
      </c>
      <c r="O241" s="263">
        <v>396</v>
      </c>
      <c r="P241" s="263">
        <v>6.7</v>
      </c>
      <c r="Q241" t="s">
        <v>568</v>
      </c>
    </row>
    <row r="242" spans="1:17" x14ac:dyDescent="0.25">
      <c r="A242" s="263">
        <v>830</v>
      </c>
      <c r="B242" s="263" t="s">
        <v>118</v>
      </c>
      <c r="C242" s="263" t="s">
        <v>374</v>
      </c>
      <c r="D242" s="263" t="s">
        <v>299</v>
      </c>
      <c r="E242" s="299">
        <v>43656</v>
      </c>
      <c r="F242" s="300">
        <v>160200</v>
      </c>
      <c r="G242" s="263" t="s">
        <v>121</v>
      </c>
      <c r="H242" s="263">
        <v>50</v>
      </c>
      <c r="I242" s="263">
        <v>0</v>
      </c>
      <c r="J242" s="263">
        <v>1602</v>
      </c>
      <c r="K242" s="263">
        <v>1602</v>
      </c>
      <c r="L242" s="263">
        <v>158598</v>
      </c>
      <c r="M242" s="263">
        <f>F242</f>
        <v>160200</v>
      </c>
      <c r="N242" s="263" t="s">
        <v>444</v>
      </c>
      <c r="O242" s="263">
        <v>353</v>
      </c>
      <c r="P242" s="263">
        <v>2</v>
      </c>
      <c r="Q242" s="318" t="s">
        <v>8</v>
      </c>
    </row>
    <row r="243" spans="1:17" ht="13.8" thickBot="1" x14ac:dyDescent="0.3">
      <c r="M243" s="356">
        <f>SUM(M14:M242)</f>
        <v>11739653.385</v>
      </c>
      <c r="N243" s="263" t="s">
        <v>592</v>
      </c>
    </row>
    <row r="244" spans="1:17" ht="13.8" thickTop="1" x14ac:dyDescent="0.25"/>
    <row r="245" spans="1:17" x14ac:dyDescent="0.25">
      <c r="G245" s="330" t="s">
        <v>582</v>
      </c>
      <c r="H245" s="303"/>
      <c r="I245" s="303"/>
      <c r="J245" s="303"/>
      <c r="K245" s="303"/>
      <c r="L245" s="303"/>
      <c r="N245" s="330" t="s">
        <v>574</v>
      </c>
      <c r="O245" s="303"/>
      <c r="P245" s="303"/>
    </row>
    <row r="246" spans="1:17" x14ac:dyDescent="0.25">
      <c r="G246" s="318" t="s">
        <v>584</v>
      </c>
      <c r="I246" s="318" t="s">
        <v>583</v>
      </c>
      <c r="N246" s="353" t="s">
        <v>575</v>
      </c>
      <c r="O246" s="353" t="s">
        <v>576</v>
      </c>
    </row>
    <row r="247" spans="1:17" x14ac:dyDescent="0.25">
      <c r="G247">
        <v>10000</v>
      </c>
      <c r="H247" s="318" t="s">
        <v>588</v>
      </c>
      <c r="I247">
        <v>70000</v>
      </c>
      <c r="J247" s="318" t="s">
        <v>589</v>
      </c>
      <c r="N247" s="306">
        <f>M233</f>
        <v>699099.4</v>
      </c>
      <c r="O247" s="306">
        <f>M234</f>
        <v>324997.3</v>
      </c>
    </row>
    <row r="248" spans="1:17" x14ac:dyDescent="0.25">
      <c r="G248">
        <f>10000-173</f>
        <v>9827</v>
      </c>
      <c r="H248" s="318" t="s">
        <v>587</v>
      </c>
      <c r="I248" s="354"/>
      <c r="N248" s="49">
        <f>M236</f>
        <v>131307</v>
      </c>
      <c r="O248" s="49">
        <f>245741-1000</f>
        <v>244741</v>
      </c>
    </row>
    <row r="249" spans="1:17" x14ac:dyDescent="0.25">
      <c r="I249" s="355">
        <f>SUM(G247,G248,I247)</f>
        <v>89827</v>
      </c>
      <c r="J249" s="318" t="s">
        <v>585</v>
      </c>
      <c r="N249" s="49">
        <f>28000-1000</f>
        <v>27000</v>
      </c>
    </row>
    <row r="250" spans="1:17" ht="13.8" thickBot="1" x14ac:dyDescent="0.3">
      <c r="I250" s="354">
        <f>M152</f>
        <v>89827</v>
      </c>
      <c r="J250" s="318" t="s">
        <v>586</v>
      </c>
      <c r="N250" s="49">
        <f>76000-1178.65</f>
        <v>74821.350000000006</v>
      </c>
      <c r="O250" s="352">
        <f>SUM(O248,N249,N250)</f>
        <v>346562.35</v>
      </c>
    </row>
    <row r="251" spans="1:17" ht="13.8" thickTop="1" x14ac:dyDescent="0.25">
      <c r="I251">
        <f>I249-I250</f>
        <v>0</v>
      </c>
      <c r="O251" s="49">
        <f>M237</f>
        <v>346562.35</v>
      </c>
    </row>
    <row r="252" spans="1:17" ht="13.8" thickBot="1" x14ac:dyDescent="0.3">
      <c r="O252" s="352">
        <f>O250-O251</f>
        <v>0</v>
      </c>
    </row>
    <row r="253" spans="1:17" ht="13.8" thickTop="1" x14ac:dyDescent="0.25"/>
  </sheetData>
  <autoFilter ref="A13:S242" xr:uid="{00000000-0009-0000-0000-000003000000}">
    <sortState xmlns:xlrd2="http://schemas.microsoft.com/office/spreadsheetml/2017/richdata2" ref="A10:Q241">
      <sortCondition ref="E9:E241"/>
    </sortState>
  </autoFilter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Water</vt:lpstr>
      <vt:lpstr>New water additions</vt:lpstr>
      <vt:lpstr>Sewer</vt:lpstr>
      <vt:lpstr>New sewer Additions</vt:lpstr>
      <vt:lpstr>Sewer!Print_Area</vt:lpstr>
      <vt:lpstr>Water!Print_Area</vt:lpstr>
      <vt:lpstr>Sewer!Start</vt:lpstr>
      <vt:lpstr>Water!Start</vt:lpstr>
      <vt:lpstr>Water!year2</vt:lpstr>
    </vt:vector>
  </TitlesOfParts>
  <Company>PSC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ricea1;martir</dc:creator>
  <cp:lastModifiedBy>Schaben, Angela</cp:lastModifiedBy>
  <cp:lastPrinted>2015-05-21T16:06:40Z</cp:lastPrinted>
  <dcterms:created xsi:type="dcterms:W3CDTF">2008-06-13T18:23:26Z</dcterms:created>
  <dcterms:modified xsi:type="dcterms:W3CDTF">2024-10-17T20:29:43Z</dcterms:modified>
</cp:coreProperties>
</file>