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.dir.ameren.com\dfs\Orgdrv\MPSC Cases\EO-2023-0136  MEEIA 4\Term Sheet\"/>
    </mc:Choice>
  </mc:AlternateContent>
  <xr:revisionPtr revIDLastSave="0" documentId="8_{E3636B61-102C-44CC-8D16-A0329CD68211}" xr6:coauthVersionLast="47" xr6:coauthVersionMax="47" xr10:uidLastSave="{00000000-0000-0000-0000-000000000000}"/>
  <bookViews>
    <workbookView xWindow="-103" yWindow="-103" windowWidth="19543" windowHeight="12377" xr2:uid="{F72D008F-CE31-4DF7-A6DE-05D78FDD9F64}"/>
  </bookViews>
  <sheets>
    <sheet name="Data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6" i="1" s="1"/>
  <c r="M14" i="1" s="1"/>
  <c r="I18" i="1" l="1"/>
  <c r="D23" i="1" s="1"/>
  <c r="N23" i="1"/>
  <c r="L18" i="1"/>
  <c r="K18" i="1"/>
  <c r="G4" i="1"/>
  <c r="J18" i="1"/>
  <c r="E23" i="1" s="1"/>
  <c r="F23" i="1" l="1"/>
  <c r="P23" i="1" s="1"/>
  <c r="G23" i="1"/>
  <c r="Q23" i="1" s="1"/>
  <c r="M18" i="1"/>
  <c r="O23" i="1"/>
  <c r="R23" i="1" l="1"/>
  <c r="S23" i="1" s="1"/>
</calcChain>
</file>

<file path=xl/sharedStrings.xml><?xml version="1.0" encoding="utf-8"?>
<sst xmlns="http://schemas.openxmlformats.org/spreadsheetml/2006/main" count="47" uniqueCount="26">
  <si>
    <t>Annual target EO</t>
  </si>
  <si>
    <t xml:space="preserve">EO rate by season ($/cleared and verified PRA MW) = </t>
  </si>
  <si>
    <t>x</t>
  </si>
  <si>
    <t>Seasonal MW Target</t>
  </si>
  <si>
    <t>sum of cleared PRA prices for planning year</t>
  </si>
  <si>
    <t>EO cap</t>
  </si>
  <si>
    <t>Summer</t>
  </si>
  <si>
    <t>Fall</t>
  </si>
  <si>
    <t>Winter</t>
  </si>
  <si>
    <t>Spring</t>
  </si>
  <si>
    <t>EO available by season (target)</t>
  </si>
  <si>
    <t xml:space="preserve">Winter </t>
  </si>
  <si>
    <t>Example 1</t>
  </si>
  <si>
    <t>difference from annual target</t>
  </si>
  <si>
    <t>EO available per MW for season</t>
  </si>
  <si>
    <t>Potential EO</t>
  </si>
  <si>
    <t>Actual EO</t>
  </si>
  <si>
    <t>Calculation of EO</t>
  </si>
  <si>
    <t>PRA</t>
  </si>
  <si>
    <t>2025-2026</t>
  </si>
  <si>
    <t>Basic premise is to take the available EO in each year, and prorate it to the four MISO seasons based on the PRA cleared price in each season.*</t>
  </si>
  <si>
    <t>* In the event MISO charges a penalty to AMO for non-performance related to demand response, the EO will be adjusted by the MW amount of non-performance.</t>
  </si>
  <si>
    <t>cleared**  PRA price by season</t>
  </si>
  <si>
    <t>PRA Cleared** MW</t>
  </si>
  <si>
    <t>PRA cleared** prices $/MW-day</t>
  </si>
  <si>
    <t>** Cleared PRA MW is subject to reduction based on non-performance adjustment related to demand response.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</si>
</sst>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i/>
      <sz val="12"/>
      <color theme="1" tint="0.499984740745262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2" xfId="0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2" borderId="0" xfId="1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164" fontId="0" fillId="3" borderId="0" xfId="1" applyNumberFormat="1" applyFont="1" applyFill="1"/>
    <xf numFmtId="0" fontId="0" fillId="3" borderId="0" xfId="0" applyFill="1" applyAlignment="1">
      <alignment horizontal="right"/>
    </xf>
    <xf numFmtId="164" fontId="0" fillId="3" borderId="1" xfId="1" applyNumberFormat="1" applyFont="1" applyFill="1" applyBorder="1"/>
    <xf numFmtId="0" fontId="0" fillId="3" borderId="0" xfId="0" applyFill="1" applyAlignment="1">
      <alignment horizontal="center" vertical="center"/>
    </xf>
    <xf numFmtId="0" fontId="0" fillId="3" borderId="1" xfId="0" applyFill="1" applyBorder="1"/>
    <xf numFmtId="0" fontId="3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3" borderId="0" xfId="0" applyFont="1" applyFill="1"/>
    <xf numFmtId="165" fontId="0" fillId="0" borderId="0" xfId="0" applyNumberFormat="1"/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922020</xdr:colOff>
      <xdr:row>16</xdr:row>
      <xdr:rowOff>144779</xdr:rowOff>
    </xdr:from>
    <xdr:to>
      <xdr:col>6</xdr:col>
      <xdr:colOff>304800</xdr:colOff>
      <xdr:row>23</xdr:row>
      <xdr:rowOff>182879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6B3387F5-CCC8-3D40-796F-BFAC1E595C12}"/>
            </a:ext>
          </a:extLst>
        </xdr:cNvPr>
        <xdr:cNvSpPr/>
      </xdr:nvSpPr>
      <xdr:spPr>
        <a:xfrm rot="13610290">
          <a:off x="3985260" y="3596639"/>
          <a:ext cx="1318260" cy="31242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30480</xdr:colOff>
      <xdr:row>21</xdr:row>
      <xdr:rowOff>175258</xdr:rowOff>
    </xdr:from>
    <xdr:to>
      <xdr:col>11</xdr:col>
      <xdr:colOff>342900</xdr:colOff>
      <xdr:row>29</xdr:row>
      <xdr:rowOff>30478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62904B78-5E86-4B5C-BDE9-DD76646B22F8}"/>
            </a:ext>
          </a:extLst>
        </xdr:cNvPr>
        <xdr:cNvSpPr/>
      </xdr:nvSpPr>
      <xdr:spPr>
        <a:xfrm rot="13610290">
          <a:off x="8808720" y="4541518"/>
          <a:ext cx="1318260" cy="31242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2786C-3BC7-4593-9AA7-FDC22F54EC80}">
  <sheetPr>
    <pageSetUpPr fitToPage="1"/>
  </sheetPr>
  <dimension ref="B2:S36"/>
  <sheetViews>
    <sheetView showGridLines="0" tabSelected="1" view="pageLayout" topLeftCell="B1" zoomScale="90" zoomScaleNormal="100" zoomScalePageLayoutView="90" workbookViewId="0">
      <selection activeCell="H37" sqref="H37"/>
    </sheetView>
  </sheetViews>
  <sheetFormatPr defaultRowHeight="15" x14ac:dyDescent="0.25"/>
  <cols>
    <col min="1" max="1" width="4.28515625" customWidth="1"/>
    <col min="3" max="3" width="10.5703125" bestFit="1" customWidth="1"/>
    <col min="4" max="6" width="13" customWidth="1"/>
    <col min="7" max="7" width="18" bestFit="1" customWidth="1"/>
    <col min="9" max="11" width="13.28515625" customWidth="1"/>
    <col min="12" max="12" width="13.7109375" customWidth="1"/>
    <col min="13" max="13" width="26" bestFit="1" customWidth="1"/>
    <col min="14" max="14" width="13.7109375" customWidth="1"/>
    <col min="15" max="15" width="10.7109375" bestFit="1" customWidth="1"/>
    <col min="16" max="16" width="15.28515625" bestFit="1" customWidth="1"/>
    <col min="17" max="17" width="13.42578125" bestFit="1" customWidth="1"/>
    <col min="18" max="18" width="12" customWidth="1"/>
    <col min="19" max="19" width="12.140625" bestFit="1" customWidth="1"/>
    <col min="20" max="23" width="11.28515625" bestFit="1" customWidth="1"/>
    <col min="25" max="26" width="12.5703125" bestFit="1" customWidth="1"/>
    <col min="27" max="27" width="14.28515625" bestFit="1" customWidth="1"/>
    <col min="28" max="28" width="12.5703125" bestFit="1" customWidth="1"/>
    <col min="29" max="29" width="14.28515625" bestFit="1" customWidth="1"/>
    <col min="30" max="30" width="11" bestFit="1" customWidth="1"/>
  </cols>
  <sheetData>
    <row r="2" spans="2:15" ht="15.75" x14ac:dyDescent="0.25">
      <c r="B2" s="21" t="s">
        <v>20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1" t="s">
        <v>0</v>
      </c>
    </row>
    <row r="3" spans="2:15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2">
        <f>12570000*M4</f>
        <v>1885500</v>
      </c>
      <c r="O3" s="22"/>
    </row>
    <row r="4" spans="2:15" ht="15.75" thickBot="1" x14ac:dyDescent="0.3">
      <c r="B4" s="10"/>
      <c r="C4" s="10"/>
      <c r="D4" s="10"/>
      <c r="E4" s="10"/>
      <c r="F4" s="13" t="s">
        <v>1</v>
      </c>
      <c r="G4" s="14">
        <f>M3</f>
        <v>1885500</v>
      </c>
      <c r="H4" s="27" t="s">
        <v>2</v>
      </c>
      <c r="I4" s="16" t="s">
        <v>22</v>
      </c>
      <c r="J4" s="16"/>
      <c r="K4" s="16"/>
      <c r="L4" s="10"/>
      <c r="M4" s="10">
        <v>0.15</v>
      </c>
    </row>
    <row r="5" spans="2:15" x14ac:dyDescent="0.25">
      <c r="B5" s="10"/>
      <c r="C5" s="10"/>
      <c r="D5" s="10"/>
      <c r="E5" s="10"/>
      <c r="F5" s="10"/>
      <c r="G5" s="10" t="s">
        <v>3</v>
      </c>
      <c r="H5" s="27"/>
      <c r="I5" s="10" t="s">
        <v>4</v>
      </c>
      <c r="J5" s="10"/>
      <c r="K5" s="10"/>
      <c r="L5" s="10"/>
      <c r="M5" s="11" t="s">
        <v>5</v>
      </c>
    </row>
    <row r="6" spans="2:15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2">
        <f>M3*1</f>
        <v>1885500</v>
      </c>
    </row>
    <row r="7" spans="2:15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2:15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1" t="s">
        <v>3</v>
      </c>
    </row>
    <row r="9" spans="2:15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  <c r="L9" s="17" t="s">
        <v>6</v>
      </c>
      <c r="M9" s="15">
        <v>180</v>
      </c>
    </row>
    <row r="10" spans="2:15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7" t="s">
        <v>7</v>
      </c>
      <c r="M10" s="15">
        <v>100</v>
      </c>
    </row>
    <row r="11" spans="2:15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7" t="s">
        <v>8</v>
      </c>
      <c r="M11" s="15">
        <v>100</v>
      </c>
    </row>
    <row r="12" spans="2:15" x14ac:dyDescent="0.2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7" t="s">
        <v>9</v>
      </c>
      <c r="M12" s="15">
        <v>100</v>
      </c>
    </row>
    <row r="14" spans="2:15" x14ac:dyDescent="0.25">
      <c r="M14" s="2">
        <f>M6-M3</f>
        <v>0</v>
      </c>
    </row>
    <row r="16" spans="2:15" x14ac:dyDescent="0.25">
      <c r="C16" s="18" t="s">
        <v>18</v>
      </c>
      <c r="D16" s="26" t="s">
        <v>24</v>
      </c>
      <c r="E16" s="26"/>
      <c r="F16" s="26"/>
      <c r="G16" s="26"/>
      <c r="H16" s="18"/>
      <c r="I16" s="26" t="s">
        <v>10</v>
      </c>
      <c r="J16" s="26"/>
      <c r="K16" s="26"/>
      <c r="L16" s="26"/>
      <c r="M16" s="3"/>
    </row>
    <row r="17" spans="3:19" x14ac:dyDescent="0.25">
      <c r="C17" s="3"/>
      <c r="D17" s="1" t="s">
        <v>11</v>
      </c>
      <c r="E17" s="1" t="s">
        <v>9</v>
      </c>
      <c r="F17" s="1" t="s">
        <v>6</v>
      </c>
      <c r="G17" s="1" t="s">
        <v>7</v>
      </c>
      <c r="H17" s="3"/>
      <c r="I17" s="1" t="s">
        <v>11</v>
      </c>
      <c r="J17" s="1" t="s">
        <v>9</v>
      </c>
      <c r="K17" s="1" t="s">
        <v>6</v>
      </c>
      <c r="L17" s="1" t="s">
        <v>7</v>
      </c>
      <c r="M17" s="3"/>
    </row>
    <row r="18" spans="3:19" x14ac:dyDescent="0.25">
      <c r="C18" s="20" t="s">
        <v>19</v>
      </c>
      <c r="D18" s="25">
        <v>10</v>
      </c>
      <c r="E18" s="25">
        <v>10</v>
      </c>
      <c r="F18" s="23">
        <v>30</v>
      </c>
      <c r="G18" s="25">
        <v>50</v>
      </c>
      <c r="H18" s="3"/>
      <c r="I18" s="7">
        <f t="shared" ref="I18:L18" si="0">D18/SUM($D18:$G18)*$M$3</f>
        <v>188550</v>
      </c>
      <c r="J18" s="7">
        <f t="shared" si="0"/>
        <v>188550</v>
      </c>
      <c r="K18" s="7">
        <f t="shared" si="0"/>
        <v>565650</v>
      </c>
      <c r="L18" s="7">
        <f t="shared" si="0"/>
        <v>942750</v>
      </c>
      <c r="M18" s="9">
        <f>SUM(I18:L18)-$M$3</f>
        <v>0</v>
      </c>
      <c r="N18" s="2"/>
    </row>
    <row r="19" spans="3:19" x14ac:dyDescent="0.25">
      <c r="C19" s="3"/>
      <c r="D19" s="3"/>
      <c r="E19" s="3"/>
      <c r="F19" s="3"/>
      <c r="G19" s="3"/>
      <c r="H19" s="3"/>
      <c r="I19" s="3"/>
      <c r="J19" s="3"/>
      <c r="K19" s="3"/>
      <c r="L19" s="3"/>
      <c r="M19" s="4" t="s">
        <v>13</v>
      </c>
    </row>
    <row r="21" spans="3:19" x14ac:dyDescent="0.25">
      <c r="C21" s="18" t="s">
        <v>18</v>
      </c>
      <c r="D21" s="26" t="s">
        <v>14</v>
      </c>
      <c r="E21" s="26"/>
      <c r="F21" s="26"/>
      <c r="G21" s="26"/>
      <c r="H21" s="18"/>
      <c r="I21" s="26" t="s">
        <v>23</v>
      </c>
      <c r="J21" s="26"/>
      <c r="K21" s="26"/>
      <c r="L21" s="26"/>
      <c r="M21" s="19"/>
      <c r="N21" s="26" t="s">
        <v>17</v>
      </c>
      <c r="O21" s="26"/>
      <c r="P21" s="26"/>
      <c r="Q21" s="26"/>
      <c r="R21" s="26"/>
      <c r="S21" s="26"/>
    </row>
    <row r="22" spans="3:19" x14ac:dyDescent="0.25">
      <c r="C22" s="3"/>
      <c r="D22" s="1" t="s">
        <v>11</v>
      </c>
      <c r="E22" s="1" t="s">
        <v>9</v>
      </c>
      <c r="F22" s="1" t="s">
        <v>6</v>
      </c>
      <c r="G22" s="1" t="s">
        <v>7</v>
      </c>
      <c r="H22" s="3"/>
      <c r="I22" s="1" t="s">
        <v>11</v>
      </c>
      <c r="J22" s="1" t="s">
        <v>9</v>
      </c>
      <c r="K22" s="1" t="s">
        <v>6</v>
      </c>
      <c r="L22" s="1" t="s">
        <v>7</v>
      </c>
      <c r="N22" s="1" t="s">
        <v>11</v>
      </c>
      <c r="O22" s="1" t="s">
        <v>9</v>
      </c>
      <c r="P22" s="1" t="s">
        <v>6</v>
      </c>
      <c r="Q22" s="1" t="s">
        <v>7</v>
      </c>
      <c r="R22" s="1" t="s">
        <v>15</v>
      </c>
      <c r="S22" s="6" t="s">
        <v>16</v>
      </c>
    </row>
    <row r="23" spans="3:19" x14ac:dyDescent="0.25">
      <c r="C23" s="20" t="s">
        <v>12</v>
      </c>
      <c r="D23" s="5">
        <f>I18/$M$11</f>
        <v>1885.5</v>
      </c>
      <c r="E23" s="5">
        <f>J18/$M$12</f>
        <v>1885.5</v>
      </c>
      <c r="F23" s="5">
        <f>K18/$M$9</f>
        <v>3142.5</v>
      </c>
      <c r="G23" s="5">
        <f>L18/$M$10</f>
        <v>9427.5</v>
      </c>
      <c r="H23" s="3"/>
      <c r="I23" s="25">
        <v>100</v>
      </c>
      <c r="J23" s="25">
        <v>100</v>
      </c>
      <c r="K23" s="24">
        <v>146.19999999999999</v>
      </c>
      <c r="L23" s="25">
        <v>100</v>
      </c>
      <c r="N23" s="7">
        <f>I23*D23</f>
        <v>188550</v>
      </c>
      <c r="O23" s="7">
        <f t="shared" ref="O23:Q23" si="1">J23*E23</f>
        <v>188550</v>
      </c>
      <c r="P23" s="7">
        <f t="shared" si="1"/>
        <v>459433.49999999994</v>
      </c>
      <c r="Q23" s="7">
        <f t="shared" si="1"/>
        <v>942750</v>
      </c>
      <c r="R23" s="7">
        <f>SUM(N23:Q23)</f>
        <v>1779283.5</v>
      </c>
      <c r="S23" s="8">
        <f>IF(R23&gt;$M$6,$M$6,R23)</f>
        <v>1779283.5</v>
      </c>
    </row>
    <row r="34" spans="2:2" x14ac:dyDescent="0.25">
      <c r="B34" t="s">
        <v>21</v>
      </c>
    </row>
    <row r="36" spans="2:2" x14ac:dyDescent="0.25">
      <c r="B36" t="s">
        <v>25</v>
      </c>
    </row>
  </sheetData>
  <mergeCells count="6">
    <mergeCell ref="N21:S21"/>
    <mergeCell ref="D16:G16"/>
    <mergeCell ref="H4:H5"/>
    <mergeCell ref="I21:L21"/>
    <mergeCell ref="I16:L16"/>
    <mergeCell ref="D21:G21"/>
  </mergeCells>
  <conditionalFormatting sqref="C18:G18">
    <cfRule type="expression" dxfId="4" priority="5">
      <formula>MOD(ROW(),2)=0</formula>
    </cfRule>
  </conditionalFormatting>
  <conditionalFormatting sqref="C23:G23">
    <cfRule type="expression" dxfId="3" priority="3">
      <formula>MOD(ROW(),2)=0</formula>
    </cfRule>
  </conditionalFormatting>
  <conditionalFormatting sqref="I23:L23">
    <cfRule type="expression" dxfId="2" priority="2">
      <formula>MOD(ROW(),2)=0</formula>
    </cfRule>
  </conditionalFormatting>
  <conditionalFormatting sqref="I18:M18">
    <cfRule type="expression" dxfId="1" priority="4">
      <formula>MOD(ROW(),2)=0</formula>
    </cfRule>
  </conditionalFormatting>
  <conditionalFormatting sqref="N23:R23">
    <cfRule type="expression" dxfId="0" priority="1">
      <formula>MOD(ROW(),2)=0</formula>
    </cfRule>
  </conditionalFormatting>
  <pageMargins left="0.7" right="0.7" top="0.75" bottom="0.75" header="0.3" footer="0.3"/>
  <pageSetup scale="49" orientation="landscape" r:id="rId1"/>
  <headerFooter>
    <oddHeader>&amp;C&amp;"-,Bold"&amp;14Attachment C
EO-2023-0136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 Luebbert</dc:creator>
  <cp:keywords/>
  <dc:description/>
  <cp:lastModifiedBy>Moore, Jennifer S</cp:lastModifiedBy>
  <cp:revision/>
  <dcterms:created xsi:type="dcterms:W3CDTF">2024-09-19T21:53:14Z</dcterms:created>
  <dcterms:modified xsi:type="dcterms:W3CDTF">2024-10-28T14:09:24Z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{1005CACA-3BC6-42F1-8C5D-5EC48566945B}</vt:lpwstr>
  </property>
</Properties>
</file>