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4\"/>
    </mc:Choice>
  </mc:AlternateContent>
  <xr:revisionPtr revIDLastSave="0" documentId="13_ncr:1_{BFC9BE23-C3B4-45AC-8410-E26163B85F54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Monthly Cost Tracker AP7" sheetId="16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6" l="1"/>
  <c r="D14" i="6"/>
  <c r="D11" i="6"/>
  <c r="C29" i="16" l="1"/>
  <c r="C4" i="16"/>
  <c r="C29" i="15" l="1"/>
  <c r="C26" i="14" l="1"/>
  <c r="C27" i="14" s="1"/>
  <c r="C30" i="14" s="1"/>
  <c r="C34" i="14" l="1"/>
  <c r="C4" i="15" l="1"/>
  <c r="A5" i="5" s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s="1"/>
  <c r="C32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<sst xmlns="http://schemas.openxmlformats.org/spreadsheetml/2006/main" count="179" uniqueCount="70">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</sst>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169" fontId="14" fillId="0" borderId="0" xfId="5" applyNumberFormat="1" applyFont="1" applyFill="1"/>
    <xf numFmtId="168" fontId="5" fillId="0" borderId="0" xfId="7" applyNumberFormat="1" applyFont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G21" sqref="G21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45565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4">
        <v>-2321675.21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-2321675.21</v>
      </c>
    </row>
    <row r="27" spans="1:6" ht="15.75" thickBot="1" x14ac:dyDescent="0.3">
      <c r="A27" s="12" t="s">
        <v>7</v>
      </c>
      <c r="B27" s="22"/>
      <c r="C27" s="46">
        <f>SUM(C26)</f>
        <v>-2321675.21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v>4.4211241666666659E-3</v>
      </c>
    </row>
    <row r="30" spans="1:6" x14ac:dyDescent="0.25">
      <c r="A30" s="15" t="s">
        <v>9</v>
      </c>
      <c r="B30" s="43"/>
      <c r="C30" s="43">
        <f>(C27+B34)*C29</f>
        <v>47569.707751537804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13081315.961597186</v>
      </c>
      <c r="C34" s="71">
        <f>C27+C30+B34+C32</f>
        <v>10807210.459348723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45565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0</v>
      </c>
      <c r="D6" s="57"/>
      <c r="E6" s="58"/>
    </row>
    <row r="7" spans="1:13" x14ac:dyDescent="0.25">
      <c r="A7" s="5" t="s">
        <v>63</v>
      </c>
      <c r="B7" s="6"/>
      <c r="C7" s="40">
        <v>0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0</v>
      </c>
      <c r="D13" s="57"/>
      <c r="E13" s="58"/>
      <c r="F13" s="59"/>
    </row>
    <row r="14" spans="1:13" x14ac:dyDescent="0.25">
      <c r="A14" s="5" t="s">
        <v>68</v>
      </c>
      <c r="B14" s="6"/>
      <c r="C14" s="40">
        <v>0</v>
      </c>
      <c r="D14" s="57"/>
      <c r="E14" s="58"/>
      <c r="F14" s="59"/>
    </row>
    <row r="15" spans="1:13" x14ac:dyDescent="0.25">
      <c r="A15" s="5" t="s">
        <v>2</v>
      </c>
      <c r="B15" s="6"/>
      <c r="C15" s="40">
        <v>0</v>
      </c>
      <c r="D15" s="57"/>
      <c r="E15" s="58"/>
      <c r="F15" s="59"/>
    </row>
    <row r="16" spans="1:13" x14ac:dyDescent="0.25">
      <c r="A16" s="5" t="s">
        <v>3</v>
      </c>
      <c r="B16" s="6"/>
      <c r="C16" s="40">
        <v>0</v>
      </c>
      <c r="D16" s="57"/>
      <c r="E16" s="58"/>
      <c r="F16" s="59"/>
    </row>
    <row r="17" spans="1:6" x14ac:dyDescent="0.25">
      <c r="A17" s="5" t="s">
        <v>4</v>
      </c>
      <c r="B17" s="6"/>
      <c r="C17" s="40">
        <v>0</v>
      </c>
      <c r="D17" s="57"/>
      <c r="E17" s="58"/>
      <c r="F17" s="59"/>
    </row>
    <row r="18" spans="1:6" x14ac:dyDescent="0.25">
      <c r="A18" s="5" t="s">
        <v>49</v>
      </c>
      <c r="B18" s="6"/>
      <c r="C18" s="40">
        <v>0</v>
      </c>
      <c r="D18" s="57"/>
      <c r="E18" s="58"/>
      <c r="F18" s="59"/>
    </row>
    <row r="19" spans="1:6" x14ac:dyDescent="0.25">
      <c r="A19" s="5" t="s">
        <v>5</v>
      </c>
      <c r="B19" s="6"/>
      <c r="C19" s="40">
        <v>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0</v>
      </c>
    </row>
    <row r="25" spans="1:6" x14ac:dyDescent="0.25">
      <c r="A25" s="5" t="s">
        <v>24</v>
      </c>
      <c r="B25" s="21"/>
      <c r="C25" s="45">
        <v>0</v>
      </c>
    </row>
    <row r="26" spans="1:6" x14ac:dyDescent="0.25">
      <c r="A26" s="3" t="s">
        <v>25</v>
      </c>
      <c r="B26" s="6"/>
      <c r="C26" s="68">
        <v>0</v>
      </c>
    </row>
    <row r="27" spans="1:6" ht="15.75" thickBot="1" x14ac:dyDescent="0.3">
      <c r="A27" s="12" t="s">
        <v>7</v>
      </c>
      <c r="B27" s="22"/>
      <c r="C27" s="71">
        <f>-C26+C20</f>
        <v>0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4.4211241666666659E-3</v>
      </c>
    </row>
    <row r="30" spans="1:6" x14ac:dyDescent="0.25">
      <c r="A30" s="15" t="s">
        <v>9</v>
      </c>
      <c r="B30" s="43"/>
      <c r="C30" s="43">
        <f>(C27+B32)*C29</f>
        <v>167266.49693046414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37833476.424747363</v>
      </c>
      <c r="C32" s="71">
        <f>C27+C30+B32</f>
        <v>38000742.921677828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C16" sqref="C1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69</v>
      </c>
    </row>
    <row r="4" spans="1:13" x14ac:dyDescent="0.25">
      <c r="A4" s="1"/>
      <c r="B4" s="2" t="s">
        <v>21</v>
      </c>
      <c r="C4" s="2">
        <f>'Monthly Cost Tracker AP5'!C4</f>
        <v>45565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553758.43999999994</v>
      </c>
      <c r="D6" s="57"/>
      <c r="E6" s="58"/>
    </row>
    <row r="7" spans="1:13" x14ac:dyDescent="0.25">
      <c r="A7" s="5" t="s">
        <v>63</v>
      </c>
      <c r="B7" s="6"/>
      <c r="C7" s="40">
        <v>7.6899999999999995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-12350430.571995363</v>
      </c>
      <c r="D13" s="57"/>
      <c r="E13" s="58"/>
      <c r="F13" s="59"/>
    </row>
    <row r="14" spans="1:13" x14ac:dyDescent="0.25">
      <c r="A14" s="5" t="s">
        <v>68</v>
      </c>
      <c r="B14" s="6"/>
      <c r="C14" s="40">
        <v>-2239009.2900000005</v>
      </c>
      <c r="D14" s="57"/>
      <c r="E14" s="58"/>
      <c r="F14" s="59"/>
    </row>
    <row r="15" spans="1:13" x14ac:dyDescent="0.25">
      <c r="A15" s="5" t="s">
        <v>2</v>
      </c>
      <c r="B15" s="6"/>
      <c r="C15" s="40">
        <v>7034537.7670025351</v>
      </c>
      <c r="D15" s="57"/>
      <c r="E15" s="58"/>
      <c r="F15" s="59"/>
    </row>
    <row r="16" spans="1:13" x14ac:dyDescent="0.25">
      <c r="A16" s="5" t="s">
        <v>3</v>
      </c>
      <c r="B16" s="6"/>
      <c r="C16" s="40">
        <v>3509424.3333333335</v>
      </c>
      <c r="D16" s="57"/>
      <c r="E16" s="58"/>
      <c r="F16" s="59"/>
    </row>
    <row r="17" spans="1:6" x14ac:dyDescent="0.25">
      <c r="A17" s="5" t="s">
        <v>4</v>
      </c>
      <c r="B17" s="6"/>
      <c r="C17" s="40">
        <v>658451.06000000017</v>
      </c>
      <c r="D17" s="57"/>
      <c r="E17" s="58"/>
      <c r="F17" s="59"/>
    </row>
    <row r="18" spans="1:6" x14ac:dyDescent="0.25">
      <c r="A18" s="5" t="s">
        <v>49</v>
      </c>
      <c r="B18" s="6"/>
      <c r="C18" s="40">
        <v>152691.64000000001</v>
      </c>
      <c r="D18" s="57"/>
      <c r="E18" s="58"/>
      <c r="F18" s="59"/>
    </row>
    <row r="19" spans="1:6" x14ac:dyDescent="0.25">
      <c r="A19" s="5" t="s">
        <v>5</v>
      </c>
      <c r="B19" s="6"/>
      <c r="C19" s="40">
        <v>775000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-1905568.9316594959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8">
        <v>3693059.9908839581</v>
      </c>
    </row>
    <row r="27" spans="1:6" ht="15.75" thickBot="1" x14ac:dyDescent="0.3">
      <c r="A27" s="12" t="s">
        <v>7</v>
      </c>
      <c r="B27" s="22"/>
      <c r="C27" s="71">
        <f>-C26+C20</f>
        <v>-5598628.922543454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4.4211241666666659E-3</v>
      </c>
    </row>
    <row r="30" spans="1:6" x14ac:dyDescent="0.25">
      <c r="A30" s="15" t="s">
        <v>9</v>
      </c>
      <c r="B30" s="43"/>
      <c r="C30" s="43">
        <f>(C27+B32)*C29</f>
        <v>-67106.66390819299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-9580013.7435340472</v>
      </c>
      <c r="C32" s="71">
        <f>C27+C30+B32</f>
        <v>-15245749.329985693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12" sqref="C12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45565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2457866.2600000002</v>
      </c>
    </row>
    <row r="10" spans="1:4" x14ac:dyDescent="0.25">
      <c r="A10" s="35" t="s">
        <v>31</v>
      </c>
      <c r="B10" s="27" t="s">
        <v>30</v>
      </c>
      <c r="C10" s="36">
        <v>599000.36</v>
      </c>
      <c r="D10" s="8"/>
    </row>
    <row r="11" spans="1:4" x14ac:dyDescent="0.25">
      <c r="A11" s="35" t="s">
        <v>32</v>
      </c>
      <c r="B11" s="27" t="s">
        <v>30</v>
      </c>
      <c r="C11" s="36">
        <v>1344248.2600000002</v>
      </c>
      <c r="D11" s="8"/>
    </row>
    <row r="12" spans="1:4" x14ac:dyDescent="0.25">
      <c r="A12" s="35" t="s">
        <v>33</v>
      </c>
      <c r="B12" s="27" t="s">
        <v>34</v>
      </c>
      <c r="C12" s="36">
        <v>629455.05999999994</v>
      </c>
      <c r="D12" s="8"/>
    </row>
    <row r="13" spans="1:4" x14ac:dyDescent="0.25">
      <c r="A13" s="35" t="s">
        <v>35</v>
      </c>
      <c r="B13" s="27" t="s">
        <v>30</v>
      </c>
      <c r="C13" s="36">
        <v>18506.18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33395.18</v>
      </c>
      <c r="D15" s="25"/>
    </row>
    <row r="16" spans="1:4" x14ac:dyDescent="0.25">
      <c r="A16" s="37" t="s">
        <v>38</v>
      </c>
      <c r="B16" s="27" t="s">
        <v>34</v>
      </c>
      <c r="C16" s="36">
        <v>344327.75999999995</v>
      </c>
      <c r="D16" s="25"/>
    </row>
    <row r="17" spans="1:4" x14ac:dyDescent="0.25">
      <c r="A17" s="37" t="s">
        <v>39</v>
      </c>
      <c r="B17" s="27" t="s">
        <v>34</v>
      </c>
      <c r="C17" s="36">
        <v>314315.99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5741115.0499999998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workbookViewId="0">
      <selection activeCell="C6" sqref="C6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45565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Sep-2024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3">
        <v>975671448.98718452</v>
      </c>
      <c r="D11" s="66">
        <f>($E$38/$E$57)</f>
        <v>2.334277972445468E-4</v>
      </c>
      <c r="E11" s="50">
        <f>C11*D11</f>
        <v>227748.83717147369</v>
      </c>
    </row>
    <row r="12" spans="1:5" x14ac:dyDescent="0.25">
      <c r="A12" s="35" t="s">
        <v>31</v>
      </c>
      <c r="B12" s="27" t="s">
        <v>30</v>
      </c>
      <c r="C12" s="73">
        <v>259335306.03122577</v>
      </c>
      <c r="D12" s="66">
        <f>($E$38/$E$57)</f>
        <v>2.334277972445468E-4</v>
      </c>
      <c r="E12" s="50">
        <f>C12*D12</f>
        <v>60536.069234609466</v>
      </c>
    </row>
    <row r="13" spans="1:5" x14ac:dyDescent="0.25">
      <c r="A13" s="35" t="s">
        <v>32</v>
      </c>
      <c r="B13" s="27" t="s">
        <v>30</v>
      </c>
      <c r="C13" s="73">
        <v>591150885.45575941</v>
      </c>
      <c r="D13" s="66">
        <f>($E$38/$E$57)</f>
        <v>2.334277972445468E-4</v>
      </c>
      <c r="E13" s="50">
        <f t="shared" ref="E13:E19" si="0">C13*D13</f>
        <v>137991.04903110131</v>
      </c>
    </row>
    <row r="14" spans="1:5" x14ac:dyDescent="0.25">
      <c r="A14" s="35" t="s">
        <v>33</v>
      </c>
      <c r="B14" s="27" t="s">
        <v>34</v>
      </c>
      <c r="C14" s="73">
        <v>288899072.62159711</v>
      </c>
      <c r="D14" s="66">
        <f>($E$38/$E$57)</f>
        <v>2.334277972445468E-4</v>
      </c>
      <c r="E14" s="50">
        <f t="shared" si="0"/>
        <v>67437.074148051775</v>
      </c>
    </row>
    <row r="15" spans="1:5" x14ac:dyDescent="0.25">
      <c r="A15" s="35" t="s">
        <v>35</v>
      </c>
      <c r="B15" s="27" t="s">
        <v>30</v>
      </c>
      <c r="C15" s="73">
        <v>9393909.0733690821</v>
      </c>
      <c r="D15" s="66">
        <f>($E$38/$E$57)</f>
        <v>2.334277972445468E-4</v>
      </c>
      <c r="E15" s="50">
        <f t="shared" si="0"/>
        <v>2192.7995025121068</v>
      </c>
    </row>
    <row r="16" spans="1:5" x14ac:dyDescent="0.25">
      <c r="A16" s="35" t="s">
        <v>36</v>
      </c>
      <c r="B16" s="27"/>
      <c r="C16" s="73"/>
      <c r="D16" s="66"/>
      <c r="E16" s="50"/>
    </row>
    <row r="17" spans="1:5" x14ac:dyDescent="0.25">
      <c r="A17" s="37" t="s">
        <v>37</v>
      </c>
      <c r="B17" s="27" t="s">
        <v>34</v>
      </c>
      <c r="C17" s="73">
        <v>15497027.723486077</v>
      </c>
      <c r="D17" s="66">
        <f>($E$38/$E$57)</f>
        <v>2.334277972445468E-4</v>
      </c>
      <c r="E17" s="50">
        <f t="shared" si="0"/>
        <v>3617.4370453310285</v>
      </c>
    </row>
    <row r="18" spans="1:5" x14ac:dyDescent="0.25">
      <c r="A18" s="37" t="s">
        <v>38</v>
      </c>
      <c r="B18" s="27" t="s">
        <v>34</v>
      </c>
      <c r="C18" s="73">
        <v>159785247.49359462</v>
      </c>
      <c r="D18" s="66">
        <f>($E$38/$E$57)</f>
        <v>2.334277972445468E-4</v>
      </c>
      <c r="E18" s="50">
        <f t="shared" si="0"/>
        <v>37298.318354604533</v>
      </c>
    </row>
    <row r="19" spans="1:5" x14ac:dyDescent="0.25">
      <c r="A19" s="37" t="s">
        <v>39</v>
      </c>
      <c r="B19" s="27" t="s">
        <v>34</v>
      </c>
      <c r="C19" s="73">
        <v>145858285.61378348</v>
      </c>
      <c r="D19" s="66">
        <f>($E$38/$E$57)</f>
        <v>2.334277972445468E-4</v>
      </c>
      <c r="E19" s="50">
        <f t="shared" si="0"/>
        <v>34047.378320691445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2445591183</v>
      </c>
      <c r="D21" s="52"/>
      <c r="E21" s="52">
        <f t="shared" ref="E21" si="1">SUM(E11:E20)</f>
        <v>570868.96280837525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1" sqref="B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45565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K18" sqref="K18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45565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2457866.2600000002</v>
      </c>
      <c r="D8" s="39">
        <v>893642000</v>
      </c>
      <c r="E8" s="65">
        <v>2.0428017024844477E-3</v>
      </c>
      <c r="F8" s="36">
        <f>D8*E8</f>
        <v>1825533.3990116068</v>
      </c>
      <c r="G8" s="36">
        <f>F8-C8</f>
        <v>-632332.86098839343</v>
      </c>
    </row>
    <row r="9" spans="1:7" x14ac:dyDescent="0.25">
      <c r="A9" s="27" t="s">
        <v>31</v>
      </c>
      <c r="B9" s="27" t="s">
        <v>30</v>
      </c>
      <c r="C9" s="36">
        <f>'18A'!C10</f>
        <v>599000.36</v>
      </c>
      <c r="D9" s="39">
        <v>241347130</v>
      </c>
      <c r="E9" s="65">
        <v>2.0428017024844477E-3</v>
      </c>
      <c r="F9" s="36">
        <f t="shared" ref="F9:F16" si="0">D9*E9</f>
        <v>493024.32805373531</v>
      </c>
      <c r="G9" s="36">
        <f t="shared" ref="G9:G16" si="1">F9-C9</f>
        <v>-105976.03194626467</v>
      </c>
    </row>
    <row r="10" spans="1:7" x14ac:dyDescent="0.25">
      <c r="A10" s="27" t="s">
        <v>32</v>
      </c>
      <c r="B10" s="27" t="s">
        <v>30</v>
      </c>
      <c r="C10" s="36">
        <f>'18A'!C11</f>
        <v>1344248.2600000002</v>
      </c>
      <c r="D10" s="39">
        <v>596097090.00000012</v>
      </c>
      <c r="E10" s="65">
        <v>2.0428017024844477E-3</v>
      </c>
      <c r="F10" s="36">
        <f t="shared" si="0"/>
        <v>1217708.1502980252</v>
      </c>
      <c r="G10" s="36">
        <f t="shared" si="1"/>
        <v>-126540.10970197502</v>
      </c>
    </row>
    <row r="11" spans="1:7" x14ac:dyDescent="0.25">
      <c r="A11" s="27" t="s">
        <v>33</v>
      </c>
      <c r="B11" s="27" t="s">
        <v>34</v>
      </c>
      <c r="C11" s="36">
        <f>'18A'!C12</f>
        <v>629455.05999999994</v>
      </c>
      <c r="D11" s="39">
        <v>301331960</v>
      </c>
      <c r="E11" s="65">
        <v>2.0428017024844477E-3</v>
      </c>
      <c r="F11" s="36">
        <f t="shared" si="0"/>
        <v>615561.44090097549</v>
      </c>
      <c r="G11" s="36">
        <f t="shared" si="1"/>
        <v>-13893.61909902445</v>
      </c>
    </row>
    <row r="12" spans="1:7" x14ac:dyDescent="0.25">
      <c r="A12" s="27" t="s">
        <v>42</v>
      </c>
      <c r="B12" s="27" t="s">
        <v>30</v>
      </c>
      <c r="C12" s="36">
        <f>'18A'!C13</f>
        <v>18506.18</v>
      </c>
      <c r="D12" s="39">
        <v>11183720.970000003</v>
      </c>
      <c r="E12" s="65">
        <v>2.0428017024844477E-3</v>
      </c>
      <c r="F12" s="36">
        <f t="shared" si="0"/>
        <v>22846.124237627024</v>
      </c>
      <c r="G12" s="36">
        <f t="shared" si="1"/>
        <v>4339.9442376270235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33395.18</v>
      </c>
      <c r="D14" s="39">
        <v>14108682.751888365</v>
      </c>
      <c r="E14" s="65">
        <v>2.0428017024844477E-3</v>
      </c>
      <c r="F14" s="36">
        <f t="shared" si="0"/>
        <v>28821.241145370514</v>
      </c>
      <c r="G14" s="36">
        <f t="shared" si="1"/>
        <v>-4573.9388546294867</v>
      </c>
    </row>
    <row r="15" spans="1:7" x14ac:dyDescent="0.25">
      <c r="A15" s="28" t="s">
        <v>38</v>
      </c>
      <c r="B15" s="27" t="s">
        <v>34</v>
      </c>
      <c r="C15" s="36">
        <f>'18A'!C16</f>
        <v>344327.75999999995</v>
      </c>
      <c r="D15" s="39">
        <v>167999378.41711321</v>
      </c>
      <c r="E15" s="65">
        <v>2.0428017024844477E-3</v>
      </c>
      <c r="F15" s="36">
        <f t="shared" si="0"/>
        <v>343189.41624680784</v>
      </c>
      <c r="G15" s="36">
        <f t="shared" si="1"/>
        <v>-1138.3437531921081</v>
      </c>
    </row>
    <row r="16" spans="1:7" x14ac:dyDescent="0.25">
      <c r="A16" s="28" t="s">
        <v>39</v>
      </c>
      <c r="B16" s="27" t="s">
        <v>34</v>
      </c>
      <c r="C16" s="36">
        <f>'18A'!C17</f>
        <v>314315.99</v>
      </c>
      <c r="D16" s="39">
        <v>133843158.83099844</v>
      </c>
      <c r="E16" s="65">
        <v>2.0428017024844477E-3</v>
      </c>
      <c r="F16" s="36">
        <f t="shared" si="0"/>
        <v>273415.03272585996</v>
      </c>
      <c r="G16" s="36">
        <f t="shared" si="1"/>
        <v>-40900.957274140033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5741115.0499999998</v>
      </c>
      <c r="D18" s="41">
        <f>SUM(D8:D17)</f>
        <v>2359553120.9699998</v>
      </c>
      <c r="E18" s="30"/>
      <c r="F18" s="34">
        <f>SUM(F8:F17)</f>
        <v>4820099.1326200087</v>
      </c>
      <c r="G18" s="34">
        <f>SUM(G8:G17)</f>
        <v>-921015.91737999232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E28" sqref="E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45565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30" sqref="B30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45565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AP5</vt:lpstr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2024-10-29T15:05:14Z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