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5\"/>
    </mc:Choice>
  </mc:AlternateContent>
  <xr:revisionPtr revIDLastSave="0" documentId="13_ncr:1_{FDA057C5-4907-452F-B1B6-B77A9AA002DA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6" sheetId="15" r:id="rId1"/>
    <sheet name="Monthly Cost Tracker AP7" sheetId="16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6" l="1"/>
  <c r="D11" i="6" l="1"/>
  <c r="C29" i="16"/>
  <c r="C26" i="15"/>
  <c r="C4" i="16"/>
  <c r="D12" i="6" l="1"/>
  <c r="D14" i="6"/>
  <c r="A5" i="5" l="1"/>
  <c r="F8" i="8" l="1"/>
  <c r="E57" i="6" l="1"/>
  <c r="D15" i="6" l="1"/>
  <c r="E12" i="6"/>
  <c r="D13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5" l="1"/>
  <c r="C34" i="15" s="1"/>
  <c r="C20" i="16" l="1"/>
  <c r="C27" i="16" s="1"/>
  <c r="C30" i="16" s="1"/>
  <c r="C32" i="16" s="1"/>
</calcChain>
</file>

<file path=xl/sharedStrings.xml><?xml version="1.0" encoding="utf-8"?>
<sst xmlns="http://schemas.openxmlformats.org/spreadsheetml/2006/main" count="151" uniqueCount="74">
  <si>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</si>
  <si>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</si>
  <si>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</si>
  <si>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</si>
  <si>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</si>
  <si>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</si>
  <si>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</si>
  <si>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</si>
  <si>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</si>
  <si>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</si>
  <si>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</si>
  <si>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</si>
  <si>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</si>
  <si>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</si>
  <si>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</si>
  <si>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</si>
  <si>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</si>
  <si>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</si>
  <si>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</si>
  <si>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</si>
  <si>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</si>
  <si>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</si>
  <si>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</si>
  <si>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</si>
  <si>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</si>
  <si>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</si>
  <si>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</si>
  <si>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</si>
  <si>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</si>
  <si>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</si>
  <si>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</si>
  <si>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</si>
  <si>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</si>
  <si>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</si>
  <si>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</si>
  <si>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</si>
  <si>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</si>
  <si>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</si>
  <si>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</si>
  <si>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</si>
  <si>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</si>
  <si>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</si>
  <si>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</si>
  <si>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</si>
  <si>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</si>
  <si>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</si>
  <si>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</si>
  <si>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</si>
  <si>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</si>
  <si>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</si>
  <si>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</si>
  <si>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</si>
  <si>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</si>
  <si>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</si>
  <si>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</si>
  <si>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</si>
  <si>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</si>
  <si>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</si>
  <si>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</si>
  <si>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</si>
  <si>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</si>
  <si>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</si>
  <si>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</si>
  <si>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</si>
  <si>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</si>
  <si>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</si>
  <si>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</si>
  <si>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</si>
  <si>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Accumulation Period 7</t>
  </si>
  <si>
    <t>Wind REC Costs - 509RWD/5553RW/557RWD</t>
  </si>
  <si>
    <t>Solar REC Costs - 509RCS/5553RC/557RCS</t>
  </si>
  <si>
    <t>Biomass REC Costs - 509RBM/5553RB/557RBM</t>
  </si>
  <si>
    <t>Hydro REC Costs - 509RH2/5553RH/557RH2</t>
  </si>
  <si>
    <t>Non Customer Solar REC Costs - 509RPS/5553RP/557RPS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</si>
</sst>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69" fontId="14" fillId="0" borderId="0" xfId="5" applyNumberFormat="1" applyFont="1" applyFill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4"/>
  <sheetViews>
    <sheetView tabSelected="1" zoomScaleNormal="100" workbookViewId="0">
      <pane ySplit="4" topLeftCell="A5" activePane="bottomLeft" state="frozen"/>
      <selection pane="bottomLeft" activeCell="F14" sqref="F14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55</v>
      </c>
    </row>
    <row r="4" spans="1:13" x14ac:dyDescent="0.25">
      <c r="A4" s="1"/>
      <c r="B4" s="2" t="s">
        <v>21</v>
      </c>
      <c r="C4" s="2">
        <v>45777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61</v>
      </c>
      <c r="B6" s="6"/>
      <c r="C6" s="40"/>
      <c r="D6" s="56"/>
      <c r="E6" s="57"/>
    </row>
    <row r="7" spans="1:13" x14ac:dyDescent="0.25">
      <c r="A7" s="5" t="s">
        <v>62</v>
      </c>
      <c r="B7" s="6"/>
      <c r="C7" s="40"/>
      <c r="D7" s="56"/>
      <c r="E7" s="57"/>
    </row>
    <row r="8" spans="1:13" x14ac:dyDescent="0.25">
      <c r="A8" s="5" t="s">
        <v>60</v>
      </c>
      <c r="B8" s="6"/>
      <c r="C8" s="40"/>
      <c r="D8" s="56"/>
      <c r="E8" s="57"/>
    </row>
    <row r="9" spans="1:13" x14ac:dyDescent="0.25">
      <c r="A9" s="5" t="s">
        <v>63</v>
      </c>
      <c r="B9" s="6"/>
      <c r="C9" s="40"/>
      <c r="D9" s="56"/>
      <c r="E9" s="57"/>
    </row>
    <row r="10" spans="1:13" x14ac:dyDescent="0.25">
      <c r="A10" s="5" t="s">
        <v>59</v>
      </c>
      <c r="B10" s="6"/>
      <c r="C10" s="40"/>
      <c r="D10" s="56"/>
      <c r="E10" s="57"/>
    </row>
    <row r="11" spans="1:13" x14ac:dyDescent="0.25">
      <c r="A11" s="5" t="s">
        <v>64</v>
      </c>
      <c r="B11" s="6"/>
      <c r="C11" s="40"/>
      <c r="D11" s="56"/>
      <c r="E11" s="57"/>
    </row>
    <row r="12" spans="1:13" x14ac:dyDescent="0.25">
      <c r="A12" s="5" t="s">
        <v>65</v>
      </c>
      <c r="B12" s="7"/>
      <c r="C12" s="40"/>
      <c r="D12" s="56"/>
      <c r="E12" s="57"/>
      <c r="F12" s="58"/>
    </row>
    <row r="13" spans="1:13" x14ac:dyDescent="0.25">
      <c r="A13" s="5" t="s">
        <v>66</v>
      </c>
      <c r="B13" s="6"/>
      <c r="C13" s="40"/>
      <c r="D13" s="56"/>
      <c r="E13" s="57"/>
      <c r="F13" s="58"/>
    </row>
    <row r="14" spans="1:13" x14ac:dyDescent="0.25">
      <c r="A14" s="5" t="s">
        <v>67</v>
      </c>
      <c r="B14" s="6"/>
      <c r="C14" s="40"/>
      <c r="D14" s="56"/>
      <c r="E14" s="57"/>
      <c r="F14" s="58"/>
    </row>
    <row r="15" spans="1:13" x14ac:dyDescent="0.25">
      <c r="A15" s="5" t="s">
        <v>2</v>
      </c>
      <c r="B15" s="6"/>
      <c r="C15" s="40"/>
      <c r="D15" s="56"/>
      <c r="E15" s="57"/>
      <c r="F15" s="58"/>
    </row>
    <row r="16" spans="1:13" x14ac:dyDescent="0.25">
      <c r="A16" s="5" t="s">
        <v>3</v>
      </c>
      <c r="B16" s="6"/>
      <c r="C16" s="40"/>
      <c r="D16" s="56"/>
      <c r="E16" s="57"/>
      <c r="F16" s="58"/>
    </row>
    <row r="17" spans="1:6" x14ac:dyDescent="0.25">
      <c r="A17" s="5" t="s">
        <v>4</v>
      </c>
      <c r="B17" s="6"/>
      <c r="C17" s="40"/>
      <c r="D17" s="56"/>
      <c r="E17" s="57"/>
      <c r="F17" s="58"/>
    </row>
    <row r="18" spans="1:6" x14ac:dyDescent="0.25">
      <c r="A18" s="5" t="s">
        <v>49</v>
      </c>
      <c r="B18" s="6"/>
      <c r="C18" s="40"/>
      <c r="D18" s="56"/>
      <c r="E18" s="57"/>
      <c r="F18" s="58"/>
    </row>
    <row r="19" spans="1:6" x14ac:dyDescent="0.25">
      <c r="A19" s="5" t="s">
        <v>5</v>
      </c>
      <c r="B19" s="6"/>
      <c r="C19" s="40"/>
      <c r="D19" s="56"/>
      <c r="E19" s="57"/>
      <c r="F19" s="58"/>
    </row>
    <row r="20" spans="1:6" ht="15.75" thickBot="1" x14ac:dyDescent="0.3">
      <c r="A20" s="3" t="s">
        <v>6</v>
      </c>
      <c r="B20" s="9"/>
      <c r="C20" s="68">
        <f>SUM(C6:C19)</f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>
        <v>-2814899.78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7">
        <f>SUM(C22:C25)</f>
        <v>-2814899.78</v>
      </c>
    </row>
    <row r="27" spans="1:6" ht="15.75" thickBot="1" x14ac:dyDescent="0.3">
      <c r="A27" s="12" t="s">
        <v>7</v>
      </c>
      <c r="B27" s="22"/>
      <c r="C27" s="69">
        <f>SUM(C26)+C20</f>
        <v>-2814899.78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v>3.8483316666666667E-3</v>
      </c>
    </row>
    <row r="30" spans="1:6" x14ac:dyDescent="0.25">
      <c r="A30" s="15" t="s">
        <v>9</v>
      </c>
      <c r="B30" s="43"/>
      <c r="C30" s="43">
        <f>(C27+B34)*C29</f>
        <v>123845.25145508285</v>
      </c>
      <c r="D30" s="56"/>
      <c r="E30" s="57"/>
      <c r="F30" s="58"/>
    </row>
    <row r="31" spans="1:6" x14ac:dyDescent="0.25">
      <c r="A31" s="15"/>
      <c r="B31" s="43"/>
      <c r="C31" s="43"/>
      <c r="D31" s="56"/>
      <c r="E31" s="57"/>
      <c r="F31" s="58"/>
    </row>
    <row r="32" spans="1:6" x14ac:dyDescent="0.25">
      <c r="A32" s="15"/>
      <c r="B32" s="43"/>
      <c r="C32" s="43"/>
      <c r="D32" s="56"/>
      <c r="E32" s="57"/>
      <c r="F32" s="58"/>
    </row>
    <row r="33" spans="1:3" x14ac:dyDescent="0.25">
      <c r="A33" s="3"/>
      <c r="B33" s="46"/>
      <c r="C33" s="46"/>
    </row>
    <row r="34" spans="1:3" ht="15.75" thickBot="1" x14ac:dyDescent="0.3">
      <c r="A34" s="12" t="s">
        <v>10</v>
      </c>
      <c r="B34" s="69">
        <v>34996442.895891219</v>
      </c>
      <c r="C34" s="69">
        <f>C27+C30+B34+C32</f>
        <v>32305388.367346302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5B7-2803-4FE8-852A-AF918B6FD314}">
  <sheetPr>
    <pageSetUpPr fitToPage="1"/>
  </sheetPr>
  <dimension ref="A1:M32"/>
  <sheetViews>
    <sheetView zoomScaleNormal="100" workbookViewId="0">
      <pane ySplit="4" topLeftCell="A5" activePane="bottomLeft" state="frozen"/>
      <selection pane="bottomLeft" activeCell="G15" sqref="G15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68</v>
      </c>
    </row>
    <row r="4" spans="1:13" x14ac:dyDescent="0.25">
      <c r="A4" s="1"/>
      <c r="B4" s="2" t="s">
        <v>21</v>
      </c>
      <c r="C4" s="2">
        <f>'Monthly Cost Tracker AP6'!C4</f>
        <v>45777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69</v>
      </c>
      <c r="B6" s="6"/>
      <c r="C6" s="40">
        <v>275388.21999999997</v>
      </c>
      <c r="D6" s="56"/>
      <c r="E6" s="57"/>
    </row>
    <row r="7" spans="1:13" x14ac:dyDescent="0.25">
      <c r="A7" s="5" t="s">
        <v>70</v>
      </c>
      <c r="B7" s="6"/>
      <c r="C7" s="40">
        <v>135.68</v>
      </c>
      <c r="D7" s="56"/>
      <c r="E7" s="57"/>
    </row>
    <row r="8" spans="1:13" x14ac:dyDescent="0.25">
      <c r="A8" s="5" t="s">
        <v>71</v>
      </c>
      <c r="B8" s="6"/>
      <c r="C8" s="40">
        <v>0</v>
      </c>
      <c r="D8" s="56"/>
      <c r="E8" s="57"/>
    </row>
    <row r="9" spans="1:13" x14ac:dyDescent="0.25">
      <c r="A9" s="5" t="s">
        <v>72</v>
      </c>
      <c r="B9" s="6"/>
      <c r="C9" s="40">
        <v>0</v>
      </c>
      <c r="D9" s="56"/>
      <c r="E9" s="57"/>
    </row>
    <row r="10" spans="1:13" x14ac:dyDescent="0.25">
      <c r="A10" s="5" t="s">
        <v>73</v>
      </c>
      <c r="B10" s="6"/>
      <c r="C10" s="40">
        <v>0</v>
      </c>
      <c r="D10" s="56"/>
      <c r="E10" s="57"/>
    </row>
    <row r="11" spans="1:13" x14ac:dyDescent="0.25">
      <c r="A11" s="5" t="s">
        <v>64</v>
      </c>
      <c r="B11" s="6"/>
      <c r="C11" s="40">
        <v>0</v>
      </c>
      <c r="D11" s="56"/>
      <c r="E11" s="57"/>
    </row>
    <row r="12" spans="1:13" x14ac:dyDescent="0.25">
      <c r="A12" s="5" t="s">
        <v>65</v>
      </c>
      <c r="B12" s="7"/>
      <c r="C12" s="40">
        <v>0</v>
      </c>
      <c r="D12" s="56"/>
      <c r="E12" s="57"/>
      <c r="F12" s="58"/>
    </row>
    <row r="13" spans="1:13" x14ac:dyDescent="0.25">
      <c r="A13" s="5" t="s">
        <v>66</v>
      </c>
      <c r="B13" s="6"/>
      <c r="C13" s="40">
        <v>1543371.2315125167</v>
      </c>
      <c r="D13" s="56"/>
      <c r="E13" s="57"/>
      <c r="F13" s="58"/>
    </row>
    <row r="14" spans="1:13" x14ac:dyDescent="0.25">
      <c r="A14" s="5" t="s">
        <v>67</v>
      </c>
      <c r="B14" s="6"/>
      <c r="C14" s="40">
        <v>-4184076.0500000035</v>
      </c>
      <c r="D14" s="56"/>
      <c r="E14" s="57"/>
      <c r="F14" s="58"/>
    </row>
    <row r="15" spans="1:13" x14ac:dyDescent="0.25">
      <c r="A15" s="5" t="s">
        <v>2</v>
      </c>
      <c r="B15" s="6"/>
      <c r="C15" s="40">
        <v>7369636.7670025351</v>
      </c>
      <c r="D15" s="56"/>
      <c r="E15" s="57"/>
      <c r="F15" s="58"/>
    </row>
    <row r="16" spans="1:13" x14ac:dyDescent="0.25">
      <c r="A16" s="5" t="s">
        <v>3</v>
      </c>
      <c r="B16" s="6"/>
      <c r="C16" s="40">
        <v>3666016.3333333335</v>
      </c>
      <c r="D16" s="56"/>
      <c r="E16" s="57"/>
      <c r="F16" s="58"/>
    </row>
    <row r="17" spans="1:6" x14ac:dyDescent="0.25">
      <c r="A17" s="5" t="s">
        <v>4</v>
      </c>
      <c r="B17" s="6"/>
      <c r="C17" s="40">
        <v>1623406.5699999996</v>
      </c>
      <c r="D17" s="56"/>
      <c r="E17" s="57"/>
      <c r="F17" s="58"/>
    </row>
    <row r="18" spans="1:6" x14ac:dyDescent="0.25">
      <c r="A18" s="5" t="s">
        <v>49</v>
      </c>
      <c r="B18" s="6"/>
      <c r="C18" s="40">
        <v>213069</v>
      </c>
      <c r="D18" s="56"/>
      <c r="E18" s="57"/>
      <c r="F18" s="58"/>
    </row>
    <row r="19" spans="1:6" x14ac:dyDescent="0.25">
      <c r="A19" s="5" t="s">
        <v>5</v>
      </c>
      <c r="B19" s="6"/>
      <c r="C19" s="40">
        <v>791666.66666666663</v>
      </c>
      <c r="D19" s="56"/>
      <c r="E19" s="57"/>
      <c r="F19" s="58"/>
    </row>
    <row r="20" spans="1:6" ht="15.75" thickBot="1" x14ac:dyDescent="0.3">
      <c r="A20" s="3" t="s">
        <v>6</v>
      </c>
      <c r="B20" s="9"/>
      <c r="C20" s="68">
        <f>SUM(C6:C19)</f>
        <v>11298614.418515049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0">
        <v>4564308.4542626524</v>
      </c>
    </row>
    <row r="25" spans="1:6" x14ac:dyDescent="0.25">
      <c r="A25" s="5" t="s">
        <v>24</v>
      </c>
      <c r="B25" s="21"/>
      <c r="C25" s="40">
        <v>600491.23467867449</v>
      </c>
    </row>
    <row r="26" spans="1:6" x14ac:dyDescent="0.25">
      <c r="A26" s="3" t="s">
        <v>25</v>
      </c>
      <c r="B26" s="6"/>
      <c r="C26" s="67">
        <f>C24+C25</f>
        <v>5164799.6889413269</v>
      </c>
    </row>
    <row r="27" spans="1:6" ht="15.75" thickBot="1" x14ac:dyDescent="0.3">
      <c r="A27" s="12" t="s">
        <v>7</v>
      </c>
      <c r="B27" s="22"/>
      <c r="C27" s="69">
        <f>-C26+C20</f>
        <v>6133814.729573722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f>'Monthly Cost Tracker AP6'!C29</f>
        <v>3.8483316666666667E-3</v>
      </c>
    </row>
    <row r="30" spans="1:6" x14ac:dyDescent="0.25">
      <c r="A30" s="15" t="s">
        <v>9</v>
      </c>
      <c r="B30" s="43"/>
      <c r="C30" s="43">
        <f>(C27+B32)*C29</f>
        <v>121548.70090378511</v>
      </c>
      <c r="D30" s="56"/>
      <c r="E30" s="57"/>
      <c r="F30" s="58"/>
    </row>
    <row r="31" spans="1:6" x14ac:dyDescent="0.25">
      <c r="A31" s="3"/>
      <c r="B31" s="46"/>
      <c r="C31" s="46"/>
    </row>
    <row r="32" spans="1:6" ht="15.75" thickBot="1" x14ac:dyDescent="0.3">
      <c r="A32" s="12" t="s">
        <v>10</v>
      </c>
      <c r="B32" s="69">
        <v>25450963.151348297</v>
      </c>
      <c r="C32" s="69">
        <f>C27+C30+B32</f>
        <v>31706326.581825804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C30" sqref="C30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6">
        <f>'Monthly Cost Tracker AP6'!C4</f>
        <v>45777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2481061.919999999</v>
      </c>
    </row>
    <row r="10" spans="1:4" x14ac:dyDescent="0.25">
      <c r="A10" s="35" t="s">
        <v>31</v>
      </c>
      <c r="B10" s="27" t="s">
        <v>30</v>
      </c>
      <c r="C10" s="36">
        <v>687975.35000000033</v>
      </c>
      <c r="D10" s="8"/>
    </row>
    <row r="11" spans="1:4" x14ac:dyDescent="0.25">
      <c r="A11" s="35" t="s">
        <v>32</v>
      </c>
      <c r="B11" s="27" t="s">
        <v>30</v>
      </c>
      <c r="C11" s="36">
        <v>1625471.2600000002</v>
      </c>
      <c r="D11" s="8"/>
    </row>
    <row r="12" spans="1:4" x14ac:dyDescent="0.25">
      <c r="A12" s="35" t="s">
        <v>33</v>
      </c>
      <c r="B12" s="27" t="s">
        <v>34</v>
      </c>
      <c r="C12" s="36">
        <v>850322.84</v>
      </c>
      <c r="D12" s="8"/>
    </row>
    <row r="13" spans="1:4" x14ac:dyDescent="0.25">
      <c r="A13" s="35" t="s">
        <v>35</v>
      </c>
      <c r="B13" s="27" t="s">
        <v>30</v>
      </c>
      <c r="C13" s="36">
        <v>29438.760000000002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47754.02</v>
      </c>
      <c r="D15" s="25"/>
    </row>
    <row r="16" spans="1:4" x14ac:dyDescent="0.25">
      <c r="A16" s="37" t="s">
        <v>38</v>
      </c>
      <c r="B16" s="27" t="s">
        <v>34</v>
      </c>
      <c r="C16" s="36">
        <v>464130.28</v>
      </c>
      <c r="D16" s="25"/>
    </row>
    <row r="17" spans="1:4" x14ac:dyDescent="0.25">
      <c r="A17" s="37" t="s">
        <v>39</v>
      </c>
      <c r="B17" s="27" t="s">
        <v>34</v>
      </c>
      <c r="C17" s="36">
        <v>453565.91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6639720.3399999989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G58"/>
  <sheetViews>
    <sheetView workbookViewId="0">
      <selection activeCell="K21" sqref="K21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7" max="7" width="11.5703125" bestFit="1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45777</v>
      </c>
    </row>
    <row r="7" spans="1:5" x14ac:dyDescent="0.25">
      <c r="A7" s="17"/>
      <c r="B7" s="16"/>
      <c r="D7" s="8"/>
    </row>
    <row r="8" spans="1:5" x14ac:dyDescent="0.25">
      <c r="A8" s="48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Apr-2025 kWh</v>
      </c>
      <c r="D10" s="59" t="s">
        <v>56</v>
      </c>
      <c r="E10" s="59" t="s">
        <v>51</v>
      </c>
    </row>
    <row r="11" spans="1:5" x14ac:dyDescent="0.25">
      <c r="A11" s="35" t="s">
        <v>29</v>
      </c>
      <c r="B11" s="27" t="s">
        <v>30</v>
      </c>
      <c r="C11" s="70">
        <v>790670078.28826475</v>
      </c>
      <c r="D11" s="65">
        <f>($E$38/$E$57)</f>
        <v>2.334277972445468E-4</v>
      </c>
      <c r="E11" s="49">
        <f>C11*D11</f>
        <v>184564.37472200301</v>
      </c>
    </row>
    <row r="12" spans="1:5" x14ac:dyDescent="0.25">
      <c r="A12" s="35" t="s">
        <v>31</v>
      </c>
      <c r="B12" s="27" t="s">
        <v>30</v>
      </c>
      <c r="C12" s="70">
        <v>221305951.8827374</v>
      </c>
      <c r="D12" s="65">
        <f>($E$38/$E$57)</f>
        <v>2.334277972445468E-4</v>
      </c>
      <c r="E12" s="49">
        <f>C12*D12</f>
        <v>51658.960865095054</v>
      </c>
    </row>
    <row r="13" spans="1:5" x14ac:dyDescent="0.25">
      <c r="A13" s="35" t="s">
        <v>32</v>
      </c>
      <c r="B13" s="27" t="s">
        <v>30</v>
      </c>
      <c r="C13" s="70">
        <v>537581204.09386218</v>
      </c>
      <c r="D13" s="65">
        <f>($E$38/$E$57)</f>
        <v>2.334277972445468E-4</v>
      </c>
      <c r="E13" s="49">
        <f t="shared" ref="E13:E19" si="0">C13*D13</f>
        <v>125486.39631170139</v>
      </c>
    </row>
    <row r="14" spans="1:5" x14ac:dyDescent="0.25">
      <c r="A14" s="35" t="s">
        <v>33</v>
      </c>
      <c r="B14" s="27" t="s">
        <v>34</v>
      </c>
      <c r="C14" s="70">
        <v>281894342.21374589</v>
      </c>
      <c r="D14" s="65">
        <f>($E$38/$E$57)</f>
        <v>2.334277972445468E-4</v>
      </c>
      <c r="E14" s="49">
        <f t="shared" si="0"/>
        <v>65801.975358655167</v>
      </c>
    </row>
    <row r="15" spans="1:5" x14ac:dyDescent="0.25">
      <c r="A15" s="35" t="s">
        <v>35</v>
      </c>
      <c r="B15" s="27" t="s">
        <v>30</v>
      </c>
      <c r="C15" s="70">
        <v>8505728.807503812</v>
      </c>
      <c r="D15" s="65">
        <f>($E$38/$E$57)</f>
        <v>2.334277972445468E-4</v>
      </c>
      <c r="E15" s="49">
        <f t="shared" si="0"/>
        <v>1985.4735394951006</v>
      </c>
    </row>
    <row r="16" spans="1:5" x14ac:dyDescent="0.25">
      <c r="A16" s="35" t="s">
        <v>36</v>
      </c>
      <c r="B16" s="27"/>
      <c r="C16" s="70"/>
      <c r="D16" s="65"/>
      <c r="E16" s="49"/>
    </row>
    <row r="17" spans="1:5" x14ac:dyDescent="0.25">
      <c r="A17" s="37" t="s">
        <v>37</v>
      </c>
      <c r="B17" s="27" t="s">
        <v>34</v>
      </c>
      <c r="C17" s="70">
        <v>15129630.013321826</v>
      </c>
      <c r="D17" s="65">
        <f>($E$38/$E$57)</f>
        <v>2.334277972445468E-4</v>
      </c>
      <c r="E17" s="49">
        <f t="shared" si="0"/>
        <v>3531.6762071346971</v>
      </c>
    </row>
    <row r="18" spans="1:5" x14ac:dyDescent="0.25">
      <c r="A18" s="37" t="s">
        <v>38</v>
      </c>
      <c r="B18" s="27" t="s">
        <v>34</v>
      </c>
      <c r="C18" s="70">
        <v>147047716.35104981</v>
      </c>
      <c r="D18" s="65">
        <f>($E$38/$E$57)</f>
        <v>2.334277972445468E-4</v>
      </c>
      <c r="E18" s="49">
        <f t="shared" si="0"/>
        <v>34325.024517666483</v>
      </c>
    </row>
    <row r="19" spans="1:5" x14ac:dyDescent="0.25">
      <c r="A19" s="37" t="s">
        <v>39</v>
      </c>
      <c r="B19" s="27" t="s">
        <v>34</v>
      </c>
      <c r="C19" s="70">
        <v>143700663.34951439</v>
      </c>
      <c r="D19" s="65">
        <f>($E$38/$E$57)</f>
        <v>2.334277972445468E-4</v>
      </c>
      <c r="E19" s="49">
        <f t="shared" si="0"/>
        <v>33543.729308257323</v>
      </c>
    </row>
    <row r="20" spans="1:5" x14ac:dyDescent="0.25">
      <c r="C20" s="50"/>
      <c r="D20" s="50"/>
      <c r="E20" s="50"/>
    </row>
    <row r="21" spans="1:5" ht="15.75" thickBot="1" x14ac:dyDescent="0.3">
      <c r="A21" s="33" t="s">
        <v>27</v>
      </c>
      <c r="B21" s="32"/>
      <c r="C21" s="51">
        <f>SUM(C11:C20)</f>
        <v>2145835315.0000002</v>
      </c>
      <c r="D21" s="51"/>
      <c r="E21" s="51">
        <f t="shared" ref="E21" si="1">SUM(E11:E20)</f>
        <v>500897.61083000817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2" t="s">
        <v>53</v>
      </c>
      <c r="B30" s="52"/>
      <c r="C30" s="52"/>
      <c r="D30" s="52"/>
      <c r="E30" s="52"/>
    </row>
    <row r="38" spans="1:7" x14ac:dyDescent="0.25">
      <c r="E38" s="25">
        <v>7205895</v>
      </c>
      <c r="G38" s="8"/>
    </row>
    <row r="40" spans="1:7" x14ac:dyDescent="0.25">
      <c r="A40" s="52" t="s">
        <v>54</v>
      </c>
      <c r="B40" s="52"/>
      <c r="C40" s="52"/>
      <c r="D40" s="52"/>
      <c r="E40" s="52"/>
    </row>
    <row r="50" spans="5:5" x14ac:dyDescent="0.25">
      <c r="E50" s="62">
        <v>13281323630</v>
      </c>
    </row>
    <row r="51" spans="5:5" x14ac:dyDescent="0.25">
      <c r="E51" s="62">
        <v>3137528082</v>
      </c>
    </row>
    <row r="52" spans="5:5" x14ac:dyDescent="0.25">
      <c r="E52" s="62">
        <v>7243993310</v>
      </c>
    </row>
    <row r="53" spans="5:5" x14ac:dyDescent="0.25">
      <c r="E53" s="62">
        <v>3510154524</v>
      </c>
    </row>
    <row r="54" spans="5:5" x14ac:dyDescent="0.25">
      <c r="E54" s="62">
        <v>3555986080</v>
      </c>
    </row>
    <row r="55" spans="5:5" x14ac:dyDescent="0.25">
      <c r="E55" s="62">
        <v>90105532</v>
      </c>
    </row>
    <row r="56" spans="5:5" x14ac:dyDescent="0.25">
      <c r="E56" s="62">
        <v>50818446</v>
      </c>
    </row>
    <row r="57" spans="5:5" ht="15.75" thickBot="1" x14ac:dyDescent="0.3">
      <c r="E57" s="63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B21" sqref="B21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45777</v>
      </c>
    </row>
    <row r="6" spans="1:8" x14ac:dyDescent="0.25">
      <c r="A6" s="17"/>
      <c r="B6" s="16"/>
      <c r="D6" s="8"/>
    </row>
    <row r="7" spans="1:8" ht="15" customHeight="1" x14ac:dyDescent="0.25">
      <c r="A7" t="s">
        <v>58</v>
      </c>
      <c r="B7" s="61"/>
      <c r="C7" s="61"/>
      <c r="D7" s="61"/>
      <c r="E7" s="61"/>
      <c r="F7" s="61"/>
      <c r="G7" s="61"/>
      <c r="H7" s="61"/>
    </row>
    <row r="8" spans="1:8" x14ac:dyDescent="0.25">
      <c r="A8" s="60"/>
      <c r="B8" s="60"/>
      <c r="C8" s="60"/>
      <c r="D8" s="60"/>
      <c r="E8" s="60"/>
      <c r="F8" s="60"/>
      <c r="G8" s="60"/>
      <c r="H8" s="60"/>
    </row>
    <row r="9" spans="1:8" x14ac:dyDescent="0.25">
      <c r="A9" s="60"/>
      <c r="B9" s="60"/>
      <c r="C9" s="60"/>
      <c r="D9" s="60"/>
      <c r="E9" s="60"/>
      <c r="F9" s="60"/>
      <c r="G9" s="60"/>
      <c r="H9" s="6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C27" sqref="C27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45777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57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2481061.919999999</v>
      </c>
      <c r="D8" s="39">
        <v>760090000</v>
      </c>
      <c r="E8" s="64">
        <v>3.1267489966829796E-3</v>
      </c>
      <c r="F8" s="36">
        <f>D8*E8</f>
        <v>2376610.6448887661</v>
      </c>
      <c r="G8" s="36">
        <f>F8-C8</f>
        <v>-104451.27511123288</v>
      </c>
    </row>
    <row r="9" spans="1:7" x14ac:dyDescent="0.25">
      <c r="A9" s="27" t="s">
        <v>31</v>
      </c>
      <c r="B9" s="27" t="s">
        <v>30</v>
      </c>
      <c r="C9" s="36">
        <f>'18A'!C10</f>
        <v>687975.35000000033</v>
      </c>
      <c r="D9" s="39">
        <v>209618699.99999997</v>
      </c>
      <c r="E9" s="64">
        <v>3.1267489966829796E-3</v>
      </c>
      <c r="F9" s="36">
        <f t="shared" ref="F9:F16" si="0">D9*E9</f>
        <v>655425.05991099041</v>
      </c>
      <c r="G9" s="36">
        <f t="shared" ref="G9:G16" si="1">F9-C9</f>
        <v>-32550.290089009912</v>
      </c>
    </row>
    <row r="10" spans="1:7" x14ac:dyDescent="0.25">
      <c r="A10" s="27" t="s">
        <v>32</v>
      </c>
      <c r="B10" s="27" t="s">
        <v>30</v>
      </c>
      <c r="C10" s="36">
        <f>'18A'!C11</f>
        <v>1625471.2600000002</v>
      </c>
      <c r="D10" s="39">
        <v>555319520</v>
      </c>
      <c r="E10" s="64">
        <v>3.1267489966829796E-3</v>
      </c>
      <c r="F10" s="36">
        <f t="shared" si="0"/>
        <v>1736344.7519984739</v>
      </c>
      <c r="G10" s="36">
        <f t="shared" si="1"/>
        <v>110873.49199847365</v>
      </c>
    </row>
    <row r="11" spans="1:7" x14ac:dyDescent="0.25">
      <c r="A11" s="27" t="s">
        <v>33</v>
      </c>
      <c r="B11" s="27" t="s">
        <v>34</v>
      </c>
      <c r="C11" s="36">
        <f>'18A'!C12</f>
        <v>850322.84</v>
      </c>
      <c r="D11" s="39">
        <v>281580180</v>
      </c>
      <c r="E11" s="64">
        <v>3.1267489966829796E-3</v>
      </c>
      <c r="F11" s="36">
        <f t="shared" si="0"/>
        <v>880430.54530081281</v>
      </c>
      <c r="G11" s="36">
        <f t="shared" si="1"/>
        <v>30107.705300812842</v>
      </c>
    </row>
    <row r="12" spans="1:7" x14ac:dyDescent="0.25">
      <c r="A12" s="27" t="s">
        <v>42</v>
      </c>
      <c r="B12" s="27" t="s">
        <v>30</v>
      </c>
      <c r="C12" s="36">
        <f>'18A'!C13</f>
        <v>29438.760000000002</v>
      </c>
      <c r="D12" s="39">
        <v>10109708.794500001</v>
      </c>
      <c r="E12" s="64">
        <v>3.1267489966829796E-3</v>
      </c>
      <c r="F12" s="36">
        <f t="shared" si="0"/>
        <v>31610.521829959973</v>
      </c>
      <c r="G12" s="36">
        <f t="shared" si="1"/>
        <v>2171.7618299599708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4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47754.02</v>
      </c>
      <c r="D14" s="39">
        <v>13877540.164690189</v>
      </c>
      <c r="E14" s="64">
        <v>3.1267489966829796E-3</v>
      </c>
      <c r="F14" s="36">
        <f t="shared" si="0"/>
        <v>43391.584786372798</v>
      </c>
      <c r="G14" s="36">
        <f t="shared" si="1"/>
        <v>-4362.4352136271991</v>
      </c>
    </row>
    <row r="15" spans="1:7" x14ac:dyDescent="0.25">
      <c r="A15" s="28" t="s">
        <v>38</v>
      </c>
      <c r="B15" s="27" t="s">
        <v>34</v>
      </c>
      <c r="C15" s="36">
        <f>'18A'!C16</f>
        <v>464130.28</v>
      </c>
      <c r="D15" s="39">
        <v>148174559.07429793</v>
      </c>
      <c r="E15" s="64">
        <v>3.1267489966829796E-3</v>
      </c>
      <c r="F15" s="36">
        <f t="shared" si="0"/>
        <v>463304.65391950397</v>
      </c>
      <c r="G15" s="36">
        <f t="shared" si="1"/>
        <v>-825.62608049606206</v>
      </c>
    </row>
    <row r="16" spans="1:7" x14ac:dyDescent="0.25">
      <c r="A16" s="28" t="s">
        <v>39</v>
      </c>
      <c r="B16" s="27" t="s">
        <v>34</v>
      </c>
      <c r="C16" s="36">
        <f>'18A'!C17</f>
        <v>453565.91</v>
      </c>
      <c r="D16" s="39">
        <v>135386120.76101187</v>
      </c>
      <c r="E16" s="64">
        <v>3.1267489966829796E-3</v>
      </c>
      <c r="F16" s="36">
        <f t="shared" si="0"/>
        <v>423318.41725429456</v>
      </c>
      <c r="G16" s="36">
        <f t="shared" si="1"/>
        <v>-30247.492745705415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6639720.3399999989</v>
      </c>
      <c r="D18" s="41">
        <f>SUM(D8:D17)</f>
        <v>2114156328.7945001</v>
      </c>
      <c r="E18" s="30"/>
      <c r="F18" s="34">
        <f>SUM(F8:F17)</f>
        <v>6610436.1798891742</v>
      </c>
      <c r="G18" s="34">
        <f>SUM(G8:G17)</f>
        <v>-29284.160110825011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E28" sqref="E28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45777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B18" sqref="B18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45777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AP6</vt:lpstr>
      <vt:lpstr>Monthly Cost Tracker AP7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2025-06-09T17:27:23Z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