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ork\ROBINETT\TESTIMONY\ER-2024-0261 Liberty\Direct\Robinett Schedules\"/>
    </mc:Choice>
  </mc:AlternateContent>
  <xr:revisionPtr revIDLastSave="0" documentId="13_ncr:1_{AF94F33C-32CB-498C-BA00-8AAED192469D}" xr6:coauthVersionLast="47" xr6:coauthVersionMax="47" xr10:uidLastSave="{00000000-0000-0000-0000-000000000000}"/>
  <bookViews>
    <workbookView xWindow="3120" yWindow="15" windowWidth="24825" windowHeight="15465" xr2:uid="{1C71C08C-FFE4-4E77-BE9C-09694DC119CE}"/>
  </bookViews>
  <sheets>
    <sheet name="Plant-in-service Total Company" sheetId="1" r:id="rId1"/>
    <sheet name="Plant-in-Service MO Jur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3" i="1" l="1"/>
  <c r="L284" i="2"/>
  <c r="E270" i="2"/>
  <c r="D218" i="2"/>
  <c r="E218" i="2"/>
  <c r="E108" i="2"/>
  <c r="E67" i="2"/>
  <c r="E66" i="2"/>
  <c r="E65" i="2"/>
  <c r="E64" i="2"/>
  <c r="E63" i="2"/>
  <c r="J277" i="2"/>
  <c r="K277" i="2" s="1"/>
  <c r="L277" i="2" s="1"/>
  <c r="N277" i="2" s="1"/>
  <c r="H277" i="2"/>
  <c r="J276" i="2"/>
  <c r="K276" i="2" s="1"/>
  <c r="L276" i="2" s="1"/>
  <c r="N276" i="2" s="1"/>
  <c r="H276" i="2"/>
  <c r="J275" i="2"/>
  <c r="K275" i="2" s="1"/>
  <c r="L275" i="2" s="1"/>
  <c r="N275" i="2" s="1"/>
  <c r="H275" i="2"/>
  <c r="J274" i="2"/>
  <c r="K274" i="2" s="1"/>
  <c r="L274" i="2" s="1"/>
  <c r="N274" i="2" s="1"/>
  <c r="H274" i="2"/>
  <c r="J273" i="2"/>
  <c r="K273" i="2" s="1"/>
  <c r="L273" i="2" s="1"/>
  <c r="N273" i="2" s="1"/>
  <c r="H273" i="2"/>
  <c r="J272" i="2"/>
  <c r="K272" i="2" s="1"/>
  <c r="L272" i="2" s="1"/>
  <c r="N272" i="2" s="1"/>
  <c r="H272" i="2"/>
  <c r="J271" i="2"/>
  <c r="K271" i="2" s="1"/>
  <c r="L271" i="2" s="1"/>
  <c r="N271" i="2" s="1"/>
  <c r="H271" i="2"/>
  <c r="H270" i="2"/>
  <c r="J270" i="2"/>
  <c r="K270" i="2" s="1"/>
  <c r="L270" i="2" s="1"/>
  <c r="J269" i="2"/>
  <c r="K269" i="2" s="1"/>
  <c r="L269" i="2" s="1"/>
  <c r="N269" i="2" s="1"/>
  <c r="H269" i="2"/>
  <c r="J268" i="2"/>
  <c r="K268" i="2" s="1"/>
  <c r="L268" i="2" s="1"/>
  <c r="N268" i="2" s="1"/>
  <c r="H268" i="2"/>
  <c r="J267" i="2"/>
  <c r="K267" i="2" s="1"/>
  <c r="L267" i="2" s="1"/>
  <c r="N267" i="2" s="1"/>
  <c r="H267" i="2"/>
  <c r="J266" i="2"/>
  <c r="K266" i="2" s="1"/>
  <c r="L266" i="2" s="1"/>
  <c r="N266" i="2" s="1"/>
  <c r="H266" i="2"/>
  <c r="J263" i="2"/>
  <c r="K263" i="2" s="1"/>
  <c r="L263" i="2" s="1"/>
  <c r="N263" i="2" s="1"/>
  <c r="H263" i="2"/>
  <c r="J262" i="2"/>
  <c r="K262" i="2" s="1"/>
  <c r="L262" i="2" s="1"/>
  <c r="N262" i="2" s="1"/>
  <c r="H262" i="2"/>
  <c r="J261" i="2"/>
  <c r="K261" i="2" s="1"/>
  <c r="L261" i="2" s="1"/>
  <c r="N261" i="2" s="1"/>
  <c r="H261" i="2"/>
  <c r="J260" i="2"/>
  <c r="K260" i="2" s="1"/>
  <c r="L260" i="2" s="1"/>
  <c r="N260" i="2" s="1"/>
  <c r="H260" i="2"/>
  <c r="J259" i="2"/>
  <c r="K259" i="2" s="1"/>
  <c r="L259" i="2" s="1"/>
  <c r="N259" i="2" s="1"/>
  <c r="H259" i="2"/>
  <c r="J258" i="2"/>
  <c r="K258" i="2" s="1"/>
  <c r="L258" i="2" s="1"/>
  <c r="N258" i="2" s="1"/>
  <c r="H258" i="2"/>
  <c r="J257" i="2"/>
  <c r="K257" i="2" s="1"/>
  <c r="L257" i="2" s="1"/>
  <c r="N257" i="2" s="1"/>
  <c r="H257" i="2"/>
  <c r="J256" i="2"/>
  <c r="K256" i="2" s="1"/>
  <c r="L256" i="2" s="1"/>
  <c r="N256" i="2" s="1"/>
  <c r="H256" i="2"/>
  <c r="J255" i="2"/>
  <c r="K255" i="2" s="1"/>
  <c r="L255" i="2" s="1"/>
  <c r="N255" i="2" s="1"/>
  <c r="H255" i="2"/>
  <c r="J254" i="2"/>
  <c r="K254" i="2" s="1"/>
  <c r="L254" i="2" s="1"/>
  <c r="N254" i="2" s="1"/>
  <c r="H254" i="2"/>
  <c r="J253" i="2"/>
  <c r="K253" i="2" s="1"/>
  <c r="L253" i="2" s="1"/>
  <c r="N253" i="2" s="1"/>
  <c r="H253" i="2"/>
  <c r="J252" i="2"/>
  <c r="K252" i="2" s="1"/>
  <c r="L252" i="2" s="1"/>
  <c r="N252" i="2" s="1"/>
  <c r="H252" i="2"/>
  <c r="J251" i="2"/>
  <c r="K251" i="2" s="1"/>
  <c r="L251" i="2" s="1"/>
  <c r="N251" i="2" s="1"/>
  <c r="H251" i="2"/>
  <c r="J250" i="2"/>
  <c r="K250" i="2" s="1"/>
  <c r="L250" i="2" s="1"/>
  <c r="N250" i="2" s="1"/>
  <c r="H250" i="2"/>
  <c r="J249" i="2"/>
  <c r="K249" i="2" s="1"/>
  <c r="L249" i="2" s="1"/>
  <c r="N249" i="2" s="1"/>
  <c r="H249" i="2"/>
  <c r="J248" i="2"/>
  <c r="K248" i="2" s="1"/>
  <c r="L248" i="2" s="1"/>
  <c r="N248" i="2" s="1"/>
  <c r="H248" i="2"/>
  <c r="J247" i="2"/>
  <c r="K247" i="2" s="1"/>
  <c r="L247" i="2" s="1"/>
  <c r="N247" i="2" s="1"/>
  <c r="H247" i="2"/>
  <c r="J246" i="2"/>
  <c r="K246" i="2" s="1"/>
  <c r="L246" i="2" s="1"/>
  <c r="N246" i="2" s="1"/>
  <c r="H246" i="2"/>
  <c r="J245" i="2"/>
  <c r="K245" i="2" s="1"/>
  <c r="L245" i="2" s="1"/>
  <c r="N245" i="2" s="1"/>
  <c r="H245" i="2"/>
  <c r="E242" i="2"/>
  <c r="D242" i="2"/>
  <c r="J241" i="2"/>
  <c r="K241" i="2" s="1"/>
  <c r="L241" i="2" s="1"/>
  <c r="H241" i="2"/>
  <c r="J240" i="2"/>
  <c r="K240" i="2" s="1"/>
  <c r="L240" i="2" s="1"/>
  <c r="H240" i="2"/>
  <c r="J239" i="2"/>
  <c r="K239" i="2" s="1"/>
  <c r="L239" i="2" s="1"/>
  <c r="H239" i="2"/>
  <c r="K238" i="2"/>
  <c r="L238" i="2" s="1"/>
  <c r="J238" i="2"/>
  <c r="H238" i="2"/>
  <c r="J237" i="2"/>
  <c r="K237" i="2" s="1"/>
  <c r="H237" i="2"/>
  <c r="L236" i="2"/>
  <c r="K236" i="2"/>
  <c r="J236" i="2"/>
  <c r="H236" i="2"/>
  <c r="E234" i="2"/>
  <c r="D234" i="2"/>
  <c r="J233" i="2"/>
  <c r="K233" i="2" s="1"/>
  <c r="L233" i="2" s="1"/>
  <c r="H233" i="2"/>
  <c r="J232" i="2"/>
  <c r="K232" i="2" s="1"/>
  <c r="L232" i="2" s="1"/>
  <c r="H232" i="2"/>
  <c r="J231" i="2"/>
  <c r="K231" i="2" s="1"/>
  <c r="L231" i="2" s="1"/>
  <c r="H231" i="2"/>
  <c r="J230" i="2"/>
  <c r="K230" i="2" s="1"/>
  <c r="L230" i="2" s="1"/>
  <c r="H230" i="2"/>
  <c r="J229" i="2"/>
  <c r="K229" i="2" s="1"/>
  <c r="L229" i="2" s="1"/>
  <c r="H229" i="2"/>
  <c r="K228" i="2"/>
  <c r="J228" i="2"/>
  <c r="H228" i="2"/>
  <c r="E226" i="2"/>
  <c r="D226" i="2"/>
  <c r="J225" i="2"/>
  <c r="K225" i="2" s="1"/>
  <c r="L225" i="2" s="1"/>
  <c r="H225" i="2"/>
  <c r="J224" i="2"/>
  <c r="K224" i="2" s="1"/>
  <c r="L224" i="2" s="1"/>
  <c r="H224" i="2"/>
  <c r="J223" i="2"/>
  <c r="K223" i="2" s="1"/>
  <c r="L223" i="2" s="1"/>
  <c r="H223" i="2"/>
  <c r="J222" i="2"/>
  <c r="K222" i="2" s="1"/>
  <c r="L222" i="2" s="1"/>
  <c r="H222" i="2"/>
  <c r="K221" i="2"/>
  <c r="L221" i="2" s="1"/>
  <c r="J221" i="2"/>
  <c r="H221" i="2"/>
  <c r="J220" i="2"/>
  <c r="H220" i="2"/>
  <c r="J217" i="2"/>
  <c r="K217" i="2" s="1"/>
  <c r="L217" i="2" s="1"/>
  <c r="H217" i="2"/>
  <c r="J216" i="2"/>
  <c r="K216" i="2" s="1"/>
  <c r="L216" i="2" s="1"/>
  <c r="H216" i="2"/>
  <c r="J215" i="2"/>
  <c r="K215" i="2" s="1"/>
  <c r="L215" i="2" s="1"/>
  <c r="H215" i="2"/>
  <c r="J214" i="2"/>
  <c r="K214" i="2" s="1"/>
  <c r="L214" i="2" s="1"/>
  <c r="H214" i="2"/>
  <c r="J213" i="2"/>
  <c r="K213" i="2" s="1"/>
  <c r="L213" i="2" s="1"/>
  <c r="H213" i="2"/>
  <c r="J212" i="2"/>
  <c r="K212" i="2" s="1"/>
  <c r="L212" i="2" s="1"/>
  <c r="H212" i="2"/>
  <c r="J211" i="2"/>
  <c r="K211" i="2" s="1"/>
  <c r="L211" i="2" s="1"/>
  <c r="H211" i="2"/>
  <c r="J210" i="2"/>
  <c r="K210" i="2" s="1"/>
  <c r="L210" i="2" s="1"/>
  <c r="H210" i="2"/>
  <c r="E207" i="2"/>
  <c r="D207" i="2"/>
  <c r="J206" i="2"/>
  <c r="K206" i="2" s="1"/>
  <c r="L206" i="2" s="1"/>
  <c r="H206" i="2"/>
  <c r="J205" i="2"/>
  <c r="K205" i="2" s="1"/>
  <c r="L205" i="2" s="1"/>
  <c r="H205" i="2"/>
  <c r="J204" i="2"/>
  <c r="K204" i="2" s="1"/>
  <c r="L204" i="2" s="1"/>
  <c r="H204" i="2"/>
  <c r="J203" i="2"/>
  <c r="K203" i="2" s="1"/>
  <c r="L203" i="2" s="1"/>
  <c r="H203" i="2"/>
  <c r="J202" i="2"/>
  <c r="K202" i="2" s="1"/>
  <c r="L202" i="2" s="1"/>
  <c r="H202" i="2"/>
  <c r="J201" i="2"/>
  <c r="K201" i="2" s="1"/>
  <c r="L201" i="2" s="1"/>
  <c r="H201" i="2"/>
  <c r="J200" i="2"/>
  <c r="K200" i="2" s="1"/>
  <c r="H200" i="2"/>
  <c r="E198" i="2"/>
  <c r="D198" i="2"/>
  <c r="J197" i="2"/>
  <c r="K197" i="2" s="1"/>
  <c r="L197" i="2" s="1"/>
  <c r="H197" i="2"/>
  <c r="J196" i="2"/>
  <c r="K196" i="2" s="1"/>
  <c r="L196" i="2" s="1"/>
  <c r="H196" i="2"/>
  <c r="J195" i="2"/>
  <c r="K195" i="2" s="1"/>
  <c r="L195" i="2" s="1"/>
  <c r="H195" i="2"/>
  <c r="J194" i="2"/>
  <c r="K194" i="2" s="1"/>
  <c r="L194" i="2" s="1"/>
  <c r="H194" i="2"/>
  <c r="K193" i="2"/>
  <c r="L193" i="2" s="1"/>
  <c r="J193" i="2"/>
  <c r="H193" i="2"/>
  <c r="J192" i="2"/>
  <c r="K192" i="2" s="1"/>
  <c r="L192" i="2" s="1"/>
  <c r="H192" i="2"/>
  <c r="K191" i="2"/>
  <c r="L191" i="2" s="1"/>
  <c r="J191" i="2"/>
  <c r="H191" i="2"/>
  <c r="E189" i="2"/>
  <c r="D189" i="2"/>
  <c r="J188" i="2"/>
  <c r="K188" i="2" s="1"/>
  <c r="L188" i="2" s="1"/>
  <c r="H188" i="2"/>
  <c r="J187" i="2"/>
  <c r="K187" i="2" s="1"/>
  <c r="L187" i="2" s="1"/>
  <c r="H187" i="2"/>
  <c r="J186" i="2"/>
  <c r="K186" i="2" s="1"/>
  <c r="L186" i="2" s="1"/>
  <c r="H186" i="2"/>
  <c r="J185" i="2"/>
  <c r="K185" i="2" s="1"/>
  <c r="L185" i="2" s="1"/>
  <c r="H185" i="2"/>
  <c r="J184" i="2"/>
  <c r="K184" i="2" s="1"/>
  <c r="L184" i="2" s="1"/>
  <c r="H184" i="2"/>
  <c r="J183" i="2"/>
  <c r="K183" i="2" s="1"/>
  <c r="L183" i="2" s="1"/>
  <c r="H183" i="2"/>
  <c r="J182" i="2"/>
  <c r="K182" i="2" s="1"/>
  <c r="L182" i="2" s="1"/>
  <c r="H182" i="2"/>
  <c r="E180" i="2"/>
  <c r="D180" i="2"/>
  <c r="J179" i="2"/>
  <c r="H179" i="2"/>
  <c r="J178" i="2"/>
  <c r="K178" i="2" s="1"/>
  <c r="L178" i="2" s="1"/>
  <c r="H178" i="2"/>
  <c r="J177" i="2"/>
  <c r="K177" i="2" s="1"/>
  <c r="L177" i="2" s="1"/>
  <c r="H177" i="2"/>
  <c r="J176" i="2"/>
  <c r="K176" i="2" s="1"/>
  <c r="L176" i="2" s="1"/>
  <c r="H176" i="2"/>
  <c r="J175" i="2"/>
  <c r="K175" i="2" s="1"/>
  <c r="L175" i="2" s="1"/>
  <c r="H175" i="2"/>
  <c r="J174" i="2"/>
  <c r="K174" i="2" s="1"/>
  <c r="H174" i="2"/>
  <c r="J173" i="2"/>
  <c r="K173" i="2" s="1"/>
  <c r="L173" i="2" s="1"/>
  <c r="H173" i="2"/>
  <c r="E171" i="2"/>
  <c r="D171" i="2"/>
  <c r="J170" i="2"/>
  <c r="K170" i="2" s="1"/>
  <c r="L170" i="2" s="1"/>
  <c r="H170" i="2"/>
  <c r="J169" i="2"/>
  <c r="K169" i="2" s="1"/>
  <c r="L169" i="2" s="1"/>
  <c r="H169" i="2"/>
  <c r="J168" i="2"/>
  <c r="K168" i="2" s="1"/>
  <c r="L168" i="2" s="1"/>
  <c r="H168" i="2"/>
  <c r="J167" i="2"/>
  <c r="K167" i="2" s="1"/>
  <c r="L167" i="2" s="1"/>
  <c r="H167" i="2"/>
  <c r="J166" i="2"/>
  <c r="K166" i="2" s="1"/>
  <c r="L166" i="2" s="1"/>
  <c r="H166" i="2"/>
  <c r="J165" i="2"/>
  <c r="K165" i="2" s="1"/>
  <c r="L165" i="2" s="1"/>
  <c r="H165" i="2"/>
  <c r="J164" i="2"/>
  <c r="K164" i="2" s="1"/>
  <c r="H164" i="2"/>
  <c r="E162" i="2"/>
  <c r="D162" i="2"/>
  <c r="J161" i="2"/>
  <c r="K161" i="2" s="1"/>
  <c r="L161" i="2" s="1"/>
  <c r="H161" i="2"/>
  <c r="J160" i="2"/>
  <c r="K160" i="2" s="1"/>
  <c r="L160" i="2" s="1"/>
  <c r="H160" i="2"/>
  <c r="J159" i="2"/>
  <c r="K159" i="2" s="1"/>
  <c r="L159" i="2" s="1"/>
  <c r="H159" i="2"/>
  <c r="J158" i="2"/>
  <c r="K158" i="2" s="1"/>
  <c r="L158" i="2" s="1"/>
  <c r="H158" i="2"/>
  <c r="J157" i="2"/>
  <c r="K157" i="2" s="1"/>
  <c r="L157" i="2" s="1"/>
  <c r="H157" i="2"/>
  <c r="J156" i="2"/>
  <c r="K156" i="2" s="1"/>
  <c r="L156" i="2" s="1"/>
  <c r="H156" i="2"/>
  <c r="J155" i="2"/>
  <c r="K155" i="2" s="1"/>
  <c r="L155" i="2" s="1"/>
  <c r="H155" i="2"/>
  <c r="E153" i="2"/>
  <c r="D153" i="2"/>
  <c r="J152" i="2"/>
  <c r="K152" i="2" s="1"/>
  <c r="L152" i="2" s="1"/>
  <c r="H152" i="2"/>
  <c r="J151" i="2"/>
  <c r="K151" i="2" s="1"/>
  <c r="L151" i="2" s="1"/>
  <c r="H151" i="2"/>
  <c r="J150" i="2"/>
  <c r="K150" i="2" s="1"/>
  <c r="L150" i="2" s="1"/>
  <c r="H150" i="2"/>
  <c r="J149" i="2"/>
  <c r="K149" i="2" s="1"/>
  <c r="L149" i="2" s="1"/>
  <c r="H149" i="2"/>
  <c r="J148" i="2"/>
  <c r="K148" i="2" s="1"/>
  <c r="L148" i="2" s="1"/>
  <c r="H148" i="2"/>
  <c r="J147" i="2"/>
  <c r="H147" i="2"/>
  <c r="E145" i="2"/>
  <c r="D145" i="2"/>
  <c r="J144" i="2"/>
  <c r="K144" i="2" s="1"/>
  <c r="L144" i="2" s="1"/>
  <c r="H144" i="2"/>
  <c r="J143" i="2"/>
  <c r="K143" i="2" s="1"/>
  <c r="L143" i="2" s="1"/>
  <c r="H143" i="2"/>
  <c r="J142" i="2"/>
  <c r="K142" i="2" s="1"/>
  <c r="L142" i="2" s="1"/>
  <c r="H142" i="2"/>
  <c r="J141" i="2"/>
  <c r="K141" i="2" s="1"/>
  <c r="L141" i="2" s="1"/>
  <c r="H141" i="2"/>
  <c r="J140" i="2"/>
  <c r="K140" i="2" s="1"/>
  <c r="L140" i="2" s="1"/>
  <c r="H140" i="2"/>
  <c r="J139" i="2"/>
  <c r="K139" i="2" s="1"/>
  <c r="L139" i="2" s="1"/>
  <c r="H139" i="2"/>
  <c r="E137" i="2"/>
  <c r="D137" i="2"/>
  <c r="J136" i="2"/>
  <c r="K136" i="2" s="1"/>
  <c r="H136" i="2"/>
  <c r="E134" i="2"/>
  <c r="D134" i="2"/>
  <c r="J133" i="2"/>
  <c r="K133" i="2" s="1"/>
  <c r="L133" i="2" s="1"/>
  <c r="H133" i="2"/>
  <c r="J132" i="2"/>
  <c r="K132" i="2" s="1"/>
  <c r="L132" i="2" s="1"/>
  <c r="H132" i="2"/>
  <c r="J131" i="2"/>
  <c r="K131" i="2" s="1"/>
  <c r="L131" i="2" s="1"/>
  <c r="H131" i="2"/>
  <c r="J130" i="2"/>
  <c r="K130" i="2" s="1"/>
  <c r="L130" i="2" s="1"/>
  <c r="H130" i="2"/>
  <c r="J129" i="2"/>
  <c r="K129" i="2" s="1"/>
  <c r="L129" i="2" s="1"/>
  <c r="H129" i="2"/>
  <c r="J128" i="2"/>
  <c r="K128" i="2" s="1"/>
  <c r="L128" i="2" s="1"/>
  <c r="H128" i="2"/>
  <c r="H127" i="2"/>
  <c r="E126" i="2"/>
  <c r="D126" i="2"/>
  <c r="J125" i="2"/>
  <c r="K125" i="2" s="1"/>
  <c r="L125" i="2" s="1"/>
  <c r="H125" i="2"/>
  <c r="J124" i="2"/>
  <c r="K124" i="2" s="1"/>
  <c r="L124" i="2" s="1"/>
  <c r="H124" i="2"/>
  <c r="J123" i="2"/>
  <c r="K123" i="2" s="1"/>
  <c r="L123" i="2" s="1"/>
  <c r="H123" i="2"/>
  <c r="J122" i="2"/>
  <c r="K122" i="2" s="1"/>
  <c r="L122" i="2" s="1"/>
  <c r="H122" i="2"/>
  <c r="J121" i="2"/>
  <c r="K121" i="2" s="1"/>
  <c r="L121" i="2" s="1"/>
  <c r="H121" i="2"/>
  <c r="J120" i="2"/>
  <c r="K120" i="2" s="1"/>
  <c r="L120" i="2" s="1"/>
  <c r="H120" i="2"/>
  <c r="J119" i="2"/>
  <c r="K119" i="2" s="1"/>
  <c r="H119" i="2"/>
  <c r="E117" i="2"/>
  <c r="D117" i="2"/>
  <c r="J116" i="2"/>
  <c r="K116" i="2" s="1"/>
  <c r="L116" i="2" s="1"/>
  <c r="H116" i="2"/>
  <c r="J115" i="2"/>
  <c r="K115" i="2" s="1"/>
  <c r="L115" i="2" s="1"/>
  <c r="H115" i="2"/>
  <c r="J114" i="2"/>
  <c r="K114" i="2" s="1"/>
  <c r="L114" i="2" s="1"/>
  <c r="H114" i="2"/>
  <c r="J113" i="2"/>
  <c r="K113" i="2" s="1"/>
  <c r="L113" i="2" s="1"/>
  <c r="H113" i="2"/>
  <c r="J112" i="2"/>
  <c r="K112" i="2" s="1"/>
  <c r="L112" i="2" s="1"/>
  <c r="H112" i="2"/>
  <c r="J111" i="2"/>
  <c r="K111" i="2" s="1"/>
  <c r="L111" i="2" s="1"/>
  <c r="H111" i="2"/>
  <c r="J110" i="2"/>
  <c r="H110" i="2"/>
  <c r="D108" i="2"/>
  <c r="J107" i="2"/>
  <c r="K107" i="2" s="1"/>
  <c r="L107" i="2" s="1"/>
  <c r="H107" i="2"/>
  <c r="J106" i="2"/>
  <c r="K106" i="2" s="1"/>
  <c r="L106" i="2" s="1"/>
  <c r="H106" i="2"/>
  <c r="J105" i="2"/>
  <c r="K105" i="2" s="1"/>
  <c r="L105" i="2" s="1"/>
  <c r="H105" i="2"/>
  <c r="J104" i="2"/>
  <c r="K104" i="2" s="1"/>
  <c r="L104" i="2" s="1"/>
  <c r="H104" i="2"/>
  <c r="J103" i="2"/>
  <c r="K103" i="2" s="1"/>
  <c r="L103" i="2" s="1"/>
  <c r="H103" i="2"/>
  <c r="J102" i="2"/>
  <c r="H102" i="2"/>
  <c r="J101" i="2"/>
  <c r="K101" i="2" s="1"/>
  <c r="H101" i="2"/>
  <c r="J99" i="2"/>
  <c r="E99" i="2"/>
  <c r="D99" i="2"/>
  <c r="K98" i="2"/>
  <c r="L98" i="2" s="1"/>
  <c r="L99" i="2" s="1"/>
  <c r="J98" i="2"/>
  <c r="H98" i="2"/>
  <c r="E95" i="2"/>
  <c r="D95" i="2"/>
  <c r="J94" i="2"/>
  <c r="K94" i="2" s="1"/>
  <c r="L94" i="2" s="1"/>
  <c r="H94" i="2"/>
  <c r="J93" i="2"/>
  <c r="K93" i="2" s="1"/>
  <c r="L93" i="2" s="1"/>
  <c r="H93" i="2"/>
  <c r="J92" i="2"/>
  <c r="K92" i="2" s="1"/>
  <c r="L92" i="2" s="1"/>
  <c r="H92" i="2"/>
  <c r="J91" i="2"/>
  <c r="K91" i="2" s="1"/>
  <c r="L91" i="2" s="1"/>
  <c r="H91" i="2"/>
  <c r="J90" i="2"/>
  <c r="H90" i="2"/>
  <c r="J89" i="2"/>
  <c r="K89" i="2" s="1"/>
  <c r="H89" i="2"/>
  <c r="E86" i="2"/>
  <c r="D86" i="2"/>
  <c r="J85" i="2"/>
  <c r="K85" i="2" s="1"/>
  <c r="L85" i="2" s="1"/>
  <c r="H85" i="2"/>
  <c r="J84" i="2"/>
  <c r="K84" i="2" s="1"/>
  <c r="L84" i="2" s="1"/>
  <c r="H84" i="2"/>
  <c r="J83" i="2"/>
  <c r="K83" i="2" s="1"/>
  <c r="L83" i="2" s="1"/>
  <c r="H83" i="2"/>
  <c r="J82" i="2"/>
  <c r="K82" i="2" s="1"/>
  <c r="L82" i="2" s="1"/>
  <c r="H82" i="2"/>
  <c r="J81" i="2"/>
  <c r="K81" i="2" s="1"/>
  <c r="L81" i="2" s="1"/>
  <c r="H81" i="2"/>
  <c r="J80" i="2"/>
  <c r="K80" i="2" s="1"/>
  <c r="L80" i="2" s="1"/>
  <c r="H80" i="2"/>
  <c r="J79" i="2"/>
  <c r="K79" i="2" s="1"/>
  <c r="L79" i="2" s="1"/>
  <c r="H79" i="2"/>
  <c r="J78" i="2"/>
  <c r="K78" i="2" s="1"/>
  <c r="H78" i="2"/>
  <c r="E76" i="2"/>
  <c r="D76" i="2"/>
  <c r="J75" i="2"/>
  <c r="K75" i="2" s="1"/>
  <c r="L75" i="2" s="1"/>
  <c r="H75" i="2"/>
  <c r="J74" i="2"/>
  <c r="K74" i="2" s="1"/>
  <c r="L74" i="2" s="1"/>
  <c r="H74" i="2"/>
  <c r="J73" i="2"/>
  <c r="K73" i="2" s="1"/>
  <c r="L73" i="2" s="1"/>
  <c r="H73" i="2"/>
  <c r="J72" i="2"/>
  <c r="K72" i="2" s="1"/>
  <c r="L72" i="2" s="1"/>
  <c r="H72" i="2"/>
  <c r="J71" i="2"/>
  <c r="K71" i="2" s="1"/>
  <c r="L71" i="2" s="1"/>
  <c r="H71" i="2"/>
  <c r="J70" i="2"/>
  <c r="H70" i="2"/>
  <c r="D68" i="2"/>
  <c r="J67" i="2"/>
  <c r="K67" i="2" s="1"/>
  <c r="L67" i="2" s="1"/>
  <c r="H67" i="2"/>
  <c r="H66" i="2"/>
  <c r="J66" i="2"/>
  <c r="K66" i="2" s="1"/>
  <c r="L66" i="2" s="1"/>
  <c r="J65" i="2"/>
  <c r="K65" i="2" s="1"/>
  <c r="L65" i="2" s="1"/>
  <c r="H65" i="2"/>
  <c r="J64" i="2"/>
  <c r="K64" i="2" s="1"/>
  <c r="L64" i="2" s="1"/>
  <c r="H64" i="2"/>
  <c r="H63" i="2"/>
  <c r="E61" i="2"/>
  <c r="D61" i="2"/>
  <c r="J60" i="2"/>
  <c r="K60" i="2" s="1"/>
  <c r="L60" i="2" s="1"/>
  <c r="H60" i="2"/>
  <c r="J59" i="2"/>
  <c r="K59" i="2" s="1"/>
  <c r="L59" i="2" s="1"/>
  <c r="H59" i="2"/>
  <c r="J58" i="2"/>
  <c r="K58" i="2" s="1"/>
  <c r="L58" i="2" s="1"/>
  <c r="H58" i="2"/>
  <c r="J57" i="2"/>
  <c r="K57" i="2" s="1"/>
  <c r="L57" i="2" s="1"/>
  <c r="H57" i="2"/>
  <c r="J56" i="2"/>
  <c r="K56" i="2" s="1"/>
  <c r="L56" i="2" s="1"/>
  <c r="H56" i="2"/>
  <c r="J55" i="2"/>
  <c r="K55" i="2" s="1"/>
  <c r="L55" i="2" s="1"/>
  <c r="H55" i="2"/>
  <c r="J54" i="2"/>
  <c r="H54" i="2"/>
  <c r="L52" i="2"/>
  <c r="K52" i="2"/>
  <c r="J52" i="2"/>
  <c r="L43" i="2"/>
  <c r="K43" i="2"/>
  <c r="J43" i="2"/>
  <c r="E43" i="2"/>
  <c r="D43" i="2"/>
  <c r="L31" i="2"/>
  <c r="K31" i="2"/>
  <c r="J31" i="2"/>
  <c r="E31" i="2"/>
  <c r="D31" i="2"/>
  <c r="N30" i="2"/>
  <c r="L26" i="2"/>
  <c r="K26" i="2"/>
  <c r="J26" i="2"/>
  <c r="E26" i="2"/>
  <c r="D26" i="2"/>
  <c r="N25" i="2"/>
  <c r="L21" i="2"/>
  <c r="K21" i="2"/>
  <c r="J21" i="2"/>
  <c r="E21" i="2"/>
  <c r="D21" i="2"/>
  <c r="N20" i="2"/>
  <c r="L16" i="2"/>
  <c r="K16" i="2"/>
  <c r="J16" i="2"/>
  <c r="E16" i="2"/>
  <c r="D16" i="2"/>
  <c r="N15" i="2"/>
  <c r="N14" i="2"/>
  <c r="N13" i="2"/>
  <c r="T277" i="1"/>
  <c r="T275" i="1"/>
  <c r="T274" i="1"/>
  <c r="S277" i="1"/>
  <c r="J234" i="2" l="1"/>
  <c r="L33" i="2"/>
  <c r="K99" i="2"/>
  <c r="J117" i="2"/>
  <c r="K110" i="2"/>
  <c r="N99" i="2"/>
  <c r="J33" i="2"/>
  <c r="D33" i="2"/>
  <c r="J86" i="2"/>
  <c r="K86" i="2"/>
  <c r="J134" i="2"/>
  <c r="J145" i="2"/>
  <c r="J153" i="2"/>
  <c r="J162" i="2"/>
  <c r="J180" i="2"/>
  <c r="K179" i="2"/>
  <c r="L179" i="2" s="1"/>
  <c r="J189" i="2"/>
  <c r="J198" i="2"/>
  <c r="J218" i="2"/>
  <c r="J226" i="2"/>
  <c r="K234" i="2"/>
  <c r="J61" i="2"/>
  <c r="L78" i="2"/>
  <c r="L86" i="2" s="1"/>
  <c r="N86" i="2" s="1"/>
  <c r="K102" i="2"/>
  <c r="L102" i="2" s="1"/>
  <c r="J108" i="2"/>
  <c r="L145" i="2"/>
  <c r="N145" i="2" s="1"/>
  <c r="K189" i="2"/>
  <c r="L198" i="2"/>
  <c r="N198" i="2" s="1"/>
  <c r="K54" i="2"/>
  <c r="L189" i="2"/>
  <c r="N189" i="2" s="1"/>
  <c r="L200" i="2"/>
  <c r="L207" i="2" s="1"/>
  <c r="N207" i="2" s="1"/>
  <c r="K207" i="2"/>
  <c r="L136" i="2"/>
  <c r="L137" i="2" s="1"/>
  <c r="N137" i="2" s="1"/>
  <c r="K137" i="2"/>
  <c r="E68" i="2"/>
  <c r="J63" i="2"/>
  <c r="E33" i="2"/>
  <c r="E280" i="2" s="1"/>
  <c r="K33" i="2"/>
  <c r="L162" i="2"/>
  <c r="N162" i="2" s="1"/>
  <c r="L218" i="2"/>
  <c r="N218" i="2" s="1"/>
  <c r="J76" i="2"/>
  <c r="K70" i="2"/>
  <c r="L134" i="2"/>
  <c r="N134" i="2" s="1"/>
  <c r="L164" i="2"/>
  <c r="L171" i="2" s="1"/>
  <c r="N171" i="2" s="1"/>
  <c r="K171" i="2"/>
  <c r="L237" i="2"/>
  <c r="L242" i="2" s="1"/>
  <c r="K242" i="2"/>
  <c r="N270" i="2"/>
  <c r="L119" i="2"/>
  <c r="L126" i="2" s="1"/>
  <c r="N126" i="2" s="1"/>
  <c r="K126" i="2"/>
  <c r="H280" i="2"/>
  <c r="K90" i="2"/>
  <c r="L90" i="2" s="1"/>
  <c r="J95" i="2"/>
  <c r="K108" i="2"/>
  <c r="J126" i="2"/>
  <c r="K134" i="2"/>
  <c r="K145" i="2"/>
  <c r="K162" i="2"/>
  <c r="K198" i="2"/>
  <c r="K218" i="2"/>
  <c r="L89" i="2"/>
  <c r="L101" i="2"/>
  <c r="J137" i="2"/>
  <c r="J171" i="2"/>
  <c r="J207" i="2"/>
  <c r="J242" i="2"/>
  <c r="D280" i="2"/>
  <c r="L174" i="2"/>
  <c r="L228" i="2"/>
  <c r="L234" i="2" s="1"/>
  <c r="N234" i="2" s="1"/>
  <c r="K147" i="2"/>
  <c r="K220" i="2"/>
  <c r="S275" i="1"/>
  <c r="N280" i="1"/>
  <c r="J280" i="1"/>
  <c r="L52" i="1"/>
  <c r="L43" i="1"/>
  <c r="L31" i="1"/>
  <c r="L33" i="1" s="1"/>
  <c r="L26" i="1"/>
  <c r="L21" i="1"/>
  <c r="L16" i="1"/>
  <c r="L280" i="1" s="1"/>
  <c r="K52" i="1"/>
  <c r="K43" i="1"/>
  <c r="K31" i="1"/>
  <c r="K33" i="1" s="1"/>
  <c r="K280" i="1" s="1"/>
  <c r="K26" i="1"/>
  <c r="K21" i="1"/>
  <c r="K16" i="1"/>
  <c r="J52" i="1"/>
  <c r="J43" i="1"/>
  <c r="J31" i="1"/>
  <c r="J33" i="1" s="1"/>
  <c r="J26" i="1"/>
  <c r="J21" i="1"/>
  <c r="J16" i="1"/>
  <c r="E280" i="1"/>
  <c r="N273" i="1"/>
  <c r="N248" i="1"/>
  <c r="N256" i="1"/>
  <c r="J207" i="1"/>
  <c r="K137" i="1"/>
  <c r="L114" i="1"/>
  <c r="J55" i="1"/>
  <c r="K55" i="1" s="1"/>
  <c r="L55" i="1" s="1"/>
  <c r="J56" i="1"/>
  <c r="K56" i="1" s="1"/>
  <c r="L56" i="1" s="1"/>
  <c r="J57" i="1"/>
  <c r="K57" i="1" s="1"/>
  <c r="L57" i="1" s="1"/>
  <c r="J58" i="1"/>
  <c r="K58" i="1" s="1"/>
  <c r="L58" i="1" s="1"/>
  <c r="J59" i="1"/>
  <c r="K59" i="1" s="1"/>
  <c r="L59" i="1" s="1"/>
  <c r="J60" i="1"/>
  <c r="K60" i="1" s="1"/>
  <c r="L60" i="1" s="1"/>
  <c r="J70" i="1"/>
  <c r="K70" i="1" s="1"/>
  <c r="L70" i="1" s="1"/>
  <c r="L76" i="1" s="1"/>
  <c r="J71" i="1"/>
  <c r="K71" i="1" s="1"/>
  <c r="L71" i="1" s="1"/>
  <c r="J72" i="1"/>
  <c r="K72" i="1" s="1"/>
  <c r="L72" i="1" s="1"/>
  <c r="J73" i="1"/>
  <c r="K73" i="1" s="1"/>
  <c r="L73" i="1" s="1"/>
  <c r="J74" i="1"/>
  <c r="K74" i="1" s="1"/>
  <c r="L74" i="1" s="1"/>
  <c r="J75" i="1"/>
  <c r="K75" i="1" s="1"/>
  <c r="L75" i="1" s="1"/>
  <c r="J78" i="1"/>
  <c r="K78" i="1" s="1"/>
  <c r="L78" i="1" s="1"/>
  <c r="L86" i="1" s="1"/>
  <c r="J79" i="1"/>
  <c r="K79" i="1" s="1"/>
  <c r="L79" i="1" s="1"/>
  <c r="J80" i="1"/>
  <c r="K80" i="1" s="1"/>
  <c r="L80" i="1" s="1"/>
  <c r="J81" i="1"/>
  <c r="K81" i="1" s="1"/>
  <c r="L81" i="1" s="1"/>
  <c r="J82" i="1"/>
  <c r="K82" i="1" s="1"/>
  <c r="L82" i="1" s="1"/>
  <c r="J83" i="1"/>
  <c r="K83" i="1" s="1"/>
  <c r="L83" i="1" s="1"/>
  <c r="J84" i="1"/>
  <c r="K84" i="1" s="1"/>
  <c r="L84" i="1" s="1"/>
  <c r="J85" i="1"/>
  <c r="K85" i="1" s="1"/>
  <c r="L85" i="1" s="1"/>
  <c r="J89" i="1"/>
  <c r="K89" i="1" s="1"/>
  <c r="L89" i="1" s="1"/>
  <c r="L95" i="1" s="1"/>
  <c r="J90" i="1"/>
  <c r="K90" i="1" s="1"/>
  <c r="L90" i="1" s="1"/>
  <c r="J91" i="1"/>
  <c r="K91" i="1" s="1"/>
  <c r="L91" i="1" s="1"/>
  <c r="J92" i="1"/>
  <c r="K92" i="1" s="1"/>
  <c r="L92" i="1" s="1"/>
  <c r="J93" i="1"/>
  <c r="K93" i="1" s="1"/>
  <c r="L93" i="1" s="1"/>
  <c r="J94" i="1"/>
  <c r="K94" i="1" s="1"/>
  <c r="L94" i="1" s="1"/>
  <c r="J98" i="1"/>
  <c r="K98" i="1" s="1"/>
  <c r="L98" i="1" s="1"/>
  <c r="L99" i="1" s="1"/>
  <c r="J101" i="1"/>
  <c r="K101" i="1" s="1"/>
  <c r="L101" i="1" s="1"/>
  <c r="L108" i="1" s="1"/>
  <c r="J102" i="1"/>
  <c r="K102" i="1" s="1"/>
  <c r="L102" i="1" s="1"/>
  <c r="J103" i="1"/>
  <c r="K103" i="1" s="1"/>
  <c r="L103" i="1" s="1"/>
  <c r="J104" i="1"/>
  <c r="K104" i="1" s="1"/>
  <c r="L104" i="1" s="1"/>
  <c r="J105" i="1"/>
  <c r="K105" i="1" s="1"/>
  <c r="L105" i="1" s="1"/>
  <c r="J106" i="1"/>
  <c r="K106" i="1" s="1"/>
  <c r="L106" i="1" s="1"/>
  <c r="J107" i="1"/>
  <c r="K107" i="1" s="1"/>
  <c r="L107" i="1" s="1"/>
  <c r="J110" i="1"/>
  <c r="K110" i="1" s="1"/>
  <c r="L110" i="1" s="1"/>
  <c r="L117" i="1" s="1"/>
  <c r="J111" i="1"/>
  <c r="K111" i="1" s="1"/>
  <c r="L111" i="1" s="1"/>
  <c r="J112" i="1"/>
  <c r="K112" i="1" s="1"/>
  <c r="L112" i="1" s="1"/>
  <c r="J113" i="1"/>
  <c r="K113" i="1" s="1"/>
  <c r="L113" i="1" s="1"/>
  <c r="J114" i="1"/>
  <c r="K114" i="1" s="1"/>
  <c r="J115" i="1"/>
  <c r="K115" i="1" s="1"/>
  <c r="L115" i="1" s="1"/>
  <c r="J116" i="1"/>
  <c r="K116" i="1" s="1"/>
  <c r="L116" i="1" s="1"/>
  <c r="J119" i="1"/>
  <c r="K119" i="1" s="1"/>
  <c r="L119" i="1" s="1"/>
  <c r="J120" i="1"/>
  <c r="K120" i="1" s="1"/>
  <c r="L120" i="1" s="1"/>
  <c r="J121" i="1"/>
  <c r="K121" i="1" s="1"/>
  <c r="L121" i="1" s="1"/>
  <c r="J122" i="1"/>
  <c r="K122" i="1" s="1"/>
  <c r="L122" i="1" s="1"/>
  <c r="J123" i="1"/>
  <c r="K123" i="1" s="1"/>
  <c r="L123" i="1" s="1"/>
  <c r="L126" i="1" s="1"/>
  <c r="J124" i="1"/>
  <c r="K124" i="1" s="1"/>
  <c r="L124" i="1" s="1"/>
  <c r="J125" i="1"/>
  <c r="K125" i="1" s="1"/>
  <c r="L125" i="1" s="1"/>
  <c r="J128" i="1"/>
  <c r="K128" i="1" s="1"/>
  <c r="L128" i="1" s="1"/>
  <c r="L134" i="1" s="1"/>
  <c r="J129" i="1"/>
  <c r="K129" i="1" s="1"/>
  <c r="L129" i="1" s="1"/>
  <c r="J130" i="1"/>
  <c r="K130" i="1" s="1"/>
  <c r="L130" i="1" s="1"/>
  <c r="J131" i="1"/>
  <c r="K131" i="1" s="1"/>
  <c r="L131" i="1" s="1"/>
  <c r="J132" i="1"/>
  <c r="K132" i="1" s="1"/>
  <c r="L132" i="1" s="1"/>
  <c r="J133" i="1"/>
  <c r="K133" i="1" s="1"/>
  <c r="L133" i="1" s="1"/>
  <c r="J136" i="1"/>
  <c r="K136" i="1" s="1"/>
  <c r="L136" i="1" s="1"/>
  <c r="L137" i="1" s="1"/>
  <c r="J139" i="1"/>
  <c r="K139" i="1" s="1"/>
  <c r="L139" i="1" s="1"/>
  <c r="L145" i="1" s="1"/>
  <c r="J140" i="1"/>
  <c r="K140" i="1" s="1"/>
  <c r="L140" i="1" s="1"/>
  <c r="J141" i="1"/>
  <c r="K141" i="1" s="1"/>
  <c r="L141" i="1" s="1"/>
  <c r="J142" i="1"/>
  <c r="K142" i="1" s="1"/>
  <c r="L142" i="1" s="1"/>
  <c r="J143" i="1"/>
  <c r="K143" i="1" s="1"/>
  <c r="L143" i="1" s="1"/>
  <c r="J144" i="1"/>
  <c r="K144" i="1" s="1"/>
  <c r="L144" i="1" s="1"/>
  <c r="J147" i="1"/>
  <c r="K147" i="1" s="1"/>
  <c r="L147" i="1" s="1"/>
  <c r="L153" i="1" s="1"/>
  <c r="J148" i="1"/>
  <c r="K148" i="1" s="1"/>
  <c r="L148" i="1" s="1"/>
  <c r="J149" i="1"/>
  <c r="K149" i="1" s="1"/>
  <c r="L149" i="1" s="1"/>
  <c r="J150" i="1"/>
  <c r="K150" i="1" s="1"/>
  <c r="L150" i="1" s="1"/>
  <c r="J151" i="1"/>
  <c r="K151" i="1" s="1"/>
  <c r="L151" i="1" s="1"/>
  <c r="J152" i="1"/>
  <c r="K152" i="1" s="1"/>
  <c r="L152" i="1" s="1"/>
  <c r="J155" i="1"/>
  <c r="K155" i="1" s="1"/>
  <c r="L155" i="1" s="1"/>
  <c r="L162" i="1" s="1"/>
  <c r="J156" i="1"/>
  <c r="K156" i="1" s="1"/>
  <c r="L156" i="1" s="1"/>
  <c r="J157" i="1"/>
  <c r="K157" i="1" s="1"/>
  <c r="L157" i="1" s="1"/>
  <c r="J158" i="1"/>
  <c r="K158" i="1" s="1"/>
  <c r="L158" i="1" s="1"/>
  <c r="J159" i="1"/>
  <c r="K159" i="1" s="1"/>
  <c r="L159" i="1" s="1"/>
  <c r="J160" i="1"/>
  <c r="K160" i="1" s="1"/>
  <c r="L160" i="1" s="1"/>
  <c r="J161" i="1"/>
  <c r="K161" i="1" s="1"/>
  <c r="L161" i="1" s="1"/>
  <c r="J164" i="1"/>
  <c r="K164" i="1" s="1"/>
  <c r="L164" i="1" s="1"/>
  <c r="L171" i="1" s="1"/>
  <c r="J165" i="1"/>
  <c r="K165" i="1" s="1"/>
  <c r="L165" i="1" s="1"/>
  <c r="J166" i="1"/>
  <c r="K166" i="1" s="1"/>
  <c r="L166" i="1" s="1"/>
  <c r="J167" i="1"/>
  <c r="K167" i="1" s="1"/>
  <c r="L167" i="1" s="1"/>
  <c r="J168" i="1"/>
  <c r="K168" i="1" s="1"/>
  <c r="L168" i="1" s="1"/>
  <c r="J169" i="1"/>
  <c r="K169" i="1" s="1"/>
  <c r="L169" i="1" s="1"/>
  <c r="J170" i="1"/>
  <c r="K170" i="1" s="1"/>
  <c r="L170" i="1" s="1"/>
  <c r="J173" i="1"/>
  <c r="K173" i="1" s="1"/>
  <c r="L173" i="1" s="1"/>
  <c r="L180" i="1" s="1"/>
  <c r="J174" i="1"/>
  <c r="K174" i="1" s="1"/>
  <c r="L174" i="1" s="1"/>
  <c r="J175" i="1"/>
  <c r="K175" i="1" s="1"/>
  <c r="L175" i="1" s="1"/>
  <c r="J176" i="1"/>
  <c r="K176" i="1" s="1"/>
  <c r="L176" i="1" s="1"/>
  <c r="J177" i="1"/>
  <c r="K177" i="1" s="1"/>
  <c r="L177" i="1" s="1"/>
  <c r="J178" i="1"/>
  <c r="K178" i="1" s="1"/>
  <c r="L178" i="1" s="1"/>
  <c r="J179" i="1"/>
  <c r="K179" i="1" s="1"/>
  <c r="L179" i="1" s="1"/>
  <c r="J182" i="1"/>
  <c r="K182" i="1" s="1"/>
  <c r="L182" i="1" s="1"/>
  <c r="L189" i="1" s="1"/>
  <c r="J183" i="1"/>
  <c r="K183" i="1" s="1"/>
  <c r="L183" i="1" s="1"/>
  <c r="J184" i="1"/>
  <c r="K184" i="1" s="1"/>
  <c r="L184" i="1" s="1"/>
  <c r="J185" i="1"/>
  <c r="K185" i="1" s="1"/>
  <c r="L185" i="1" s="1"/>
  <c r="J186" i="1"/>
  <c r="K186" i="1" s="1"/>
  <c r="L186" i="1" s="1"/>
  <c r="J187" i="1"/>
  <c r="K187" i="1" s="1"/>
  <c r="L187" i="1" s="1"/>
  <c r="J188" i="1"/>
  <c r="K188" i="1" s="1"/>
  <c r="L188" i="1" s="1"/>
  <c r="J191" i="1"/>
  <c r="K191" i="1" s="1"/>
  <c r="L191" i="1" s="1"/>
  <c r="L198" i="1" s="1"/>
  <c r="J192" i="1"/>
  <c r="K192" i="1" s="1"/>
  <c r="L192" i="1" s="1"/>
  <c r="J193" i="1"/>
  <c r="K193" i="1" s="1"/>
  <c r="L193" i="1" s="1"/>
  <c r="J194" i="1"/>
  <c r="K194" i="1" s="1"/>
  <c r="L194" i="1" s="1"/>
  <c r="J195" i="1"/>
  <c r="K195" i="1" s="1"/>
  <c r="L195" i="1" s="1"/>
  <c r="J196" i="1"/>
  <c r="K196" i="1" s="1"/>
  <c r="L196" i="1" s="1"/>
  <c r="J197" i="1"/>
  <c r="K197" i="1" s="1"/>
  <c r="L197" i="1" s="1"/>
  <c r="J200" i="1"/>
  <c r="K200" i="1" s="1"/>
  <c r="L200" i="1" s="1"/>
  <c r="J201" i="1"/>
  <c r="K201" i="1" s="1"/>
  <c r="L201" i="1" s="1"/>
  <c r="J202" i="1"/>
  <c r="K202" i="1" s="1"/>
  <c r="L202" i="1" s="1"/>
  <c r="J203" i="1"/>
  <c r="K203" i="1" s="1"/>
  <c r="L203" i="1" s="1"/>
  <c r="J204" i="1"/>
  <c r="K204" i="1" s="1"/>
  <c r="L204" i="1" s="1"/>
  <c r="J205" i="1"/>
  <c r="K205" i="1" s="1"/>
  <c r="L205" i="1" s="1"/>
  <c r="J206" i="1"/>
  <c r="K206" i="1" s="1"/>
  <c r="L206" i="1" s="1"/>
  <c r="J210" i="1"/>
  <c r="K210" i="1" s="1"/>
  <c r="L210" i="1" s="1"/>
  <c r="L218" i="1" s="1"/>
  <c r="J211" i="1"/>
  <c r="K211" i="1" s="1"/>
  <c r="L211" i="1" s="1"/>
  <c r="J212" i="1"/>
  <c r="K212" i="1" s="1"/>
  <c r="L212" i="1" s="1"/>
  <c r="J213" i="1"/>
  <c r="K213" i="1" s="1"/>
  <c r="L213" i="1" s="1"/>
  <c r="J214" i="1"/>
  <c r="K214" i="1" s="1"/>
  <c r="L214" i="1" s="1"/>
  <c r="J215" i="1"/>
  <c r="K215" i="1" s="1"/>
  <c r="L215" i="1" s="1"/>
  <c r="J216" i="1"/>
  <c r="K216" i="1" s="1"/>
  <c r="L216" i="1" s="1"/>
  <c r="J217" i="1"/>
  <c r="K217" i="1" s="1"/>
  <c r="L217" i="1" s="1"/>
  <c r="J220" i="1"/>
  <c r="K220" i="1" s="1"/>
  <c r="L220" i="1" s="1"/>
  <c r="L226" i="1" s="1"/>
  <c r="J221" i="1"/>
  <c r="K221" i="1" s="1"/>
  <c r="L221" i="1" s="1"/>
  <c r="J222" i="1"/>
  <c r="K222" i="1" s="1"/>
  <c r="L222" i="1" s="1"/>
  <c r="J223" i="1"/>
  <c r="K223" i="1" s="1"/>
  <c r="L223" i="1" s="1"/>
  <c r="J224" i="1"/>
  <c r="K224" i="1" s="1"/>
  <c r="L224" i="1" s="1"/>
  <c r="J225" i="1"/>
  <c r="K225" i="1" s="1"/>
  <c r="L225" i="1" s="1"/>
  <c r="J228" i="1"/>
  <c r="K228" i="1" s="1"/>
  <c r="L228" i="1" s="1"/>
  <c r="L234" i="1" s="1"/>
  <c r="J229" i="1"/>
  <c r="K229" i="1" s="1"/>
  <c r="L229" i="1" s="1"/>
  <c r="J230" i="1"/>
  <c r="K230" i="1" s="1"/>
  <c r="L230" i="1" s="1"/>
  <c r="J231" i="1"/>
  <c r="K231" i="1" s="1"/>
  <c r="L231" i="1" s="1"/>
  <c r="J232" i="1"/>
  <c r="K232" i="1" s="1"/>
  <c r="L232" i="1" s="1"/>
  <c r="J233" i="1"/>
  <c r="K233" i="1" s="1"/>
  <c r="L233" i="1" s="1"/>
  <c r="J236" i="1"/>
  <c r="K236" i="1" s="1"/>
  <c r="L236" i="1" s="1"/>
  <c r="L242" i="1" s="1"/>
  <c r="J237" i="1"/>
  <c r="K237" i="1" s="1"/>
  <c r="L237" i="1" s="1"/>
  <c r="J238" i="1"/>
  <c r="K238" i="1" s="1"/>
  <c r="L238" i="1" s="1"/>
  <c r="J239" i="1"/>
  <c r="K239" i="1" s="1"/>
  <c r="L239" i="1" s="1"/>
  <c r="J240" i="1"/>
  <c r="K240" i="1" s="1"/>
  <c r="L240" i="1" s="1"/>
  <c r="J241" i="1"/>
  <c r="K241" i="1" s="1"/>
  <c r="L241" i="1" s="1"/>
  <c r="J245" i="1"/>
  <c r="K245" i="1" s="1"/>
  <c r="L245" i="1" s="1"/>
  <c r="N245" i="1" s="1"/>
  <c r="J246" i="1"/>
  <c r="K246" i="1" s="1"/>
  <c r="L246" i="1" s="1"/>
  <c r="N246" i="1" s="1"/>
  <c r="J247" i="1"/>
  <c r="K247" i="1" s="1"/>
  <c r="L247" i="1" s="1"/>
  <c r="N247" i="1" s="1"/>
  <c r="J248" i="1"/>
  <c r="K248" i="1" s="1"/>
  <c r="L248" i="1" s="1"/>
  <c r="J249" i="1"/>
  <c r="K249" i="1" s="1"/>
  <c r="L249" i="1" s="1"/>
  <c r="N249" i="1" s="1"/>
  <c r="J250" i="1"/>
  <c r="K250" i="1" s="1"/>
  <c r="L250" i="1" s="1"/>
  <c r="N250" i="1" s="1"/>
  <c r="J251" i="1"/>
  <c r="K251" i="1" s="1"/>
  <c r="L251" i="1" s="1"/>
  <c r="N251" i="1" s="1"/>
  <c r="J252" i="1"/>
  <c r="K252" i="1" s="1"/>
  <c r="L252" i="1" s="1"/>
  <c r="N252" i="1" s="1"/>
  <c r="J253" i="1"/>
  <c r="K253" i="1" s="1"/>
  <c r="L253" i="1" s="1"/>
  <c r="N253" i="1" s="1"/>
  <c r="J254" i="1"/>
  <c r="K254" i="1" s="1"/>
  <c r="L254" i="1" s="1"/>
  <c r="N254" i="1" s="1"/>
  <c r="J255" i="1"/>
  <c r="K255" i="1" s="1"/>
  <c r="L255" i="1" s="1"/>
  <c r="N255" i="1" s="1"/>
  <c r="J256" i="1"/>
  <c r="K256" i="1" s="1"/>
  <c r="L256" i="1" s="1"/>
  <c r="J257" i="1"/>
  <c r="K257" i="1" s="1"/>
  <c r="L257" i="1" s="1"/>
  <c r="N257" i="1" s="1"/>
  <c r="J258" i="1"/>
  <c r="K258" i="1" s="1"/>
  <c r="L258" i="1" s="1"/>
  <c r="N258" i="1" s="1"/>
  <c r="J259" i="1"/>
  <c r="K259" i="1" s="1"/>
  <c r="L259" i="1" s="1"/>
  <c r="N259" i="1" s="1"/>
  <c r="J260" i="1"/>
  <c r="K260" i="1" s="1"/>
  <c r="L260" i="1" s="1"/>
  <c r="N260" i="1" s="1"/>
  <c r="J261" i="1"/>
  <c r="K261" i="1" s="1"/>
  <c r="L261" i="1" s="1"/>
  <c r="N261" i="1" s="1"/>
  <c r="J262" i="1"/>
  <c r="K262" i="1" s="1"/>
  <c r="L262" i="1" s="1"/>
  <c r="N262" i="1" s="1"/>
  <c r="J263" i="1"/>
  <c r="K263" i="1" s="1"/>
  <c r="L263" i="1" s="1"/>
  <c r="N263" i="1" s="1"/>
  <c r="J266" i="1"/>
  <c r="K266" i="1" s="1"/>
  <c r="L266" i="1" s="1"/>
  <c r="N266" i="1" s="1"/>
  <c r="J267" i="1"/>
  <c r="K267" i="1" s="1"/>
  <c r="L267" i="1" s="1"/>
  <c r="N267" i="1" s="1"/>
  <c r="J268" i="1"/>
  <c r="K268" i="1" s="1"/>
  <c r="L268" i="1" s="1"/>
  <c r="N268" i="1" s="1"/>
  <c r="J269" i="1"/>
  <c r="K269" i="1" s="1"/>
  <c r="L269" i="1" s="1"/>
  <c r="N269" i="1" s="1"/>
  <c r="J271" i="1"/>
  <c r="K271" i="1" s="1"/>
  <c r="L271" i="1" s="1"/>
  <c r="N271" i="1" s="1"/>
  <c r="J272" i="1"/>
  <c r="K272" i="1" s="1"/>
  <c r="L272" i="1" s="1"/>
  <c r="N272" i="1" s="1"/>
  <c r="J273" i="1"/>
  <c r="K273" i="1" s="1"/>
  <c r="L273" i="1" s="1"/>
  <c r="J274" i="1"/>
  <c r="K274" i="1" s="1"/>
  <c r="L274" i="1" s="1"/>
  <c r="N274" i="1" s="1"/>
  <c r="J275" i="1"/>
  <c r="K275" i="1" s="1"/>
  <c r="L275" i="1" s="1"/>
  <c r="N275" i="1" s="1"/>
  <c r="J276" i="1"/>
  <c r="K276" i="1" s="1"/>
  <c r="L276" i="1" s="1"/>
  <c r="N276" i="1" s="1"/>
  <c r="J277" i="1"/>
  <c r="K277" i="1" s="1"/>
  <c r="L277" i="1" s="1"/>
  <c r="N277" i="1" s="1"/>
  <c r="J54" i="1"/>
  <c r="K54" i="1" s="1"/>
  <c r="L54" i="1" s="1"/>
  <c r="L61" i="1" s="1"/>
  <c r="L180" i="2" l="1"/>
  <c r="N180" i="2" s="1"/>
  <c r="K117" i="2"/>
  <c r="L110" i="2"/>
  <c r="L117" i="2" s="1"/>
  <c r="N117" i="2" s="1"/>
  <c r="L95" i="2"/>
  <c r="N95" i="2" s="1"/>
  <c r="K95" i="2"/>
  <c r="L108" i="2"/>
  <c r="N108" i="2" s="1"/>
  <c r="K180" i="2"/>
  <c r="K226" i="2"/>
  <c r="L220" i="2"/>
  <c r="L226" i="2" s="1"/>
  <c r="N226" i="2" s="1"/>
  <c r="K153" i="2"/>
  <c r="L147" i="2"/>
  <c r="L153" i="2" s="1"/>
  <c r="N153" i="2" s="1"/>
  <c r="K76" i="2"/>
  <c r="L70" i="2"/>
  <c r="L76" i="2" s="1"/>
  <c r="N76" i="2" s="1"/>
  <c r="S274" i="2"/>
  <c r="N242" i="2"/>
  <c r="J68" i="2"/>
  <c r="J280" i="2" s="1"/>
  <c r="K63" i="2"/>
  <c r="L54" i="2"/>
  <c r="L61" i="2" s="1"/>
  <c r="N61" i="2" s="1"/>
  <c r="K61" i="2"/>
  <c r="L207" i="1"/>
  <c r="J162" i="1"/>
  <c r="K126" i="1"/>
  <c r="J145" i="1"/>
  <c r="J189" i="1"/>
  <c r="K226" i="1"/>
  <c r="J95" i="1"/>
  <c r="J76" i="1"/>
  <c r="K95" i="1"/>
  <c r="K108" i="1"/>
  <c r="K162" i="1"/>
  <c r="K207" i="1"/>
  <c r="J234" i="1"/>
  <c r="K180" i="1"/>
  <c r="J134" i="1"/>
  <c r="K145" i="1"/>
  <c r="J171" i="1"/>
  <c r="K189" i="1"/>
  <c r="J218" i="1"/>
  <c r="J108" i="1"/>
  <c r="K76" i="1"/>
  <c r="J99" i="1"/>
  <c r="J117" i="1"/>
  <c r="K234" i="1"/>
  <c r="J86" i="1"/>
  <c r="K134" i="1"/>
  <c r="J153" i="1"/>
  <c r="K171" i="1"/>
  <c r="J198" i="1"/>
  <c r="K218" i="1"/>
  <c r="J242" i="1"/>
  <c r="K99" i="1"/>
  <c r="K117" i="1"/>
  <c r="J137" i="1"/>
  <c r="J180" i="1"/>
  <c r="K86" i="1"/>
  <c r="J126" i="1"/>
  <c r="K153" i="1"/>
  <c r="K198" i="1"/>
  <c r="J226" i="1"/>
  <c r="K242" i="1"/>
  <c r="J61" i="1"/>
  <c r="K61" i="1"/>
  <c r="T274" i="2" l="1"/>
  <c r="K68" i="2"/>
  <c r="K280" i="2" s="1"/>
  <c r="L63" i="2"/>
  <c r="L68" i="2" s="1"/>
  <c r="N68" i="2" s="1"/>
  <c r="N280" i="2" s="1"/>
  <c r="S275" i="2" s="1"/>
  <c r="D270" i="1"/>
  <c r="D207" i="1"/>
  <c r="D218" i="1"/>
  <c r="N218" i="1" s="1"/>
  <c r="E270" i="1"/>
  <c r="J270" i="1" s="1"/>
  <c r="K270" i="1" s="1"/>
  <c r="L270" i="1" s="1"/>
  <c r="E218" i="1"/>
  <c r="E67" i="1"/>
  <c r="J67" i="1" s="1"/>
  <c r="K67" i="1" s="1"/>
  <c r="L67" i="1" s="1"/>
  <c r="E66" i="1"/>
  <c r="J66" i="1" s="1"/>
  <c r="K66" i="1" s="1"/>
  <c r="L66" i="1" s="1"/>
  <c r="E65" i="1"/>
  <c r="J65" i="1" s="1"/>
  <c r="K65" i="1" s="1"/>
  <c r="L65" i="1" s="1"/>
  <c r="E64" i="1"/>
  <c r="J64" i="1" s="1"/>
  <c r="K64" i="1" s="1"/>
  <c r="L64" i="1" s="1"/>
  <c r="E63" i="1"/>
  <c r="J63" i="1" s="1"/>
  <c r="E52" i="1"/>
  <c r="D43" i="1"/>
  <c r="E43" i="1"/>
  <c r="L280" i="2" l="1"/>
  <c r="T275" i="2"/>
  <c r="T277" i="2" s="1"/>
  <c r="S276" i="2"/>
  <c r="S277" i="2" s="1"/>
  <c r="N270" i="1"/>
  <c r="K63" i="1"/>
  <c r="J68" i="1"/>
  <c r="K68" i="1" l="1"/>
  <c r="L63" i="1"/>
  <c r="L68" i="1" s="1"/>
  <c r="D31" i="1" l="1"/>
  <c r="E31" i="1"/>
  <c r="D26" i="1"/>
  <c r="E26" i="1"/>
  <c r="D21" i="1"/>
  <c r="E21" i="1"/>
  <c r="E16" i="1"/>
  <c r="D16" i="1"/>
  <c r="D33" i="1" l="1"/>
  <c r="E33" i="1"/>
  <c r="N14" i="1"/>
  <c r="N15" i="1"/>
  <c r="N20" i="1"/>
  <c r="N25" i="1"/>
  <c r="N30" i="1"/>
  <c r="N13" i="1"/>
  <c r="E242" i="1"/>
  <c r="N242" i="1" s="1"/>
  <c r="D242" i="1"/>
  <c r="E234" i="1"/>
  <c r="D234" i="1"/>
  <c r="E226" i="1"/>
  <c r="D226" i="1"/>
  <c r="E207" i="1"/>
  <c r="N207" i="1" s="1"/>
  <c r="E198" i="1"/>
  <c r="N198" i="1" s="1"/>
  <c r="D198" i="1"/>
  <c r="E189" i="1"/>
  <c r="D189" i="1"/>
  <c r="N189" i="1" s="1"/>
  <c r="E180" i="1"/>
  <c r="D180" i="1"/>
  <c r="E171" i="1"/>
  <c r="D171" i="1"/>
  <c r="E162" i="1"/>
  <c r="N162" i="1" s="1"/>
  <c r="D162" i="1"/>
  <c r="E153" i="1"/>
  <c r="N153" i="1" s="1"/>
  <c r="D153" i="1"/>
  <c r="E145" i="1"/>
  <c r="D145" i="1"/>
  <c r="N145" i="1" s="1"/>
  <c r="E137" i="1"/>
  <c r="D137" i="1"/>
  <c r="E134" i="1"/>
  <c r="N134" i="1" s="1"/>
  <c r="D134" i="1"/>
  <c r="E126" i="1"/>
  <c r="D126" i="1"/>
  <c r="N126" i="1" s="1"/>
  <c r="E117" i="1"/>
  <c r="D117" i="1"/>
  <c r="E99" i="1"/>
  <c r="D99" i="1"/>
  <c r="N99" i="1" s="1"/>
  <c r="E108" i="1"/>
  <c r="D108" i="1"/>
  <c r="N108" i="1" s="1"/>
  <c r="E95" i="1"/>
  <c r="D95" i="1"/>
  <c r="N95" i="1" s="1"/>
  <c r="E86" i="1"/>
  <c r="D86" i="1"/>
  <c r="E76" i="1"/>
  <c r="D76" i="1"/>
  <c r="D68" i="1"/>
  <c r="N68" i="1" s="1"/>
  <c r="E61" i="1"/>
  <c r="D61" i="1"/>
  <c r="N61" i="1" s="1"/>
  <c r="H55" i="1"/>
  <c r="H56" i="1"/>
  <c r="H57" i="1"/>
  <c r="H58" i="1"/>
  <c r="H59" i="1"/>
  <c r="H60" i="1"/>
  <c r="H63" i="1"/>
  <c r="H64" i="1"/>
  <c r="H65" i="1"/>
  <c r="H66" i="1"/>
  <c r="H67" i="1"/>
  <c r="H70" i="1"/>
  <c r="H71" i="1"/>
  <c r="H72" i="1"/>
  <c r="H73" i="1"/>
  <c r="H74" i="1"/>
  <c r="H75" i="1"/>
  <c r="H78" i="1"/>
  <c r="H79" i="1"/>
  <c r="H80" i="1"/>
  <c r="H81" i="1"/>
  <c r="H82" i="1"/>
  <c r="H83" i="1"/>
  <c r="H84" i="1"/>
  <c r="H85" i="1"/>
  <c r="H89" i="1"/>
  <c r="H90" i="1"/>
  <c r="H91" i="1"/>
  <c r="H92" i="1"/>
  <c r="H93" i="1"/>
  <c r="H94" i="1"/>
  <c r="H98" i="1"/>
  <c r="H101" i="1"/>
  <c r="H102" i="1"/>
  <c r="H103" i="1"/>
  <c r="H104" i="1"/>
  <c r="H105" i="1"/>
  <c r="H106" i="1"/>
  <c r="H107" i="1"/>
  <c r="H110" i="1"/>
  <c r="H111" i="1"/>
  <c r="H112" i="1"/>
  <c r="H113" i="1"/>
  <c r="H114" i="1"/>
  <c r="H115" i="1"/>
  <c r="H116" i="1"/>
  <c r="H119" i="1"/>
  <c r="H120" i="1"/>
  <c r="H121" i="1"/>
  <c r="H122" i="1"/>
  <c r="H123" i="1"/>
  <c r="H124" i="1"/>
  <c r="H125" i="1"/>
  <c r="H127" i="1"/>
  <c r="H128" i="1"/>
  <c r="H129" i="1"/>
  <c r="H130" i="1"/>
  <c r="H131" i="1"/>
  <c r="H132" i="1"/>
  <c r="H133" i="1"/>
  <c r="H136" i="1"/>
  <c r="H139" i="1"/>
  <c r="H140" i="1"/>
  <c r="H141" i="1"/>
  <c r="H142" i="1"/>
  <c r="H143" i="1"/>
  <c r="H144" i="1"/>
  <c r="H147" i="1"/>
  <c r="H148" i="1"/>
  <c r="H149" i="1"/>
  <c r="H150" i="1"/>
  <c r="H151" i="1"/>
  <c r="H152" i="1"/>
  <c r="H155" i="1"/>
  <c r="H156" i="1"/>
  <c r="H157" i="1"/>
  <c r="H158" i="1"/>
  <c r="H159" i="1"/>
  <c r="H160" i="1"/>
  <c r="H161" i="1"/>
  <c r="H164" i="1"/>
  <c r="H165" i="1"/>
  <c r="H166" i="1"/>
  <c r="H167" i="1"/>
  <c r="H168" i="1"/>
  <c r="H169" i="1"/>
  <c r="H170" i="1"/>
  <c r="H173" i="1"/>
  <c r="H174" i="1"/>
  <c r="H175" i="1"/>
  <c r="H176" i="1"/>
  <c r="H177" i="1"/>
  <c r="H178" i="1"/>
  <c r="H179" i="1"/>
  <c r="H182" i="1"/>
  <c r="H183" i="1"/>
  <c r="H184" i="1"/>
  <c r="H185" i="1"/>
  <c r="H186" i="1"/>
  <c r="H187" i="1"/>
  <c r="H188" i="1"/>
  <c r="H191" i="1"/>
  <c r="H192" i="1"/>
  <c r="H193" i="1"/>
  <c r="H194" i="1"/>
  <c r="H195" i="1"/>
  <c r="H196" i="1"/>
  <c r="H197" i="1"/>
  <c r="H200" i="1"/>
  <c r="H201" i="1"/>
  <c r="H202" i="1"/>
  <c r="H203" i="1"/>
  <c r="H204" i="1"/>
  <c r="H205" i="1"/>
  <c r="H206" i="1"/>
  <c r="H210" i="1"/>
  <c r="H211" i="1"/>
  <c r="H212" i="1"/>
  <c r="H213" i="1"/>
  <c r="H214" i="1"/>
  <c r="H215" i="1"/>
  <c r="H216" i="1"/>
  <c r="H217" i="1"/>
  <c r="H220" i="1"/>
  <c r="H221" i="1"/>
  <c r="H222" i="1"/>
  <c r="H223" i="1"/>
  <c r="H224" i="1"/>
  <c r="H225" i="1"/>
  <c r="H228" i="1"/>
  <c r="H229" i="1"/>
  <c r="H230" i="1"/>
  <c r="H231" i="1"/>
  <c r="H232" i="1"/>
  <c r="H233" i="1"/>
  <c r="H236" i="1"/>
  <c r="H237" i="1"/>
  <c r="H238" i="1"/>
  <c r="H239" i="1"/>
  <c r="H240" i="1"/>
  <c r="H241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54" i="1"/>
  <c r="H280" i="1" l="1"/>
  <c r="N226" i="1"/>
  <c r="N76" i="1"/>
  <c r="N137" i="1"/>
  <c r="N171" i="1"/>
  <c r="N86" i="1"/>
  <c r="N117" i="1"/>
  <c r="N180" i="1"/>
  <c r="N234" i="1"/>
  <c r="D280" i="1"/>
  <c r="E68" i="1"/>
  <c r="S274" i="1" l="1"/>
  <c r="S276" i="1" l="1"/>
</calcChain>
</file>

<file path=xl/sharedStrings.xml><?xml version="1.0" encoding="utf-8"?>
<sst xmlns="http://schemas.openxmlformats.org/spreadsheetml/2006/main" count="552" uniqueCount="133">
  <si>
    <t>The Empire District Electric Company</t>
  </si>
  <si>
    <t>ER-2024-0261</t>
  </si>
  <si>
    <t>Pro Forma</t>
  </si>
  <si>
    <t xml:space="preserve">FERC </t>
  </si>
  <si>
    <t>Description</t>
  </si>
  <si>
    <t>Ending Balance</t>
  </si>
  <si>
    <t>(a)</t>
  </si>
  <si>
    <t>(b)</t>
  </si>
  <si>
    <t>(o) = (h) + (n)</t>
  </si>
  <si>
    <t>INTANGIBLE PLANT</t>
  </si>
  <si>
    <t>Organization</t>
  </si>
  <si>
    <t>Franchises</t>
  </si>
  <si>
    <t>Misc Intangible</t>
  </si>
  <si>
    <t>Intangible Plant - Non-Wind:</t>
  </si>
  <si>
    <t>Organizational Costs</t>
  </si>
  <si>
    <t>Franchises &amp; Consents</t>
  </si>
  <si>
    <t>Misc. Intangible Plant</t>
  </si>
  <si>
    <t>Total Neosho Ridge:</t>
  </si>
  <si>
    <t>Total North Fork Ridge:</t>
  </si>
  <si>
    <t>Total Kings Point:</t>
  </si>
  <si>
    <t>Total Intangible Plant w/Wind:</t>
  </si>
  <si>
    <t>PRODUCTION PLANT</t>
  </si>
  <si>
    <t>Steam Production:</t>
  </si>
  <si>
    <t>Land and Land Rights</t>
  </si>
  <si>
    <t>Structures and Improvements</t>
  </si>
  <si>
    <t>Boiler Plant and Equipment</t>
  </si>
  <si>
    <t>Turbogenerators</t>
  </si>
  <si>
    <t>Accessory Electric Equipment</t>
  </si>
  <si>
    <t>Misc. Equipment</t>
  </si>
  <si>
    <t>312T</t>
  </si>
  <si>
    <t>Unit Train</t>
  </si>
  <si>
    <t>312.PLS</t>
  </si>
  <si>
    <t>Train Lease</t>
  </si>
  <si>
    <t>Hydro Production:</t>
  </si>
  <si>
    <t>Dams</t>
  </si>
  <si>
    <t>Other Production:</t>
  </si>
  <si>
    <t>Land</t>
  </si>
  <si>
    <t>Fuel Holders</t>
  </si>
  <si>
    <t>Prime Movers</t>
  </si>
  <si>
    <t>Generators</t>
  </si>
  <si>
    <t>Structures</t>
  </si>
  <si>
    <t>Access. Electric</t>
  </si>
  <si>
    <t>Fuel Holders, Producers &amp; Accessories</t>
  </si>
  <si>
    <t>Miscellaneous Power Plant Equipment</t>
  </si>
  <si>
    <t xml:space="preserve">TRANSMISSION PLANT </t>
  </si>
  <si>
    <t>Structures and Improvements (Iatan)</t>
  </si>
  <si>
    <t>Station Equipment</t>
  </si>
  <si>
    <t>Station Equipment (Iatan)</t>
  </si>
  <si>
    <t>Towers &amp; Fixtures</t>
  </si>
  <si>
    <t>Poles &amp; Fixtures</t>
  </si>
  <si>
    <t>Overhead Conductor</t>
  </si>
  <si>
    <t>Overhead Conductors &amp; Devices</t>
  </si>
  <si>
    <t>DISTRIBUTION PLANT</t>
  </si>
  <si>
    <t>Underground Conduit</t>
  </si>
  <si>
    <t>Underground Conductor</t>
  </si>
  <si>
    <t>Transformers</t>
  </si>
  <si>
    <t>Services</t>
  </si>
  <si>
    <t>Meters</t>
  </si>
  <si>
    <t>Meters - AMI</t>
  </si>
  <si>
    <t>Install on Customers Premises</t>
  </si>
  <si>
    <t>EV Chargers on Cust Prem</t>
  </si>
  <si>
    <t>EV Chargers Residential</t>
  </si>
  <si>
    <t>EV Charges Ready</t>
  </si>
  <si>
    <t>EV Charges Commercial</t>
  </si>
  <si>
    <t>EV Charges School</t>
  </si>
  <si>
    <t>Street Lighting &amp; Signal Systems</t>
  </si>
  <si>
    <t>Charging Stations</t>
  </si>
  <si>
    <t>GENERAL PLANT</t>
  </si>
  <si>
    <t>Furniture</t>
  </si>
  <si>
    <t>391C</t>
  </si>
  <si>
    <t>Computer Equipment</t>
  </si>
  <si>
    <t>391LS</t>
  </si>
  <si>
    <t>Furniture Lease</t>
  </si>
  <si>
    <t>Transportation Equipment</t>
  </si>
  <si>
    <t>Stores Equipment</t>
  </si>
  <si>
    <t>Tools</t>
  </si>
  <si>
    <t>Lab Equipment</t>
  </si>
  <si>
    <t xml:space="preserve">Power Operated Equipment </t>
  </si>
  <si>
    <t>Communication</t>
  </si>
  <si>
    <t>(l) = (h) + (k)</t>
  </si>
  <si>
    <t>Boiler Plant Equipment</t>
  </si>
  <si>
    <t>Turbogenerator Units</t>
  </si>
  <si>
    <t>Misc Power Plant Equipment</t>
  </si>
  <si>
    <t>Structure</t>
  </si>
  <si>
    <t>Neosho</t>
  </si>
  <si>
    <t>North Fork</t>
  </si>
  <si>
    <t>King's Point</t>
  </si>
  <si>
    <t>Riverton</t>
  </si>
  <si>
    <t>Asbury</t>
  </si>
  <si>
    <t>Iatan 1</t>
  </si>
  <si>
    <t>Iatan 2</t>
  </si>
  <si>
    <t>Iatan Common</t>
  </si>
  <si>
    <t>Plum Point</t>
  </si>
  <si>
    <t>Dallas County</t>
  </si>
  <si>
    <t>Prosperity Solar</t>
  </si>
  <si>
    <t>Energy Center FT8</t>
  </si>
  <si>
    <t>Riverton Common</t>
  </si>
  <si>
    <t>Riverton 10 &amp;11</t>
  </si>
  <si>
    <t>Riverton 12</t>
  </si>
  <si>
    <t>State Line CT</t>
  </si>
  <si>
    <t>State Line Common</t>
  </si>
  <si>
    <t>State Line CC</t>
  </si>
  <si>
    <t>Neosho Ridge</t>
  </si>
  <si>
    <t>North Fork Ridge</t>
  </si>
  <si>
    <t>Depreciation Rate</t>
  </si>
  <si>
    <t>Annual Depreciation Expense</t>
  </si>
  <si>
    <t>Ozark Beach</t>
  </si>
  <si>
    <t>Kings Point</t>
  </si>
  <si>
    <t>Liberty midstates pre-tax ROR</t>
  </si>
  <si>
    <t>NP 9/30/24</t>
  </si>
  <si>
    <t>Diff</t>
  </si>
  <si>
    <t>RR impact</t>
  </si>
  <si>
    <t>NP*ROR</t>
  </si>
  <si>
    <t>Total Company</t>
  </si>
  <si>
    <t>Non-Wind Transmission</t>
  </si>
  <si>
    <t>Reserve 12/31/2024</t>
  </si>
  <si>
    <t>Energy Center 1&amp;2</t>
  </si>
  <si>
    <t>Reserve 12/31/2025</t>
  </si>
  <si>
    <t>Reserve 1/2/2026</t>
  </si>
  <si>
    <t>1/2/2026 Net Plant</t>
  </si>
  <si>
    <t>9/30/2024 PIS</t>
  </si>
  <si>
    <t>9/30/2024 Reserves</t>
  </si>
  <si>
    <t>12/31/2024 Reserves</t>
  </si>
  <si>
    <t>12/31/2025 Reserves</t>
  </si>
  <si>
    <t>1/2/2026 Reserves</t>
  </si>
  <si>
    <t>Annual Depreciation expense</t>
  </si>
  <si>
    <t>NP 1/2/2026</t>
  </si>
  <si>
    <t>Data sourced from Staff Data Request Number 0016</t>
  </si>
  <si>
    <t>Missouri Jurisdictional</t>
  </si>
  <si>
    <t>9/30/2024 PIS MO</t>
  </si>
  <si>
    <t>9/30/2024 Reserves MO</t>
  </si>
  <si>
    <t>Reserve increase</t>
  </si>
  <si>
    <t>JAR-D-9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</si>
</sst>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_(&quot;$&quot;* #,##0_);_(&quot;$&quot;* \(#,##0\);_(&quot;$&quot;* &quot;-&quot;??_);_(@_)"/>
    <numFmt numFmtId="167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Tms Rmn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5" fillId="0" borderId="0"/>
    <xf numFmtId="0" fontId="3" fillId="0" borderId="0"/>
  </cellStyleXfs>
  <cellXfs count="30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0" fontId="0" fillId="0" borderId="0" xfId="0" applyNumberFormat="1"/>
    <xf numFmtId="1" fontId="0" fillId="0" borderId="0" xfId="0" applyNumberFormat="1"/>
    <xf numFmtId="167" fontId="0" fillId="0" borderId="0" xfId="0" applyNumberFormat="1"/>
    <xf numFmtId="43" fontId="0" fillId="0" borderId="0" xfId="0" applyNumberFormat="1"/>
    <xf numFmtId="14" fontId="0" fillId="0" borderId="0" xfId="0" applyNumberFormat="1"/>
    <xf numFmtId="0" fontId="1" fillId="0" borderId="0" xfId="1"/>
    <xf numFmtId="0" fontId="4" fillId="0" borderId="0" xfId="2" applyFont="1" applyAlignment="1">
      <alignment horizontal="left"/>
    </xf>
    <xf numFmtId="0" fontId="4" fillId="0" borderId="0" xfId="3" applyFont="1" applyAlignment="1">
      <alignment horizontal="left"/>
    </xf>
    <xf numFmtId="0" fontId="1" fillId="0" borderId="0" xfId="4"/>
    <xf numFmtId="0" fontId="6" fillId="0" borderId="0" xfId="5" applyFont="1"/>
    <xf numFmtId="167" fontId="6" fillId="0" borderId="0" xfId="5" applyNumberFormat="1" applyFont="1" applyAlignment="1">
      <alignment horizontal="left"/>
    </xf>
    <xf numFmtId="0" fontId="4" fillId="0" borderId="0" xfId="3" applyFont="1" applyFill="1" applyAlignment="1">
      <alignment horizontal="left"/>
    </xf>
    <xf numFmtId="0" fontId="4" fillId="0" borderId="0" xfId="6" applyFont="1" applyAlignment="1">
      <alignment horizontal="left"/>
    </xf>
    <xf numFmtId="10" fontId="0" fillId="2" borderId="0" xfId="0" applyNumberFormat="1" applyFill="1"/>
    <xf numFmtId="0" fontId="2" fillId="0" borderId="0" xfId="0" applyFont="1"/>
    <xf numFmtId="164" fontId="2" fillId="0" borderId="0" xfId="0" applyNumberFormat="1" applyFont="1"/>
    <xf numFmtId="0" fontId="7" fillId="0" borderId="0" xfId="3" applyFont="1" applyAlignment="1">
      <alignment horizontal="left"/>
    </xf>
    <xf numFmtId="167" fontId="8" fillId="0" borderId="0" xfId="5" applyNumberFormat="1" applyFont="1" applyFill="1" applyAlignment="1">
      <alignment horizontal="left"/>
    </xf>
    <xf numFmtId="0" fontId="2" fillId="0" borderId="0" xfId="4" applyFont="1" applyFill="1"/>
    <xf numFmtId="0" fontId="7" fillId="0" borderId="0" xfId="3" applyFont="1" applyFill="1" applyAlignment="1">
      <alignment horizontal="left"/>
    </xf>
    <xf numFmtId="0" fontId="8" fillId="0" borderId="0" xfId="5" applyFont="1" applyFill="1"/>
    <xf numFmtId="0" fontId="7" fillId="0" borderId="0" xfId="6" applyFont="1" applyFill="1" applyAlignment="1">
      <alignment horizontal="left"/>
    </xf>
    <xf numFmtId="4" fontId="0" fillId="0" borderId="0" xfId="0" applyNumberFormat="1"/>
    <xf numFmtId="4" fontId="2" fillId="0" borderId="0" xfId="0" applyNumberFormat="1" applyFont="1"/>
    <xf numFmtId="3" fontId="0" fillId="0" borderId="0" xfId="0" applyNumberFormat="1"/>
    <xf numFmtId="43" fontId="2" fillId="0" borderId="0" xfId="0" applyNumberFormat="1" applyFont="1"/>
  </cellXfs>
  <cellStyles count="7">
    <cellStyle name="Normal" xfId="0" builtinId="0"/>
    <cellStyle name="Normal 10 2 2" xfId="3" xr:uid="{328C3201-305B-464C-B748-3EC0F1F5DCC6}"/>
    <cellStyle name="Normal 10 3" xfId="2" xr:uid="{676D5E56-CBFA-4FF9-9735-31A31EDB0E9D}"/>
    <cellStyle name="Normal 13" xfId="6" xr:uid="{B40C0774-AFB3-4835-8123-8A5A3C7523F2}"/>
    <cellStyle name="Normal 2 7" xfId="5" xr:uid="{98083CE7-0E8A-4710-8C6D-A4D76354AC26}"/>
    <cellStyle name="Normal 824" xfId="4" xr:uid="{56381966-C168-4280-BED1-70AB1EAF451E}"/>
    <cellStyle name="Normal 825" xfId="1" xr:uid="{FF4479C8-6CBF-4AE3-8466-A62EB75C3F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33B12-4B56-400C-8F28-501E3A2ABCC4}">
  <dimension ref="A1:T283"/>
  <sheetViews>
    <sheetView tabSelected="1" zoomScale="80" zoomScaleNormal="80" workbookViewId="0">
      <selection activeCell="H1" sqref="H1"/>
    </sheetView>
  </sheetViews>
  <sheetFormatPr defaultRowHeight="15" x14ac:dyDescent="0.25"/>
  <cols>
    <col min="3" max="3" width="37.7109375" bestFit="1" customWidth="1"/>
    <col min="4" max="4" width="16" bestFit="1" customWidth="1"/>
    <col min="5" max="5" width="17.28515625" bestFit="1" customWidth="1"/>
    <col min="6" max="6" width="16.5703125" bestFit="1" customWidth="1"/>
    <col min="8" max="9" width="14.7109375" customWidth="1"/>
    <col min="10" max="11" width="18.85546875" bestFit="1" customWidth="1"/>
    <col min="12" max="12" width="16.85546875" bestFit="1" customWidth="1"/>
    <col min="14" max="14" width="16" bestFit="1" customWidth="1"/>
    <col min="18" max="18" width="11.140625" bestFit="1" customWidth="1"/>
    <col min="19" max="19" width="16" bestFit="1" customWidth="1"/>
    <col min="20" max="20" width="12.7109375" bestFit="1" customWidth="1"/>
  </cols>
  <sheetData>
    <row r="1" spans="1:14" x14ac:dyDescent="0.25">
      <c r="A1" t="s">
        <v>127</v>
      </c>
      <c r="H1" s="18" t="s">
        <v>132</v>
      </c>
    </row>
    <row r="3" spans="1:14" x14ac:dyDescent="0.25">
      <c r="A3" t="s">
        <v>0</v>
      </c>
    </row>
    <row r="4" spans="1:14" x14ac:dyDescent="0.25">
      <c r="A4" t="s">
        <v>1</v>
      </c>
    </row>
    <row r="6" spans="1:14" x14ac:dyDescent="0.25">
      <c r="D6" s="8">
        <v>45565</v>
      </c>
      <c r="E6" s="8">
        <v>45565</v>
      </c>
      <c r="F6" s="4"/>
    </row>
    <row r="7" spans="1:14" x14ac:dyDescent="0.25">
      <c r="D7" t="s">
        <v>113</v>
      </c>
      <c r="E7" t="s">
        <v>113</v>
      </c>
      <c r="F7" s="4"/>
    </row>
    <row r="8" spans="1:14" x14ac:dyDescent="0.25">
      <c r="D8" t="s">
        <v>2</v>
      </c>
      <c r="E8" t="s">
        <v>2</v>
      </c>
      <c r="F8" s="4"/>
    </row>
    <row r="9" spans="1:14" x14ac:dyDescent="0.25">
      <c r="A9" t="s">
        <v>3</v>
      </c>
      <c r="C9" t="s">
        <v>4</v>
      </c>
      <c r="D9" s="2" t="s">
        <v>5</v>
      </c>
      <c r="E9" s="1" t="s">
        <v>5</v>
      </c>
      <c r="F9" s="4"/>
    </row>
    <row r="10" spans="1:14" x14ac:dyDescent="0.25">
      <c r="A10" t="s">
        <v>6</v>
      </c>
      <c r="C10" t="s">
        <v>7</v>
      </c>
      <c r="D10" t="s">
        <v>79</v>
      </c>
      <c r="E10" t="s">
        <v>8</v>
      </c>
      <c r="F10" s="4" t="s">
        <v>104</v>
      </c>
    </row>
    <row r="11" spans="1:14" x14ac:dyDescent="0.25">
      <c r="F11" s="4"/>
    </row>
    <row r="12" spans="1:14" x14ac:dyDescent="0.25">
      <c r="B12" t="s">
        <v>9</v>
      </c>
      <c r="F12" s="4"/>
    </row>
    <row r="13" spans="1:14" x14ac:dyDescent="0.25">
      <c r="A13">
        <v>301</v>
      </c>
      <c r="C13" t="s">
        <v>10</v>
      </c>
      <c r="D13" s="3">
        <v>29940</v>
      </c>
      <c r="E13" s="3">
        <v>0</v>
      </c>
      <c r="F13" s="4"/>
      <c r="J13" s="3">
        <v>0</v>
      </c>
      <c r="K13" s="3">
        <v>0</v>
      </c>
      <c r="L13" s="3">
        <v>0</v>
      </c>
      <c r="N13" s="3">
        <f>D13-E13</f>
        <v>29940</v>
      </c>
    </row>
    <row r="14" spans="1:14" x14ac:dyDescent="0.25">
      <c r="A14">
        <v>302</v>
      </c>
      <c r="C14" t="s">
        <v>11</v>
      </c>
      <c r="D14" s="1">
        <v>1079798</v>
      </c>
      <c r="E14" s="1">
        <v>1079798</v>
      </c>
      <c r="F14" s="4"/>
      <c r="J14" s="1">
        <v>1079798</v>
      </c>
      <c r="K14" s="1">
        <v>1079798</v>
      </c>
      <c r="L14" s="1">
        <v>1079798</v>
      </c>
      <c r="N14" s="3">
        <f>D14-E14</f>
        <v>0</v>
      </c>
    </row>
    <row r="15" spans="1:14" x14ac:dyDescent="0.25">
      <c r="A15">
        <v>303</v>
      </c>
      <c r="C15" t="s">
        <v>12</v>
      </c>
      <c r="D15" s="1">
        <v>250074112</v>
      </c>
      <c r="E15" s="1">
        <v>63288195</v>
      </c>
      <c r="F15" s="4"/>
      <c r="J15" s="1">
        <v>63288195</v>
      </c>
      <c r="K15" s="1">
        <v>63288195</v>
      </c>
      <c r="L15" s="1">
        <v>63288195</v>
      </c>
      <c r="N15" s="3">
        <f>D15-E15</f>
        <v>186785917</v>
      </c>
    </row>
    <row r="16" spans="1:14" x14ac:dyDescent="0.25">
      <c r="C16" t="s">
        <v>13</v>
      </c>
      <c r="D16" s="1">
        <f>SUM(D13:D15)</f>
        <v>251183850</v>
      </c>
      <c r="E16" s="1">
        <f>SUM(E13:E15)</f>
        <v>64367993</v>
      </c>
      <c r="F16" s="4"/>
      <c r="J16" s="1">
        <f>SUM(J13:J15)</f>
        <v>64367993</v>
      </c>
      <c r="K16" s="1">
        <f>SUM(K13:K15)</f>
        <v>64367993</v>
      </c>
      <c r="L16" s="1">
        <f>SUM(L13:L15)</f>
        <v>64367993</v>
      </c>
      <c r="N16" s="3"/>
    </row>
    <row r="17" spans="1:14" x14ac:dyDescent="0.25">
      <c r="A17" s="5"/>
      <c r="D17" s="1"/>
      <c r="E17" s="1"/>
      <c r="F17" s="4"/>
      <c r="J17" s="1"/>
      <c r="K17" s="1"/>
      <c r="L17" s="1"/>
      <c r="N17" s="3"/>
    </row>
    <row r="18" spans="1:14" x14ac:dyDescent="0.25">
      <c r="A18" s="5">
        <v>301</v>
      </c>
      <c r="B18" s="6"/>
      <c r="C18" t="s">
        <v>14</v>
      </c>
      <c r="D18" s="1">
        <v>0</v>
      </c>
      <c r="E18" s="1">
        <v>0</v>
      </c>
      <c r="F18" s="4"/>
      <c r="J18" s="1">
        <v>0</v>
      </c>
      <c r="K18" s="1">
        <v>0</v>
      </c>
      <c r="L18" s="1">
        <v>0</v>
      </c>
      <c r="N18" s="3"/>
    </row>
    <row r="19" spans="1:14" x14ac:dyDescent="0.25">
      <c r="A19" s="5">
        <v>302</v>
      </c>
      <c r="B19" s="6"/>
      <c r="C19" t="s">
        <v>15</v>
      </c>
      <c r="D19" s="1">
        <v>0</v>
      </c>
      <c r="E19" s="1">
        <v>0</v>
      </c>
      <c r="F19" s="4"/>
      <c r="J19" s="1">
        <v>0</v>
      </c>
      <c r="K19" s="1">
        <v>0</v>
      </c>
      <c r="L19" s="1">
        <v>0</v>
      </c>
      <c r="N19" s="3"/>
    </row>
    <row r="20" spans="1:14" x14ac:dyDescent="0.25">
      <c r="A20" s="5">
        <v>303</v>
      </c>
      <c r="B20" s="6"/>
      <c r="C20" t="s">
        <v>16</v>
      </c>
      <c r="D20" s="1">
        <v>20728112</v>
      </c>
      <c r="E20" s="1">
        <v>2282751</v>
      </c>
      <c r="F20" s="4"/>
      <c r="J20" s="1">
        <v>2282751</v>
      </c>
      <c r="K20" s="1">
        <v>2282751</v>
      </c>
      <c r="L20" s="1">
        <v>2282751</v>
      </c>
      <c r="N20" s="3">
        <f>D20-E20</f>
        <v>18445361</v>
      </c>
    </row>
    <row r="21" spans="1:14" x14ac:dyDescent="0.25">
      <c r="A21" s="5"/>
      <c r="B21" s="6"/>
      <c r="C21" t="s">
        <v>17</v>
      </c>
      <c r="D21" s="1">
        <f>SUM(D18:D20)</f>
        <v>20728112</v>
      </c>
      <c r="E21" s="1">
        <f>SUM(E18:E20)</f>
        <v>2282751</v>
      </c>
      <c r="F21" s="4"/>
      <c r="J21" s="1">
        <f>SUM(J18:J20)</f>
        <v>2282751</v>
      </c>
      <c r="K21" s="1">
        <f>SUM(K18:K20)</f>
        <v>2282751</v>
      </c>
      <c r="L21" s="1">
        <f>SUM(L18:L20)</f>
        <v>2282751</v>
      </c>
      <c r="N21" s="3"/>
    </row>
    <row r="22" spans="1:14" x14ac:dyDescent="0.25">
      <c r="A22" s="5"/>
      <c r="E22" s="1"/>
      <c r="F22" s="4"/>
      <c r="J22" s="1"/>
      <c r="K22" s="1"/>
      <c r="L22" s="1"/>
      <c r="N22" s="3"/>
    </row>
    <row r="23" spans="1:14" x14ac:dyDescent="0.25">
      <c r="A23" s="5">
        <v>301</v>
      </c>
      <c r="B23" s="6"/>
      <c r="C23" t="s">
        <v>14</v>
      </c>
      <c r="D23" s="1">
        <v>0</v>
      </c>
      <c r="E23" s="1">
        <v>0</v>
      </c>
      <c r="F23" s="4"/>
      <c r="J23" s="1">
        <v>0</v>
      </c>
      <c r="K23" s="1">
        <v>0</v>
      </c>
      <c r="L23" s="1">
        <v>0</v>
      </c>
      <c r="N23" s="3"/>
    </row>
    <row r="24" spans="1:14" x14ac:dyDescent="0.25">
      <c r="A24" s="5">
        <v>302</v>
      </c>
      <c r="B24" s="6"/>
      <c r="C24" t="s">
        <v>15</v>
      </c>
      <c r="D24" s="1">
        <v>0</v>
      </c>
      <c r="E24" s="1">
        <v>0</v>
      </c>
      <c r="F24" s="4"/>
      <c r="J24" s="1">
        <v>0</v>
      </c>
      <c r="K24" s="1">
        <v>0</v>
      </c>
      <c r="L24" s="1">
        <v>0</v>
      </c>
      <c r="N24" s="3"/>
    </row>
    <row r="25" spans="1:14" x14ac:dyDescent="0.25">
      <c r="A25" s="5">
        <v>303</v>
      </c>
      <c r="B25" s="6"/>
      <c r="C25" t="s">
        <v>16</v>
      </c>
      <c r="D25" s="1">
        <v>11897500</v>
      </c>
      <c r="E25" s="1">
        <v>1452850</v>
      </c>
      <c r="F25" s="4"/>
      <c r="J25" s="1">
        <v>1452850</v>
      </c>
      <c r="K25" s="1">
        <v>1452850</v>
      </c>
      <c r="L25" s="1">
        <v>1452850</v>
      </c>
      <c r="N25" s="3">
        <f>D25-E25</f>
        <v>10444650</v>
      </c>
    </row>
    <row r="26" spans="1:14" x14ac:dyDescent="0.25">
      <c r="A26" s="5"/>
      <c r="B26" s="6"/>
      <c r="C26" t="s">
        <v>18</v>
      </c>
      <c r="D26" s="1">
        <f>SUM(D23:D25)</f>
        <v>11897500</v>
      </c>
      <c r="E26" s="1">
        <f>SUM(E23:E25)</f>
        <v>1452850</v>
      </c>
      <c r="F26" s="4"/>
      <c r="J26" s="1">
        <f>SUM(J23:J25)</f>
        <v>1452850</v>
      </c>
      <c r="K26" s="1">
        <f>SUM(K23:K25)</f>
        <v>1452850</v>
      </c>
      <c r="L26" s="1">
        <f>SUM(L23:L25)</f>
        <v>1452850</v>
      </c>
      <c r="N26" s="3"/>
    </row>
    <row r="27" spans="1:14" x14ac:dyDescent="0.25">
      <c r="A27" s="5"/>
      <c r="B27" s="6"/>
      <c r="E27" s="1"/>
      <c r="F27" s="4"/>
      <c r="J27" s="1"/>
      <c r="K27" s="1"/>
      <c r="L27" s="1"/>
      <c r="N27" s="3"/>
    </row>
    <row r="28" spans="1:14" x14ac:dyDescent="0.25">
      <c r="A28" s="5">
        <v>301</v>
      </c>
      <c r="B28" s="6"/>
      <c r="C28" t="s">
        <v>14</v>
      </c>
      <c r="D28" s="1">
        <v>0</v>
      </c>
      <c r="E28" s="1">
        <v>0</v>
      </c>
      <c r="F28" s="4"/>
      <c r="J28" s="1">
        <v>0</v>
      </c>
      <c r="K28" s="1">
        <v>0</v>
      </c>
      <c r="L28" s="1">
        <v>0</v>
      </c>
      <c r="N28" s="3"/>
    </row>
    <row r="29" spans="1:14" x14ac:dyDescent="0.25">
      <c r="A29" s="5">
        <v>302</v>
      </c>
      <c r="B29" s="6"/>
      <c r="C29" t="s">
        <v>15</v>
      </c>
      <c r="D29" s="1">
        <v>0</v>
      </c>
      <c r="E29" s="1">
        <v>0</v>
      </c>
      <c r="F29" s="4"/>
      <c r="J29" s="1">
        <v>0</v>
      </c>
      <c r="K29" s="1">
        <v>0</v>
      </c>
      <c r="L29" s="1">
        <v>0</v>
      </c>
      <c r="N29" s="3"/>
    </row>
    <row r="30" spans="1:14" x14ac:dyDescent="0.25">
      <c r="A30" s="5">
        <v>303</v>
      </c>
      <c r="B30" s="6"/>
      <c r="C30" t="s">
        <v>16</v>
      </c>
      <c r="D30" s="1">
        <v>11736957</v>
      </c>
      <c r="E30" s="1">
        <v>1303741</v>
      </c>
      <c r="F30" s="4"/>
      <c r="J30" s="1">
        <v>1303741</v>
      </c>
      <c r="K30" s="1">
        <v>1303741</v>
      </c>
      <c r="L30" s="1">
        <v>1303741</v>
      </c>
      <c r="N30" s="3">
        <f>D30-E30</f>
        <v>10433216</v>
      </c>
    </row>
    <row r="31" spans="1:14" x14ac:dyDescent="0.25">
      <c r="A31" s="5"/>
      <c r="C31" t="s">
        <v>19</v>
      </c>
      <c r="D31" s="1">
        <f>SUM(D28:D30)</f>
        <v>11736957</v>
      </c>
      <c r="E31" s="1">
        <f>SUM(E28:E30)</f>
        <v>1303741</v>
      </c>
      <c r="F31" s="4"/>
      <c r="J31" s="1">
        <f>SUM(J28:J30)</f>
        <v>1303741</v>
      </c>
      <c r="K31" s="1">
        <f>SUM(K28:K30)</f>
        <v>1303741</v>
      </c>
      <c r="L31" s="1">
        <f>SUM(L28:L30)</f>
        <v>1303741</v>
      </c>
      <c r="N31" s="3"/>
    </row>
    <row r="32" spans="1:14" x14ac:dyDescent="0.25">
      <c r="A32" s="5"/>
      <c r="D32" s="1"/>
      <c r="E32" s="1"/>
      <c r="F32" s="4"/>
      <c r="J32" s="1"/>
      <c r="K32" s="1"/>
      <c r="L32" s="1"/>
      <c r="N32" s="3"/>
    </row>
    <row r="33" spans="1:14" x14ac:dyDescent="0.25">
      <c r="A33" s="5"/>
      <c r="B33" t="s">
        <v>20</v>
      </c>
      <c r="D33" s="1">
        <f>SUM(D31+D26+D21+D16)</f>
        <v>295546419</v>
      </c>
      <c r="E33" s="1">
        <f>SUM(E31+E26+E21+E16)</f>
        <v>69407335</v>
      </c>
      <c r="F33" s="4"/>
      <c r="J33" s="1">
        <f>SUM(J31+J26+J21+J16)</f>
        <v>69407335</v>
      </c>
      <c r="K33" s="1">
        <f>SUM(K31+K26+K21+K16)</f>
        <v>69407335</v>
      </c>
      <c r="L33" s="1">
        <f>SUM(L31+L26+L21+L16)</f>
        <v>69407335</v>
      </c>
      <c r="N33" s="3"/>
    </row>
    <row r="34" spans="1:14" x14ac:dyDescent="0.25">
      <c r="A34" s="5"/>
      <c r="D34" s="1"/>
      <c r="E34" s="1"/>
      <c r="F34" s="4"/>
      <c r="J34" s="1"/>
      <c r="K34" s="1"/>
      <c r="L34" s="1"/>
      <c r="N34" s="3"/>
    </row>
    <row r="35" spans="1:14" x14ac:dyDescent="0.25">
      <c r="B35" t="s">
        <v>21</v>
      </c>
      <c r="D35" s="1"/>
      <c r="E35" s="1"/>
      <c r="F35" s="4"/>
      <c r="J35" s="1"/>
      <c r="K35" s="1"/>
      <c r="L35" s="1"/>
    </row>
    <row r="36" spans="1:14" x14ac:dyDescent="0.25">
      <c r="C36" t="s">
        <v>22</v>
      </c>
      <c r="D36" s="1"/>
      <c r="E36" s="1"/>
      <c r="F36" s="4"/>
      <c r="J36" s="1"/>
      <c r="K36" s="1"/>
      <c r="L36" s="1"/>
    </row>
    <row r="37" spans="1:14" x14ac:dyDescent="0.25">
      <c r="A37">
        <v>310</v>
      </c>
      <c r="C37" s="12" t="s">
        <v>23</v>
      </c>
      <c r="D37" s="1">
        <v>0</v>
      </c>
      <c r="E37" s="1">
        <v>0</v>
      </c>
      <c r="F37" s="4"/>
      <c r="J37" s="1">
        <v>0</v>
      </c>
      <c r="K37" s="1">
        <v>0</v>
      </c>
      <c r="L37" s="1">
        <v>0</v>
      </c>
    </row>
    <row r="38" spans="1:14" x14ac:dyDescent="0.25">
      <c r="A38">
        <v>311</v>
      </c>
      <c r="C38" s="10" t="s">
        <v>24</v>
      </c>
      <c r="D38" s="1">
        <v>0</v>
      </c>
      <c r="E38" s="1">
        <v>0</v>
      </c>
      <c r="F38" s="4"/>
      <c r="J38" s="1">
        <v>0</v>
      </c>
      <c r="K38" s="1">
        <v>0</v>
      </c>
      <c r="L38" s="1">
        <v>0</v>
      </c>
      <c r="N38">
        <v>-14126</v>
      </c>
    </row>
    <row r="39" spans="1:14" x14ac:dyDescent="0.25">
      <c r="A39">
        <v>312</v>
      </c>
      <c r="C39" s="10" t="s">
        <v>25</v>
      </c>
      <c r="D39" s="1">
        <v>0</v>
      </c>
      <c r="E39" s="1">
        <v>0</v>
      </c>
      <c r="F39" s="4"/>
      <c r="J39" s="1">
        <v>0</v>
      </c>
      <c r="K39" s="1">
        <v>0</v>
      </c>
      <c r="L39" s="1">
        <v>0</v>
      </c>
    </row>
    <row r="40" spans="1:14" x14ac:dyDescent="0.25">
      <c r="A40">
        <v>314</v>
      </c>
      <c r="C40" s="11" t="s">
        <v>26</v>
      </c>
      <c r="D40" s="1">
        <v>0</v>
      </c>
      <c r="E40" s="1">
        <v>0</v>
      </c>
      <c r="F40" s="4"/>
      <c r="J40" s="1">
        <v>0</v>
      </c>
      <c r="K40" s="1">
        <v>0</v>
      </c>
      <c r="L40" s="1">
        <v>0</v>
      </c>
    </row>
    <row r="41" spans="1:14" x14ac:dyDescent="0.25">
      <c r="A41">
        <v>315</v>
      </c>
      <c r="C41" s="10" t="s">
        <v>27</v>
      </c>
      <c r="D41" s="1">
        <v>0</v>
      </c>
      <c r="E41" s="1">
        <v>0</v>
      </c>
      <c r="F41" s="4"/>
      <c r="J41" s="1">
        <v>0</v>
      </c>
      <c r="K41" s="1">
        <v>0</v>
      </c>
      <c r="L41" s="1">
        <v>0</v>
      </c>
      <c r="N41">
        <v>-3048</v>
      </c>
    </row>
    <row r="42" spans="1:14" x14ac:dyDescent="0.25">
      <c r="A42">
        <v>316</v>
      </c>
      <c r="C42" s="11" t="s">
        <v>28</v>
      </c>
      <c r="D42" s="1">
        <v>0</v>
      </c>
      <c r="E42" s="1">
        <v>0</v>
      </c>
      <c r="F42" s="4"/>
      <c r="J42" s="1">
        <v>0</v>
      </c>
      <c r="K42" s="1">
        <v>0</v>
      </c>
      <c r="L42" s="1">
        <v>0</v>
      </c>
    </row>
    <row r="43" spans="1:14" x14ac:dyDescent="0.25">
      <c r="C43" t="s">
        <v>87</v>
      </c>
      <c r="D43" s="1">
        <f>SUM(D37:D42)</f>
        <v>0</v>
      </c>
      <c r="E43" s="1">
        <f>SUM(E37:E42)</f>
        <v>0</v>
      </c>
      <c r="F43" s="4"/>
      <c r="J43" s="1">
        <f>SUM(J37:J42)</f>
        <v>0</v>
      </c>
      <c r="K43" s="1">
        <f>SUM(K37:K42)</f>
        <v>0</v>
      </c>
      <c r="L43" s="1">
        <f>SUM(L37:L42)</f>
        <v>0</v>
      </c>
      <c r="N43">
        <v>-17174</v>
      </c>
    </row>
    <row r="44" spans="1:14" x14ac:dyDescent="0.25">
      <c r="D44" s="1"/>
      <c r="E44" s="1"/>
      <c r="F44" s="4"/>
      <c r="J44" s="1"/>
      <c r="K44" s="1"/>
      <c r="L44" s="1"/>
    </row>
    <row r="45" spans="1:14" x14ac:dyDescent="0.25">
      <c r="A45">
        <v>310</v>
      </c>
      <c r="C45" s="9" t="s">
        <v>23</v>
      </c>
      <c r="D45" s="1">
        <v>0</v>
      </c>
      <c r="E45" s="1">
        <v>0</v>
      </c>
      <c r="F45" s="4"/>
      <c r="J45" s="1">
        <v>0</v>
      </c>
      <c r="K45" s="1">
        <v>0</v>
      </c>
      <c r="L45" s="1">
        <v>0</v>
      </c>
    </row>
    <row r="46" spans="1:14" x14ac:dyDescent="0.25">
      <c r="A46">
        <v>311</v>
      </c>
      <c r="C46" s="10" t="s">
        <v>24</v>
      </c>
      <c r="D46" s="1">
        <v>0</v>
      </c>
      <c r="E46" s="1">
        <v>-248837</v>
      </c>
      <c r="F46" s="4"/>
      <c r="J46" s="1">
        <v>-248837</v>
      </c>
      <c r="K46" s="1">
        <v>-248837</v>
      </c>
      <c r="L46" s="1">
        <v>-248837</v>
      </c>
    </row>
    <row r="47" spans="1:14" x14ac:dyDescent="0.25">
      <c r="A47">
        <v>312</v>
      </c>
      <c r="C47" s="10" t="s">
        <v>25</v>
      </c>
      <c r="D47" s="1">
        <v>0</v>
      </c>
      <c r="E47" s="1">
        <v>-8234157</v>
      </c>
      <c r="F47" s="4"/>
      <c r="J47" s="1">
        <v>-8234157</v>
      </c>
      <c r="K47" s="1">
        <v>-8234157</v>
      </c>
      <c r="L47" s="1">
        <v>-8234157</v>
      </c>
    </row>
    <row r="48" spans="1:14" x14ac:dyDescent="0.25">
      <c r="A48" t="s">
        <v>29</v>
      </c>
      <c r="C48" s="11" t="s">
        <v>30</v>
      </c>
      <c r="D48" s="1">
        <v>0</v>
      </c>
      <c r="E48" s="1">
        <v>0</v>
      </c>
      <c r="F48" s="4"/>
      <c r="J48" s="1">
        <v>0</v>
      </c>
      <c r="K48" s="1">
        <v>0</v>
      </c>
      <c r="L48" s="1">
        <v>0</v>
      </c>
    </row>
    <row r="49" spans="1:14" x14ac:dyDescent="0.25">
      <c r="A49">
        <v>314</v>
      </c>
      <c r="C49" s="11" t="s">
        <v>26</v>
      </c>
      <c r="D49" s="1">
        <v>0</v>
      </c>
      <c r="E49" s="1">
        <v>-1526283</v>
      </c>
      <c r="F49" s="4"/>
      <c r="J49" s="1">
        <v>-1526283</v>
      </c>
      <c r="K49" s="1">
        <v>-1526283</v>
      </c>
      <c r="L49" s="1">
        <v>-1526283</v>
      </c>
    </row>
    <row r="50" spans="1:14" x14ac:dyDescent="0.25">
      <c r="A50">
        <v>315</v>
      </c>
      <c r="C50" s="10" t="s">
        <v>27</v>
      </c>
      <c r="D50" s="1">
        <v>0</v>
      </c>
      <c r="E50" s="1">
        <v>-85948</v>
      </c>
      <c r="F50" s="4"/>
      <c r="J50" s="1">
        <v>-85948</v>
      </c>
      <c r="K50" s="1">
        <v>-85948</v>
      </c>
      <c r="L50" s="1">
        <v>-85948</v>
      </c>
    </row>
    <row r="51" spans="1:14" x14ac:dyDescent="0.25">
      <c r="A51">
        <v>316</v>
      </c>
      <c r="C51" s="11" t="s">
        <v>28</v>
      </c>
      <c r="D51" s="1">
        <v>0</v>
      </c>
      <c r="E51" s="1">
        <v>-35973</v>
      </c>
      <c r="F51" s="4"/>
      <c r="J51" s="1">
        <v>-35973</v>
      </c>
      <c r="K51" s="1">
        <v>-35973</v>
      </c>
      <c r="L51" s="1">
        <v>-35973</v>
      </c>
    </row>
    <row r="52" spans="1:14" x14ac:dyDescent="0.25">
      <c r="C52" t="s">
        <v>88</v>
      </c>
      <c r="D52" s="1">
        <v>0</v>
      </c>
      <c r="E52" s="1">
        <f>SUM(E46:E51)</f>
        <v>-10131198</v>
      </c>
      <c r="F52" s="4"/>
      <c r="J52" s="1">
        <f>SUM(J46:J51)</f>
        <v>-10131198</v>
      </c>
      <c r="K52" s="1">
        <f>SUM(K46:K51)</f>
        <v>-10131198</v>
      </c>
      <c r="L52" s="1">
        <f>SUM(L46:L51)</f>
        <v>-10131198</v>
      </c>
    </row>
    <row r="53" spans="1:14" x14ac:dyDescent="0.25">
      <c r="D53" s="1"/>
      <c r="E53" s="1"/>
      <c r="F53" s="4"/>
      <c r="H53" t="s">
        <v>105</v>
      </c>
      <c r="J53" t="s">
        <v>115</v>
      </c>
      <c r="K53" t="s">
        <v>117</v>
      </c>
      <c r="L53" t="s">
        <v>118</v>
      </c>
    </row>
    <row r="54" spans="1:14" x14ac:dyDescent="0.25">
      <c r="A54">
        <v>310</v>
      </c>
      <c r="C54" s="9" t="s">
        <v>23</v>
      </c>
      <c r="D54" s="1">
        <v>128856</v>
      </c>
      <c r="E54" s="1">
        <v>0</v>
      </c>
      <c r="F54" s="4">
        <v>0</v>
      </c>
      <c r="H54" s="7">
        <f>D54*F54</f>
        <v>0</v>
      </c>
      <c r="I54" s="7"/>
      <c r="J54" s="7">
        <f>E54+((D54*F54)*0.25)</f>
        <v>0</v>
      </c>
      <c r="K54" s="7">
        <f>J54+(D54*F54)</f>
        <v>0</v>
      </c>
      <c r="L54" s="7">
        <f>K54+((D54*F54)*(2/365))</f>
        <v>0</v>
      </c>
    </row>
    <row r="55" spans="1:14" x14ac:dyDescent="0.25">
      <c r="A55">
        <v>311</v>
      </c>
      <c r="C55" s="10" t="s">
        <v>24</v>
      </c>
      <c r="D55" s="1">
        <v>4784475</v>
      </c>
      <c r="E55" s="1">
        <v>3140997</v>
      </c>
      <c r="F55" s="4">
        <v>1.9900000000000001E-2</v>
      </c>
      <c r="H55" s="7">
        <f t="shared" ref="H55:H113" si="0">D55*F55</f>
        <v>95211.052500000005</v>
      </c>
      <c r="I55" s="7"/>
      <c r="J55" s="7">
        <f t="shared" ref="J55:J116" si="1">E55+((D55*F55)*0.25)</f>
        <v>3164799.7631250001</v>
      </c>
      <c r="K55" s="7">
        <f t="shared" ref="K55:K116" si="2">J55+(D55*F55)</f>
        <v>3260010.8156250003</v>
      </c>
      <c r="L55" s="7">
        <f t="shared" ref="L55:L116" si="3">K55+((D55*F55)*(2/365))</f>
        <v>3260532.5200222605</v>
      </c>
    </row>
    <row r="56" spans="1:14" x14ac:dyDescent="0.25">
      <c r="A56">
        <v>312</v>
      </c>
      <c r="C56" s="10" t="s">
        <v>25</v>
      </c>
      <c r="D56" s="1">
        <v>82115314</v>
      </c>
      <c r="E56" s="1">
        <v>47521089</v>
      </c>
      <c r="F56" s="4">
        <v>3.5700000000000003E-2</v>
      </c>
      <c r="H56" s="7">
        <f t="shared" si="0"/>
        <v>2931516.7098000003</v>
      </c>
      <c r="I56" s="7"/>
      <c r="J56" s="7">
        <f t="shared" si="1"/>
        <v>48253968.177450001</v>
      </c>
      <c r="K56" s="7">
        <f t="shared" si="2"/>
        <v>51185484.887249999</v>
      </c>
      <c r="L56" s="7">
        <f t="shared" si="3"/>
        <v>51201547.992509179</v>
      </c>
    </row>
    <row r="57" spans="1:14" x14ac:dyDescent="0.25">
      <c r="A57" t="s">
        <v>29</v>
      </c>
      <c r="C57" s="11" t="s">
        <v>30</v>
      </c>
      <c r="D57" s="1">
        <v>329005</v>
      </c>
      <c r="E57" s="1">
        <v>358238</v>
      </c>
      <c r="F57" s="4">
        <v>0.1789</v>
      </c>
      <c r="H57" s="7">
        <f t="shared" si="0"/>
        <v>58858.994500000001</v>
      </c>
      <c r="I57" s="7"/>
      <c r="J57" s="7">
        <f t="shared" si="1"/>
        <v>372952.74862500001</v>
      </c>
      <c r="K57" s="7">
        <f t="shared" si="2"/>
        <v>431811.74312500004</v>
      </c>
      <c r="L57" s="7">
        <f t="shared" si="3"/>
        <v>432134.25816335622</v>
      </c>
    </row>
    <row r="58" spans="1:14" x14ac:dyDescent="0.25">
      <c r="A58">
        <v>314</v>
      </c>
      <c r="C58" s="11" t="s">
        <v>26</v>
      </c>
      <c r="D58" s="1">
        <v>16115770</v>
      </c>
      <c r="E58" s="1">
        <v>7273099</v>
      </c>
      <c r="F58" s="4">
        <v>0.04</v>
      </c>
      <c r="H58" s="7">
        <f t="shared" si="0"/>
        <v>644630.80000000005</v>
      </c>
      <c r="I58" s="7"/>
      <c r="J58" s="7">
        <f t="shared" si="1"/>
        <v>7434256.7000000002</v>
      </c>
      <c r="K58" s="7">
        <f t="shared" si="2"/>
        <v>8078887.5</v>
      </c>
      <c r="L58" s="7">
        <f t="shared" si="3"/>
        <v>8082419.7235616436</v>
      </c>
    </row>
    <row r="59" spans="1:14" x14ac:dyDescent="0.25">
      <c r="A59">
        <v>315</v>
      </c>
      <c r="C59" s="10" t="s">
        <v>27</v>
      </c>
      <c r="D59" s="1">
        <v>9415091</v>
      </c>
      <c r="E59" s="1">
        <v>5086000</v>
      </c>
      <c r="F59" s="4">
        <v>3.3700000000000001E-2</v>
      </c>
      <c r="H59" s="7">
        <f t="shared" si="0"/>
        <v>317288.56670000002</v>
      </c>
      <c r="I59" s="7"/>
      <c r="J59" s="7">
        <f t="shared" si="1"/>
        <v>5165322.1416750001</v>
      </c>
      <c r="K59" s="7">
        <f t="shared" si="2"/>
        <v>5482610.7083750004</v>
      </c>
      <c r="L59" s="7">
        <f t="shared" si="3"/>
        <v>5484349.2758637676</v>
      </c>
    </row>
    <row r="60" spans="1:14" x14ac:dyDescent="0.25">
      <c r="A60">
        <v>316</v>
      </c>
      <c r="C60" s="11" t="s">
        <v>28</v>
      </c>
      <c r="D60" s="1">
        <v>1700856</v>
      </c>
      <c r="E60" s="1">
        <v>859178</v>
      </c>
      <c r="F60" s="4">
        <v>2.9600000000000001E-2</v>
      </c>
      <c r="H60" s="7">
        <f t="shared" si="0"/>
        <v>50345.337599999999</v>
      </c>
      <c r="I60" s="7"/>
      <c r="J60" s="7">
        <f t="shared" si="1"/>
        <v>871764.33440000005</v>
      </c>
      <c r="K60" s="7">
        <f t="shared" si="2"/>
        <v>922109.67200000002</v>
      </c>
      <c r="L60" s="7">
        <f t="shared" si="3"/>
        <v>922385.53686356172</v>
      </c>
    </row>
    <row r="61" spans="1:14" x14ac:dyDescent="0.25">
      <c r="C61" s="18" t="s">
        <v>89</v>
      </c>
      <c r="D61" s="19">
        <f>SUM(D54:D60)</f>
        <v>114589367</v>
      </c>
      <c r="E61" s="19">
        <f>SUM(E55:E60)</f>
        <v>64238601</v>
      </c>
      <c r="F61" s="19"/>
      <c r="G61" s="19"/>
      <c r="H61" s="19"/>
      <c r="I61" s="19"/>
      <c r="J61" s="29">
        <f>SUM(J54:J60)</f>
        <v>65263063.86527501</v>
      </c>
      <c r="K61" s="29">
        <f t="shared" ref="K61:L61" si="4">SUM(K54:K60)</f>
        <v>69360915.326375008</v>
      </c>
      <c r="L61" s="29">
        <f t="shared" si="4"/>
        <v>69383369.306983769</v>
      </c>
      <c r="N61" s="1">
        <f>D61-L61</f>
        <v>45205997.693016231</v>
      </c>
    </row>
    <row r="62" spans="1:14" x14ac:dyDescent="0.25">
      <c r="D62" s="1"/>
      <c r="E62" s="1"/>
      <c r="F62" s="4"/>
      <c r="H62" s="7"/>
      <c r="I62" s="7"/>
      <c r="J62" s="7"/>
      <c r="K62" s="7"/>
      <c r="L62" s="7"/>
    </row>
    <row r="63" spans="1:14" x14ac:dyDescent="0.25">
      <c r="A63" s="5">
        <v>311</v>
      </c>
      <c r="B63" s="6"/>
      <c r="C63" s="13" t="s">
        <v>24</v>
      </c>
      <c r="D63" s="1">
        <v>21268180</v>
      </c>
      <c r="E63" s="1">
        <f>5070505+3544751</f>
        <v>8615256</v>
      </c>
      <c r="F63" s="4">
        <v>2.0799999999999999E-2</v>
      </c>
      <c r="H63" s="7">
        <f t="shared" si="0"/>
        <v>442378.14399999997</v>
      </c>
      <c r="I63" s="7"/>
      <c r="J63" s="7">
        <f t="shared" si="1"/>
        <v>8725850.5360000003</v>
      </c>
      <c r="K63" s="7">
        <f t="shared" si="2"/>
        <v>9168228.6799999997</v>
      </c>
      <c r="L63" s="7">
        <f t="shared" si="3"/>
        <v>9170652.669830136</v>
      </c>
    </row>
    <row r="64" spans="1:14" x14ac:dyDescent="0.25">
      <c r="A64" s="5">
        <v>312</v>
      </c>
      <c r="B64" s="6"/>
      <c r="C64" s="13" t="s">
        <v>80</v>
      </c>
      <c r="D64" s="1">
        <v>145765285</v>
      </c>
      <c r="E64" s="1">
        <f>28262169+23321791</f>
        <v>51583960</v>
      </c>
      <c r="F64" s="4">
        <v>3.1E-2</v>
      </c>
      <c r="H64" s="7">
        <f t="shared" si="0"/>
        <v>4518723.835</v>
      </c>
      <c r="I64" s="7"/>
      <c r="J64" s="7">
        <f t="shared" si="1"/>
        <v>52713640.958750002</v>
      </c>
      <c r="K64" s="7">
        <f t="shared" si="2"/>
        <v>57232364.793750003</v>
      </c>
      <c r="L64" s="7">
        <f t="shared" si="3"/>
        <v>57257124.924352743</v>
      </c>
    </row>
    <row r="65" spans="1:14" x14ac:dyDescent="0.25">
      <c r="A65" s="5">
        <v>314</v>
      </c>
      <c r="B65" s="6"/>
      <c r="C65" s="13" t="s">
        <v>81</v>
      </c>
      <c r="D65" s="1">
        <v>51673090</v>
      </c>
      <c r="E65" s="1">
        <f>11918327+8319550</f>
        <v>20237877</v>
      </c>
      <c r="F65" s="4">
        <v>2.58E-2</v>
      </c>
      <c r="H65" s="7">
        <f t="shared" si="0"/>
        <v>1333165.7220000001</v>
      </c>
      <c r="I65" s="7"/>
      <c r="J65" s="7">
        <f t="shared" si="1"/>
        <v>20571168.430500001</v>
      </c>
      <c r="K65" s="7">
        <f t="shared" si="2"/>
        <v>21904334.1525</v>
      </c>
      <c r="L65" s="7">
        <f t="shared" si="3"/>
        <v>21911639.170154795</v>
      </c>
    </row>
    <row r="66" spans="1:14" x14ac:dyDescent="0.25">
      <c r="A66" s="5">
        <v>315</v>
      </c>
      <c r="B66" s="6"/>
      <c r="C66" s="13" t="s">
        <v>27</v>
      </c>
      <c r="D66" s="1">
        <v>12989937</v>
      </c>
      <c r="E66" s="1">
        <f>2948001+2101102</f>
        <v>5049103</v>
      </c>
      <c r="F66" s="4">
        <v>2.5600000000000001E-2</v>
      </c>
      <c r="H66" s="7">
        <f t="shared" si="0"/>
        <v>332542.3872</v>
      </c>
      <c r="I66" s="7"/>
      <c r="J66" s="7">
        <f t="shared" si="1"/>
        <v>5132238.5968000004</v>
      </c>
      <c r="K66" s="7">
        <f t="shared" si="2"/>
        <v>5464780.9840000002</v>
      </c>
      <c r="L66" s="7">
        <f t="shared" si="3"/>
        <v>5466603.1340668499</v>
      </c>
    </row>
    <row r="67" spans="1:14" x14ac:dyDescent="0.25">
      <c r="A67" s="5">
        <v>316</v>
      </c>
      <c r="B67" s="6"/>
      <c r="C67" s="13" t="s">
        <v>82</v>
      </c>
      <c r="D67" s="1">
        <v>437169</v>
      </c>
      <c r="E67" s="1">
        <f>501418+2758</f>
        <v>504176</v>
      </c>
      <c r="F67" s="4">
        <v>0</v>
      </c>
      <c r="H67" s="7">
        <f t="shared" si="0"/>
        <v>0</v>
      </c>
      <c r="I67" s="7"/>
      <c r="J67" s="7">
        <f t="shared" si="1"/>
        <v>504176</v>
      </c>
      <c r="K67" s="7">
        <f t="shared" si="2"/>
        <v>504176</v>
      </c>
      <c r="L67" s="7">
        <f t="shared" si="3"/>
        <v>504176</v>
      </c>
    </row>
    <row r="68" spans="1:14" x14ac:dyDescent="0.25">
      <c r="C68" s="18" t="s">
        <v>90</v>
      </c>
      <c r="D68" s="19">
        <f>SUM(D63:D67)</f>
        <v>232133661</v>
      </c>
      <c r="E68" s="19">
        <f t="shared" ref="E68" si="5">SUM(E63:E67)</f>
        <v>85990372</v>
      </c>
      <c r="F68" s="19"/>
      <c r="G68" s="19"/>
      <c r="H68" s="19"/>
      <c r="I68" s="19"/>
      <c r="J68" s="29">
        <f>SUM(J63:J67)</f>
        <v>87647074.522049993</v>
      </c>
      <c r="K68" s="29">
        <f t="shared" ref="K68:L68" si="6">SUM(K63:K67)</f>
        <v>94273884.610249996</v>
      </c>
      <c r="L68" s="29">
        <f t="shared" si="6"/>
        <v>94310195.898404524</v>
      </c>
      <c r="N68" s="1">
        <f>D68-L68</f>
        <v>137823465.10159546</v>
      </c>
    </row>
    <row r="69" spans="1:14" x14ac:dyDescent="0.25">
      <c r="D69" s="1"/>
      <c r="E69" s="1"/>
      <c r="F69" s="4"/>
      <c r="H69" s="7"/>
      <c r="I69" s="7"/>
      <c r="J69" s="7"/>
      <c r="K69" s="7"/>
      <c r="L69" s="7"/>
    </row>
    <row r="70" spans="1:14" x14ac:dyDescent="0.25">
      <c r="A70">
        <v>310</v>
      </c>
      <c r="C70" s="12" t="s">
        <v>23</v>
      </c>
      <c r="D70" s="1">
        <v>0</v>
      </c>
      <c r="E70" s="1">
        <v>0</v>
      </c>
      <c r="F70" s="4">
        <v>0</v>
      </c>
      <c r="H70" s="7">
        <f t="shared" si="0"/>
        <v>0</v>
      </c>
      <c r="I70" s="7"/>
      <c r="J70" s="7">
        <f t="shared" si="1"/>
        <v>0</v>
      </c>
      <c r="K70" s="7">
        <f t="shared" si="2"/>
        <v>0</v>
      </c>
      <c r="L70" s="7">
        <f t="shared" si="3"/>
        <v>0</v>
      </c>
    </row>
    <row r="71" spans="1:14" x14ac:dyDescent="0.25">
      <c r="A71">
        <v>311</v>
      </c>
      <c r="C71" s="10" t="s">
        <v>24</v>
      </c>
      <c r="D71" s="1">
        <v>20792062</v>
      </c>
      <c r="E71" s="1">
        <v>3511172</v>
      </c>
      <c r="F71" s="4">
        <v>2.2200000000000001E-2</v>
      </c>
      <c r="H71" s="7">
        <f t="shared" si="0"/>
        <v>461583.77640000003</v>
      </c>
      <c r="I71" s="7"/>
      <c r="J71" s="7">
        <f t="shared" si="1"/>
        <v>3626567.9441</v>
      </c>
      <c r="K71" s="7">
        <f t="shared" si="2"/>
        <v>4088151.7204999998</v>
      </c>
      <c r="L71" s="7">
        <f t="shared" si="3"/>
        <v>4090680.9466720545</v>
      </c>
    </row>
    <row r="72" spans="1:14" x14ac:dyDescent="0.25">
      <c r="A72">
        <v>312</v>
      </c>
      <c r="C72" s="10" t="s">
        <v>25</v>
      </c>
      <c r="D72" s="1">
        <v>41804935</v>
      </c>
      <c r="E72" s="1">
        <v>11048373</v>
      </c>
      <c r="F72" s="4">
        <v>3.1099999999999999E-2</v>
      </c>
      <c r="H72" s="7">
        <f t="shared" si="0"/>
        <v>1300133.4785</v>
      </c>
      <c r="I72" s="7"/>
      <c r="J72" s="7">
        <f t="shared" si="1"/>
        <v>11373406.369625</v>
      </c>
      <c r="K72" s="7">
        <f t="shared" si="2"/>
        <v>12673539.848125</v>
      </c>
      <c r="L72" s="7">
        <f t="shared" si="3"/>
        <v>12680663.867185274</v>
      </c>
    </row>
    <row r="73" spans="1:14" x14ac:dyDescent="0.25">
      <c r="A73">
        <v>314</v>
      </c>
      <c r="C73" s="11" t="s">
        <v>26</v>
      </c>
      <c r="D73" s="1">
        <v>1298204</v>
      </c>
      <c r="E73" s="1">
        <v>307026</v>
      </c>
      <c r="F73" s="4">
        <v>2.6800000000000001E-2</v>
      </c>
      <c r="H73" s="7">
        <f t="shared" si="0"/>
        <v>34791.867200000001</v>
      </c>
      <c r="I73" s="7"/>
      <c r="J73" s="7">
        <f t="shared" si="1"/>
        <v>315723.96679999999</v>
      </c>
      <c r="K73" s="7">
        <f t="shared" si="2"/>
        <v>350515.83399999997</v>
      </c>
      <c r="L73" s="7">
        <f t="shared" si="3"/>
        <v>350706.47436821915</v>
      </c>
    </row>
    <row r="74" spans="1:14" x14ac:dyDescent="0.25">
      <c r="A74">
        <v>315</v>
      </c>
      <c r="C74" s="10" t="s">
        <v>27</v>
      </c>
      <c r="D74" s="1">
        <v>5179395</v>
      </c>
      <c r="E74" s="1">
        <v>1171987</v>
      </c>
      <c r="F74" s="4">
        <v>2.6200000000000001E-2</v>
      </c>
      <c r="H74" s="7">
        <f t="shared" si="0"/>
        <v>135700.149</v>
      </c>
      <c r="I74" s="7"/>
      <c r="J74" s="7">
        <f t="shared" si="1"/>
        <v>1205912.0372500001</v>
      </c>
      <c r="K74" s="7">
        <f t="shared" si="2"/>
        <v>1341612.18625</v>
      </c>
      <c r="L74" s="7">
        <f t="shared" si="3"/>
        <v>1342355.748710274</v>
      </c>
    </row>
    <row r="75" spans="1:14" x14ac:dyDescent="0.25">
      <c r="A75">
        <v>316</v>
      </c>
      <c r="C75" s="11" t="s">
        <v>28</v>
      </c>
      <c r="D75" s="1">
        <v>871880</v>
      </c>
      <c r="E75" s="1">
        <v>152219</v>
      </c>
      <c r="F75" s="4">
        <v>3.15E-2</v>
      </c>
      <c r="H75" s="7">
        <f t="shared" si="0"/>
        <v>27464.22</v>
      </c>
      <c r="I75" s="7"/>
      <c r="J75" s="7">
        <f t="shared" si="1"/>
        <v>159085.05499999999</v>
      </c>
      <c r="K75" s="7">
        <f t="shared" si="2"/>
        <v>186549.27499999999</v>
      </c>
      <c r="L75" s="7">
        <f t="shared" si="3"/>
        <v>186699.76387671233</v>
      </c>
    </row>
    <row r="76" spans="1:14" x14ac:dyDescent="0.25">
      <c r="C76" s="18" t="s">
        <v>91</v>
      </c>
      <c r="D76" s="19">
        <f>SUM(D70:D75)</f>
        <v>69946476</v>
      </c>
      <c r="E76" s="19">
        <f t="shared" ref="E76" si="7">SUM(E70:E75)</f>
        <v>16190777</v>
      </c>
      <c r="F76" s="19"/>
      <c r="G76" s="19"/>
      <c r="H76" s="19"/>
      <c r="I76" s="19"/>
      <c r="J76" s="29">
        <f>SUM(J70:J75)</f>
        <v>16680695.372775</v>
      </c>
      <c r="K76" s="29">
        <f t="shared" ref="K76:L76" si="8">SUM(K70:K75)</f>
        <v>18640368.863874998</v>
      </c>
      <c r="L76" s="29">
        <f t="shared" si="8"/>
        <v>18651106.800812535</v>
      </c>
      <c r="N76" s="1">
        <f>D76-L76</f>
        <v>51295369.199187465</v>
      </c>
    </row>
    <row r="77" spans="1:14" x14ac:dyDescent="0.25">
      <c r="D77" s="1"/>
      <c r="E77" s="1"/>
      <c r="F77" s="4"/>
      <c r="H77" s="7"/>
      <c r="I77" s="7"/>
      <c r="J77" s="7"/>
      <c r="K77" s="7"/>
      <c r="L77" s="7"/>
    </row>
    <row r="78" spans="1:14" x14ac:dyDescent="0.25">
      <c r="A78">
        <v>310</v>
      </c>
      <c r="C78" s="12" t="s">
        <v>23</v>
      </c>
      <c r="D78" s="1">
        <v>956529</v>
      </c>
      <c r="E78" s="1">
        <v>0</v>
      </c>
      <c r="F78" s="4">
        <v>0</v>
      </c>
      <c r="H78" s="7">
        <f t="shared" si="0"/>
        <v>0</v>
      </c>
      <c r="I78" s="7"/>
      <c r="J78" s="7">
        <f t="shared" si="1"/>
        <v>0</v>
      </c>
      <c r="K78" s="7">
        <f t="shared" si="2"/>
        <v>0</v>
      </c>
      <c r="L78" s="7">
        <f t="shared" si="3"/>
        <v>0</v>
      </c>
    </row>
    <row r="79" spans="1:14" x14ac:dyDescent="0.25">
      <c r="A79">
        <v>311</v>
      </c>
      <c r="C79" s="10" t="s">
        <v>24</v>
      </c>
      <c r="D79" s="1">
        <v>20725622</v>
      </c>
      <c r="E79" s="1">
        <v>5984951</v>
      </c>
      <c r="F79" s="4">
        <v>2.41E-2</v>
      </c>
      <c r="H79" s="7">
        <f t="shared" si="0"/>
        <v>499487.4902</v>
      </c>
      <c r="I79" s="7"/>
      <c r="J79" s="7">
        <f t="shared" si="1"/>
        <v>6109822.8725500004</v>
      </c>
      <c r="K79" s="7">
        <f t="shared" si="2"/>
        <v>6609310.3627500003</v>
      </c>
      <c r="L79" s="7">
        <f t="shared" si="3"/>
        <v>6612047.280504521</v>
      </c>
    </row>
    <row r="80" spans="1:14" x14ac:dyDescent="0.25">
      <c r="A80">
        <v>312</v>
      </c>
      <c r="C80" s="10" t="s">
        <v>25</v>
      </c>
      <c r="D80" s="1">
        <v>54615089</v>
      </c>
      <c r="E80" s="1">
        <v>16537631</v>
      </c>
      <c r="F80" s="4">
        <v>3.2300000000000002E-2</v>
      </c>
      <c r="H80" s="7">
        <f t="shared" si="0"/>
        <v>1764067.3747</v>
      </c>
      <c r="I80" s="7"/>
      <c r="J80" s="7">
        <f t="shared" si="1"/>
        <v>16978647.843674999</v>
      </c>
      <c r="K80" s="7">
        <f t="shared" si="2"/>
        <v>18742715.218374997</v>
      </c>
      <c r="L80" s="7">
        <f t="shared" si="3"/>
        <v>18752381.340976093</v>
      </c>
    </row>
    <row r="81" spans="1:14" x14ac:dyDescent="0.25">
      <c r="A81" t="s">
        <v>31</v>
      </c>
      <c r="C81" s="10" t="s">
        <v>32</v>
      </c>
      <c r="D81" s="1">
        <v>5196478</v>
      </c>
      <c r="E81" s="1">
        <v>4882334</v>
      </c>
      <c r="F81" s="4">
        <v>7.9799999999999996E-2</v>
      </c>
      <c r="H81" s="7">
        <f t="shared" si="0"/>
        <v>414678.94439999998</v>
      </c>
      <c r="I81" s="7"/>
      <c r="J81" s="7">
        <f t="shared" si="1"/>
        <v>4986003.7361000003</v>
      </c>
      <c r="K81" s="7">
        <f t="shared" si="2"/>
        <v>5400682.6805000007</v>
      </c>
      <c r="L81" s="7">
        <f t="shared" si="3"/>
        <v>5402954.893893973</v>
      </c>
    </row>
    <row r="82" spans="1:14" x14ac:dyDescent="0.25">
      <c r="A82" t="s">
        <v>29</v>
      </c>
      <c r="C82" s="11" t="s">
        <v>30</v>
      </c>
      <c r="D82" s="1">
        <v>12311</v>
      </c>
      <c r="E82" s="1">
        <v>12673</v>
      </c>
      <c r="F82" s="4">
        <v>8.4500000000000006E-2</v>
      </c>
      <c r="H82" s="7">
        <f t="shared" si="0"/>
        <v>1040.2795000000001</v>
      </c>
      <c r="I82" s="7"/>
      <c r="J82" s="7">
        <f t="shared" si="1"/>
        <v>12933.069874999999</v>
      </c>
      <c r="K82" s="7">
        <f t="shared" si="2"/>
        <v>13973.349375</v>
      </c>
      <c r="L82" s="7">
        <f t="shared" si="3"/>
        <v>13979.049536643835</v>
      </c>
    </row>
    <row r="83" spans="1:14" x14ac:dyDescent="0.25">
      <c r="A83">
        <v>314</v>
      </c>
      <c r="C83" s="11" t="s">
        <v>26</v>
      </c>
      <c r="D83" s="1">
        <v>17239777</v>
      </c>
      <c r="E83" s="1">
        <v>5063593</v>
      </c>
      <c r="F83" s="4">
        <v>2.8400000000000002E-2</v>
      </c>
      <c r="H83" s="7">
        <f t="shared" si="0"/>
        <v>489609.66680000001</v>
      </c>
      <c r="I83" s="7"/>
      <c r="J83" s="7">
        <f t="shared" si="1"/>
        <v>5185995.4166999999</v>
      </c>
      <c r="K83" s="7">
        <f t="shared" si="2"/>
        <v>5675605.0834999997</v>
      </c>
      <c r="L83" s="7">
        <f t="shared" si="3"/>
        <v>5678287.8761947947</v>
      </c>
    </row>
    <row r="84" spans="1:14" x14ac:dyDescent="0.25">
      <c r="A84">
        <v>315</v>
      </c>
      <c r="C84" s="10" t="s">
        <v>27</v>
      </c>
      <c r="D84" s="1">
        <v>5464597</v>
      </c>
      <c r="E84" s="1">
        <v>1660913</v>
      </c>
      <c r="F84" s="4">
        <v>2.7199999999999998E-2</v>
      </c>
      <c r="H84" s="7">
        <f t="shared" si="0"/>
        <v>148637.03839999999</v>
      </c>
      <c r="I84" s="7"/>
      <c r="J84" s="7">
        <f t="shared" si="1"/>
        <v>1698072.2596</v>
      </c>
      <c r="K84" s="7">
        <f t="shared" si="2"/>
        <v>1846709.298</v>
      </c>
      <c r="L84" s="7">
        <f t="shared" si="3"/>
        <v>1847523.7475254794</v>
      </c>
    </row>
    <row r="85" spans="1:14" x14ac:dyDescent="0.25">
      <c r="A85">
        <v>316</v>
      </c>
      <c r="C85" s="11" t="s">
        <v>28</v>
      </c>
      <c r="D85" s="1">
        <v>2855235</v>
      </c>
      <c r="E85" s="1">
        <v>891493</v>
      </c>
      <c r="F85" s="4">
        <v>3.0099999999999998E-2</v>
      </c>
      <c r="H85" s="7">
        <f t="shared" si="0"/>
        <v>85942.573499999999</v>
      </c>
      <c r="I85" s="7"/>
      <c r="J85" s="7">
        <f t="shared" si="1"/>
        <v>912978.64337499999</v>
      </c>
      <c r="K85" s="7">
        <f t="shared" si="2"/>
        <v>998921.21687499993</v>
      </c>
      <c r="L85" s="7">
        <f t="shared" si="3"/>
        <v>999392.13508595887</v>
      </c>
    </row>
    <row r="86" spans="1:14" x14ac:dyDescent="0.25">
      <c r="C86" s="18" t="s">
        <v>92</v>
      </c>
      <c r="D86" s="19">
        <f>SUM(D78:D85)</f>
        <v>107065638</v>
      </c>
      <c r="E86" s="19">
        <f>SUM(E78:E85)</f>
        <v>35033588</v>
      </c>
      <c r="F86" s="19"/>
      <c r="G86" s="19"/>
      <c r="H86" s="19"/>
      <c r="I86" s="19"/>
      <c r="J86" s="29">
        <f>SUM(J78:J85)</f>
        <v>35884453.841874994</v>
      </c>
      <c r="K86" s="29">
        <f t="shared" ref="K86:L86" si="9">SUM(K78:K85)</f>
        <v>39287917.209375001</v>
      </c>
      <c r="L86" s="29">
        <f t="shared" si="9"/>
        <v>39306566.32371746</v>
      </c>
      <c r="N86" s="1">
        <f>D86-L86</f>
        <v>67759071.67628254</v>
      </c>
    </row>
    <row r="87" spans="1:14" x14ac:dyDescent="0.25">
      <c r="D87" s="1"/>
      <c r="E87" s="1"/>
      <c r="F87" s="4"/>
      <c r="H87" s="7"/>
      <c r="I87" s="7"/>
      <c r="J87" s="7"/>
      <c r="K87" s="7"/>
      <c r="L87" s="7"/>
    </row>
    <row r="88" spans="1:14" x14ac:dyDescent="0.25">
      <c r="C88" t="s">
        <v>33</v>
      </c>
      <c r="D88" s="1"/>
      <c r="E88" s="1"/>
      <c r="F88" s="4"/>
      <c r="H88" s="7"/>
      <c r="I88" s="7"/>
      <c r="J88" s="7"/>
      <c r="K88" s="7"/>
      <c r="L88" s="7"/>
    </row>
    <row r="89" spans="1:14" x14ac:dyDescent="0.25">
      <c r="A89">
        <v>330</v>
      </c>
      <c r="C89" s="12" t="s">
        <v>23</v>
      </c>
      <c r="D89" s="1">
        <v>226488</v>
      </c>
      <c r="E89" s="1">
        <v>0</v>
      </c>
      <c r="F89" s="4">
        <v>0</v>
      </c>
      <c r="H89" s="7">
        <f t="shared" si="0"/>
        <v>0</v>
      </c>
      <c r="I89" s="7"/>
      <c r="J89" s="7">
        <f t="shared" si="1"/>
        <v>0</v>
      </c>
      <c r="K89" s="7">
        <f t="shared" si="2"/>
        <v>0</v>
      </c>
      <c r="L89" s="7">
        <f t="shared" si="3"/>
        <v>0</v>
      </c>
    </row>
    <row r="90" spans="1:14" x14ac:dyDescent="0.25">
      <c r="A90">
        <v>331</v>
      </c>
      <c r="C90" s="10" t="s">
        <v>24</v>
      </c>
      <c r="D90" s="1">
        <v>3438111</v>
      </c>
      <c r="E90" s="1">
        <v>423575</v>
      </c>
      <c r="F90" s="4">
        <v>2.9399999999999999E-2</v>
      </c>
      <c r="H90" s="7">
        <f t="shared" si="0"/>
        <v>101080.46339999999</v>
      </c>
      <c r="I90" s="7"/>
      <c r="J90" s="7">
        <f t="shared" si="1"/>
        <v>448845.11585</v>
      </c>
      <c r="K90" s="7">
        <f t="shared" si="2"/>
        <v>549925.57924999995</v>
      </c>
      <c r="L90" s="7">
        <f t="shared" si="3"/>
        <v>550479.44480287668</v>
      </c>
    </row>
    <row r="91" spans="1:14" x14ac:dyDescent="0.25">
      <c r="A91">
        <v>332</v>
      </c>
      <c r="C91" s="11" t="s">
        <v>34</v>
      </c>
      <c r="D91" s="1">
        <v>4771430</v>
      </c>
      <c r="E91" s="1">
        <v>1947225</v>
      </c>
      <c r="F91" s="4">
        <v>2.1499999999999998E-2</v>
      </c>
      <c r="H91" s="7">
        <f t="shared" si="0"/>
        <v>102585.745</v>
      </c>
      <c r="I91" s="7"/>
      <c r="J91" s="7">
        <f t="shared" si="1"/>
        <v>1972871.43625</v>
      </c>
      <c r="K91" s="7">
        <f t="shared" si="2"/>
        <v>2075457.1812499999</v>
      </c>
      <c r="L91" s="7">
        <f t="shared" si="3"/>
        <v>2076019.2949212329</v>
      </c>
    </row>
    <row r="92" spans="1:14" x14ac:dyDescent="0.25">
      <c r="A92">
        <v>333</v>
      </c>
      <c r="C92" s="11" t="s">
        <v>26</v>
      </c>
      <c r="D92" s="1">
        <v>7986215</v>
      </c>
      <c r="E92" s="1">
        <v>1970849</v>
      </c>
      <c r="F92" s="4">
        <v>6.6000000000000003E-2</v>
      </c>
      <c r="H92" s="7">
        <f t="shared" si="0"/>
        <v>527090.19000000006</v>
      </c>
      <c r="I92" s="7"/>
      <c r="J92" s="7">
        <f t="shared" si="1"/>
        <v>2102621.5474999999</v>
      </c>
      <c r="K92" s="7">
        <f t="shared" si="2"/>
        <v>2629711.7374999998</v>
      </c>
      <c r="L92" s="7">
        <f t="shared" si="3"/>
        <v>2632599.9029246573</v>
      </c>
    </row>
    <row r="93" spans="1:14" x14ac:dyDescent="0.25">
      <c r="A93">
        <v>334</v>
      </c>
      <c r="C93" s="10" t="s">
        <v>27</v>
      </c>
      <c r="D93" s="1">
        <v>2591493</v>
      </c>
      <c r="E93" s="1">
        <v>495430</v>
      </c>
      <c r="F93" s="4">
        <v>2.7199999999999998E-2</v>
      </c>
      <c r="H93" s="7">
        <f t="shared" si="0"/>
        <v>70488.609599999996</v>
      </c>
      <c r="I93" s="7"/>
      <c r="J93" s="7">
        <f t="shared" si="1"/>
        <v>513052.15240000002</v>
      </c>
      <c r="K93" s="7">
        <f t="shared" si="2"/>
        <v>583540.76199999999</v>
      </c>
      <c r="L93" s="7">
        <f t="shared" si="3"/>
        <v>583927.00095671229</v>
      </c>
    </row>
    <row r="94" spans="1:14" x14ac:dyDescent="0.25">
      <c r="A94">
        <v>335</v>
      </c>
      <c r="C94" s="11" t="s">
        <v>28</v>
      </c>
      <c r="D94" s="1">
        <v>4221343</v>
      </c>
      <c r="E94" s="1">
        <v>449917</v>
      </c>
      <c r="F94" s="4">
        <v>3.56E-2</v>
      </c>
      <c r="H94" s="7">
        <f t="shared" si="0"/>
        <v>150279.81080000001</v>
      </c>
      <c r="I94" s="7"/>
      <c r="J94" s="7">
        <f t="shared" si="1"/>
        <v>487486.95270000002</v>
      </c>
      <c r="K94" s="7">
        <f t="shared" si="2"/>
        <v>637766.7635</v>
      </c>
      <c r="L94" s="7">
        <f t="shared" si="3"/>
        <v>638590.21451808221</v>
      </c>
    </row>
    <row r="95" spans="1:14" x14ac:dyDescent="0.25">
      <c r="C95" s="20" t="s">
        <v>106</v>
      </c>
      <c r="D95" s="19">
        <f>SUM(D89:D94)</f>
        <v>23235080</v>
      </c>
      <c r="E95" s="19">
        <f t="shared" ref="E95" si="10">SUM(E89:E94)</f>
        <v>5286996</v>
      </c>
      <c r="F95" s="19"/>
      <c r="G95" s="19"/>
      <c r="H95" s="19"/>
      <c r="I95" s="19"/>
      <c r="J95" s="29">
        <f>SUM(J89:J94)</f>
        <v>5524877.2047000006</v>
      </c>
      <c r="K95" s="29">
        <f t="shared" ref="K95:L95" si="11">SUM(K89:K94)</f>
        <v>6476402.0235000001</v>
      </c>
      <c r="L95" s="29">
        <f t="shared" si="11"/>
        <v>6481615.8581235614</v>
      </c>
      <c r="N95" s="1">
        <f>D95-L95</f>
        <v>16753464.141876439</v>
      </c>
    </row>
    <row r="96" spans="1:14" x14ac:dyDescent="0.25">
      <c r="D96" s="1"/>
      <c r="E96" s="1"/>
      <c r="F96" s="4"/>
      <c r="H96" s="7"/>
      <c r="I96" s="7"/>
      <c r="J96" s="7"/>
      <c r="K96" s="7"/>
      <c r="L96" s="7"/>
    </row>
    <row r="97" spans="1:14" x14ac:dyDescent="0.25">
      <c r="C97" t="s">
        <v>35</v>
      </c>
      <c r="D97" s="1"/>
      <c r="E97" s="1"/>
      <c r="F97" s="4"/>
      <c r="H97" s="7"/>
      <c r="I97" s="7"/>
      <c r="J97" s="7"/>
      <c r="K97" s="7"/>
      <c r="L97" s="7"/>
    </row>
    <row r="98" spans="1:14" x14ac:dyDescent="0.25">
      <c r="A98">
        <v>340</v>
      </c>
      <c r="C98" t="s">
        <v>23</v>
      </c>
      <c r="D98" s="1">
        <v>0</v>
      </c>
      <c r="E98" s="1">
        <v>0</v>
      </c>
      <c r="F98" s="4">
        <v>0</v>
      </c>
      <c r="H98" s="7">
        <f t="shared" si="0"/>
        <v>0</v>
      </c>
      <c r="I98" s="7"/>
      <c r="J98" s="7">
        <f t="shared" si="1"/>
        <v>0</v>
      </c>
      <c r="K98" s="7">
        <f t="shared" si="2"/>
        <v>0</v>
      </c>
      <c r="L98" s="7">
        <f t="shared" si="3"/>
        <v>0</v>
      </c>
    </row>
    <row r="99" spans="1:14" x14ac:dyDescent="0.25">
      <c r="C99" s="18" t="s">
        <v>93</v>
      </c>
      <c r="D99" s="19">
        <f>SUM(D98)</f>
        <v>0</v>
      </c>
      <c r="E99" s="19">
        <f t="shared" ref="E99" si="12">SUM(E98)</f>
        <v>0</v>
      </c>
      <c r="F99" s="19"/>
      <c r="G99" s="19"/>
      <c r="H99" s="19"/>
      <c r="I99" s="19"/>
      <c r="J99" s="7">
        <f>SUM(J98)</f>
        <v>0</v>
      </c>
      <c r="K99" s="7">
        <f t="shared" ref="K99:L99" si="13">SUM(K98)</f>
        <v>0</v>
      </c>
      <c r="L99" s="7">
        <f t="shared" si="13"/>
        <v>0</v>
      </c>
      <c r="N99" s="1">
        <f>D99-L99</f>
        <v>0</v>
      </c>
    </row>
    <row r="100" spans="1:14" x14ac:dyDescent="0.25">
      <c r="D100" s="1"/>
      <c r="E100" s="1"/>
      <c r="F100" s="4"/>
      <c r="H100" s="7"/>
      <c r="I100" s="7"/>
      <c r="J100" s="7"/>
      <c r="K100" s="7"/>
      <c r="L100" s="7"/>
    </row>
    <row r="101" spans="1:14" x14ac:dyDescent="0.25">
      <c r="A101">
        <v>340</v>
      </c>
      <c r="C101" s="12" t="s">
        <v>23</v>
      </c>
      <c r="D101" s="1">
        <v>1659519</v>
      </c>
      <c r="E101" s="1">
        <v>0</v>
      </c>
      <c r="F101" s="4">
        <v>0</v>
      </c>
      <c r="H101" s="7">
        <f t="shared" si="0"/>
        <v>0</v>
      </c>
      <c r="I101" s="7"/>
      <c r="J101" s="7">
        <f t="shared" si="1"/>
        <v>0</v>
      </c>
      <c r="K101" s="7">
        <f t="shared" si="2"/>
        <v>0</v>
      </c>
      <c r="L101" s="7">
        <f t="shared" si="3"/>
        <v>0</v>
      </c>
    </row>
    <row r="102" spans="1:14" x14ac:dyDescent="0.25">
      <c r="A102">
        <v>341</v>
      </c>
      <c r="C102" s="10" t="s">
        <v>24</v>
      </c>
      <c r="D102" s="1">
        <v>14835932</v>
      </c>
      <c r="E102" s="1">
        <v>6742558</v>
      </c>
      <c r="F102" s="4">
        <v>2.07E-2</v>
      </c>
      <c r="H102" s="7">
        <f t="shared" si="0"/>
        <v>307103.79239999998</v>
      </c>
      <c r="I102" s="7"/>
      <c r="J102" s="7">
        <f t="shared" si="1"/>
        <v>6819333.9480999997</v>
      </c>
      <c r="K102" s="7">
        <f t="shared" si="2"/>
        <v>7126437.7404999994</v>
      </c>
      <c r="L102" s="7">
        <f t="shared" si="3"/>
        <v>7128120.5010063006</v>
      </c>
    </row>
    <row r="103" spans="1:14" x14ac:dyDescent="0.25">
      <c r="A103">
        <v>342</v>
      </c>
      <c r="C103" s="12" t="s">
        <v>37</v>
      </c>
      <c r="D103" s="1">
        <v>2427505</v>
      </c>
      <c r="E103" s="1">
        <v>1796921</v>
      </c>
      <c r="F103" s="4">
        <v>1.29E-2</v>
      </c>
      <c r="H103" s="7">
        <f t="shared" si="0"/>
        <v>31314.8145</v>
      </c>
      <c r="I103" s="7"/>
      <c r="J103" s="7">
        <f t="shared" si="1"/>
        <v>1804749.7036250001</v>
      </c>
      <c r="K103" s="7">
        <f t="shared" si="2"/>
        <v>1836064.5181250002</v>
      </c>
      <c r="L103" s="7">
        <f t="shared" si="3"/>
        <v>1836236.1061496576</v>
      </c>
    </row>
    <row r="104" spans="1:14" x14ac:dyDescent="0.25">
      <c r="A104">
        <v>343</v>
      </c>
      <c r="C104" s="12" t="s">
        <v>38</v>
      </c>
      <c r="D104" s="1">
        <v>0</v>
      </c>
      <c r="E104" s="1">
        <v>0</v>
      </c>
      <c r="F104" s="4">
        <v>0</v>
      </c>
      <c r="H104" s="7">
        <f t="shared" si="0"/>
        <v>0</v>
      </c>
      <c r="I104" s="7"/>
      <c r="J104" s="7">
        <f t="shared" si="1"/>
        <v>0</v>
      </c>
      <c r="K104" s="7">
        <f t="shared" si="2"/>
        <v>0</v>
      </c>
      <c r="L104" s="7">
        <f t="shared" si="3"/>
        <v>0</v>
      </c>
    </row>
    <row r="105" spans="1:14" x14ac:dyDescent="0.25">
      <c r="A105">
        <v>344</v>
      </c>
      <c r="C105" s="12" t="s">
        <v>39</v>
      </c>
      <c r="D105" s="1">
        <v>0</v>
      </c>
      <c r="E105" s="1">
        <v>0</v>
      </c>
      <c r="F105" s="4">
        <v>0</v>
      </c>
      <c r="H105" s="7">
        <f t="shared" si="0"/>
        <v>0</v>
      </c>
      <c r="I105" s="7"/>
      <c r="J105" s="7">
        <f t="shared" si="1"/>
        <v>0</v>
      </c>
      <c r="K105" s="7">
        <f t="shared" si="2"/>
        <v>0</v>
      </c>
      <c r="L105" s="7">
        <f t="shared" si="3"/>
        <v>0</v>
      </c>
    </row>
    <row r="106" spans="1:14" x14ac:dyDescent="0.25">
      <c r="A106">
        <v>345</v>
      </c>
      <c r="C106" s="10" t="s">
        <v>27</v>
      </c>
      <c r="D106" s="1">
        <v>2105162</v>
      </c>
      <c r="E106" s="1">
        <v>170576</v>
      </c>
      <c r="F106" s="4">
        <v>6.3E-3</v>
      </c>
      <c r="H106" s="7">
        <f t="shared" si="0"/>
        <v>13262.5206</v>
      </c>
      <c r="I106" s="7"/>
      <c r="J106" s="7">
        <f t="shared" si="1"/>
        <v>173891.63015000001</v>
      </c>
      <c r="K106" s="7">
        <f t="shared" si="2"/>
        <v>187154.15075</v>
      </c>
      <c r="L106" s="7">
        <f t="shared" si="3"/>
        <v>187226.82209575342</v>
      </c>
    </row>
    <row r="107" spans="1:14" x14ac:dyDescent="0.25">
      <c r="A107">
        <v>346</v>
      </c>
      <c r="C107" s="12" t="s">
        <v>28</v>
      </c>
      <c r="D107" s="1">
        <v>1384021</v>
      </c>
      <c r="E107" s="1">
        <v>438546</v>
      </c>
      <c r="F107" s="4">
        <v>1.9599999999999999E-2</v>
      </c>
      <c r="H107" s="7">
        <f t="shared" si="0"/>
        <v>27126.811600000001</v>
      </c>
      <c r="I107" s="7"/>
      <c r="J107" s="7">
        <f t="shared" si="1"/>
        <v>445327.70289999997</v>
      </c>
      <c r="K107" s="7">
        <f t="shared" si="2"/>
        <v>472454.51449999999</v>
      </c>
      <c r="L107" s="7">
        <f t="shared" si="3"/>
        <v>472603.15456356161</v>
      </c>
    </row>
    <row r="108" spans="1:14" x14ac:dyDescent="0.25">
      <c r="C108" s="22" t="s">
        <v>88</v>
      </c>
      <c r="D108" s="19">
        <f>SUM(D101:D107)</f>
        <v>22412139</v>
      </c>
      <c r="E108" s="19">
        <f t="shared" ref="E108" si="14">SUM(E101:E107)</f>
        <v>9148601</v>
      </c>
      <c r="F108" s="19"/>
      <c r="G108" s="19"/>
      <c r="H108" s="19"/>
      <c r="I108" s="19"/>
      <c r="J108" s="29">
        <f>SUM(J101:J107)</f>
        <v>9243302.9847749993</v>
      </c>
      <c r="K108" s="29">
        <f t="shared" ref="K108:L108" si="15">SUM(K101:K107)</f>
        <v>9622110.9238749985</v>
      </c>
      <c r="L108" s="29">
        <f t="shared" si="15"/>
        <v>9624186.5838152729</v>
      </c>
      <c r="N108" s="1">
        <f>D108-L108</f>
        <v>12787952.416184727</v>
      </c>
    </row>
    <row r="109" spans="1:14" x14ac:dyDescent="0.25">
      <c r="D109" s="1"/>
      <c r="E109" s="1"/>
      <c r="F109" s="4"/>
      <c r="H109" s="7"/>
      <c r="I109" s="7"/>
      <c r="J109" s="7"/>
      <c r="K109" s="7"/>
      <c r="L109" s="7"/>
    </row>
    <row r="110" spans="1:14" x14ac:dyDescent="0.25">
      <c r="A110" s="5">
        <v>340</v>
      </c>
      <c r="B110" s="6"/>
      <c r="C110" s="14" t="s">
        <v>36</v>
      </c>
      <c r="D110" s="1">
        <v>0</v>
      </c>
      <c r="E110" s="1">
        <v>0</v>
      </c>
      <c r="F110" s="4">
        <v>0</v>
      </c>
      <c r="H110" s="7">
        <f t="shared" si="0"/>
        <v>0</v>
      </c>
      <c r="I110" s="7"/>
      <c r="J110" s="7">
        <f t="shared" si="1"/>
        <v>0</v>
      </c>
      <c r="K110" s="7">
        <f t="shared" si="2"/>
        <v>0</v>
      </c>
      <c r="L110" s="7">
        <f t="shared" si="3"/>
        <v>0</v>
      </c>
    </row>
    <row r="111" spans="1:14" x14ac:dyDescent="0.25">
      <c r="A111" s="5">
        <v>341</v>
      </c>
      <c r="B111" s="6"/>
      <c r="C111" s="14" t="s">
        <v>40</v>
      </c>
      <c r="D111" s="1">
        <v>144833.20000000001</v>
      </c>
      <c r="E111" s="1">
        <v>19025</v>
      </c>
      <c r="F111" s="4">
        <v>0.05</v>
      </c>
      <c r="H111" s="7">
        <f t="shared" si="0"/>
        <v>7241.6600000000008</v>
      </c>
      <c r="I111" s="7"/>
      <c r="J111" s="7">
        <f t="shared" si="1"/>
        <v>20835.415000000001</v>
      </c>
      <c r="K111" s="7">
        <f t="shared" si="2"/>
        <v>28077.075000000001</v>
      </c>
      <c r="L111" s="7">
        <f t="shared" si="3"/>
        <v>28116.755328767125</v>
      </c>
    </row>
    <row r="112" spans="1:14" x14ac:dyDescent="0.25">
      <c r="A112" s="5">
        <v>342</v>
      </c>
      <c r="B112" s="6"/>
      <c r="C112" s="14" t="s">
        <v>37</v>
      </c>
      <c r="D112" s="1">
        <v>0</v>
      </c>
      <c r="E112" s="1">
        <v>0</v>
      </c>
      <c r="F112" s="4">
        <v>0</v>
      </c>
      <c r="H112" s="7">
        <f t="shared" si="0"/>
        <v>0</v>
      </c>
      <c r="I112" s="7"/>
      <c r="J112" s="7">
        <f t="shared" si="1"/>
        <v>0</v>
      </c>
      <c r="K112" s="7">
        <f t="shared" si="2"/>
        <v>0</v>
      </c>
      <c r="L112" s="7">
        <f t="shared" si="3"/>
        <v>0</v>
      </c>
    </row>
    <row r="113" spans="1:14" x14ac:dyDescent="0.25">
      <c r="A113" s="5">
        <v>343</v>
      </c>
      <c r="B113" s="6"/>
      <c r="C113" s="14" t="s">
        <v>38</v>
      </c>
      <c r="D113" s="1">
        <v>0</v>
      </c>
      <c r="E113" s="1">
        <v>0</v>
      </c>
      <c r="F113" s="4">
        <v>0</v>
      </c>
      <c r="H113" s="7">
        <f t="shared" si="0"/>
        <v>0</v>
      </c>
      <c r="I113" s="7"/>
      <c r="J113" s="7">
        <f t="shared" si="1"/>
        <v>0</v>
      </c>
      <c r="K113" s="7">
        <f t="shared" si="2"/>
        <v>0</v>
      </c>
      <c r="L113" s="7">
        <f t="shared" si="3"/>
        <v>0</v>
      </c>
    </row>
    <row r="114" spans="1:14" x14ac:dyDescent="0.25">
      <c r="A114" s="5">
        <v>344</v>
      </c>
      <c r="B114" s="6"/>
      <c r="C114" s="14" t="s">
        <v>39</v>
      </c>
      <c r="D114" s="1">
        <v>2354880.0499999998</v>
      </c>
      <c r="E114" s="1">
        <v>309338</v>
      </c>
      <c r="F114" s="4">
        <v>0.05</v>
      </c>
      <c r="H114" s="7">
        <f t="shared" ref="H114:H177" si="16">D114*F114</f>
        <v>117744.0025</v>
      </c>
      <c r="I114" s="7"/>
      <c r="J114" s="7">
        <f t="shared" si="1"/>
        <v>338774.00062499999</v>
      </c>
      <c r="K114" s="7">
        <f t="shared" si="2"/>
        <v>456518.00312499999</v>
      </c>
      <c r="L114" s="7">
        <f t="shared" si="3"/>
        <v>457163.17574143835</v>
      </c>
    </row>
    <row r="115" spans="1:14" x14ac:dyDescent="0.25">
      <c r="A115" s="5">
        <v>345</v>
      </c>
      <c r="B115" s="6"/>
      <c r="C115" s="14" t="s">
        <v>41</v>
      </c>
      <c r="D115" s="1">
        <v>514962.38</v>
      </c>
      <c r="E115" s="1">
        <v>67464</v>
      </c>
      <c r="F115" s="4">
        <v>0.05</v>
      </c>
      <c r="H115" s="7">
        <f t="shared" si="16"/>
        <v>25748.119000000002</v>
      </c>
      <c r="I115" s="7"/>
      <c r="J115" s="7">
        <f t="shared" si="1"/>
        <v>73901.029750000002</v>
      </c>
      <c r="K115" s="7">
        <f t="shared" si="2"/>
        <v>99649.148750000008</v>
      </c>
      <c r="L115" s="7">
        <f t="shared" si="3"/>
        <v>99790.234333561646</v>
      </c>
    </row>
    <row r="116" spans="1:14" x14ac:dyDescent="0.25">
      <c r="A116" s="5">
        <v>346</v>
      </c>
      <c r="B116" s="6"/>
      <c r="C116" s="14" t="s">
        <v>28</v>
      </c>
      <c r="D116" s="1">
        <v>7509.89</v>
      </c>
      <c r="E116" s="1">
        <v>986</v>
      </c>
      <c r="F116" s="4">
        <v>0.05</v>
      </c>
      <c r="H116" s="7">
        <f t="shared" si="16"/>
        <v>375.49450000000002</v>
      </c>
      <c r="I116" s="7"/>
      <c r="J116" s="7">
        <f t="shared" si="1"/>
        <v>1079.8736249999999</v>
      </c>
      <c r="K116" s="7">
        <f t="shared" si="2"/>
        <v>1455.368125</v>
      </c>
      <c r="L116" s="7">
        <f t="shared" si="3"/>
        <v>1457.425629109589</v>
      </c>
    </row>
    <row r="117" spans="1:14" x14ac:dyDescent="0.25">
      <c r="C117" s="21" t="s">
        <v>94</v>
      </c>
      <c r="D117" s="19">
        <f>SUM(D110:D116)</f>
        <v>3022185.52</v>
      </c>
      <c r="E117" s="19">
        <f t="shared" ref="E117" si="17">SUM(E110:E116)</f>
        <v>396813</v>
      </c>
      <c r="F117" s="19"/>
      <c r="G117" s="19"/>
      <c r="H117" s="19"/>
      <c r="I117" s="19"/>
      <c r="J117" s="29">
        <f>SUM(J110:J116)</f>
        <v>434590.31899999996</v>
      </c>
      <c r="K117" s="29">
        <f t="shared" ref="K117:L117" si="18">SUM(K110:K116)</f>
        <v>585699.59500000009</v>
      </c>
      <c r="L117" s="29">
        <f t="shared" si="18"/>
        <v>586527.59103287675</v>
      </c>
      <c r="N117" s="1">
        <f>D117-L117</f>
        <v>2435657.9289671234</v>
      </c>
    </row>
    <row r="118" spans="1:14" x14ac:dyDescent="0.25">
      <c r="D118" s="1"/>
      <c r="E118" s="1"/>
      <c r="F118" s="4"/>
      <c r="H118" s="7"/>
      <c r="I118" s="7"/>
      <c r="J118" s="7"/>
      <c r="K118" s="7"/>
      <c r="L118" s="7"/>
    </row>
    <row r="119" spans="1:14" x14ac:dyDescent="0.25">
      <c r="A119">
        <v>340</v>
      </c>
      <c r="C119" s="12" t="s">
        <v>23</v>
      </c>
      <c r="D119" s="1">
        <v>163097</v>
      </c>
      <c r="E119" s="1">
        <v>0</v>
      </c>
      <c r="F119" s="4">
        <v>0</v>
      </c>
      <c r="H119" s="7">
        <f t="shared" si="16"/>
        <v>0</v>
      </c>
      <c r="I119" s="7"/>
      <c r="J119" s="7">
        <f t="shared" ref="J119:J182" si="19">E119+((D119*F119)*0.25)</f>
        <v>0</v>
      </c>
      <c r="K119" s="7">
        <f t="shared" ref="K119:K182" si="20">J119+(D119*F119)</f>
        <v>0</v>
      </c>
      <c r="L119" s="7">
        <f t="shared" ref="L119:L182" si="21">K119+((D119*F119)*(2/365))</f>
        <v>0</v>
      </c>
    </row>
    <row r="120" spans="1:14" x14ac:dyDescent="0.25">
      <c r="A120">
        <v>341</v>
      </c>
      <c r="C120" s="10" t="s">
        <v>24</v>
      </c>
      <c r="D120" s="1">
        <v>4572393</v>
      </c>
      <c r="E120" s="1">
        <v>1374195</v>
      </c>
      <c r="F120" s="4">
        <v>7.3300000000000004E-2</v>
      </c>
      <c r="H120" s="7">
        <f t="shared" si="16"/>
        <v>335156.4069</v>
      </c>
      <c r="I120" s="7"/>
      <c r="J120" s="7">
        <f t="shared" si="19"/>
        <v>1457984.101725</v>
      </c>
      <c r="K120" s="7">
        <f t="shared" si="20"/>
        <v>1793140.508625</v>
      </c>
      <c r="L120" s="7">
        <f t="shared" si="21"/>
        <v>1794976.9820874657</v>
      </c>
    </row>
    <row r="121" spans="1:14" x14ac:dyDescent="0.25">
      <c r="A121">
        <v>342</v>
      </c>
      <c r="C121" s="11" t="s">
        <v>37</v>
      </c>
      <c r="D121" s="1">
        <v>1434197</v>
      </c>
      <c r="E121" s="1">
        <v>1464292</v>
      </c>
      <c r="F121" s="4">
        <v>0</v>
      </c>
      <c r="H121" s="7">
        <f t="shared" si="16"/>
        <v>0</v>
      </c>
      <c r="I121" s="7"/>
      <c r="J121" s="7">
        <f t="shared" si="19"/>
        <v>1464292</v>
      </c>
      <c r="K121" s="7">
        <f t="shared" si="20"/>
        <v>1464292</v>
      </c>
      <c r="L121" s="7">
        <f t="shared" si="21"/>
        <v>1464292</v>
      </c>
    </row>
    <row r="122" spans="1:14" x14ac:dyDescent="0.25">
      <c r="A122">
        <v>343</v>
      </c>
      <c r="C122" s="11" t="s">
        <v>38</v>
      </c>
      <c r="D122" s="1">
        <v>27322255</v>
      </c>
      <c r="E122" s="1">
        <v>24306068</v>
      </c>
      <c r="F122" s="4">
        <v>5.3400000000000003E-2</v>
      </c>
      <c r="H122" s="7">
        <f t="shared" si="16"/>
        <v>1459008.4170000001</v>
      </c>
      <c r="I122" s="7"/>
      <c r="J122" s="7">
        <f t="shared" si="19"/>
        <v>24670820.104249999</v>
      </c>
      <c r="K122" s="7">
        <f t="shared" si="20"/>
        <v>26129828.521249998</v>
      </c>
      <c r="L122" s="7">
        <f t="shared" si="21"/>
        <v>26137823.08791849</v>
      </c>
    </row>
    <row r="123" spans="1:14" x14ac:dyDescent="0.25">
      <c r="A123">
        <v>344</v>
      </c>
      <c r="C123" s="11" t="s">
        <v>39</v>
      </c>
      <c r="D123" s="1">
        <v>6492908</v>
      </c>
      <c r="E123" s="1">
        <v>5068157</v>
      </c>
      <c r="F123" s="4">
        <v>5.79E-2</v>
      </c>
      <c r="H123" s="7">
        <f t="shared" si="16"/>
        <v>375939.37319999997</v>
      </c>
      <c r="I123" s="7"/>
      <c r="J123" s="7">
        <f t="shared" si="19"/>
        <v>5162141.8432999998</v>
      </c>
      <c r="K123" s="7">
        <f t="shared" si="20"/>
        <v>5538081.2165000001</v>
      </c>
      <c r="L123" s="7">
        <f t="shared" si="21"/>
        <v>5540141.1582709588</v>
      </c>
    </row>
    <row r="124" spans="1:14" x14ac:dyDescent="0.25">
      <c r="A124">
        <v>345</v>
      </c>
      <c r="C124" s="10" t="s">
        <v>27</v>
      </c>
      <c r="D124" s="1">
        <v>2658496</v>
      </c>
      <c r="E124" s="1">
        <v>2238951</v>
      </c>
      <c r="F124" s="4">
        <v>5.67E-2</v>
      </c>
      <c r="H124" s="7">
        <f t="shared" si="16"/>
        <v>150736.72320000001</v>
      </c>
      <c r="I124" s="7"/>
      <c r="J124" s="7">
        <f t="shared" si="19"/>
        <v>2276635.1808000002</v>
      </c>
      <c r="K124" s="7">
        <f t="shared" si="20"/>
        <v>2427371.9040000001</v>
      </c>
      <c r="L124" s="7">
        <f t="shared" si="21"/>
        <v>2428197.8586476715</v>
      </c>
    </row>
    <row r="125" spans="1:14" x14ac:dyDescent="0.25">
      <c r="A125">
        <v>346</v>
      </c>
      <c r="C125" s="11" t="s">
        <v>28</v>
      </c>
      <c r="D125" s="1">
        <v>2258042</v>
      </c>
      <c r="E125" s="1">
        <v>2346359</v>
      </c>
      <c r="F125" s="4">
        <v>4.4000000000000003E-3</v>
      </c>
      <c r="H125" s="7">
        <f t="shared" si="16"/>
        <v>9935.3847999999998</v>
      </c>
      <c r="I125" s="7"/>
      <c r="J125" s="7">
        <f t="shared" si="19"/>
        <v>2348842.8462</v>
      </c>
      <c r="K125" s="7">
        <f t="shared" si="20"/>
        <v>2358778.2310000001</v>
      </c>
      <c r="L125" s="7">
        <f t="shared" si="21"/>
        <v>2358832.6714646579</v>
      </c>
    </row>
    <row r="126" spans="1:14" x14ac:dyDescent="0.25">
      <c r="C126" s="23" t="s">
        <v>116</v>
      </c>
      <c r="D126" s="19">
        <f>SUM(D119:D125)</f>
        <v>44901388</v>
      </c>
      <c r="E126" s="19">
        <f t="shared" ref="E126" si="22">SUM(E119:E125)</f>
        <v>36798022</v>
      </c>
      <c r="F126" s="19"/>
      <c r="G126" s="19"/>
      <c r="H126" s="19"/>
      <c r="I126" s="19"/>
      <c r="J126" s="29">
        <f>SUM(J119:J125)</f>
        <v>37380716.076274998</v>
      </c>
      <c r="K126" s="29">
        <f t="shared" ref="K126:L126" si="23">SUM(K119:K125)</f>
        <v>39711492.381375</v>
      </c>
      <c r="L126" s="29">
        <f t="shared" si="23"/>
        <v>39724263.758389249</v>
      </c>
      <c r="N126" s="1">
        <f>D126-L126</f>
        <v>5177124.2416107506</v>
      </c>
    </row>
    <row r="127" spans="1:14" x14ac:dyDescent="0.25">
      <c r="D127" s="1"/>
      <c r="E127" s="1"/>
      <c r="F127" s="4"/>
      <c r="H127" s="7">
        <f t="shared" si="16"/>
        <v>0</v>
      </c>
      <c r="I127" s="7"/>
      <c r="J127" s="7"/>
      <c r="K127" s="7"/>
      <c r="L127" s="7"/>
    </row>
    <row r="128" spans="1:14" x14ac:dyDescent="0.25">
      <c r="A128">
        <v>341</v>
      </c>
      <c r="C128" s="10" t="s">
        <v>24</v>
      </c>
      <c r="D128" s="1">
        <v>1095963</v>
      </c>
      <c r="E128" s="1">
        <v>1848700</v>
      </c>
      <c r="F128" s="4">
        <v>3.3700000000000001E-2</v>
      </c>
      <c r="H128" s="7">
        <f t="shared" si="16"/>
        <v>36933.953099999999</v>
      </c>
      <c r="I128" s="7"/>
      <c r="J128" s="7">
        <f t="shared" si="19"/>
        <v>1857933.4882749999</v>
      </c>
      <c r="K128" s="7">
        <f t="shared" si="20"/>
        <v>1894867.4413749999</v>
      </c>
      <c r="L128" s="7">
        <f t="shared" si="21"/>
        <v>1895069.8192002054</v>
      </c>
    </row>
    <row r="129" spans="1:14" x14ac:dyDescent="0.25">
      <c r="A129">
        <v>342</v>
      </c>
      <c r="C129" s="11" t="s">
        <v>37</v>
      </c>
      <c r="D129" s="1">
        <v>1430549</v>
      </c>
      <c r="E129" s="1">
        <v>846908</v>
      </c>
      <c r="F129" s="4">
        <v>2.9499999999999998E-2</v>
      </c>
      <c r="H129" s="7">
        <f t="shared" si="16"/>
        <v>42201.195499999994</v>
      </c>
      <c r="I129" s="7"/>
      <c r="J129" s="7">
        <f t="shared" si="19"/>
        <v>857458.29887499998</v>
      </c>
      <c r="K129" s="7">
        <f t="shared" si="20"/>
        <v>899659.49437500001</v>
      </c>
      <c r="L129" s="7">
        <f t="shared" si="21"/>
        <v>899890.73380239727</v>
      </c>
    </row>
    <row r="130" spans="1:14" x14ac:dyDescent="0.25">
      <c r="A130">
        <v>343</v>
      </c>
      <c r="C130" s="11" t="s">
        <v>38</v>
      </c>
      <c r="D130" s="1">
        <v>61166124</v>
      </c>
      <c r="E130" s="1">
        <v>16313212</v>
      </c>
      <c r="F130" s="4">
        <v>4.0599999999999997E-2</v>
      </c>
      <c r="H130" s="7">
        <f t="shared" si="16"/>
        <v>2483344.6343999999</v>
      </c>
      <c r="I130" s="7"/>
      <c r="J130" s="7">
        <f t="shared" si="19"/>
        <v>16934048.158599999</v>
      </c>
      <c r="K130" s="7">
        <f t="shared" si="20"/>
        <v>19417392.792999998</v>
      </c>
      <c r="L130" s="7">
        <f t="shared" si="21"/>
        <v>19431000.160859723</v>
      </c>
    </row>
    <row r="131" spans="1:14" x14ac:dyDescent="0.25">
      <c r="A131">
        <v>344</v>
      </c>
      <c r="C131" s="11" t="s">
        <v>39</v>
      </c>
      <c r="D131" s="1">
        <v>5786970</v>
      </c>
      <c r="E131" s="1">
        <v>1107418</v>
      </c>
      <c r="F131" s="4">
        <v>4.6100000000000002E-2</v>
      </c>
      <c r="H131" s="7">
        <f t="shared" si="16"/>
        <v>266779.31700000004</v>
      </c>
      <c r="I131" s="7"/>
      <c r="J131" s="7">
        <f t="shared" si="19"/>
        <v>1174112.82925</v>
      </c>
      <c r="K131" s="7">
        <f t="shared" si="20"/>
        <v>1440892.14625</v>
      </c>
      <c r="L131" s="7">
        <f t="shared" si="21"/>
        <v>1442353.9507267124</v>
      </c>
    </row>
    <row r="132" spans="1:14" x14ac:dyDescent="0.25">
      <c r="A132">
        <v>345</v>
      </c>
      <c r="C132" s="10" t="s">
        <v>27</v>
      </c>
      <c r="D132" s="1">
        <v>5014449</v>
      </c>
      <c r="E132" s="1">
        <v>1666976</v>
      </c>
      <c r="F132" s="4">
        <v>3.4500000000000003E-2</v>
      </c>
      <c r="H132" s="7">
        <f t="shared" si="16"/>
        <v>172998.49050000001</v>
      </c>
      <c r="I132" s="7"/>
      <c r="J132" s="7">
        <f t="shared" si="19"/>
        <v>1710225.6226250001</v>
      </c>
      <c r="K132" s="7">
        <f t="shared" si="20"/>
        <v>1883224.1131250001</v>
      </c>
      <c r="L132" s="7">
        <f t="shared" si="21"/>
        <v>1884172.0500592468</v>
      </c>
    </row>
    <row r="133" spans="1:14" x14ac:dyDescent="0.25">
      <c r="A133">
        <v>346</v>
      </c>
      <c r="C133" s="11" t="s">
        <v>28</v>
      </c>
      <c r="D133" s="1">
        <v>1024807</v>
      </c>
      <c r="E133" s="1">
        <v>465875</v>
      </c>
      <c r="F133" s="4">
        <v>3.2000000000000001E-2</v>
      </c>
      <c r="H133" s="7">
        <f t="shared" si="16"/>
        <v>32793.824000000001</v>
      </c>
      <c r="I133" s="7"/>
      <c r="J133" s="7">
        <f t="shared" si="19"/>
        <v>474073.45600000001</v>
      </c>
      <c r="K133" s="7">
        <f t="shared" si="20"/>
        <v>506867.28</v>
      </c>
      <c r="L133" s="7">
        <f t="shared" si="21"/>
        <v>507046.97218630137</v>
      </c>
    </row>
    <row r="134" spans="1:14" x14ac:dyDescent="0.25">
      <c r="C134" s="23" t="s">
        <v>95</v>
      </c>
      <c r="D134" s="19">
        <f>SUM(D128:D133)</f>
        <v>75518862</v>
      </c>
      <c r="E134" s="19">
        <f t="shared" ref="E134" si="24">SUM(E128:E133)</f>
        <v>22249089</v>
      </c>
      <c r="F134" s="19"/>
      <c r="G134" s="19"/>
      <c r="H134" s="19"/>
      <c r="I134" s="19"/>
      <c r="J134" s="29">
        <f>SUM(J128:J133)</f>
        <v>23007851.853625</v>
      </c>
      <c r="K134" s="29">
        <f t="shared" ref="K134:L134" si="25">SUM(K128:K133)</f>
        <v>26042903.268124998</v>
      </c>
      <c r="L134" s="29">
        <f t="shared" si="25"/>
        <v>26059533.686834589</v>
      </c>
      <c r="N134" s="1">
        <f>D134-L134</f>
        <v>49459328.313165411</v>
      </c>
    </row>
    <row r="135" spans="1:14" x14ac:dyDescent="0.25">
      <c r="D135" s="1"/>
      <c r="E135" s="1"/>
      <c r="F135" s="4"/>
      <c r="H135" s="7"/>
      <c r="I135" s="7"/>
      <c r="J135" s="7"/>
      <c r="K135" s="7"/>
      <c r="L135" s="7"/>
    </row>
    <row r="136" spans="1:14" x14ac:dyDescent="0.25">
      <c r="A136">
        <v>340</v>
      </c>
      <c r="C136" s="15" t="s">
        <v>23</v>
      </c>
      <c r="D136" s="1">
        <v>253184</v>
      </c>
      <c r="E136" s="1">
        <v>0</v>
      </c>
      <c r="F136" s="4">
        <v>0</v>
      </c>
      <c r="H136" s="7">
        <f t="shared" si="16"/>
        <v>0</v>
      </c>
      <c r="I136" s="7"/>
      <c r="J136" s="7">
        <f t="shared" si="19"/>
        <v>0</v>
      </c>
      <c r="K136" s="7">
        <f t="shared" si="20"/>
        <v>0</v>
      </c>
      <c r="L136" s="7">
        <f t="shared" si="21"/>
        <v>0</v>
      </c>
    </row>
    <row r="137" spans="1:14" x14ac:dyDescent="0.25">
      <c r="C137" s="23" t="s">
        <v>96</v>
      </c>
      <c r="D137" s="19">
        <f>SUM(D136)</f>
        <v>253184</v>
      </c>
      <c r="E137" s="19">
        <f t="shared" ref="E137" si="26">SUM(E136)</f>
        <v>0</v>
      </c>
      <c r="F137" s="19"/>
      <c r="G137" s="19"/>
      <c r="H137" s="19"/>
      <c r="I137" s="19"/>
      <c r="J137" s="29">
        <f>SUM(J136)</f>
        <v>0</v>
      </c>
      <c r="K137" s="29">
        <f t="shared" ref="K137:L137" si="27">SUM(K136)</f>
        <v>0</v>
      </c>
      <c r="L137" s="29">
        <f t="shared" si="27"/>
        <v>0</v>
      </c>
      <c r="N137" s="1">
        <f>D137-L137</f>
        <v>253184</v>
      </c>
    </row>
    <row r="138" spans="1:14" x14ac:dyDescent="0.25">
      <c r="D138" s="1"/>
      <c r="E138" s="1"/>
      <c r="F138" s="4"/>
      <c r="H138" s="7"/>
      <c r="I138" s="7"/>
      <c r="J138" s="7"/>
      <c r="K138" s="7"/>
      <c r="L138" s="7"/>
    </row>
    <row r="139" spans="1:14" x14ac:dyDescent="0.25">
      <c r="A139">
        <v>341</v>
      </c>
      <c r="C139" s="10" t="s">
        <v>24</v>
      </c>
      <c r="D139" s="1">
        <v>15199508</v>
      </c>
      <c r="E139" s="1">
        <v>5774712</v>
      </c>
      <c r="F139" s="4">
        <v>6.5699999999999995E-2</v>
      </c>
      <c r="H139" s="7">
        <f t="shared" si="16"/>
        <v>998607.67559999996</v>
      </c>
      <c r="I139" s="7"/>
      <c r="J139" s="7">
        <f t="shared" si="19"/>
        <v>6024363.9188999999</v>
      </c>
      <c r="K139" s="7">
        <f t="shared" si="20"/>
        <v>7022971.5944999997</v>
      </c>
      <c r="L139" s="7">
        <f t="shared" si="21"/>
        <v>7028443.4173799995</v>
      </c>
    </row>
    <row r="140" spans="1:14" x14ac:dyDescent="0.25">
      <c r="A140">
        <v>342</v>
      </c>
      <c r="C140" s="11" t="s">
        <v>37</v>
      </c>
      <c r="D140" s="1">
        <v>2097505</v>
      </c>
      <c r="E140" s="1">
        <v>590531</v>
      </c>
      <c r="F140" s="4">
        <v>4.1799999999999997E-2</v>
      </c>
      <c r="H140" s="7">
        <f t="shared" si="16"/>
        <v>87675.708999999988</v>
      </c>
      <c r="I140" s="7"/>
      <c r="J140" s="7">
        <f t="shared" si="19"/>
        <v>612449.92724999995</v>
      </c>
      <c r="K140" s="7">
        <f t="shared" si="20"/>
        <v>700125.63624999998</v>
      </c>
      <c r="L140" s="7">
        <f t="shared" si="21"/>
        <v>700606.05109383562</v>
      </c>
    </row>
    <row r="141" spans="1:14" x14ac:dyDescent="0.25">
      <c r="A141">
        <v>343</v>
      </c>
      <c r="C141" s="11" t="s">
        <v>38</v>
      </c>
      <c r="D141" s="1">
        <v>10269756</v>
      </c>
      <c r="E141" s="1">
        <v>3883741</v>
      </c>
      <c r="F141" s="4">
        <v>5.7700000000000001E-2</v>
      </c>
      <c r="H141" s="7">
        <f t="shared" si="16"/>
        <v>592564.92119999998</v>
      </c>
      <c r="I141" s="7"/>
      <c r="J141" s="7">
        <f t="shared" si="19"/>
        <v>4031882.2302999999</v>
      </c>
      <c r="K141" s="7">
        <f t="shared" si="20"/>
        <v>4624447.1514999997</v>
      </c>
      <c r="L141" s="7">
        <f t="shared" si="21"/>
        <v>4627694.0825750679</v>
      </c>
    </row>
    <row r="142" spans="1:14" x14ac:dyDescent="0.25">
      <c r="A142">
        <v>344</v>
      </c>
      <c r="C142" s="11" t="s">
        <v>39</v>
      </c>
      <c r="D142" s="1">
        <v>1764497</v>
      </c>
      <c r="E142" s="1">
        <v>1195423</v>
      </c>
      <c r="F142" s="4">
        <v>4.2099999999999999E-2</v>
      </c>
      <c r="H142" s="7">
        <f t="shared" si="16"/>
        <v>74285.323699999994</v>
      </c>
      <c r="I142" s="7"/>
      <c r="J142" s="7">
        <f t="shared" si="19"/>
        <v>1213994.3309249999</v>
      </c>
      <c r="K142" s="7">
        <f t="shared" si="20"/>
        <v>1288279.654625</v>
      </c>
      <c r="L142" s="7">
        <f t="shared" si="21"/>
        <v>1288686.697494589</v>
      </c>
    </row>
    <row r="143" spans="1:14" x14ac:dyDescent="0.25">
      <c r="A143">
        <v>345</v>
      </c>
      <c r="C143" s="10" t="s">
        <v>27</v>
      </c>
      <c r="D143" s="1">
        <v>2124619</v>
      </c>
      <c r="E143" s="1">
        <v>944232</v>
      </c>
      <c r="F143" s="4">
        <v>5.45E-2</v>
      </c>
      <c r="H143" s="7">
        <f t="shared" si="16"/>
        <v>115791.7355</v>
      </c>
      <c r="I143" s="7"/>
      <c r="J143" s="7">
        <f t="shared" si="19"/>
        <v>973179.93387499999</v>
      </c>
      <c r="K143" s="7">
        <f t="shared" si="20"/>
        <v>1088971.6693750001</v>
      </c>
      <c r="L143" s="7">
        <f t="shared" si="21"/>
        <v>1089606.1446380138</v>
      </c>
    </row>
    <row r="144" spans="1:14" x14ac:dyDescent="0.25">
      <c r="A144">
        <v>346</v>
      </c>
      <c r="C144" s="11" t="s">
        <v>28</v>
      </c>
      <c r="D144" s="1">
        <v>2341601</v>
      </c>
      <c r="E144" s="1">
        <v>758722</v>
      </c>
      <c r="F144" s="4">
        <v>6.2700000000000006E-2</v>
      </c>
      <c r="H144" s="7">
        <f t="shared" si="16"/>
        <v>146818.38270000002</v>
      </c>
      <c r="I144" s="7"/>
      <c r="J144" s="7">
        <f t="shared" si="19"/>
        <v>795426.59567499999</v>
      </c>
      <c r="K144" s="7">
        <f t="shared" si="20"/>
        <v>942244.97837499995</v>
      </c>
      <c r="L144" s="7">
        <f t="shared" si="21"/>
        <v>943049.46266376704</v>
      </c>
    </row>
    <row r="145" spans="1:14" x14ac:dyDescent="0.25">
      <c r="C145" s="23" t="s">
        <v>97</v>
      </c>
      <c r="D145" s="19">
        <f>SUM(D139:D144)</f>
        <v>33797486</v>
      </c>
      <c r="E145" s="19">
        <f t="shared" ref="E145" si="28">SUM(E139:E144)</f>
        <v>13147361</v>
      </c>
      <c r="F145" s="19"/>
      <c r="G145" s="19"/>
      <c r="H145" s="19"/>
      <c r="I145" s="19"/>
      <c r="J145" s="29">
        <f>SUM(J139:J144)</f>
        <v>13651296.936925001</v>
      </c>
      <c r="K145" s="29">
        <f t="shared" ref="K145:L145" si="29">SUM(K139:K144)</f>
        <v>15667040.684625</v>
      </c>
      <c r="L145" s="29">
        <f t="shared" si="29"/>
        <v>15678085.855845273</v>
      </c>
      <c r="N145" s="1">
        <f>D145-L145</f>
        <v>18119400.144154727</v>
      </c>
    </row>
    <row r="146" spans="1:14" x14ac:dyDescent="0.25">
      <c r="D146" s="1"/>
      <c r="E146" s="1"/>
      <c r="F146" s="4"/>
      <c r="H146" s="7"/>
      <c r="I146" s="7"/>
      <c r="J146" s="7"/>
      <c r="K146" s="7"/>
      <c r="L146" s="7"/>
    </row>
    <row r="147" spans="1:14" x14ac:dyDescent="0.25">
      <c r="A147">
        <v>341</v>
      </c>
      <c r="C147" s="10" t="s">
        <v>24</v>
      </c>
      <c r="D147" s="1">
        <v>19560815</v>
      </c>
      <c r="E147" s="1">
        <v>3966692</v>
      </c>
      <c r="F147" s="4">
        <v>2.5700000000000001E-2</v>
      </c>
      <c r="H147" s="7">
        <f t="shared" si="16"/>
        <v>502712.94550000003</v>
      </c>
      <c r="I147" s="7"/>
      <c r="J147" s="7">
        <f t="shared" si="19"/>
        <v>4092370.2363749999</v>
      </c>
      <c r="K147" s="7">
        <f t="shared" si="20"/>
        <v>4595083.1818749998</v>
      </c>
      <c r="L147" s="7">
        <f t="shared" si="21"/>
        <v>4597837.7733571911</v>
      </c>
    </row>
    <row r="148" spans="1:14" x14ac:dyDescent="0.25">
      <c r="A148">
        <v>342</v>
      </c>
      <c r="C148" s="11" t="s">
        <v>37</v>
      </c>
      <c r="D148" s="1">
        <v>942779</v>
      </c>
      <c r="E148" s="1">
        <v>297963</v>
      </c>
      <c r="F148" s="4">
        <v>2.1999999999999999E-2</v>
      </c>
      <c r="H148" s="7">
        <f t="shared" si="16"/>
        <v>20741.137999999999</v>
      </c>
      <c r="I148" s="7"/>
      <c r="J148" s="7">
        <f t="shared" si="19"/>
        <v>303148.28450000001</v>
      </c>
      <c r="K148" s="7">
        <f t="shared" si="20"/>
        <v>323889.42249999999</v>
      </c>
      <c r="L148" s="7">
        <f t="shared" si="21"/>
        <v>324003.07257123286</v>
      </c>
    </row>
    <row r="149" spans="1:14" x14ac:dyDescent="0.25">
      <c r="A149">
        <v>343</v>
      </c>
      <c r="C149" s="11" t="s">
        <v>38</v>
      </c>
      <c r="D149" s="1">
        <v>163511442</v>
      </c>
      <c r="E149" s="1">
        <v>30674691</v>
      </c>
      <c r="F149" s="4">
        <v>2.8400000000000002E-2</v>
      </c>
      <c r="H149" s="7">
        <f t="shared" si="16"/>
        <v>4643724.9528000001</v>
      </c>
      <c r="I149" s="7"/>
      <c r="J149" s="7">
        <f t="shared" si="19"/>
        <v>31835622.238200001</v>
      </c>
      <c r="K149" s="7">
        <f t="shared" si="20"/>
        <v>36479347.191</v>
      </c>
      <c r="L149" s="7">
        <f t="shared" si="21"/>
        <v>36504792.259234518</v>
      </c>
    </row>
    <row r="150" spans="1:14" x14ac:dyDescent="0.25">
      <c r="A150">
        <v>344</v>
      </c>
      <c r="C150" s="11" t="s">
        <v>39</v>
      </c>
      <c r="D150" s="1">
        <v>22109897</v>
      </c>
      <c r="E150" s="1">
        <v>5142639</v>
      </c>
      <c r="F150" s="4">
        <v>2.86E-2</v>
      </c>
      <c r="H150" s="7">
        <f t="shared" si="16"/>
        <v>632343.05420000001</v>
      </c>
      <c r="I150" s="7"/>
      <c r="J150" s="7">
        <f t="shared" si="19"/>
        <v>5300724.7635500003</v>
      </c>
      <c r="K150" s="7">
        <f t="shared" si="20"/>
        <v>5933067.8177500004</v>
      </c>
      <c r="L150" s="7">
        <f t="shared" si="21"/>
        <v>5936532.7111976715</v>
      </c>
    </row>
    <row r="151" spans="1:14" x14ac:dyDescent="0.25">
      <c r="A151">
        <v>345</v>
      </c>
      <c r="C151" s="10" t="s">
        <v>27</v>
      </c>
      <c r="D151" s="1">
        <v>25233521</v>
      </c>
      <c r="E151" s="1">
        <v>6192172</v>
      </c>
      <c r="F151" s="4">
        <v>2.9100000000000001E-2</v>
      </c>
      <c r="H151" s="7">
        <f t="shared" si="16"/>
        <v>734295.46110000007</v>
      </c>
      <c r="I151" s="7"/>
      <c r="J151" s="7">
        <f t="shared" si="19"/>
        <v>6375745.8652750002</v>
      </c>
      <c r="K151" s="7">
        <f t="shared" si="20"/>
        <v>7110041.3263750002</v>
      </c>
      <c r="L151" s="7">
        <f t="shared" si="21"/>
        <v>7114064.863148151</v>
      </c>
    </row>
    <row r="152" spans="1:14" x14ac:dyDescent="0.25">
      <c r="A152">
        <v>346</v>
      </c>
      <c r="C152" s="11" t="s">
        <v>28</v>
      </c>
      <c r="D152" s="1">
        <v>2312304</v>
      </c>
      <c r="E152" s="1">
        <v>844932</v>
      </c>
      <c r="F152" s="4">
        <v>2.3900000000000001E-2</v>
      </c>
      <c r="H152" s="7">
        <f t="shared" si="16"/>
        <v>55264.065600000002</v>
      </c>
      <c r="I152" s="7"/>
      <c r="J152" s="7">
        <f t="shared" si="19"/>
        <v>858748.01639999996</v>
      </c>
      <c r="K152" s="7">
        <f t="shared" si="20"/>
        <v>914012.08199999994</v>
      </c>
      <c r="L152" s="7">
        <f t="shared" si="21"/>
        <v>914314.8987978081</v>
      </c>
    </row>
    <row r="153" spans="1:14" x14ac:dyDescent="0.25">
      <c r="C153" s="23" t="s">
        <v>98</v>
      </c>
      <c r="D153" s="19">
        <f>SUM(D147:D152)</f>
        <v>233670758</v>
      </c>
      <c r="E153" s="19">
        <f t="shared" ref="E153" si="30">SUM(E147:E152)</f>
        <v>47119089</v>
      </c>
      <c r="F153" s="19"/>
      <c r="G153" s="19"/>
      <c r="H153" s="19"/>
      <c r="I153" s="19"/>
      <c r="J153" s="29">
        <f>SUM(J147:J152)</f>
        <v>48766359.404300004</v>
      </c>
      <c r="K153" s="29">
        <f t="shared" ref="K153:L153" si="31">SUM(K147:K152)</f>
        <v>55355441.021499999</v>
      </c>
      <c r="L153" s="29">
        <f t="shared" si="31"/>
        <v>55391545.578306578</v>
      </c>
      <c r="N153" s="1">
        <f>D153-L153</f>
        <v>178279212.42169341</v>
      </c>
    </row>
    <row r="154" spans="1:14" x14ac:dyDescent="0.25">
      <c r="D154" s="1"/>
      <c r="E154" s="1"/>
      <c r="F154" s="4"/>
      <c r="H154" s="7"/>
      <c r="I154" s="7"/>
      <c r="J154" s="7"/>
      <c r="K154" s="7"/>
      <c r="L154" s="7"/>
    </row>
    <row r="155" spans="1:14" x14ac:dyDescent="0.25">
      <c r="A155">
        <v>340</v>
      </c>
      <c r="C155" s="12" t="s">
        <v>23</v>
      </c>
      <c r="D155" s="1">
        <v>161820</v>
      </c>
      <c r="E155" s="1">
        <v>0</v>
      </c>
      <c r="F155" s="4">
        <v>0</v>
      </c>
      <c r="H155" s="7">
        <f t="shared" si="16"/>
        <v>0</v>
      </c>
      <c r="I155" s="7"/>
      <c r="J155" s="7">
        <f t="shared" si="19"/>
        <v>0</v>
      </c>
      <c r="K155" s="7">
        <f t="shared" si="20"/>
        <v>0</v>
      </c>
      <c r="L155" s="7">
        <f t="shared" si="21"/>
        <v>0</v>
      </c>
    </row>
    <row r="156" spans="1:14" x14ac:dyDescent="0.25">
      <c r="A156">
        <v>341</v>
      </c>
      <c r="C156" s="10" t="s">
        <v>24</v>
      </c>
      <c r="D156" s="1">
        <v>1632243</v>
      </c>
      <c r="E156" s="1">
        <v>1078661</v>
      </c>
      <c r="F156" s="4">
        <v>7.3000000000000001E-3</v>
      </c>
      <c r="H156" s="7">
        <f t="shared" si="16"/>
        <v>11915.373900000001</v>
      </c>
      <c r="I156" s="7"/>
      <c r="J156" s="7">
        <f t="shared" si="19"/>
        <v>1081639.843475</v>
      </c>
      <c r="K156" s="7">
        <f t="shared" si="20"/>
        <v>1093555.217375</v>
      </c>
      <c r="L156" s="7">
        <f t="shared" si="21"/>
        <v>1093620.507095</v>
      </c>
    </row>
    <row r="157" spans="1:14" x14ac:dyDescent="0.25">
      <c r="A157">
        <v>342</v>
      </c>
      <c r="C157" s="11" t="s">
        <v>37</v>
      </c>
      <c r="D157" s="1">
        <v>3463639</v>
      </c>
      <c r="E157" s="1">
        <v>2887994</v>
      </c>
      <c r="F157" s="4">
        <v>1.5100000000000001E-2</v>
      </c>
      <c r="H157" s="7">
        <f t="shared" si="16"/>
        <v>52300.948900000003</v>
      </c>
      <c r="I157" s="7"/>
      <c r="J157" s="7">
        <f t="shared" si="19"/>
        <v>2901069.2372249998</v>
      </c>
      <c r="K157" s="7">
        <f t="shared" si="20"/>
        <v>2953370.186125</v>
      </c>
      <c r="L157" s="7">
        <f t="shared" si="21"/>
        <v>2953656.7666669176</v>
      </c>
    </row>
    <row r="158" spans="1:14" x14ac:dyDescent="0.25">
      <c r="A158">
        <v>343</v>
      </c>
      <c r="C158" s="11" t="s">
        <v>38</v>
      </c>
      <c r="D158" s="1">
        <v>41850767</v>
      </c>
      <c r="E158" s="1">
        <v>13697176</v>
      </c>
      <c r="F158" s="4">
        <v>2.92E-2</v>
      </c>
      <c r="H158" s="7">
        <f t="shared" si="16"/>
        <v>1222042.3964</v>
      </c>
      <c r="I158" s="7"/>
      <c r="J158" s="7">
        <f t="shared" si="19"/>
        <v>14002686.599099999</v>
      </c>
      <c r="K158" s="7">
        <f t="shared" si="20"/>
        <v>15224728.995499998</v>
      </c>
      <c r="L158" s="7">
        <f t="shared" si="21"/>
        <v>15231425.118219998</v>
      </c>
    </row>
    <row r="159" spans="1:14" x14ac:dyDescent="0.25">
      <c r="A159">
        <v>344</v>
      </c>
      <c r="C159" s="11" t="s">
        <v>39</v>
      </c>
      <c r="D159" s="1">
        <v>5101035</v>
      </c>
      <c r="E159" s="1">
        <v>5209956</v>
      </c>
      <c r="F159" s="4">
        <v>3.6900000000000002E-2</v>
      </c>
      <c r="H159" s="7">
        <f t="shared" si="16"/>
        <v>188228.19150000002</v>
      </c>
      <c r="I159" s="7"/>
      <c r="J159" s="7">
        <f t="shared" si="19"/>
        <v>5257013.0478750002</v>
      </c>
      <c r="K159" s="7">
        <f t="shared" si="20"/>
        <v>5445241.2393749999</v>
      </c>
      <c r="L159" s="7">
        <f t="shared" si="21"/>
        <v>5446272.6267256849</v>
      </c>
    </row>
    <row r="160" spans="1:14" x14ac:dyDescent="0.25">
      <c r="A160">
        <v>345</v>
      </c>
      <c r="C160" s="10" t="s">
        <v>27</v>
      </c>
      <c r="D160" s="1">
        <v>7704667</v>
      </c>
      <c r="E160" s="1">
        <v>2481915</v>
      </c>
      <c r="F160" s="4">
        <v>2.9700000000000001E-2</v>
      </c>
      <c r="H160" s="7">
        <f t="shared" si="16"/>
        <v>228828.60990000001</v>
      </c>
      <c r="I160" s="7"/>
      <c r="J160" s="7">
        <f t="shared" si="19"/>
        <v>2539122.1524749999</v>
      </c>
      <c r="K160" s="7">
        <f t="shared" si="20"/>
        <v>2767950.7623749999</v>
      </c>
      <c r="L160" s="7">
        <f t="shared" si="21"/>
        <v>2769204.6177717121</v>
      </c>
    </row>
    <row r="161" spans="1:14" x14ac:dyDescent="0.25">
      <c r="A161">
        <v>346</v>
      </c>
      <c r="C161" s="11" t="s">
        <v>28</v>
      </c>
      <c r="D161" s="1">
        <v>120012</v>
      </c>
      <c r="E161" s="1">
        <v>270185</v>
      </c>
      <c r="F161" s="4">
        <v>3.5900000000000001E-2</v>
      </c>
      <c r="H161" s="7">
        <f t="shared" si="16"/>
        <v>4308.4308000000001</v>
      </c>
      <c r="I161" s="7"/>
      <c r="J161" s="7">
        <f t="shared" si="19"/>
        <v>271262.10769999999</v>
      </c>
      <c r="K161" s="7">
        <f t="shared" si="20"/>
        <v>275570.53849999997</v>
      </c>
      <c r="L161" s="7">
        <f t="shared" si="21"/>
        <v>275594.14633999998</v>
      </c>
    </row>
    <row r="162" spans="1:14" x14ac:dyDescent="0.25">
      <c r="C162" s="23" t="s">
        <v>99</v>
      </c>
      <c r="D162" s="19">
        <f>SUM(D155:D161)</f>
        <v>60034183</v>
      </c>
      <c r="E162" s="19">
        <f t="shared" ref="E162" si="32">SUM(E155:E161)</f>
        <v>25625887</v>
      </c>
      <c r="F162" s="19"/>
      <c r="G162" s="19"/>
      <c r="H162" s="19"/>
      <c r="I162" s="19"/>
      <c r="J162" s="29">
        <f>SUM(J155:J161)</f>
        <v>26052792.987849999</v>
      </c>
      <c r="K162" s="29">
        <f t="shared" ref="K162:L162" si="33">SUM(K155:K161)</f>
        <v>27760416.939249996</v>
      </c>
      <c r="L162" s="29">
        <f t="shared" si="33"/>
        <v>27769773.782819312</v>
      </c>
      <c r="N162" s="1">
        <f>D162-L162</f>
        <v>32264409.217180688</v>
      </c>
    </row>
    <row r="163" spans="1:14" x14ac:dyDescent="0.25">
      <c r="D163" s="1"/>
      <c r="E163" s="1"/>
      <c r="F163" s="4"/>
      <c r="H163" s="7"/>
      <c r="I163" s="7"/>
      <c r="J163" s="7"/>
      <c r="K163" s="7"/>
      <c r="L163" s="7"/>
    </row>
    <row r="164" spans="1:14" x14ac:dyDescent="0.25">
      <c r="A164">
        <v>340</v>
      </c>
      <c r="C164" s="12" t="s">
        <v>23</v>
      </c>
      <c r="D164" s="1">
        <v>189752</v>
      </c>
      <c r="E164" s="1">
        <v>0</v>
      </c>
      <c r="F164" s="4">
        <v>0</v>
      </c>
      <c r="H164" s="7">
        <f t="shared" si="16"/>
        <v>0</v>
      </c>
      <c r="I164" s="7"/>
      <c r="J164" s="7">
        <f t="shared" si="19"/>
        <v>0</v>
      </c>
      <c r="K164" s="7">
        <f t="shared" si="20"/>
        <v>0</v>
      </c>
      <c r="L164" s="7">
        <f t="shared" si="21"/>
        <v>0</v>
      </c>
    </row>
    <row r="165" spans="1:14" x14ac:dyDescent="0.25">
      <c r="A165">
        <v>341</v>
      </c>
      <c r="C165" s="10" t="s">
        <v>24</v>
      </c>
      <c r="D165" s="1">
        <v>7560823</v>
      </c>
      <c r="E165" s="1">
        <v>1852374</v>
      </c>
      <c r="F165" s="4">
        <v>2.3099999999999999E-2</v>
      </c>
      <c r="H165" s="7">
        <f t="shared" si="16"/>
        <v>174655.01129999998</v>
      </c>
      <c r="I165" s="7"/>
      <c r="J165" s="7">
        <f t="shared" si="19"/>
        <v>1896037.7528250001</v>
      </c>
      <c r="K165" s="7">
        <f t="shared" si="20"/>
        <v>2070692.764125</v>
      </c>
      <c r="L165" s="7">
        <f t="shared" si="21"/>
        <v>2071649.7778855478</v>
      </c>
    </row>
    <row r="166" spans="1:14" x14ac:dyDescent="0.25">
      <c r="A166">
        <v>342</v>
      </c>
      <c r="C166" s="16" t="s">
        <v>37</v>
      </c>
      <c r="D166" s="1">
        <v>200502.74139817627</v>
      </c>
      <c r="E166" s="1">
        <v>51</v>
      </c>
      <c r="F166" s="4">
        <v>0</v>
      </c>
      <c r="H166" s="7">
        <f t="shared" si="16"/>
        <v>0</v>
      </c>
      <c r="I166" s="7"/>
      <c r="J166" s="7">
        <f t="shared" si="19"/>
        <v>51</v>
      </c>
      <c r="K166" s="7">
        <f t="shared" si="20"/>
        <v>51</v>
      </c>
      <c r="L166" s="7">
        <f t="shared" si="21"/>
        <v>51</v>
      </c>
    </row>
    <row r="167" spans="1:14" x14ac:dyDescent="0.25">
      <c r="A167">
        <v>343</v>
      </c>
      <c r="C167" s="16" t="s">
        <v>38</v>
      </c>
      <c r="D167" s="1">
        <v>1304434</v>
      </c>
      <c r="E167" s="1">
        <v>183749</v>
      </c>
      <c r="F167" s="4">
        <v>3.3799999999999997E-2</v>
      </c>
      <c r="H167" s="7">
        <f t="shared" si="16"/>
        <v>44089.869199999994</v>
      </c>
      <c r="I167" s="7"/>
      <c r="J167" s="7">
        <f t="shared" si="19"/>
        <v>194771.46729999999</v>
      </c>
      <c r="K167" s="7">
        <f t="shared" si="20"/>
        <v>238861.33649999998</v>
      </c>
      <c r="L167" s="7">
        <f t="shared" si="21"/>
        <v>239102.92482438355</v>
      </c>
    </row>
    <row r="168" spans="1:14" x14ac:dyDescent="0.25">
      <c r="A168" s="5">
        <v>344</v>
      </c>
      <c r="B168" s="6"/>
      <c r="C168" s="13" t="s">
        <v>39</v>
      </c>
      <c r="D168" s="1">
        <v>0</v>
      </c>
      <c r="E168" s="1">
        <v>0</v>
      </c>
      <c r="F168" s="4">
        <v>0</v>
      </c>
      <c r="H168" s="7">
        <f t="shared" si="16"/>
        <v>0</v>
      </c>
      <c r="I168" s="7"/>
      <c r="J168" s="7">
        <f t="shared" si="19"/>
        <v>0</v>
      </c>
      <c r="K168" s="7">
        <f t="shared" si="20"/>
        <v>0</v>
      </c>
      <c r="L168" s="7">
        <f t="shared" si="21"/>
        <v>0</v>
      </c>
    </row>
    <row r="169" spans="1:14" x14ac:dyDescent="0.25">
      <c r="A169">
        <v>345</v>
      </c>
      <c r="C169" s="10" t="s">
        <v>27</v>
      </c>
      <c r="D169" s="1">
        <v>3096468</v>
      </c>
      <c r="E169" s="1">
        <v>1007671</v>
      </c>
      <c r="F169" s="4">
        <v>2.9899999999999999E-2</v>
      </c>
      <c r="H169" s="7">
        <f t="shared" si="16"/>
        <v>92584.393199999991</v>
      </c>
      <c r="I169" s="7"/>
      <c r="J169" s="7">
        <f t="shared" si="19"/>
        <v>1030817.0983</v>
      </c>
      <c r="K169" s="7">
        <f t="shared" si="20"/>
        <v>1123401.4915</v>
      </c>
      <c r="L169" s="7">
        <f t="shared" si="21"/>
        <v>1123908.8032435616</v>
      </c>
    </row>
    <row r="170" spans="1:14" x14ac:dyDescent="0.25">
      <c r="A170">
        <v>346</v>
      </c>
      <c r="C170" s="16" t="s">
        <v>28</v>
      </c>
      <c r="D170" s="1">
        <v>1247010</v>
      </c>
      <c r="E170" s="1">
        <v>238567</v>
      </c>
      <c r="F170" s="4">
        <v>1.7999999999999999E-2</v>
      </c>
      <c r="H170" s="7">
        <f t="shared" si="16"/>
        <v>22446.179999999997</v>
      </c>
      <c r="I170" s="7"/>
      <c r="J170" s="7">
        <f t="shared" si="19"/>
        <v>244178.54500000001</v>
      </c>
      <c r="K170" s="7">
        <f t="shared" si="20"/>
        <v>266624.72500000003</v>
      </c>
      <c r="L170" s="7">
        <f t="shared" si="21"/>
        <v>266747.71776712331</v>
      </c>
    </row>
    <row r="171" spans="1:14" x14ac:dyDescent="0.25">
      <c r="C171" s="25" t="s">
        <v>100</v>
      </c>
      <c r="D171" s="19">
        <f>SUM(D164:D170)</f>
        <v>13598989.741398176</v>
      </c>
      <c r="E171" s="19">
        <f t="shared" ref="E171" si="34">SUM(E164:E170)</f>
        <v>3282412</v>
      </c>
      <c r="F171" s="19"/>
      <c r="G171" s="19"/>
      <c r="H171" s="19"/>
      <c r="I171" s="19"/>
      <c r="J171" s="29">
        <f>SUM(J164:J170)</f>
        <v>3365855.8634249996</v>
      </c>
      <c r="K171" s="29">
        <f t="shared" ref="K171:L171" si="35">SUM(K164:K170)</f>
        <v>3699631.3171250001</v>
      </c>
      <c r="L171" s="29">
        <f t="shared" si="35"/>
        <v>3701460.2237206162</v>
      </c>
      <c r="N171" s="1">
        <f>D171-L171</f>
        <v>9897529.5176775604</v>
      </c>
    </row>
    <row r="172" spans="1:14" x14ac:dyDescent="0.25">
      <c r="D172" s="1"/>
      <c r="E172" s="1"/>
      <c r="F172" s="4"/>
      <c r="H172" s="7"/>
      <c r="I172" s="7"/>
      <c r="J172" s="7"/>
      <c r="K172" s="7"/>
      <c r="L172" s="7"/>
    </row>
    <row r="173" spans="1:14" x14ac:dyDescent="0.25">
      <c r="A173">
        <v>340</v>
      </c>
      <c r="C173" s="12" t="s">
        <v>23</v>
      </c>
      <c r="D173" s="1">
        <v>554209</v>
      </c>
      <c r="E173" s="1">
        <v>0</v>
      </c>
      <c r="F173" s="4">
        <v>0</v>
      </c>
      <c r="H173" s="7">
        <f t="shared" si="16"/>
        <v>0</v>
      </c>
      <c r="I173" s="7"/>
      <c r="J173" s="7">
        <f t="shared" si="19"/>
        <v>0</v>
      </c>
      <c r="K173" s="7">
        <f t="shared" si="20"/>
        <v>0</v>
      </c>
      <c r="L173" s="7">
        <f t="shared" si="21"/>
        <v>0</v>
      </c>
    </row>
    <row r="174" spans="1:14" x14ac:dyDescent="0.25">
      <c r="A174">
        <v>341</v>
      </c>
      <c r="C174" s="10" t="s">
        <v>24</v>
      </c>
      <c r="D174" s="1">
        <v>10104126</v>
      </c>
      <c r="E174" s="1">
        <v>3545473</v>
      </c>
      <c r="F174" s="4">
        <v>2.3599999999999999E-2</v>
      </c>
      <c r="H174" s="7">
        <f t="shared" si="16"/>
        <v>238457.37359999999</v>
      </c>
      <c r="I174" s="7"/>
      <c r="J174" s="7">
        <f t="shared" si="19"/>
        <v>3605087.3434000001</v>
      </c>
      <c r="K174" s="7">
        <f t="shared" si="20"/>
        <v>3843544.7170000002</v>
      </c>
      <c r="L174" s="7">
        <f t="shared" si="21"/>
        <v>3844851.3327457537</v>
      </c>
    </row>
    <row r="175" spans="1:14" x14ac:dyDescent="0.25">
      <c r="A175">
        <v>342</v>
      </c>
      <c r="C175" s="11" t="s">
        <v>37</v>
      </c>
      <c r="D175" s="1">
        <v>192653</v>
      </c>
      <c r="E175" s="1">
        <v>225911</v>
      </c>
      <c r="F175" s="4">
        <v>0</v>
      </c>
      <c r="H175" s="7">
        <f t="shared" si="16"/>
        <v>0</v>
      </c>
      <c r="I175" s="7"/>
      <c r="J175" s="7">
        <f t="shared" si="19"/>
        <v>225911</v>
      </c>
      <c r="K175" s="7">
        <f t="shared" si="20"/>
        <v>225911</v>
      </c>
      <c r="L175" s="7">
        <f t="shared" si="21"/>
        <v>225911</v>
      </c>
    </row>
    <row r="176" spans="1:14" x14ac:dyDescent="0.25">
      <c r="A176">
        <v>343</v>
      </c>
      <c r="C176" s="11" t="s">
        <v>38</v>
      </c>
      <c r="D176" s="1">
        <v>127429940</v>
      </c>
      <c r="E176" s="1">
        <v>39153920</v>
      </c>
      <c r="F176" s="4">
        <v>2.8000000000000001E-2</v>
      </c>
      <c r="H176" s="7">
        <f t="shared" si="16"/>
        <v>3568038.3200000003</v>
      </c>
      <c r="I176" s="7"/>
      <c r="J176" s="7">
        <f t="shared" si="19"/>
        <v>40045929.579999998</v>
      </c>
      <c r="K176" s="7">
        <f t="shared" si="20"/>
        <v>43613967.899999999</v>
      </c>
      <c r="L176" s="7">
        <f t="shared" si="21"/>
        <v>43633518.794904105</v>
      </c>
    </row>
    <row r="177" spans="1:14" x14ac:dyDescent="0.25">
      <c r="A177">
        <v>344</v>
      </c>
      <c r="C177" s="11" t="s">
        <v>39</v>
      </c>
      <c r="D177" s="1">
        <v>31240927</v>
      </c>
      <c r="E177" s="1">
        <v>11567395</v>
      </c>
      <c r="F177" s="4">
        <v>2.9600000000000001E-2</v>
      </c>
      <c r="H177" s="7">
        <f t="shared" si="16"/>
        <v>924731.43920000002</v>
      </c>
      <c r="I177" s="7"/>
      <c r="J177" s="7">
        <f t="shared" si="19"/>
        <v>11798577.8598</v>
      </c>
      <c r="K177" s="7">
        <f t="shared" si="20"/>
        <v>12723309.299000001</v>
      </c>
      <c r="L177" s="7">
        <f t="shared" si="21"/>
        <v>12728376.320584659</v>
      </c>
    </row>
    <row r="178" spans="1:14" x14ac:dyDescent="0.25">
      <c r="A178">
        <v>345</v>
      </c>
      <c r="C178" s="10" t="s">
        <v>27</v>
      </c>
      <c r="D178" s="1">
        <v>8460613</v>
      </c>
      <c r="E178" s="1">
        <v>3508596</v>
      </c>
      <c r="F178" s="4">
        <v>2.58E-2</v>
      </c>
      <c r="H178" s="7">
        <f t="shared" ref="H178:H225" si="36">D178*F178</f>
        <v>218283.81539999999</v>
      </c>
      <c r="I178" s="7"/>
      <c r="J178" s="7">
        <f t="shared" si="19"/>
        <v>3563166.9538500002</v>
      </c>
      <c r="K178" s="7">
        <f t="shared" si="20"/>
        <v>3781450.7692500004</v>
      </c>
      <c r="L178" s="7">
        <f t="shared" si="21"/>
        <v>3782646.8449508222</v>
      </c>
    </row>
    <row r="179" spans="1:14" x14ac:dyDescent="0.25">
      <c r="A179">
        <v>346</v>
      </c>
      <c r="C179" s="11" t="s">
        <v>28</v>
      </c>
      <c r="D179" s="1">
        <v>3495795</v>
      </c>
      <c r="E179" s="1">
        <v>1055077</v>
      </c>
      <c r="F179" s="4">
        <v>2.8000000000000001E-2</v>
      </c>
      <c r="H179" s="7">
        <f t="shared" si="36"/>
        <v>97882.260000000009</v>
      </c>
      <c r="I179" s="7"/>
      <c r="J179" s="7">
        <f t="shared" si="19"/>
        <v>1079547.5649999999</v>
      </c>
      <c r="K179" s="7">
        <f t="shared" si="20"/>
        <v>1177429.825</v>
      </c>
      <c r="L179" s="7">
        <f t="shared" si="21"/>
        <v>1177966.1661506849</v>
      </c>
    </row>
    <row r="180" spans="1:14" x14ac:dyDescent="0.25">
      <c r="C180" s="23" t="s">
        <v>101</v>
      </c>
      <c r="D180" s="19">
        <f>SUM(D173:D179)</f>
        <v>181478263</v>
      </c>
      <c r="E180" s="19">
        <f t="shared" ref="E180" si="37">SUM(E173:E179)</f>
        <v>59056372</v>
      </c>
      <c r="F180" s="19"/>
      <c r="G180" s="19"/>
      <c r="H180" s="19"/>
      <c r="I180" s="19"/>
      <c r="J180" s="29">
        <f>SUM(J173:J179)</f>
        <v>60318220.302049994</v>
      </c>
      <c r="K180" s="29">
        <f t="shared" ref="K180:L180" si="38">SUM(K173:K179)</f>
        <v>65365613.510250002</v>
      </c>
      <c r="L180" s="29">
        <f t="shared" si="38"/>
        <v>65393270.45933602</v>
      </c>
      <c r="N180" s="1">
        <f>D180-L180</f>
        <v>116084992.54066399</v>
      </c>
    </row>
    <row r="181" spans="1:14" x14ac:dyDescent="0.25">
      <c r="D181" s="1"/>
      <c r="E181" s="1"/>
      <c r="F181" s="4"/>
      <c r="H181" s="7"/>
      <c r="I181" s="7"/>
      <c r="J181" s="7"/>
      <c r="K181" s="7"/>
      <c r="L181" s="7"/>
    </row>
    <row r="182" spans="1:14" x14ac:dyDescent="0.25">
      <c r="A182" s="5">
        <v>340</v>
      </c>
      <c r="B182" s="6"/>
      <c r="C182" s="13" t="s">
        <v>23</v>
      </c>
      <c r="D182" s="1">
        <v>0</v>
      </c>
      <c r="E182" s="1">
        <v>0</v>
      </c>
      <c r="F182" s="4">
        <v>0</v>
      </c>
      <c r="H182" s="7">
        <f t="shared" si="36"/>
        <v>0</v>
      </c>
      <c r="I182" s="7"/>
      <c r="J182" s="7">
        <f t="shared" si="19"/>
        <v>0</v>
      </c>
      <c r="K182" s="7">
        <f t="shared" si="20"/>
        <v>0</v>
      </c>
      <c r="L182" s="7">
        <f t="shared" si="21"/>
        <v>0</v>
      </c>
    </row>
    <row r="183" spans="1:14" x14ac:dyDescent="0.25">
      <c r="A183" s="5">
        <v>341</v>
      </c>
      <c r="B183" s="6"/>
      <c r="C183" s="13" t="s">
        <v>24</v>
      </c>
      <c r="D183" s="1">
        <v>7443640</v>
      </c>
      <c r="E183" s="1">
        <v>1130337</v>
      </c>
      <c r="F183" s="4">
        <v>3.3300000000000003E-2</v>
      </c>
      <c r="H183" s="7">
        <f t="shared" si="36"/>
        <v>247873.21200000003</v>
      </c>
      <c r="I183" s="7"/>
      <c r="J183" s="7">
        <f t="shared" ref="J183:J246" si="39">E183+((D183*F183)*0.25)</f>
        <v>1192305.3030000001</v>
      </c>
      <c r="K183" s="7">
        <f t="shared" ref="K183:K246" si="40">J183+(D183*F183)</f>
        <v>1440178.5150000001</v>
      </c>
      <c r="L183" s="7">
        <f t="shared" ref="L183:L246" si="41">K183+((D183*F183)*(2/365))</f>
        <v>1441536.7243808222</v>
      </c>
    </row>
    <row r="184" spans="1:14" x14ac:dyDescent="0.25">
      <c r="A184" s="5">
        <v>342</v>
      </c>
      <c r="B184" s="6"/>
      <c r="C184" s="13" t="s">
        <v>42</v>
      </c>
      <c r="D184" s="1">
        <v>0</v>
      </c>
      <c r="E184" s="1">
        <v>0</v>
      </c>
      <c r="F184" s="4">
        <v>0</v>
      </c>
      <c r="H184" s="7">
        <f t="shared" si="36"/>
        <v>0</v>
      </c>
      <c r="I184" s="7"/>
      <c r="J184" s="7">
        <f t="shared" si="39"/>
        <v>0</v>
      </c>
      <c r="K184" s="7">
        <f t="shared" si="40"/>
        <v>0</v>
      </c>
      <c r="L184" s="7">
        <f t="shared" si="41"/>
        <v>0</v>
      </c>
    </row>
    <row r="185" spans="1:14" x14ac:dyDescent="0.25">
      <c r="A185" s="5">
        <v>343</v>
      </c>
      <c r="B185" s="6"/>
      <c r="C185" s="13" t="s">
        <v>38</v>
      </c>
      <c r="D185" s="1">
        <v>0</v>
      </c>
      <c r="E185" s="1">
        <v>0</v>
      </c>
      <c r="F185" s="4">
        <v>0</v>
      </c>
      <c r="H185" s="7">
        <f t="shared" si="36"/>
        <v>0</v>
      </c>
      <c r="I185" s="7"/>
      <c r="J185" s="7">
        <f t="shared" si="39"/>
        <v>0</v>
      </c>
      <c r="K185" s="7">
        <f t="shared" si="40"/>
        <v>0</v>
      </c>
      <c r="L185" s="7">
        <f t="shared" si="41"/>
        <v>0</v>
      </c>
    </row>
    <row r="186" spans="1:14" x14ac:dyDescent="0.25">
      <c r="A186" s="5">
        <v>344</v>
      </c>
      <c r="B186" s="6"/>
      <c r="C186" s="13" t="s">
        <v>39</v>
      </c>
      <c r="D186" s="1">
        <v>238084845</v>
      </c>
      <c r="E186" s="1">
        <v>27440240</v>
      </c>
      <c r="F186" s="4">
        <v>3.3300000000000003E-2</v>
      </c>
      <c r="H186" s="7">
        <f t="shared" si="36"/>
        <v>7928225.3385000005</v>
      </c>
      <c r="I186" s="7"/>
      <c r="J186" s="7">
        <f t="shared" si="39"/>
        <v>29422296.334624998</v>
      </c>
      <c r="K186" s="7">
        <f t="shared" si="40"/>
        <v>37350521.673124999</v>
      </c>
      <c r="L186" s="7">
        <f t="shared" si="41"/>
        <v>37393964.003746919</v>
      </c>
    </row>
    <row r="187" spans="1:14" x14ac:dyDescent="0.25">
      <c r="A187" s="5">
        <v>345</v>
      </c>
      <c r="B187" s="6"/>
      <c r="C187" s="13" t="s">
        <v>27</v>
      </c>
      <c r="D187" s="1">
        <v>33448132</v>
      </c>
      <c r="E187" s="1">
        <v>1274258</v>
      </c>
      <c r="F187" s="4">
        <v>3.3300000000000003E-2</v>
      </c>
      <c r="H187" s="7">
        <f t="shared" si="36"/>
        <v>1113822.7956000001</v>
      </c>
      <c r="I187" s="7"/>
      <c r="J187" s="7">
        <f t="shared" si="39"/>
        <v>1552713.6989</v>
      </c>
      <c r="K187" s="7">
        <f t="shared" si="40"/>
        <v>2666536.4945</v>
      </c>
      <c r="L187" s="7">
        <f t="shared" si="41"/>
        <v>2672639.6331060273</v>
      </c>
    </row>
    <row r="188" spans="1:14" x14ac:dyDescent="0.25">
      <c r="A188" s="5">
        <v>346</v>
      </c>
      <c r="B188" s="6"/>
      <c r="C188" s="13" t="s">
        <v>43</v>
      </c>
      <c r="D188" s="1">
        <v>634136</v>
      </c>
      <c r="E188" s="1">
        <v>114522</v>
      </c>
      <c r="F188" s="4">
        <v>3.3300000000000003E-2</v>
      </c>
      <c r="H188" s="7">
        <f t="shared" si="36"/>
        <v>21116.728800000001</v>
      </c>
      <c r="I188" s="7"/>
      <c r="J188" s="7">
        <f t="shared" si="39"/>
        <v>119801.1822</v>
      </c>
      <c r="K188" s="7">
        <f t="shared" si="40"/>
        <v>140917.91099999999</v>
      </c>
      <c r="L188" s="7">
        <f t="shared" si="41"/>
        <v>141033.61910301368</v>
      </c>
    </row>
    <row r="189" spans="1:14" x14ac:dyDescent="0.25">
      <c r="C189" s="24" t="s">
        <v>102</v>
      </c>
      <c r="D189" s="19">
        <f>SUM(D182:D188)</f>
        <v>279610753</v>
      </c>
      <c r="E189" s="19">
        <f t="shared" ref="E189" si="42">SUM(E182:E188)</f>
        <v>29959357</v>
      </c>
      <c r="F189" s="19"/>
      <c r="G189" s="19"/>
      <c r="H189" s="19"/>
      <c r="I189" s="19"/>
      <c r="J189" s="29">
        <f>SUM(J182:J188)</f>
        <v>32287116.518724997</v>
      </c>
      <c r="K189" s="29">
        <f t="shared" ref="K189:L189" si="43">SUM(K182:K188)</f>
        <v>41598154.593624994</v>
      </c>
      <c r="L189" s="29">
        <f t="shared" si="43"/>
        <v>41649173.980336785</v>
      </c>
      <c r="N189" s="1">
        <f>D189-L189</f>
        <v>237961579.01966321</v>
      </c>
    </row>
    <row r="190" spans="1:14" x14ac:dyDescent="0.25">
      <c r="D190" s="1"/>
      <c r="E190" s="1"/>
      <c r="F190" s="4"/>
      <c r="H190" s="7"/>
      <c r="I190" s="7"/>
      <c r="J190" s="7"/>
      <c r="K190" s="7"/>
      <c r="L190" s="7"/>
    </row>
    <row r="191" spans="1:14" x14ac:dyDescent="0.25">
      <c r="A191" s="5">
        <v>340</v>
      </c>
      <c r="B191" s="6"/>
      <c r="C191" s="13" t="s">
        <v>23</v>
      </c>
      <c r="D191" s="1">
        <v>0</v>
      </c>
      <c r="E191" s="1">
        <v>0</v>
      </c>
      <c r="F191" s="4">
        <v>0</v>
      </c>
      <c r="H191" s="7">
        <f t="shared" si="36"/>
        <v>0</v>
      </c>
      <c r="I191" s="7"/>
      <c r="J191" s="7">
        <f t="shared" si="39"/>
        <v>0</v>
      </c>
      <c r="K191" s="7">
        <f t="shared" si="40"/>
        <v>0</v>
      </c>
      <c r="L191" s="7">
        <f t="shared" si="41"/>
        <v>0</v>
      </c>
    </row>
    <row r="192" spans="1:14" x14ac:dyDescent="0.25">
      <c r="A192" s="5">
        <v>341</v>
      </c>
      <c r="B192" s="6"/>
      <c r="C192" s="13" t="s">
        <v>24</v>
      </c>
      <c r="D192" s="1">
        <v>3903911</v>
      </c>
      <c r="E192" s="1">
        <v>331802</v>
      </c>
      <c r="F192" s="4">
        <v>3.3300000000000003E-2</v>
      </c>
      <c r="H192" s="7">
        <f t="shared" si="36"/>
        <v>130000.23630000002</v>
      </c>
      <c r="I192" s="7"/>
      <c r="J192" s="7">
        <f t="shared" si="39"/>
        <v>364302.059075</v>
      </c>
      <c r="K192" s="7">
        <f t="shared" si="40"/>
        <v>494302.29537499999</v>
      </c>
      <c r="L192" s="7">
        <f t="shared" si="41"/>
        <v>495014.62543691782</v>
      </c>
    </row>
    <row r="193" spans="1:14" x14ac:dyDescent="0.25">
      <c r="A193" s="5">
        <v>342</v>
      </c>
      <c r="B193" s="6"/>
      <c r="C193" s="13" t="s">
        <v>42</v>
      </c>
      <c r="D193" s="1">
        <v>0</v>
      </c>
      <c r="E193" s="1">
        <v>0</v>
      </c>
      <c r="F193" s="4">
        <v>0</v>
      </c>
      <c r="H193" s="7">
        <f t="shared" si="36"/>
        <v>0</v>
      </c>
      <c r="I193" s="7"/>
      <c r="J193" s="7">
        <f t="shared" si="39"/>
        <v>0</v>
      </c>
      <c r="K193" s="7">
        <f t="shared" si="40"/>
        <v>0</v>
      </c>
      <c r="L193" s="7">
        <f t="shared" si="41"/>
        <v>0</v>
      </c>
    </row>
    <row r="194" spans="1:14" x14ac:dyDescent="0.25">
      <c r="A194" s="5">
        <v>343</v>
      </c>
      <c r="B194" s="6"/>
      <c r="C194" s="13" t="s">
        <v>38</v>
      </c>
      <c r="D194" s="1">
        <v>0</v>
      </c>
      <c r="E194" s="1">
        <v>0</v>
      </c>
      <c r="F194" s="4">
        <v>0</v>
      </c>
      <c r="H194" s="7">
        <f t="shared" si="36"/>
        <v>0</v>
      </c>
      <c r="I194" s="7"/>
      <c r="J194" s="7">
        <f t="shared" si="39"/>
        <v>0</v>
      </c>
      <c r="K194" s="7">
        <f t="shared" si="40"/>
        <v>0</v>
      </c>
      <c r="L194" s="7">
        <f t="shared" si="41"/>
        <v>0</v>
      </c>
    </row>
    <row r="195" spans="1:14" x14ac:dyDescent="0.25">
      <c r="A195" s="5">
        <v>344</v>
      </c>
      <c r="B195" s="6"/>
      <c r="C195" s="13" t="s">
        <v>39</v>
      </c>
      <c r="D195" s="1">
        <v>116227361</v>
      </c>
      <c r="E195" s="1">
        <v>15532873</v>
      </c>
      <c r="F195" s="4">
        <v>3.3300000000000003E-2</v>
      </c>
      <c r="H195" s="7">
        <f t="shared" si="36"/>
        <v>3870371.1213000002</v>
      </c>
      <c r="I195" s="7"/>
      <c r="J195" s="7">
        <f t="shared" si="39"/>
        <v>16500465.780324999</v>
      </c>
      <c r="K195" s="7">
        <f t="shared" si="40"/>
        <v>20370836.901625</v>
      </c>
      <c r="L195" s="7">
        <f t="shared" si="41"/>
        <v>20392044.414618425</v>
      </c>
    </row>
    <row r="196" spans="1:14" x14ac:dyDescent="0.25">
      <c r="A196" s="5">
        <v>345</v>
      </c>
      <c r="B196" s="6"/>
      <c r="C196" s="13" t="s">
        <v>27</v>
      </c>
      <c r="D196" s="1">
        <v>12324568</v>
      </c>
      <c r="E196" s="1">
        <v>566494</v>
      </c>
      <c r="F196" s="4">
        <v>3.3300000000000003E-2</v>
      </c>
      <c r="H196" s="7">
        <f t="shared" si="36"/>
        <v>410408.11440000002</v>
      </c>
      <c r="I196" s="7"/>
      <c r="J196" s="7">
        <f t="shared" si="39"/>
        <v>669096.02859999996</v>
      </c>
      <c r="K196" s="7">
        <f t="shared" si="40"/>
        <v>1079504.1429999999</v>
      </c>
      <c r="L196" s="7">
        <f t="shared" si="41"/>
        <v>1081752.9545857534</v>
      </c>
    </row>
    <row r="197" spans="1:14" x14ac:dyDescent="0.25">
      <c r="A197" s="5">
        <v>346</v>
      </c>
      <c r="B197" s="6"/>
      <c r="C197" s="13" t="s">
        <v>43</v>
      </c>
      <c r="D197" s="1">
        <v>456445</v>
      </c>
      <c r="E197" s="1">
        <v>70073</v>
      </c>
      <c r="F197" s="4">
        <v>3.3300000000000003E-2</v>
      </c>
      <c r="H197" s="7">
        <f t="shared" si="36"/>
        <v>15199.618500000002</v>
      </c>
      <c r="I197" s="7"/>
      <c r="J197" s="7">
        <f t="shared" si="39"/>
        <v>73872.904624999996</v>
      </c>
      <c r="K197" s="7">
        <f t="shared" si="40"/>
        <v>89072.523124999992</v>
      </c>
      <c r="L197" s="7">
        <f t="shared" si="41"/>
        <v>89155.80870582191</v>
      </c>
    </row>
    <row r="198" spans="1:14" x14ac:dyDescent="0.25">
      <c r="C198" s="24" t="s">
        <v>103</v>
      </c>
      <c r="D198" s="19">
        <f>SUM(D191:D197)</f>
        <v>132912285</v>
      </c>
      <c r="E198" s="19">
        <f t="shared" ref="E198" si="44">SUM(E191:E197)</f>
        <v>16501242</v>
      </c>
      <c r="F198" s="19"/>
      <c r="G198" s="19"/>
      <c r="H198" s="19"/>
      <c r="I198" s="19"/>
      <c r="J198" s="29">
        <f>SUM(J191:J197)</f>
        <v>17607736.772624999</v>
      </c>
      <c r="K198" s="29">
        <f t="shared" ref="K198:L198" si="45">SUM(K191:K197)</f>
        <v>22033715.863125</v>
      </c>
      <c r="L198" s="29">
        <f t="shared" si="45"/>
        <v>22057967.803346917</v>
      </c>
      <c r="N198" s="1">
        <f>D198-L198</f>
        <v>110854317.19665308</v>
      </c>
    </row>
    <row r="199" spans="1:14" x14ac:dyDescent="0.25">
      <c r="D199" s="1"/>
      <c r="E199" s="1"/>
      <c r="F199" s="4"/>
      <c r="H199" s="7"/>
      <c r="I199" s="7"/>
      <c r="J199" s="7"/>
      <c r="K199" s="7"/>
      <c r="L199" s="7"/>
    </row>
    <row r="200" spans="1:14" x14ac:dyDescent="0.25">
      <c r="A200" s="5">
        <v>340</v>
      </c>
      <c r="B200" s="6"/>
      <c r="C200" s="13" t="s">
        <v>23</v>
      </c>
      <c r="D200" s="1">
        <v>0</v>
      </c>
      <c r="E200" s="1">
        <v>0</v>
      </c>
      <c r="F200" s="4">
        <v>0</v>
      </c>
      <c r="H200" s="7">
        <f t="shared" si="36"/>
        <v>0</v>
      </c>
      <c r="I200" s="7"/>
      <c r="J200" s="7">
        <f t="shared" si="39"/>
        <v>0</v>
      </c>
      <c r="K200" s="7">
        <f t="shared" si="40"/>
        <v>0</v>
      </c>
      <c r="L200" s="7">
        <f t="shared" si="41"/>
        <v>0</v>
      </c>
    </row>
    <row r="201" spans="1:14" x14ac:dyDescent="0.25">
      <c r="A201" s="5">
        <v>341</v>
      </c>
      <c r="B201" s="6"/>
      <c r="C201" s="13" t="s">
        <v>24</v>
      </c>
      <c r="D201" s="1">
        <v>5954381</v>
      </c>
      <c r="E201" s="1">
        <v>629428</v>
      </c>
      <c r="F201" s="4">
        <v>3.3300000000000003E-2</v>
      </c>
      <c r="H201" s="7">
        <f t="shared" si="36"/>
        <v>198280.88730000003</v>
      </c>
      <c r="I201" s="7"/>
      <c r="J201" s="7">
        <f t="shared" si="39"/>
        <v>678998.22182500002</v>
      </c>
      <c r="K201" s="7">
        <f t="shared" si="40"/>
        <v>877279.10912500008</v>
      </c>
      <c r="L201" s="7">
        <f t="shared" si="41"/>
        <v>878365.57974034257</v>
      </c>
    </row>
    <row r="202" spans="1:14" x14ac:dyDescent="0.25">
      <c r="A202" s="5">
        <v>342</v>
      </c>
      <c r="B202" s="6"/>
      <c r="C202" s="13" t="s">
        <v>42</v>
      </c>
      <c r="D202" s="1">
        <v>0</v>
      </c>
      <c r="E202" s="1">
        <v>0</v>
      </c>
      <c r="F202" s="4">
        <v>0</v>
      </c>
      <c r="H202" s="7">
        <f t="shared" si="36"/>
        <v>0</v>
      </c>
      <c r="I202" s="7"/>
      <c r="J202" s="7">
        <f t="shared" si="39"/>
        <v>0</v>
      </c>
      <c r="K202" s="7">
        <f t="shared" si="40"/>
        <v>0</v>
      </c>
      <c r="L202" s="7">
        <f t="shared" si="41"/>
        <v>0</v>
      </c>
    </row>
    <row r="203" spans="1:14" x14ac:dyDescent="0.25">
      <c r="A203" s="5">
        <v>343</v>
      </c>
      <c r="B203" s="6"/>
      <c r="C203" s="13" t="s">
        <v>38</v>
      </c>
      <c r="D203" s="1">
        <v>0</v>
      </c>
      <c r="E203" s="1">
        <v>0</v>
      </c>
      <c r="F203" s="4">
        <v>0</v>
      </c>
      <c r="H203" s="7">
        <f t="shared" si="36"/>
        <v>0</v>
      </c>
      <c r="I203" s="7"/>
      <c r="J203" s="7">
        <f t="shared" si="39"/>
        <v>0</v>
      </c>
      <c r="K203" s="7">
        <f t="shared" si="40"/>
        <v>0</v>
      </c>
      <c r="L203" s="7">
        <f t="shared" si="41"/>
        <v>0</v>
      </c>
    </row>
    <row r="204" spans="1:14" x14ac:dyDescent="0.25">
      <c r="A204" s="5">
        <v>344</v>
      </c>
      <c r="B204" s="6"/>
      <c r="C204" s="13" t="s">
        <v>39</v>
      </c>
      <c r="D204" s="1">
        <v>114102842</v>
      </c>
      <c r="E204" s="1">
        <v>13791316</v>
      </c>
      <c r="F204" s="4">
        <v>3.3300000000000003E-2</v>
      </c>
      <c r="H204" s="7">
        <f t="shared" si="36"/>
        <v>3799624.6386000002</v>
      </c>
      <c r="I204" s="7"/>
      <c r="J204" s="7">
        <f t="shared" si="39"/>
        <v>14741222.15965</v>
      </c>
      <c r="K204" s="7">
        <f t="shared" si="40"/>
        <v>18540846.798250001</v>
      </c>
      <c r="L204" s="7">
        <f t="shared" si="41"/>
        <v>18561666.659283426</v>
      </c>
    </row>
    <row r="205" spans="1:14" x14ac:dyDescent="0.25">
      <c r="A205" s="5">
        <v>345</v>
      </c>
      <c r="B205" s="6"/>
      <c r="C205" s="13" t="s">
        <v>27</v>
      </c>
      <c r="D205" s="1">
        <v>12944096</v>
      </c>
      <c r="E205" s="1">
        <v>546577</v>
      </c>
      <c r="F205" s="4">
        <v>3.3300000000000003E-2</v>
      </c>
      <c r="H205" s="7">
        <f t="shared" si="36"/>
        <v>431038.39680000005</v>
      </c>
      <c r="I205" s="7"/>
      <c r="J205" s="7">
        <f t="shared" si="39"/>
        <v>654336.59920000006</v>
      </c>
      <c r="K205" s="7">
        <f t="shared" si="40"/>
        <v>1085374.996</v>
      </c>
      <c r="L205" s="7">
        <f t="shared" si="41"/>
        <v>1087736.8502290412</v>
      </c>
    </row>
    <row r="206" spans="1:14" x14ac:dyDescent="0.25">
      <c r="A206" s="5">
        <v>346</v>
      </c>
      <c r="B206" s="6"/>
      <c r="C206" s="13" t="s">
        <v>43</v>
      </c>
      <c r="D206" s="1">
        <v>499225</v>
      </c>
      <c r="E206" s="1">
        <v>62677</v>
      </c>
      <c r="F206" s="4">
        <v>3.3300000000000003E-2</v>
      </c>
      <c r="H206" s="7">
        <f t="shared" si="36"/>
        <v>16624.192500000001</v>
      </c>
      <c r="I206" s="7"/>
      <c r="J206" s="7">
        <f t="shared" si="39"/>
        <v>66833.048125000001</v>
      </c>
      <c r="K206" s="7">
        <f t="shared" si="40"/>
        <v>83457.240625000006</v>
      </c>
      <c r="L206" s="7">
        <f t="shared" si="41"/>
        <v>83548.332090753436</v>
      </c>
    </row>
    <row r="207" spans="1:14" x14ac:dyDescent="0.25">
      <c r="C207" s="24" t="s">
        <v>107</v>
      </c>
      <c r="D207" s="19">
        <f>SUM(D200:D206)</f>
        <v>133500544</v>
      </c>
      <c r="E207" s="19">
        <f t="shared" ref="E207" si="46">SUM(E200:E206)</f>
        <v>15029998</v>
      </c>
      <c r="F207" s="19"/>
      <c r="G207" s="19"/>
      <c r="H207" s="19"/>
      <c r="I207" s="19"/>
      <c r="J207" s="29">
        <f>SUM(J200:J206)</f>
        <v>16141390.028800001</v>
      </c>
      <c r="K207" s="29">
        <f t="shared" ref="K207:L207" si="47">SUM(K200:K206)</f>
        <v>20586958.144000001</v>
      </c>
      <c r="L207" s="29">
        <f t="shared" si="47"/>
        <v>20611317.421343561</v>
      </c>
      <c r="N207" s="1">
        <f>D207-L207</f>
        <v>112889226.57865644</v>
      </c>
    </row>
    <row r="208" spans="1:14" x14ac:dyDescent="0.25">
      <c r="D208" s="1"/>
      <c r="E208" s="1"/>
      <c r="F208" s="4"/>
      <c r="H208" s="7"/>
      <c r="I208" s="7"/>
      <c r="J208" s="7"/>
      <c r="K208" s="7"/>
      <c r="L208" s="7"/>
    </row>
    <row r="209" spans="1:14" x14ac:dyDescent="0.25">
      <c r="B209" t="s">
        <v>44</v>
      </c>
      <c r="D209" s="1"/>
      <c r="E209" s="1"/>
      <c r="F209" s="4"/>
      <c r="H209" s="7"/>
      <c r="I209" s="7"/>
      <c r="J209" s="7"/>
      <c r="K209" s="7"/>
      <c r="L209" s="7"/>
    </row>
    <row r="210" spans="1:14" x14ac:dyDescent="0.25">
      <c r="A210">
        <v>350</v>
      </c>
      <c r="C210" t="s">
        <v>23</v>
      </c>
      <c r="D210" s="1">
        <v>12542589</v>
      </c>
      <c r="E210" s="1">
        <v>0</v>
      </c>
      <c r="F210" s="4">
        <v>0</v>
      </c>
      <c r="H210" s="7">
        <f t="shared" si="36"/>
        <v>0</v>
      </c>
      <c r="I210" s="7"/>
      <c r="J210" s="7">
        <f t="shared" si="39"/>
        <v>0</v>
      </c>
      <c r="K210" s="7">
        <f t="shared" si="40"/>
        <v>0</v>
      </c>
      <c r="L210" s="7">
        <f t="shared" si="41"/>
        <v>0</v>
      </c>
      <c r="N210" s="1"/>
    </row>
    <row r="211" spans="1:14" x14ac:dyDescent="0.25">
      <c r="A211">
        <v>352</v>
      </c>
      <c r="C211" t="s">
        <v>24</v>
      </c>
      <c r="D211" s="1">
        <v>16872559</v>
      </c>
      <c r="E211" s="1">
        <v>1269022</v>
      </c>
      <c r="F211" s="4">
        <v>1.0699999999999999E-2</v>
      </c>
      <c r="H211" s="7">
        <f t="shared" si="36"/>
        <v>180536.38129999998</v>
      </c>
      <c r="I211" s="7"/>
      <c r="J211" s="7">
        <f t="shared" si="39"/>
        <v>1314156.0953249999</v>
      </c>
      <c r="K211" s="7">
        <f t="shared" si="40"/>
        <v>1494692.4766249999</v>
      </c>
      <c r="L211" s="7">
        <f t="shared" si="41"/>
        <v>1495681.7170704794</v>
      </c>
      <c r="N211" s="1"/>
    </row>
    <row r="212" spans="1:14" x14ac:dyDescent="0.25">
      <c r="A212">
        <v>352</v>
      </c>
      <c r="C212" t="s">
        <v>45</v>
      </c>
      <c r="D212" s="1">
        <v>23394</v>
      </c>
      <c r="E212" s="1">
        <v>46613</v>
      </c>
      <c r="F212" s="4">
        <v>1.0699999999999999E-2</v>
      </c>
      <c r="H212" s="7">
        <f t="shared" si="36"/>
        <v>250.3158</v>
      </c>
      <c r="I212" s="7"/>
      <c r="J212" s="7">
        <f t="shared" si="39"/>
        <v>46675.578950000003</v>
      </c>
      <c r="K212" s="7">
        <f t="shared" si="40"/>
        <v>46925.894749999999</v>
      </c>
      <c r="L212" s="7">
        <f t="shared" si="41"/>
        <v>46927.266343424657</v>
      </c>
      <c r="N212" s="1"/>
    </row>
    <row r="213" spans="1:14" x14ac:dyDescent="0.25">
      <c r="A213">
        <v>353</v>
      </c>
      <c r="C213" t="s">
        <v>46</v>
      </c>
      <c r="D213" s="1">
        <v>273395333</v>
      </c>
      <c r="E213" s="1">
        <v>53292877</v>
      </c>
      <c r="F213" s="4">
        <v>2.4400000000000002E-2</v>
      </c>
      <c r="H213" s="7">
        <f t="shared" si="36"/>
        <v>6670846.1252000006</v>
      </c>
      <c r="I213" s="7"/>
      <c r="J213" s="7">
        <f t="shared" si="39"/>
        <v>54960588.531300001</v>
      </c>
      <c r="K213" s="7">
        <f t="shared" si="40"/>
        <v>61631434.656500004</v>
      </c>
      <c r="L213" s="7">
        <f t="shared" si="41"/>
        <v>61667987.238007948</v>
      </c>
      <c r="N213" s="1"/>
    </row>
    <row r="214" spans="1:14" x14ac:dyDescent="0.25">
      <c r="A214">
        <v>353</v>
      </c>
      <c r="C214" t="s">
        <v>47</v>
      </c>
      <c r="D214" s="1">
        <v>481494</v>
      </c>
      <c r="E214" s="1">
        <v>378263</v>
      </c>
      <c r="F214" s="4">
        <v>2.4400000000000002E-2</v>
      </c>
      <c r="H214" s="7">
        <f t="shared" si="36"/>
        <v>11748.453600000001</v>
      </c>
      <c r="I214" s="7"/>
      <c r="J214" s="7">
        <f t="shared" si="39"/>
        <v>381200.11339999997</v>
      </c>
      <c r="K214" s="7">
        <f t="shared" si="40"/>
        <v>392948.56699999998</v>
      </c>
      <c r="L214" s="7">
        <f t="shared" si="41"/>
        <v>393012.94208821916</v>
      </c>
      <c r="N214" s="1"/>
    </row>
    <row r="215" spans="1:14" x14ac:dyDescent="0.25">
      <c r="A215">
        <v>354</v>
      </c>
      <c r="C215" t="s">
        <v>48</v>
      </c>
      <c r="D215" s="1">
        <v>7740489</v>
      </c>
      <c r="E215" s="1">
        <v>704105</v>
      </c>
      <c r="F215" s="4">
        <v>1.17E-2</v>
      </c>
      <c r="H215" s="7">
        <f t="shared" si="36"/>
        <v>90563.721300000005</v>
      </c>
      <c r="I215" s="7"/>
      <c r="J215" s="7">
        <f t="shared" si="39"/>
        <v>726745.93032499996</v>
      </c>
      <c r="K215" s="7">
        <f t="shared" si="40"/>
        <v>817309.65162499994</v>
      </c>
      <c r="L215" s="7">
        <f t="shared" si="41"/>
        <v>817805.89119376708</v>
      </c>
      <c r="N215" s="1"/>
    </row>
    <row r="216" spans="1:14" x14ac:dyDescent="0.25">
      <c r="A216">
        <v>355</v>
      </c>
      <c r="C216" t="s">
        <v>49</v>
      </c>
      <c r="D216" s="1">
        <v>231425303</v>
      </c>
      <c r="E216" s="1">
        <v>44817536</v>
      </c>
      <c r="F216" s="4">
        <v>3.5999999999999997E-2</v>
      </c>
      <c r="H216" s="7">
        <f t="shared" si="36"/>
        <v>8331310.9079999998</v>
      </c>
      <c r="I216" s="7"/>
      <c r="J216" s="7">
        <f t="shared" si="39"/>
        <v>46900363.726999998</v>
      </c>
      <c r="K216" s="7">
        <f t="shared" si="40"/>
        <v>55231674.634999998</v>
      </c>
      <c r="L216" s="7">
        <f t="shared" si="41"/>
        <v>55277325.653673969</v>
      </c>
      <c r="N216" s="1"/>
    </row>
    <row r="217" spans="1:14" x14ac:dyDescent="0.25">
      <c r="A217">
        <v>356</v>
      </c>
      <c r="C217" t="s">
        <v>50</v>
      </c>
      <c r="D217" s="1">
        <v>155443277</v>
      </c>
      <c r="E217" s="1">
        <v>32642228</v>
      </c>
      <c r="F217" s="4">
        <v>1.8200000000000001E-2</v>
      </c>
      <c r="H217" s="7">
        <f t="shared" si="36"/>
        <v>2829067.6414000001</v>
      </c>
      <c r="I217" s="7"/>
      <c r="J217" s="7">
        <f t="shared" si="39"/>
        <v>33349494.910349999</v>
      </c>
      <c r="K217" s="7">
        <f t="shared" si="40"/>
        <v>36178562.551749997</v>
      </c>
      <c r="L217" s="7">
        <f t="shared" si="41"/>
        <v>36194064.29225082</v>
      </c>
      <c r="N217" s="1"/>
    </row>
    <row r="218" spans="1:14" x14ac:dyDescent="0.25">
      <c r="C218" s="18" t="s">
        <v>114</v>
      </c>
      <c r="D218" s="19">
        <f>SUM(D210:D217)</f>
        <v>697924438</v>
      </c>
      <c r="E218" s="19">
        <f t="shared" ref="E218" si="48">SUM(E212:E217)</f>
        <v>131881622</v>
      </c>
      <c r="F218" s="19"/>
      <c r="G218" s="19"/>
      <c r="H218" s="19"/>
      <c r="I218" s="19"/>
      <c r="J218" s="29">
        <f>SUM(J210:J217)</f>
        <v>137679224.88665</v>
      </c>
      <c r="K218" s="29">
        <f t="shared" ref="K218:L218" si="49">SUM(K210:K217)</f>
        <v>155793548.43325001</v>
      </c>
      <c r="L218" s="29">
        <f t="shared" si="49"/>
        <v>155892805.00062862</v>
      </c>
      <c r="N218" s="1">
        <f>D218-L218</f>
        <v>542031632.99937141</v>
      </c>
    </row>
    <row r="219" spans="1:14" x14ac:dyDescent="0.25">
      <c r="D219" s="1"/>
      <c r="E219" s="1"/>
      <c r="F219" s="4"/>
      <c r="H219" s="7"/>
      <c r="I219" s="7"/>
      <c r="J219" s="7"/>
      <c r="K219" s="7"/>
      <c r="L219" s="7"/>
    </row>
    <row r="220" spans="1:14" x14ac:dyDescent="0.25">
      <c r="A220" s="5">
        <v>350</v>
      </c>
      <c r="B220" s="6"/>
      <c r="C220" s="13" t="s">
        <v>23</v>
      </c>
      <c r="D220" s="1">
        <v>0</v>
      </c>
      <c r="E220" s="1">
        <v>0</v>
      </c>
      <c r="F220" s="4">
        <v>0</v>
      </c>
      <c r="H220" s="7">
        <f t="shared" si="36"/>
        <v>0</v>
      </c>
      <c r="I220" s="7"/>
      <c r="J220" s="7">
        <f t="shared" si="39"/>
        <v>0</v>
      </c>
      <c r="K220" s="7">
        <f t="shared" si="40"/>
        <v>0</v>
      </c>
      <c r="L220" s="7">
        <f t="shared" si="41"/>
        <v>0</v>
      </c>
      <c r="N220" s="1"/>
    </row>
    <row r="221" spans="1:14" x14ac:dyDescent="0.25">
      <c r="A221" s="5">
        <v>352</v>
      </c>
      <c r="B221" s="6"/>
      <c r="C221" s="13" t="s">
        <v>24</v>
      </c>
      <c r="D221" s="1">
        <v>0</v>
      </c>
      <c r="E221" s="1">
        <v>0</v>
      </c>
      <c r="F221" s="4">
        <v>0</v>
      </c>
      <c r="H221" s="7">
        <f t="shared" si="36"/>
        <v>0</v>
      </c>
      <c r="I221" s="7"/>
      <c r="J221" s="7">
        <f t="shared" si="39"/>
        <v>0</v>
      </c>
      <c r="K221" s="7">
        <f t="shared" si="40"/>
        <v>0</v>
      </c>
      <c r="L221" s="7">
        <f t="shared" si="41"/>
        <v>0</v>
      </c>
      <c r="N221" s="1"/>
    </row>
    <row r="222" spans="1:14" x14ac:dyDescent="0.25">
      <c r="A222" s="5">
        <v>353</v>
      </c>
      <c r="B222" s="6"/>
      <c r="C222" s="13" t="s">
        <v>46</v>
      </c>
      <c r="D222" s="1">
        <v>11474175</v>
      </c>
      <c r="E222" s="1">
        <v>332122</v>
      </c>
      <c r="F222" s="4">
        <v>2.4400000000000002E-2</v>
      </c>
      <c r="H222" s="7">
        <f t="shared" si="36"/>
        <v>279969.87</v>
      </c>
      <c r="I222" s="7"/>
      <c r="J222" s="7">
        <f t="shared" si="39"/>
        <v>402114.46750000003</v>
      </c>
      <c r="K222" s="7">
        <f t="shared" si="40"/>
        <v>682084.33750000002</v>
      </c>
      <c r="L222" s="7">
        <f t="shared" si="41"/>
        <v>683618.41897945211</v>
      </c>
      <c r="N222" s="1"/>
    </row>
    <row r="223" spans="1:14" x14ac:dyDescent="0.25">
      <c r="A223" s="5">
        <v>354</v>
      </c>
      <c r="B223" s="6"/>
      <c r="C223" s="13" t="s">
        <v>48</v>
      </c>
      <c r="D223" s="1">
        <v>1135825</v>
      </c>
      <c r="E223" s="1">
        <v>9782</v>
      </c>
      <c r="F223" s="4">
        <v>0</v>
      </c>
      <c r="H223" s="7">
        <f t="shared" si="36"/>
        <v>0</v>
      </c>
      <c r="I223" s="7"/>
      <c r="J223" s="7">
        <f t="shared" si="39"/>
        <v>9782</v>
      </c>
      <c r="K223" s="7">
        <f t="shared" si="40"/>
        <v>9782</v>
      </c>
      <c r="L223" s="7">
        <f t="shared" si="41"/>
        <v>9782</v>
      </c>
      <c r="N223" s="1"/>
    </row>
    <row r="224" spans="1:14" x14ac:dyDescent="0.25">
      <c r="A224" s="5">
        <v>355</v>
      </c>
      <c r="B224" s="6"/>
      <c r="C224" s="13" t="s">
        <v>49</v>
      </c>
      <c r="D224" s="1">
        <v>2272217</v>
      </c>
      <c r="E224" s="1">
        <v>640375</v>
      </c>
      <c r="F224" s="4">
        <v>3.5999999999999997E-2</v>
      </c>
      <c r="H224" s="7">
        <f t="shared" si="36"/>
        <v>81799.811999999991</v>
      </c>
      <c r="I224" s="7"/>
      <c r="J224" s="7">
        <f t="shared" si="39"/>
        <v>660824.95299999998</v>
      </c>
      <c r="K224" s="7">
        <f t="shared" si="40"/>
        <v>742624.76500000001</v>
      </c>
      <c r="L224" s="7">
        <f t="shared" si="41"/>
        <v>743072.98314794526</v>
      </c>
      <c r="N224" s="1"/>
    </row>
    <row r="225" spans="1:14" x14ac:dyDescent="0.25">
      <c r="A225" s="5">
        <v>356</v>
      </c>
      <c r="B225" s="6"/>
      <c r="C225" s="13" t="s">
        <v>51</v>
      </c>
      <c r="D225" s="1">
        <v>4223434</v>
      </c>
      <c r="E225" s="1">
        <v>543946</v>
      </c>
      <c r="F225" s="4">
        <v>1.8200000000000001E-2</v>
      </c>
      <c r="H225" s="7">
        <f t="shared" si="36"/>
        <v>76866.498800000001</v>
      </c>
      <c r="I225" s="7"/>
      <c r="J225" s="7">
        <f t="shared" si="39"/>
        <v>563162.62470000004</v>
      </c>
      <c r="K225" s="7">
        <f t="shared" si="40"/>
        <v>640029.12349999999</v>
      </c>
      <c r="L225" s="7">
        <f t="shared" si="41"/>
        <v>640450.30979479454</v>
      </c>
      <c r="N225" s="1"/>
    </row>
    <row r="226" spans="1:14" x14ac:dyDescent="0.25">
      <c r="C226" s="18" t="s">
        <v>84</v>
      </c>
      <c r="D226" s="19">
        <f>SUM(D220:D225)</f>
        <v>19105651</v>
      </c>
      <c r="E226" s="19">
        <f t="shared" ref="E226" si="50">SUM(E220:E225)</f>
        <v>1526225</v>
      </c>
      <c r="F226" s="19"/>
      <c r="G226" s="19"/>
      <c r="H226" s="19"/>
      <c r="I226" s="19"/>
      <c r="J226" s="29">
        <f>SUM(J220:J225)</f>
        <v>1635884.0452000001</v>
      </c>
      <c r="K226" s="29">
        <f t="shared" ref="K226:L226" si="51">SUM(K220:K225)</f>
        <v>2074520.226</v>
      </c>
      <c r="L226" s="29">
        <f t="shared" si="51"/>
        <v>2076923.7119221918</v>
      </c>
      <c r="N226" s="1">
        <f>D226-L226</f>
        <v>17028727.288077809</v>
      </c>
    </row>
    <row r="227" spans="1:14" x14ac:dyDescent="0.25">
      <c r="D227" s="1"/>
      <c r="E227" s="1"/>
      <c r="F227" s="4"/>
      <c r="H227" s="7"/>
      <c r="I227" s="7"/>
      <c r="J227" s="7"/>
      <c r="K227" s="7"/>
      <c r="L227" s="7"/>
      <c r="N227" s="1"/>
    </row>
    <row r="228" spans="1:14" x14ac:dyDescent="0.25">
      <c r="A228" s="5">
        <v>350</v>
      </c>
      <c r="B228" s="6"/>
      <c r="C228" s="13" t="s">
        <v>23</v>
      </c>
      <c r="D228" s="1">
        <v>0</v>
      </c>
      <c r="E228" s="1">
        <v>0</v>
      </c>
      <c r="F228" s="4">
        <v>0</v>
      </c>
      <c r="H228" s="7">
        <f t="shared" ref="H228:H277" si="52">D228*F228</f>
        <v>0</v>
      </c>
      <c r="I228" s="7"/>
      <c r="J228" s="7">
        <f t="shared" si="39"/>
        <v>0</v>
      </c>
      <c r="K228" s="7">
        <f t="shared" si="40"/>
        <v>0</v>
      </c>
      <c r="L228" s="7">
        <f t="shared" si="41"/>
        <v>0</v>
      </c>
      <c r="N228" s="1"/>
    </row>
    <row r="229" spans="1:14" x14ac:dyDescent="0.25">
      <c r="A229" s="5">
        <v>352</v>
      </c>
      <c r="B229" s="6"/>
      <c r="C229" s="13" t="s">
        <v>24</v>
      </c>
      <c r="D229" s="1">
        <v>0</v>
      </c>
      <c r="E229" s="1">
        <v>0</v>
      </c>
      <c r="F229" s="4">
        <v>0</v>
      </c>
      <c r="H229" s="7">
        <f t="shared" si="52"/>
        <v>0</v>
      </c>
      <c r="I229" s="7"/>
      <c r="J229" s="7">
        <f t="shared" si="39"/>
        <v>0</v>
      </c>
      <c r="K229" s="7">
        <f t="shared" si="40"/>
        <v>0</v>
      </c>
      <c r="L229" s="7">
        <f t="shared" si="41"/>
        <v>0</v>
      </c>
      <c r="N229" s="1"/>
    </row>
    <row r="230" spans="1:14" x14ac:dyDescent="0.25">
      <c r="A230" s="5">
        <v>353</v>
      </c>
      <c r="B230" s="6"/>
      <c r="C230" s="13" t="s">
        <v>46</v>
      </c>
      <c r="D230" s="1">
        <v>5455069</v>
      </c>
      <c r="E230" s="1">
        <v>196078</v>
      </c>
      <c r="F230" s="4">
        <v>2.4400000000000002E-2</v>
      </c>
      <c r="H230" s="7">
        <f t="shared" si="52"/>
        <v>133103.68360000002</v>
      </c>
      <c r="I230" s="7"/>
      <c r="J230" s="7">
        <f t="shared" si="39"/>
        <v>229353.9209</v>
      </c>
      <c r="K230" s="7">
        <f t="shared" si="40"/>
        <v>362457.60450000002</v>
      </c>
      <c r="L230" s="7">
        <f t="shared" si="41"/>
        <v>363186.93975260278</v>
      </c>
      <c r="N230" s="1"/>
    </row>
    <row r="231" spans="1:14" x14ac:dyDescent="0.25">
      <c r="A231" s="5">
        <v>354</v>
      </c>
      <c r="B231" s="6"/>
      <c r="C231" s="13" t="s">
        <v>48</v>
      </c>
      <c r="D231" s="1">
        <v>0</v>
      </c>
      <c r="E231" s="1">
        <v>0</v>
      </c>
      <c r="F231" s="4">
        <v>0</v>
      </c>
      <c r="H231" s="7">
        <f t="shared" si="52"/>
        <v>0</v>
      </c>
      <c r="I231" s="7"/>
      <c r="J231" s="7">
        <f t="shared" si="39"/>
        <v>0</v>
      </c>
      <c r="K231" s="7">
        <f t="shared" si="40"/>
        <v>0</v>
      </c>
      <c r="L231" s="7">
        <f t="shared" si="41"/>
        <v>0</v>
      </c>
      <c r="N231" s="1"/>
    </row>
    <row r="232" spans="1:14" x14ac:dyDescent="0.25">
      <c r="A232" s="5">
        <v>355</v>
      </c>
      <c r="B232" s="6"/>
      <c r="C232" s="13" t="s">
        <v>49</v>
      </c>
      <c r="D232" s="1">
        <v>2157404</v>
      </c>
      <c r="E232" s="1">
        <v>189127</v>
      </c>
      <c r="F232" s="4">
        <v>3.5999999999999997E-2</v>
      </c>
      <c r="H232" s="7">
        <f t="shared" si="52"/>
        <v>77666.543999999994</v>
      </c>
      <c r="I232" s="7"/>
      <c r="J232" s="7">
        <f t="shared" si="39"/>
        <v>208543.636</v>
      </c>
      <c r="K232" s="7">
        <f t="shared" si="40"/>
        <v>286210.18</v>
      </c>
      <c r="L232" s="7">
        <f t="shared" si="41"/>
        <v>286635.75010410958</v>
      </c>
      <c r="N232" s="1"/>
    </row>
    <row r="233" spans="1:14" x14ac:dyDescent="0.25">
      <c r="A233" s="5">
        <v>356</v>
      </c>
      <c r="B233" s="6"/>
      <c r="C233" s="13" t="s">
        <v>51</v>
      </c>
      <c r="D233" s="1">
        <v>2436528</v>
      </c>
      <c r="E233" s="1">
        <v>158138</v>
      </c>
      <c r="F233" s="4">
        <v>1.8200000000000001E-2</v>
      </c>
      <c r="H233" s="7">
        <f t="shared" si="52"/>
        <v>44344.809600000001</v>
      </c>
      <c r="I233" s="7"/>
      <c r="J233" s="7">
        <f t="shared" si="39"/>
        <v>169224.20240000001</v>
      </c>
      <c r="K233" s="7">
        <f t="shared" si="40"/>
        <v>213569.01200000002</v>
      </c>
      <c r="L233" s="7">
        <f t="shared" si="41"/>
        <v>213811.99725808221</v>
      </c>
      <c r="N233" s="1"/>
    </row>
    <row r="234" spans="1:14" x14ac:dyDescent="0.25">
      <c r="C234" s="18" t="s">
        <v>85</v>
      </c>
      <c r="D234" s="19">
        <f>SUM(D228:D233)</f>
        <v>10049001</v>
      </c>
      <c r="E234" s="19">
        <f t="shared" ref="E234" si="53">SUM(E228:E233)</f>
        <v>543343</v>
      </c>
      <c r="F234" s="19"/>
      <c r="G234" s="19"/>
      <c r="H234" s="19"/>
      <c r="I234" s="19"/>
      <c r="J234" s="29">
        <f>SUM(J228:J233)</f>
        <v>607121.75930000003</v>
      </c>
      <c r="K234" s="29">
        <f t="shared" ref="K234:L234" si="54">SUM(K228:K233)</f>
        <v>862236.79650000005</v>
      </c>
      <c r="L234" s="29">
        <f t="shared" si="54"/>
        <v>863634.68711479451</v>
      </c>
      <c r="N234" s="1">
        <f>D234-L234</f>
        <v>9185366.3128852062</v>
      </c>
    </row>
    <row r="235" spans="1:14" x14ac:dyDescent="0.25">
      <c r="D235" s="1"/>
      <c r="E235" s="1"/>
      <c r="F235" s="4"/>
      <c r="H235" s="7"/>
      <c r="I235" s="7"/>
      <c r="J235" s="7"/>
      <c r="K235" s="7"/>
      <c r="L235" s="7"/>
      <c r="N235" s="1"/>
    </row>
    <row r="236" spans="1:14" x14ac:dyDescent="0.25">
      <c r="A236" s="5">
        <v>350</v>
      </c>
      <c r="B236" s="6"/>
      <c r="C236" s="13" t="s">
        <v>23</v>
      </c>
      <c r="D236" s="1">
        <v>0</v>
      </c>
      <c r="E236" s="1">
        <v>0</v>
      </c>
      <c r="F236" s="4">
        <v>0</v>
      </c>
      <c r="H236" s="7">
        <f t="shared" si="52"/>
        <v>0</v>
      </c>
      <c r="I236" s="7"/>
      <c r="J236" s="7">
        <f t="shared" si="39"/>
        <v>0</v>
      </c>
      <c r="K236" s="7">
        <f t="shared" si="40"/>
        <v>0</v>
      </c>
      <c r="L236" s="7">
        <f t="shared" si="41"/>
        <v>0</v>
      </c>
      <c r="N236" s="1"/>
    </row>
    <row r="237" spans="1:14" x14ac:dyDescent="0.25">
      <c r="A237" s="5">
        <v>352</v>
      </c>
      <c r="B237" s="6"/>
      <c r="C237" s="13" t="s">
        <v>24</v>
      </c>
      <c r="D237" s="1">
        <v>0</v>
      </c>
      <c r="E237" s="1">
        <v>0</v>
      </c>
      <c r="F237" s="4">
        <v>0</v>
      </c>
      <c r="H237" s="7">
        <f t="shared" si="52"/>
        <v>0</v>
      </c>
      <c r="I237" s="7"/>
      <c r="J237" s="7">
        <f t="shared" si="39"/>
        <v>0</v>
      </c>
      <c r="K237" s="7">
        <f t="shared" si="40"/>
        <v>0</v>
      </c>
      <c r="L237" s="7">
        <f t="shared" si="41"/>
        <v>0</v>
      </c>
      <c r="N237" s="1"/>
    </row>
    <row r="238" spans="1:14" x14ac:dyDescent="0.25">
      <c r="A238" s="5">
        <v>353</v>
      </c>
      <c r="B238" s="6"/>
      <c r="C238" s="13" t="s">
        <v>46</v>
      </c>
      <c r="D238" s="1">
        <v>5126781</v>
      </c>
      <c r="E238" s="1">
        <v>159933</v>
      </c>
      <c r="F238" s="4">
        <v>2.4400000000000002E-2</v>
      </c>
      <c r="H238" s="7">
        <f t="shared" si="52"/>
        <v>125093.45640000001</v>
      </c>
      <c r="I238" s="7"/>
      <c r="J238" s="7">
        <f t="shared" si="39"/>
        <v>191206.36410000001</v>
      </c>
      <c r="K238" s="7">
        <f t="shared" si="40"/>
        <v>316299.82050000003</v>
      </c>
      <c r="L238" s="7">
        <f t="shared" si="41"/>
        <v>316985.26409671234</v>
      </c>
      <c r="N238" s="1"/>
    </row>
    <row r="239" spans="1:14" x14ac:dyDescent="0.25">
      <c r="A239" s="5">
        <v>354</v>
      </c>
      <c r="B239" s="6"/>
      <c r="C239" s="13" t="s">
        <v>48</v>
      </c>
      <c r="D239" s="1">
        <v>2193584</v>
      </c>
      <c r="E239" s="1">
        <v>18892</v>
      </c>
      <c r="F239" s="4">
        <v>0</v>
      </c>
      <c r="H239" s="7">
        <f t="shared" si="52"/>
        <v>0</v>
      </c>
      <c r="I239" s="7"/>
      <c r="J239" s="7">
        <f t="shared" si="39"/>
        <v>18892</v>
      </c>
      <c r="K239" s="7">
        <f t="shared" si="40"/>
        <v>18892</v>
      </c>
      <c r="L239" s="7">
        <f t="shared" si="41"/>
        <v>18892</v>
      </c>
      <c r="N239" s="1"/>
    </row>
    <row r="240" spans="1:14" x14ac:dyDescent="0.25">
      <c r="A240" s="5">
        <v>355</v>
      </c>
      <c r="B240" s="6"/>
      <c r="C240" s="13" t="s">
        <v>49</v>
      </c>
      <c r="D240" s="1">
        <v>4129970</v>
      </c>
      <c r="E240" s="1">
        <v>369381</v>
      </c>
      <c r="F240" s="4">
        <v>3.5999999999999997E-2</v>
      </c>
      <c r="H240" s="7">
        <f t="shared" si="52"/>
        <v>148678.91999999998</v>
      </c>
      <c r="I240" s="7"/>
      <c r="J240" s="7">
        <f t="shared" si="39"/>
        <v>406550.73</v>
      </c>
      <c r="K240" s="7">
        <f t="shared" si="40"/>
        <v>555229.64999999991</v>
      </c>
      <c r="L240" s="7">
        <f t="shared" si="41"/>
        <v>556044.3290136985</v>
      </c>
      <c r="N240" s="1"/>
    </row>
    <row r="241" spans="1:14" x14ac:dyDescent="0.25">
      <c r="A241" s="5">
        <v>356</v>
      </c>
      <c r="B241" s="6"/>
      <c r="C241" s="13" t="s">
        <v>51</v>
      </c>
      <c r="D241" s="1">
        <v>5774414</v>
      </c>
      <c r="E241" s="1">
        <v>318388</v>
      </c>
      <c r="F241" s="4">
        <v>1.8200000000000001E-2</v>
      </c>
      <c r="H241" s="7">
        <f t="shared" si="52"/>
        <v>105094.33480000001</v>
      </c>
      <c r="I241" s="7"/>
      <c r="J241" s="7">
        <f t="shared" si="39"/>
        <v>344661.58370000002</v>
      </c>
      <c r="K241" s="7">
        <f t="shared" si="40"/>
        <v>449755.91850000003</v>
      </c>
      <c r="L241" s="7">
        <f t="shared" si="41"/>
        <v>450331.77786876715</v>
      </c>
      <c r="N241" s="1"/>
    </row>
    <row r="242" spans="1:14" x14ac:dyDescent="0.25">
      <c r="C242" s="18" t="s">
        <v>86</v>
      </c>
      <c r="D242" s="19">
        <f>SUM(D236:D241)</f>
        <v>17224749</v>
      </c>
      <c r="E242" s="19">
        <f t="shared" ref="E242" si="55">SUM(E236:E241)</f>
        <v>866594</v>
      </c>
      <c r="F242" s="19"/>
      <c r="G242" s="19"/>
      <c r="H242" s="19"/>
      <c r="I242" s="19"/>
      <c r="J242" s="29">
        <f>SUM(J236:J241)</f>
        <v>961310.67779999995</v>
      </c>
      <c r="K242" s="29">
        <f t="shared" ref="K242:L242" si="56">SUM(K236:K241)</f>
        <v>1340177.389</v>
      </c>
      <c r="L242" s="29">
        <f t="shared" si="56"/>
        <v>1342253.370979178</v>
      </c>
      <c r="N242" s="1">
        <f>D242-L242</f>
        <v>15882495.629020821</v>
      </c>
    </row>
    <row r="243" spans="1:14" x14ac:dyDescent="0.25">
      <c r="D243" s="1"/>
      <c r="E243" s="1"/>
      <c r="F243" s="4"/>
      <c r="H243" s="7"/>
      <c r="I243" s="7"/>
      <c r="J243" s="7"/>
      <c r="K243" s="7"/>
      <c r="L243" s="7"/>
      <c r="N243" s="1"/>
    </row>
    <row r="244" spans="1:14" x14ac:dyDescent="0.25">
      <c r="B244" t="s">
        <v>52</v>
      </c>
      <c r="D244" s="1"/>
      <c r="E244" s="1"/>
      <c r="F244" s="4"/>
      <c r="H244" s="7"/>
      <c r="I244" s="7"/>
      <c r="J244" s="7"/>
      <c r="K244" s="7"/>
      <c r="L244" s="7"/>
      <c r="N244" s="1"/>
    </row>
    <row r="245" spans="1:14" x14ac:dyDescent="0.25">
      <c r="A245">
        <v>360</v>
      </c>
      <c r="C245" t="s">
        <v>23</v>
      </c>
      <c r="D245" s="1">
        <v>6029694</v>
      </c>
      <c r="E245" s="1">
        <v>0</v>
      </c>
      <c r="F245" s="4">
        <v>0</v>
      </c>
      <c r="H245" s="7">
        <f t="shared" si="52"/>
        <v>0</v>
      </c>
      <c r="I245" s="7"/>
      <c r="J245" s="7">
        <f t="shared" si="39"/>
        <v>0</v>
      </c>
      <c r="K245" s="7">
        <f t="shared" si="40"/>
        <v>0</v>
      </c>
      <c r="L245" s="7">
        <f t="shared" si="41"/>
        <v>0</v>
      </c>
      <c r="N245" s="1">
        <f>D245-L245</f>
        <v>6029694</v>
      </c>
    </row>
    <row r="246" spans="1:14" x14ac:dyDescent="0.25">
      <c r="A246">
        <v>361</v>
      </c>
      <c r="C246" t="s">
        <v>40</v>
      </c>
      <c r="D246" s="1">
        <v>50546608</v>
      </c>
      <c r="E246" s="1">
        <v>7411824</v>
      </c>
      <c r="F246" s="4">
        <v>1.9400000000000001E-2</v>
      </c>
      <c r="H246" s="7">
        <f t="shared" si="52"/>
        <v>980604.19520000007</v>
      </c>
      <c r="I246" s="7"/>
      <c r="J246" s="7">
        <f t="shared" si="39"/>
        <v>7656975.0488</v>
      </c>
      <c r="K246" s="7">
        <f t="shared" si="40"/>
        <v>8637579.2440000009</v>
      </c>
      <c r="L246" s="7">
        <f t="shared" si="41"/>
        <v>8642952.4176723305</v>
      </c>
      <c r="N246" s="1">
        <f t="shared" ref="N246:N263" si="57">D246-L246</f>
        <v>41903655.582327671</v>
      </c>
    </row>
    <row r="247" spans="1:14" x14ac:dyDescent="0.25">
      <c r="A247">
        <v>362</v>
      </c>
      <c r="C247" t="s">
        <v>46</v>
      </c>
      <c r="D247" s="1">
        <v>257031346</v>
      </c>
      <c r="E247" s="1">
        <v>47923296</v>
      </c>
      <c r="F247" s="4">
        <v>2.1100000000000001E-2</v>
      </c>
      <c r="H247" s="7">
        <f t="shared" si="52"/>
        <v>5423361.4006000003</v>
      </c>
      <c r="I247" s="7"/>
      <c r="J247" s="7">
        <f t="shared" ref="J247:J277" si="58">E247+((D247*F247)*0.25)</f>
        <v>49279136.350149997</v>
      </c>
      <c r="K247" s="7">
        <f t="shared" ref="K247:K277" si="59">J247+(D247*F247)</f>
        <v>54702497.750749998</v>
      </c>
      <c r="L247" s="7">
        <f t="shared" ref="L247:L277" si="60">K247+((D247*F247)*(2/365))</f>
        <v>54732214.799520411</v>
      </c>
      <c r="N247" s="1">
        <f t="shared" si="57"/>
        <v>202299131.2004796</v>
      </c>
    </row>
    <row r="248" spans="1:14" x14ac:dyDescent="0.25">
      <c r="A248">
        <v>364</v>
      </c>
      <c r="C248" t="s">
        <v>49</v>
      </c>
      <c r="D248" s="1">
        <v>352741199</v>
      </c>
      <c r="E248" s="1">
        <v>128390387</v>
      </c>
      <c r="F248" s="4">
        <v>5.0500000000000003E-2</v>
      </c>
      <c r="H248" s="7">
        <f t="shared" si="52"/>
        <v>17813430.5495</v>
      </c>
      <c r="I248" s="7"/>
      <c r="J248" s="7">
        <f t="shared" si="58"/>
        <v>132843744.637375</v>
      </c>
      <c r="K248" s="7">
        <f t="shared" si="59"/>
        <v>150657175.18687499</v>
      </c>
      <c r="L248" s="7">
        <f t="shared" si="60"/>
        <v>150754783.02550238</v>
      </c>
      <c r="N248" s="1">
        <f t="shared" si="57"/>
        <v>201986415.97449762</v>
      </c>
    </row>
    <row r="249" spans="1:14" x14ac:dyDescent="0.25">
      <c r="A249">
        <v>365</v>
      </c>
      <c r="C249" t="s">
        <v>50</v>
      </c>
      <c r="D249" s="1">
        <v>293559642</v>
      </c>
      <c r="E249" s="1">
        <v>138547821</v>
      </c>
      <c r="F249" s="4">
        <v>3.1E-2</v>
      </c>
      <c r="H249" s="7">
        <f t="shared" si="52"/>
        <v>9100348.9020000007</v>
      </c>
      <c r="I249" s="7"/>
      <c r="J249" s="7">
        <f t="shared" si="58"/>
        <v>140822908.22549999</v>
      </c>
      <c r="K249" s="7">
        <f t="shared" si="59"/>
        <v>149923257.1275</v>
      </c>
      <c r="L249" s="7">
        <f t="shared" si="60"/>
        <v>149973122.05299041</v>
      </c>
      <c r="N249" s="1">
        <f t="shared" si="57"/>
        <v>143586519.94700959</v>
      </c>
    </row>
    <row r="250" spans="1:14" x14ac:dyDescent="0.25">
      <c r="A250">
        <v>366</v>
      </c>
      <c r="C250" t="s">
        <v>53</v>
      </c>
      <c r="D250" s="1">
        <v>97492734</v>
      </c>
      <c r="E250" s="1">
        <v>31467367</v>
      </c>
      <c r="F250" s="4">
        <v>1.7600000000000001E-2</v>
      </c>
      <c r="H250" s="7">
        <f t="shared" si="52"/>
        <v>1715872.1184</v>
      </c>
      <c r="I250" s="7"/>
      <c r="J250" s="7">
        <f t="shared" si="58"/>
        <v>31896335.029600002</v>
      </c>
      <c r="K250" s="7">
        <f t="shared" si="59"/>
        <v>33612207.148000002</v>
      </c>
      <c r="L250" s="7">
        <f t="shared" si="60"/>
        <v>33621609.187004931</v>
      </c>
      <c r="N250" s="1">
        <f t="shared" si="57"/>
        <v>63871124.812995069</v>
      </c>
    </row>
    <row r="251" spans="1:14" x14ac:dyDescent="0.25">
      <c r="A251">
        <v>367</v>
      </c>
      <c r="C251" t="s">
        <v>54</v>
      </c>
      <c r="D251" s="1">
        <v>106170371</v>
      </c>
      <c r="E251" s="1">
        <v>48325645</v>
      </c>
      <c r="F251" s="4">
        <v>1.5599999999999999E-2</v>
      </c>
      <c r="H251" s="7">
        <f t="shared" si="52"/>
        <v>1656257.7875999999</v>
      </c>
      <c r="I251" s="7"/>
      <c r="J251" s="7">
        <f t="shared" si="58"/>
        <v>48739709.446900003</v>
      </c>
      <c r="K251" s="7">
        <f t="shared" si="59"/>
        <v>50395967.234500006</v>
      </c>
      <c r="L251" s="7">
        <f t="shared" si="60"/>
        <v>50405042.619637541</v>
      </c>
      <c r="N251" s="1">
        <f t="shared" si="57"/>
        <v>55765328.380362459</v>
      </c>
    </row>
    <row r="252" spans="1:14" x14ac:dyDescent="0.25">
      <c r="A252">
        <v>368</v>
      </c>
      <c r="C252" t="s">
        <v>55</v>
      </c>
      <c r="D252" s="1">
        <v>183915978</v>
      </c>
      <c r="E252" s="1">
        <v>55424721</v>
      </c>
      <c r="F252" s="4">
        <v>1.8800000000000001E-2</v>
      </c>
      <c r="H252" s="7">
        <f t="shared" si="52"/>
        <v>3457620.3864000002</v>
      </c>
      <c r="I252" s="7"/>
      <c r="J252" s="7">
        <f t="shared" si="58"/>
        <v>56289126.096600004</v>
      </c>
      <c r="K252" s="7">
        <f t="shared" si="59"/>
        <v>59746746.483000003</v>
      </c>
      <c r="L252" s="7">
        <f t="shared" si="60"/>
        <v>59765692.348130964</v>
      </c>
      <c r="N252" s="1">
        <f t="shared" si="57"/>
        <v>124150285.65186903</v>
      </c>
    </row>
    <row r="253" spans="1:14" x14ac:dyDescent="0.25">
      <c r="A253">
        <v>369</v>
      </c>
      <c r="C253" t="s">
        <v>56</v>
      </c>
      <c r="D253" s="1">
        <v>127859141</v>
      </c>
      <c r="E253" s="1">
        <v>81383703</v>
      </c>
      <c r="F253" s="4">
        <v>3.32E-2</v>
      </c>
      <c r="H253" s="7">
        <f t="shared" si="52"/>
        <v>4244923.4812000003</v>
      </c>
      <c r="I253" s="7"/>
      <c r="J253" s="7">
        <f t="shared" si="58"/>
        <v>82444933.870299995</v>
      </c>
      <c r="K253" s="7">
        <f t="shared" si="59"/>
        <v>86689857.35149999</v>
      </c>
      <c r="L253" s="7">
        <f t="shared" si="60"/>
        <v>86713117.206191495</v>
      </c>
      <c r="N253" s="1">
        <f t="shared" si="57"/>
        <v>41146023.793808505</v>
      </c>
    </row>
    <row r="254" spans="1:14" x14ac:dyDescent="0.25">
      <c r="A254">
        <v>370</v>
      </c>
      <c r="C254" t="s">
        <v>57</v>
      </c>
      <c r="D254" s="1">
        <v>10506056</v>
      </c>
      <c r="E254" s="1">
        <v>-11195207</v>
      </c>
      <c r="F254" s="4">
        <v>4.3900000000000002E-2</v>
      </c>
      <c r="H254" s="7">
        <f t="shared" si="52"/>
        <v>461215.85840000003</v>
      </c>
      <c r="I254" s="7"/>
      <c r="J254" s="7">
        <f t="shared" si="58"/>
        <v>-11079903.035399999</v>
      </c>
      <c r="K254" s="7">
        <f t="shared" si="59"/>
        <v>-10618687.176999999</v>
      </c>
      <c r="L254" s="7">
        <f t="shared" si="60"/>
        <v>-10616159.966816986</v>
      </c>
      <c r="N254" s="1">
        <f t="shared" si="57"/>
        <v>21122215.966816984</v>
      </c>
    </row>
    <row r="255" spans="1:14" x14ac:dyDescent="0.25">
      <c r="A255">
        <v>370.1</v>
      </c>
      <c r="C255" t="s">
        <v>58</v>
      </c>
      <c r="D255" s="1">
        <v>46338286</v>
      </c>
      <c r="E255" s="1">
        <v>3982575</v>
      </c>
      <c r="F255" s="17">
        <v>4.3900000000000002E-2</v>
      </c>
      <c r="H255" s="7">
        <f t="shared" si="52"/>
        <v>2034250.7554000001</v>
      </c>
      <c r="I255" s="7"/>
      <c r="J255" s="7">
        <f t="shared" si="58"/>
        <v>4491137.6888500005</v>
      </c>
      <c r="K255" s="7">
        <f t="shared" si="59"/>
        <v>6525388.4442500006</v>
      </c>
      <c r="L255" s="7">
        <f t="shared" si="60"/>
        <v>6536535.0237316443</v>
      </c>
      <c r="N255" s="1">
        <f t="shared" si="57"/>
        <v>39801750.976268359</v>
      </c>
    </row>
    <row r="256" spans="1:14" x14ac:dyDescent="0.25">
      <c r="A256" s="5">
        <v>371</v>
      </c>
      <c r="B256" s="6"/>
      <c r="C256" t="s">
        <v>59</v>
      </c>
      <c r="D256" s="1">
        <v>21982461</v>
      </c>
      <c r="E256" s="1">
        <v>13319695</v>
      </c>
      <c r="F256" s="4">
        <v>3.4799999999999998E-2</v>
      </c>
      <c r="H256" s="7">
        <f t="shared" si="52"/>
        <v>764989.64279999991</v>
      </c>
      <c r="I256" s="7"/>
      <c r="J256" s="7">
        <f t="shared" si="58"/>
        <v>13510942.410700001</v>
      </c>
      <c r="K256" s="7">
        <f t="shared" si="59"/>
        <v>14275932.0535</v>
      </c>
      <c r="L256" s="7">
        <f t="shared" si="60"/>
        <v>14280123.777570138</v>
      </c>
      <c r="N256" s="1">
        <f t="shared" si="57"/>
        <v>7702337.2224298622</v>
      </c>
    </row>
    <row r="257" spans="1:14" x14ac:dyDescent="0.25">
      <c r="A257" s="6">
        <v>371.1</v>
      </c>
      <c r="B257" s="6"/>
      <c r="C257" t="s">
        <v>60</v>
      </c>
      <c r="D257" s="1">
        <v>284355</v>
      </c>
      <c r="E257" s="1">
        <v>69825</v>
      </c>
      <c r="F257" s="4">
        <v>0.05</v>
      </c>
      <c r="H257" s="7">
        <f t="shared" si="52"/>
        <v>14217.75</v>
      </c>
      <c r="I257" s="7"/>
      <c r="J257" s="7">
        <f t="shared" si="58"/>
        <v>73379.4375</v>
      </c>
      <c r="K257" s="7">
        <f t="shared" si="59"/>
        <v>87597.1875</v>
      </c>
      <c r="L257" s="7">
        <f t="shared" si="60"/>
        <v>87675.092979452049</v>
      </c>
      <c r="N257" s="1">
        <f t="shared" si="57"/>
        <v>196679.90702054795</v>
      </c>
    </row>
    <row r="258" spans="1:14" x14ac:dyDescent="0.25">
      <c r="A258">
        <v>371.2</v>
      </c>
      <c r="B258" s="6"/>
      <c r="C258" t="s">
        <v>61</v>
      </c>
      <c r="D258" s="1">
        <v>20338</v>
      </c>
      <c r="E258" s="1">
        <v>1035</v>
      </c>
      <c r="F258" s="4">
        <v>0.05</v>
      </c>
      <c r="H258" s="7">
        <f t="shared" si="52"/>
        <v>1016.9000000000001</v>
      </c>
      <c r="I258" s="7"/>
      <c r="J258" s="7">
        <f t="shared" si="58"/>
        <v>1289.2249999999999</v>
      </c>
      <c r="K258" s="7">
        <f t="shared" si="59"/>
        <v>2306.125</v>
      </c>
      <c r="L258" s="7">
        <f t="shared" si="60"/>
        <v>2311.6970547945207</v>
      </c>
      <c r="N258" s="1">
        <f t="shared" si="57"/>
        <v>18026.30294520548</v>
      </c>
    </row>
    <row r="259" spans="1:14" x14ac:dyDescent="0.25">
      <c r="A259">
        <v>371.3</v>
      </c>
      <c r="B259" s="6"/>
      <c r="C259" t="s">
        <v>62</v>
      </c>
      <c r="D259" s="1">
        <v>330440</v>
      </c>
      <c r="E259" s="1">
        <v>14363</v>
      </c>
      <c r="F259" s="4">
        <v>0.05</v>
      </c>
      <c r="H259" s="7">
        <f t="shared" si="52"/>
        <v>16522</v>
      </c>
      <c r="I259" s="7"/>
      <c r="J259" s="7">
        <f t="shared" si="58"/>
        <v>18493.5</v>
      </c>
      <c r="K259" s="7">
        <f t="shared" si="59"/>
        <v>35015.5</v>
      </c>
      <c r="L259" s="7">
        <f t="shared" si="60"/>
        <v>35106.031506849315</v>
      </c>
      <c r="N259" s="1">
        <f t="shared" si="57"/>
        <v>295333.96849315066</v>
      </c>
    </row>
    <row r="260" spans="1:14" x14ac:dyDescent="0.25">
      <c r="A260">
        <v>371.4</v>
      </c>
      <c r="B260" s="6"/>
      <c r="C260" t="s">
        <v>63</v>
      </c>
      <c r="D260" s="1">
        <v>0</v>
      </c>
      <c r="E260" s="1">
        <v>0</v>
      </c>
      <c r="F260" s="4">
        <v>0.05</v>
      </c>
      <c r="H260" s="7">
        <f t="shared" si="52"/>
        <v>0</v>
      </c>
      <c r="I260" s="7"/>
      <c r="J260" s="7">
        <f t="shared" si="58"/>
        <v>0</v>
      </c>
      <c r="K260" s="7">
        <f t="shared" si="59"/>
        <v>0</v>
      </c>
      <c r="L260" s="7">
        <f t="shared" si="60"/>
        <v>0</v>
      </c>
      <c r="N260" s="1">
        <f t="shared" si="57"/>
        <v>0</v>
      </c>
    </row>
    <row r="261" spans="1:14" x14ac:dyDescent="0.25">
      <c r="A261">
        <v>371.5</v>
      </c>
      <c r="B261" s="6"/>
      <c r="C261" t="s">
        <v>64</v>
      </c>
      <c r="D261" s="1">
        <v>15138</v>
      </c>
      <c r="E261" s="1">
        <v>1647</v>
      </c>
      <c r="F261" s="4">
        <v>0.05</v>
      </c>
      <c r="H261" s="7">
        <f t="shared" si="52"/>
        <v>756.90000000000009</v>
      </c>
      <c r="I261" s="7"/>
      <c r="J261" s="7">
        <f t="shared" si="58"/>
        <v>1836.2249999999999</v>
      </c>
      <c r="K261" s="7">
        <f t="shared" si="59"/>
        <v>2593.125</v>
      </c>
      <c r="L261" s="7">
        <f t="shared" si="60"/>
        <v>2597.2723972602739</v>
      </c>
      <c r="N261" s="1">
        <f t="shared" si="57"/>
        <v>12540.727602739726</v>
      </c>
    </row>
    <row r="262" spans="1:14" x14ac:dyDescent="0.25">
      <c r="A262">
        <v>373</v>
      </c>
      <c r="B262" s="6"/>
      <c r="C262" t="s">
        <v>65</v>
      </c>
      <c r="D262" s="1">
        <v>26614812</v>
      </c>
      <c r="E262" s="1">
        <v>4139138</v>
      </c>
      <c r="F262" s="4">
        <v>3.9E-2</v>
      </c>
      <c r="H262" s="7">
        <f t="shared" si="52"/>
        <v>1037977.6679999999</v>
      </c>
      <c r="I262" s="7"/>
      <c r="J262" s="7">
        <f t="shared" si="58"/>
        <v>4398632.4170000004</v>
      </c>
      <c r="K262" s="7">
        <f t="shared" si="59"/>
        <v>5436610.085</v>
      </c>
      <c r="L262" s="7">
        <f t="shared" si="60"/>
        <v>5442297.6338657532</v>
      </c>
      <c r="N262" s="1">
        <f t="shared" si="57"/>
        <v>21172514.366134249</v>
      </c>
    </row>
    <row r="263" spans="1:14" x14ac:dyDescent="0.25">
      <c r="A263">
        <v>375</v>
      </c>
      <c r="C263" t="s">
        <v>66</v>
      </c>
      <c r="D263" s="1">
        <v>0</v>
      </c>
      <c r="E263" s="1">
        <v>0</v>
      </c>
      <c r="F263" s="4">
        <v>0.05</v>
      </c>
      <c r="H263" s="7">
        <f t="shared" si="52"/>
        <v>0</v>
      </c>
      <c r="I263" s="7"/>
      <c r="J263" s="7">
        <f t="shared" si="58"/>
        <v>0</v>
      </c>
      <c r="K263" s="7">
        <f t="shared" si="59"/>
        <v>0</v>
      </c>
      <c r="L263" s="7">
        <f t="shared" si="60"/>
        <v>0</v>
      </c>
      <c r="N263" s="1">
        <f t="shared" si="57"/>
        <v>0</v>
      </c>
    </row>
    <row r="264" spans="1:14" x14ac:dyDescent="0.25">
      <c r="D264" s="1"/>
      <c r="E264" s="1"/>
      <c r="F264" s="4"/>
      <c r="H264" s="7"/>
      <c r="I264" s="7"/>
      <c r="J264" s="7"/>
      <c r="K264" s="7"/>
      <c r="L264" s="7"/>
      <c r="N264" s="1"/>
    </row>
    <row r="265" spans="1:14" x14ac:dyDescent="0.25">
      <c r="B265" t="s">
        <v>67</v>
      </c>
      <c r="D265" s="1"/>
      <c r="E265" s="1"/>
      <c r="F265" s="4"/>
      <c r="H265" s="7"/>
      <c r="I265" s="7"/>
      <c r="J265" s="7"/>
      <c r="K265" s="7"/>
      <c r="L265" s="7"/>
      <c r="N265" s="1"/>
    </row>
    <row r="266" spans="1:14" x14ac:dyDescent="0.25">
      <c r="A266">
        <v>389</v>
      </c>
      <c r="C266" t="s">
        <v>36</v>
      </c>
      <c r="D266" s="1">
        <v>1022841</v>
      </c>
      <c r="E266" s="1">
        <v>0</v>
      </c>
      <c r="F266" s="4">
        <v>0</v>
      </c>
      <c r="H266" s="7">
        <f t="shared" si="52"/>
        <v>0</v>
      </c>
      <c r="I266" s="7"/>
      <c r="J266" s="7">
        <f t="shared" si="58"/>
        <v>0</v>
      </c>
      <c r="K266" s="7">
        <f t="shared" si="59"/>
        <v>0</v>
      </c>
      <c r="L266" s="7">
        <f t="shared" si="60"/>
        <v>0</v>
      </c>
      <c r="N266" s="1">
        <f>D266-L266</f>
        <v>1022841</v>
      </c>
    </row>
    <row r="267" spans="1:14" x14ac:dyDescent="0.25">
      <c r="A267">
        <v>390</v>
      </c>
      <c r="C267" t="s">
        <v>83</v>
      </c>
      <c r="D267" s="1">
        <v>39147187</v>
      </c>
      <c r="E267" s="1">
        <v>11554286</v>
      </c>
      <c r="F267" s="4">
        <v>1.7299999999999999E-2</v>
      </c>
      <c r="H267" s="7">
        <f t="shared" si="52"/>
        <v>677246.33510000003</v>
      </c>
      <c r="I267" s="7"/>
      <c r="J267" s="7">
        <f t="shared" si="58"/>
        <v>11723597.583775001</v>
      </c>
      <c r="K267" s="7">
        <f t="shared" si="59"/>
        <v>12400843.918875001</v>
      </c>
      <c r="L267" s="7">
        <f t="shared" si="60"/>
        <v>12404554.857697466</v>
      </c>
      <c r="N267" s="1">
        <f t="shared" ref="N267:N277" si="61">D267-L267</f>
        <v>26742632.142302535</v>
      </c>
    </row>
    <row r="268" spans="1:14" x14ac:dyDescent="0.25">
      <c r="A268">
        <v>391</v>
      </c>
      <c r="C268" t="s">
        <v>68</v>
      </c>
      <c r="D268" s="1">
        <v>5358134</v>
      </c>
      <c r="E268" s="1">
        <v>2346907</v>
      </c>
      <c r="F268" s="4">
        <v>0.05</v>
      </c>
      <c r="H268" s="7">
        <f t="shared" si="52"/>
        <v>267906.7</v>
      </c>
      <c r="I268" s="7"/>
      <c r="J268" s="7">
        <f t="shared" si="58"/>
        <v>2413883.6749999998</v>
      </c>
      <c r="K268" s="7">
        <f t="shared" si="59"/>
        <v>2681790.375</v>
      </c>
      <c r="L268" s="7">
        <f t="shared" si="60"/>
        <v>2683258.3569178083</v>
      </c>
      <c r="N268" s="1">
        <f t="shared" si="61"/>
        <v>2674875.6430821917</v>
      </c>
    </row>
    <row r="269" spans="1:14" x14ac:dyDescent="0.25">
      <c r="A269" t="s">
        <v>69</v>
      </c>
      <c r="C269" t="s">
        <v>70</v>
      </c>
      <c r="D269" s="1">
        <v>10355131</v>
      </c>
      <c r="E269" s="1">
        <v>3313837</v>
      </c>
      <c r="F269" s="4">
        <v>0.2</v>
      </c>
      <c r="H269" s="7">
        <f t="shared" si="52"/>
        <v>2071026.2000000002</v>
      </c>
      <c r="I269" s="7"/>
      <c r="J269" s="7">
        <f t="shared" si="58"/>
        <v>3831593.55</v>
      </c>
      <c r="K269" s="7">
        <f t="shared" si="59"/>
        <v>5902619.75</v>
      </c>
      <c r="L269" s="7">
        <f t="shared" si="60"/>
        <v>5913967.8387671234</v>
      </c>
      <c r="N269" s="1">
        <f t="shared" si="61"/>
        <v>4441163.1612328766</v>
      </c>
    </row>
    <row r="270" spans="1:14" x14ac:dyDescent="0.25">
      <c r="A270" t="s">
        <v>71</v>
      </c>
      <c r="C270" t="s">
        <v>72</v>
      </c>
      <c r="D270" s="1">
        <f>0+244269</f>
        <v>244269</v>
      </c>
      <c r="E270" s="1">
        <f>884+82541</f>
        <v>83425</v>
      </c>
      <c r="F270" s="4">
        <v>0</v>
      </c>
      <c r="H270" s="7">
        <f t="shared" si="52"/>
        <v>0</v>
      </c>
      <c r="I270" s="7"/>
      <c r="J270" s="7">
        <f t="shared" si="58"/>
        <v>83425</v>
      </c>
      <c r="K270" s="7">
        <f t="shared" si="59"/>
        <v>83425</v>
      </c>
      <c r="L270" s="7">
        <f t="shared" si="60"/>
        <v>83425</v>
      </c>
      <c r="N270" s="1">
        <f t="shared" si="61"/>
        <v>160844</v>
      </c>
    </row>
    <row r="271" spans="1:14" x14ac:dyDescent="0.25">
      <c r="A271">
        <v>392</v>
      </c>
      <c r="C271" t="s">
        <v>73</v>
      </c>
      <c r="D271" s="1">
        <v>14397178</v>
      </c>
      <c r="E271" s="1">
        <v>6165900</v>
      </c>
      <c r="F271" s="4">
        <v>5.1999999999999998E-2</v>
      </c>
      <c r="H271" s="7">
        <f t="shared" si="52"/>
        <v>748653.25599999994</v>
      </c>
      <c r="I271" s="7"/>
      <c r="J271" s="7">
        <f t="shared" si="58"/>
        <v>6353063.3140000002</v>
      </c>
      <c r="K271" s="7">
        <f t="shared" si="59"/>
        <v>7101716.5700000003</v>
      </c>
      <c r="L271" s="7">
        <f t="shared" si="60"/>
        <v>7105818.7796219178</v>
      </c>
      <c r="N271" s="1">
        <f t="shared" si="61"/>
        <v>7291359.2203780822</v>
      </c>
    </row>
    <row r="272" spans="1:14" x14ac:dyDescent="0.25">
      <c r="A272">
        <v>393</v>
      </c>
      <c r="C272" t="s">
        <v>74</v>
      </c>
      <c r="D272" s="1">
        <v>3110958</v>
      </c>
      <c r="E272" s="1">
        <v>585635</v>
      </c>
      <c r="F272" s="4">
        <v>2.86E-2</v>
      </c>
      <c r="H272" s="7">
        <f t="shared" si="52"/>
        <v>88973.398799999995</v>
      </c>
      <c r="I272" s="7"/>
      <c r="J272" s="7">
        <f t="shared" si="58"/>
        <v>607878.34970000002</v>
      </c>
      <c r="K272" s="7">
        <f t="shared" si="59"/>
        <v>696851.74849999999</v>
      </c>
      <c r="L272" s="7">
        <f t="shared" si="60"/>
        <v>697339.27397287672</v>
      </c>
      <c r="N272" s="1">
        <f t="shared" si="61"/>
        <v>2413618.7260271232</v>
      </c>
    </row>
    <row r="273" spans="1:20" x14ac:dyDescent="0.25">
      <c r="A273">
        <v>394</v>
      </c>
      <c r="C273" t="s">
        <v>75</v>
      </c>
      <c r="D273" s="1">
        <v>11082149</v>
      </c>
      <c r="E273" s="1">
        <v>3768792</v>
      </c>
      <c r="F273" s="4">
        <v>0.05</v>
      </c>
      <c r="H273" s="7">
        <f t="shared" si="52"/>
        <v>554107.45000000007</v>
      </c>
      <c r="I273" s="7"/>
      <c r="J273" s="7">
        <f t="shared" si="58"/>
        <v>3907318.8624999998</v>
      </c>
      <c r="K273" s="7">
        <f t="shared" si="59"/>
        <v>4461426.3125</v>
      </c>
      <c r="L273" s="7">
        <f t="shared" si="60"/>
        <v>4464462.5177054796</v>
      </c>
      <c r="N273" s="1">
        <f t="shared" si="61"/>
        <v>6617686.4822945204</v>
      </c>
      <c r="T273" t="s">
        <v>112</v>
      </c>
    </row>
    <row r="274" spans="1:20" x14ac:dyDescent="0.25">
      <c r="A274">
        <v>395</v>
      </c>
      <c r="C274" t="s">
        <v>76</v>
      </c>
      <c r="D274" s="1">
        <v>2649546</v>
      </c>
      <c r="E274" s="1">
        <v>610141</v>
      </c>
      <c r="F274" s="4">
        <v>0.05</v>
      </c>
      <c r="H274" s="7">
        <f t="shared" si="52"/>
        <v>132477.30000000002</v>
      </c>
      <c r="I274" s="7"/>
      <c r="J274" s="7">
        <f t="shared" si="58"/>
        <v>643260.32499999995</v>
      </c>
      <c r="K274" s="7">
        <f t="shared" si="59"/>
        <v>775737.625</v>
      </c>
      <c r="L274" s="7">
        <f t="shared" si="60"/>
        <v>776463.52801369864</v>
      </c>
      <c r="N274" s="1">
        <f t="shared" si="61"/>
        <v>1873082.4719863012</v>
      </c>
      <c r="R274" t="s">
        <v>109</v>
      </c>
      <c r="S274" s="28">
        <f>D280-E280</f>
        <v>3262690136.2613983</v>
      </c>
      <c r="T274" s="28">
        <f>S274*P281</f>
        <v>252858485.56025836</v>
      </c>
    </row>
    <row r="275" spans="1:20" x14ac:dyDescent="0.25">
      <c r="A275">
        <v>396</v>
      </c>
      <c r="C275" t="s">
        <v>77</v>
      </c>
      <c r="D275" s="1">
        <v>39550107</v>
      </c>
      <c r="E275" s="1">
        <v>6211149</v>
      </c>
      <c r="F275" s="4">
        <v>4.6199999999999998E-2</v>
      </c>
      <c r="H275" s="7">
        <f t="shared" si="52"/>
        <v>1827214.9434</v>
      </c>
      <c r="I275" s="7"/>
      <c r="J275" s="7">
        <f t="shared" si="58"/>
        <v>6667952.7358499998</v>
      </c>
      <c r="K275" s="7">
        <f t="shared" si="59"/>
        <v>8495167.67925</v>
      </c>
      <c r="L275" s="7">
        <f t="shared" si="60"/>
        <v>8505179.8159261644</v>
      </c>
      <c r="N275" s="1">
        <f t="shared" si="61"/>
        <v>31044927.184073836</v>
      </c>
      <c r="R275" t="s">
        <v>126</v>
      </c>
      <c r="S275" s="28">
        <f>N280</f>
        <v>3076915066.0890794</v>
      </c>
      <c r="T275" s="28">
        <f>S275*P281</f>
        <v>238460917.62190366</v>
      </c>
    </row>
    <row r="276" spans="1:20" x14ac:dyDescent="0.25">
      <c r="A276">
        <v>397</v>
      </c>
      <c r="C276" t="s">
        <v>78</v>
      </c>
      <c r="D276" s="1">
        <v>10575103</v>
      </c>
      <c r="E276" s="1">
        <v>3801396</v>
      </c>
      <c r="F276" s="4">
        <v>6.6699999999999995E-2</v>
      </c>
      <c r="H276" s="7">
        <f t="shared" si="52"/>
        <v>705359.37009999994</v>
      </c>
      <c r="I276" s="7"/>
      <c r="J276" s="7">
        <f t="shared" si="58"/>
        <v>3977735.8425249998</v>
      </c>
      <c r="K276" s="7">
        <f t="shared" si="59"/>
        <v>4683095.2126249997</v>
      </c>
      <c r="L276" s="7">
        <f t="shared" si="60"/>
        <v>4686960.1954748631</v>
      </c>
      <c r="N276" s="1">
        <f t="shared" si="61"/>
        <v>5888142.8045251369</v>
      </c>
      <c r="R276" t="s">
        <v>110</v>
      </c>
      <c r="S276" s="28">
        <f>S274-S275</f>
        <v>185775070.17231894</v>
      </c>
      <c r="T276" s="28"/>
    </row>
    <row r="277" spans="1:20" x14ac:dyDescent="0.25">
      <c r="A277">
        <v>398</v>
      </c>
      <c r="C277" t="s">
        <v>28</v>
      </c>
      <c r="D277" s="1">
        <v>351767</v>
      </c>
      <c r="E277" s="1">
        <v>188708</v>
      </c>
      <c r="F277" s="4">
        <v>2.9399999999999999E-2</v>
      </c>
      <c r="H277" s="7">
        <f t="shared" si="52"/>
        <v>10341.9498</v>
      </c>
      <c r="I277" s="7"/>
      <c r="J277" s="7">
        <f t="shared" si="58"/>
        <v>191293.48744999999</v>
      </c>
      <c r="K277" s="7">
        <f t="shared" si="59"/>
        <v>201635.43724999999</v>
      </c>
      <c r="L277" s="7">
        <f t="shared" si="60"/>
        <v>201692.10546808218</v>
      </c>
      <c r="N277" s="1">
        <f t="shared" si="61"/>
        <v>150074.89453191782</v>
      </c>
      <c r="R277" t="s">
        <v>111</v>
      </c>
      <c r="S277" s="28">
        <f>S276*P281</f>
        <v>14397567.938354718</v>
      </c>
      <c r="T277" s="28">
        <f>T274-T275</f>
        <v>14397567.938354701</v>
      </c>
    </row>
    <row r="278" spans="1:20" x14ac:dyDescent="0.25">
      <c r="D278" s="1"/>
    </row>
    <row r="279" spans="1:20" x14ac:dyDescent="0.25">
      <c r="D279" t="s">
        <v>120</v>
      </c>
      <c r="E279" t="s">
        <v>121</v>
      </c>
      <c r="H279" t="s">
        <v>125</v>
      </c>
      <c r="J279" t="s">
        <v>122</v>
      </c>
      <c r="K279" t="s">
        <v>123</v>
      </c>
      <c r="L279" t="s">
        <v>124</v>
      </c>
      <c r="N279" t="s">
        <v>119</v>
      </c>
    </row>
    <row r="280" spans="1:20" x14ac:dyDescent="0.25">
      <c r="D280" s="26">
        <f>SUM(D13:D277)-D242-D234-D226-D198-D189-D207-D180-D171-D153-D145-D137-D134-D126-D117-D108-D99-D95-D86-D76-D68-D61-D33-D31-D26-D21-D16-D218-D162</f>
        <v>4520814469.2613983</v>
      </c>
      <c r="E280" s="26">
        <f>SUM(E13:E277)-E242-E234-E226-E198-E189-E207-E180-E171-E153-E145-E137-E134-E126-E117-E108-E99-E95-E86-E76-E68-E61-E33-E31-E26-E21-E16-E218-E162</f>
        <v>1258124333</v>
      </c>
      <c r="F280" s="26"/>
      <c r="G280" s="26"/>
      <c r="H280" s="26">
        <f>SUM(H13:H277)-H242-H234-H226-H198-H189-H207-H180-H171-H153-H145-H137-H134-H126-H117-H108-H99-H95-H86-H76-H68-H61-H33-H31-H26-H21-H16-H218-H162</f>
        <v>131804886.09469999</v>
      </c>
      <c r="I280" s="26"/>
      <c r="J280" s="26">
        <f>SUM(J13:J277)-J242-J234-J226-J198-J189-J207-J180-J171-J153-J145-J137-J134-J126-J117-J108-J99-J95-J86-J76-J68-J61-J33-J31-J26-J21-J16-J218-J162</f>
        <v>1291075554.5236745</v>
      </c>
      <c r="K280" s="26">
        <f>SUM(K13:K277)-K242-K234-K226-K198-K189-K207-K180-K171-K153-K145-K137-K134-K126-K117-K108-K99-K95-K86-K76-K68-K61-K33-K31-K26-K21-K16-K218-K162</f>
        <v>1422880440.6183755</v>
      </c>
      <c r="L280" s="26">
        <f>SUM(L13:L277)-L242-L234-L226-L198-L189-L207-L180-L171-L153-L145-L137-L134-L126-L117-L108-L99-L95-L86-L76-L68-L61-L33-L31-L26-L21-L16-L218-L162</f>
        <v>1423602659.1723194</v>
      </c>
      <c r="M280" s="18"/>
      <c r="N280" s="27">
        <f>SUM(N13:N277)</f>
        <v>3076915066.0890794</v>
      </c>
      <c r="P280" t="s">
        <v>108</v>
      </c>
    </row>
    <row r="281" spans="1:20" x14ac:dyDescent="0.25">
      <c r="P281" s="4">
        <v>7.7499999999999999E-2</v>
      </c>
    </row>
    <row r="283" spans="1:20" x14ac:dyDescent="0.25">
      <c r="K283" t="s">
        <v>131</v>
      </c>
      <c r="L283" s="26">
        <f>L280-E280</f>
        <v>165478326.17231941</v>
      </c>
    </row>
  </sheetData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56AF4-CA5D-44C6-A8C8-DF06A2A53DFB}">
  <dimension ref="A1:T284"/>
  <sheetViews>
    <sheetView workbookViewId="0">
      <selection activeCell="H1" sqref="H1"/>
    </sheetView>
  </sheetViews>
  <sheetFormatPr defaultRowHeight="15" x14ac:dyDescent="0.25"/>
  <cols>
    <col min="3" max="3" width="37.7109375" bestFit="1" customWidth="1"/>
    <col min="4" max="4" width="16" bestFit="1" customWidth="1"/>
    <col min="5" max="5" width="17.28515625" bestFit="1" customWidth="1"/>
    <col min="6" max="6" width="16.5703125" bestFit="1" customWidth="1"/>
    <col min="8" max="9" width="14.7109375" customWidth="1"/>
    <col min="10" max="11" width="18.85546875" bestFit="1" customWidth="1"/>
    <col min="12" max="12" width="16.85546875" bestFit="1" customWidth="1"/>
    <col min="14" max="14" width="16" bestFit="1" customWidth="1"/>
    <col min="18" max="18" width="11.140625" bestFit="1" customWidth="1"/>
    <col min="19" max="19" width="16" bestFit="1" customWidth="1"/>
    <col min="20" max="20" width="12.7109375" bestFit="1" customWidth="1"/>
  </cols>
  <sheetData>
    <row r="1" spans="1:14" x14ac:dyDescent="0.25">
      <c r="A1" t="s">
        <v>127</v>
      </c>
      <c r="H1" s="18" t="s">
        <v>132</v>
      </c>
    </row>
    <row r="3" spans="1:14" x14ac:dyDescent="0.25">
      <c r="A3" t="s">
        <v>0</v>
      </c>
    </row>
    <row r="4" spans="1:14" x14ac:dyDescent="0.25">
      <c r="A4" t="s">
        <v>1</v>
      </c>
    </row>
    <row r="6" spans="1:14" x14ac:dyDescent="0.25">
      <c r="D6" s="8">
        <v>45565</v>
      </c>
      <c r="E6" s="8">
        <v>45565</v>
      </c>
      <c r="F6" s="4"/>
    </row>
    <row r="7" spans="1:14" x14ac:dyDescent="0.25">
      <c r="D7" t="s">
        <v>128</v>
      </c>
      <c r="E7" t="s">
        <v>128</v>
      </c>
      <c r="F7" s="4"/>
    </row>
    <row r="8" spans="1:14" x14ac:dyDescent="0.25">
      <c r="D8" t="s">
        <v>2</v>
      </c>
      <c r="E8" t="s">
        <v>2</v>
      </c>
      <c r="F8" s="4"/>
    </row>
    <row r="9" spans="1:14" x14ac:dyDescent="0.25">
      <c r="A9" t="s">
        <v>3</v>
      </c>
      <c r="C9" t="s">
        <v>4</v>
      </c>
      <c r="D9" s="2" t="s">
        <v>5</v>
      </c>
      <c r="E9" s="1" t="s">
        <v>5</v>
      </c>
      <c r="F9" s="4"/>
    </row>
    <row r="10" spans="1:14" x14ac:dyDescent="0.25">
      <c r="A10" t="s">
        <v>6</v>
      </c>
      <c r="C10" t="s">
        <v>7</v>
      </c>
      <c r="D10" t="s">
        <v>79</v>
      </c>
      <c r="E10" t="s">
        <v>8</v>
      </c>
      <c r="F10" s="4" t="s">
        <v>104</v>
      </c>
    </row>
    <row r="11" spans="1:14" x14ac:dyDescent="0.25">
      <c r="F11" s="4"/>
    </row>
    <row r="12" spans="1:14" x14ac:dyDescent="0.25">
      <c r="B12" t="s">
        <v>9</v>
      </c>
      <c r="F12" s="4"/>
    </row>
    <row r="13" spans="1:14" x14ac:dyDescent="0.25">
      <c r="A13">
        <v>301</v>
      </c>
      <c r="C13" t="s">
        <v>10</v>
      </c>
      <c r="D13" s="3">
        <v>25809</v>
      </c>
      <c r="E13" s="3">
        <v>0</v>
      </c>
      <c r="F13" s="4"/>
      <c r="J13" s="3">
        <v>0</v>
      </c>
      <c r="K13" s="3">
        <v>0</v>
      </c>
      <c r="L13" s="3">
        <v>0</v>
      </c>
      <c r="N13" s="3">
        <f>D13-E13</f>
        <v>25809</v>
      </c>
    </row>
    <row r="14" spans="1:14" x14ac:dyDescent="0.25">
      <c r="A14">
        <v>302</v>
      </c>
      <c r="C14" t="s">
        <v>11</v>
      </c>
      <c r="D14" s="1">
        <v>930822</v>
      </c>
      <c r="E14" s="1">
        <v>930822</v>
      </c>
      <c r="F14" s="4"/>
      <c r="J14" s="1">
        <v>1079798</v>
      </c>
      <c r="K14" s="1">
        <v>1079798</v>
      </c>
      <c r="L14" s="1">
        <v>1079798</v>
      </c>
      <c r="N14" s="3">
        <f>D14-E14</f>
        <v>0</v>
      </c>
    </row>
    <row r="15" spans="1:14" x14ac:dyDescent="0.25">
      <c r="A15">
        <v>303</v>
      </c>
      <c r="C15" t="s">
        <v>12</v>
      </c>
      <c r="D15" s="1">
        <v>215572294</v>
      </c>
      <c r="E15" s="1">
        <v>54556552</v>
      </c>
      <c r="F15" s="4"/>
      <c r="J15" s="1">
        <v>63288195</v>
      </c>
      <c r="K15" s="1">
        <v>63288195</v>
      </c>
      <c r="L15" s="1">
        <v>63288195</v>
      </c>
      <c r="N15" s="3">
        <f>D15-E15</f>
        <v>161015742</v>
      </c>
    </row>
    <row r="16" spans="1:14" x14ac:dyDescent="0.25">
      <c r="C16" t="s">
        <v>13</v>
      </c>
      <c r="D16" s="1">
        <f>SUM(D13:D15)</f>
        <v>216528925</v>
      </c>
      <c r="E16" s="1">
        <f>SUM(E13:E15)</f>
        <v>55487374</v>
      </c>
      <c r="F16" s="4"/>
      <c r="J16" s="1">
        <f>SUM(J13:J15)</f>
        <v>64367993</v>
      </c>
      <c r="K16" s="1">
        <f>SUM(K13:K15)</f>
        <v>64367993</v>
      </c>
      <c r="L16" s="1">
        <f>SUM(L13:L15)</f>
        <v>64367993</v>
      </c>
      <c r="N16" s="3"/>
    </row>
    <row r="17" spans="1:14" x14ac:dyDescent="0.25">
      <c r="A17" s="5"/>
      <c r="D17" s="1"/>
      <c r="E17" s="1"/>
      <c r="F17" s="4"/>
      <c r="J17" s="1"/>
      <c r="K17" s="1"/>
      <c r="L17" s="1"/>
      <c r="N17" s="3"/>
    </row>
    <row r="18" spans="1:14" x14ac:dyDescent="0.25">
      <c r="A18" s="5">
        <v>301</v>
      </c>
      <c r="B18" s="6"/>
      <c r="C18" t="s">
        <v>14</v>
      </c>
      <c r="D18" s="1">
        <v>0</v>
      </c>
      <c r="E18" s="1">
        <v>0</v>
      </c>
      <c r="F18" s="4"/>
      <c r="J18" s="1">
        <v>0</v>
      </c>
      <c r="K18" s="1">
        <v>0</v>
      </c>
      <c r="L18" s="1">
        <v>0</v>
      </c>
      <c r="N18" s="3"/>
    </row>
    <row r="19" spans="1:14" x14ac:dyDescent="0.25">
      <c r="A19" s="5">
        <v>302</v>
      </c>
      <c r="B19" s="6"/>
      <c r="C19" t="s">
        <v>15</v>
      </c>
      <c r="D19" s="1">
        <v>0</v>
      </c>
      <c r="E19" s="1">
        <v>0</v>
      </c>
      <c r="F19" s="4"/>
      <c r="J19" s="1">
        <v>0</v>
      </c>
      <c r="K19" s="1">
        <v>0</v>
      </c>
      <c r="L19" s="1">
        <v>0</v>
      </c>
      <c r="N19" s="3"/>
    </row>
    <row r="20" spans="1:14" x14ac:dyDescent="0.25">
      <c r="A20" s="5">
        <v>303</v>
      </c>
      <c r="B20" s="6"/>
      <c r="C20" t="s">
        <v>16</v>
      </c>
      <c r="D20" s="1">
        <v>18168632</v>
      </c>
      <c r="E20" s="1">
        <v>2000880</v>
      </c>
      <c r="F20" s="4"/>
      <c r="J20" s="1">
        <v>2282751</v>
      </c>
      <c r="K20" s="1">
        <v>2282751</v>
      </c>
      <c r="L20" s="1">
        <v>2282751</v>
      </c>
      <c r="N20" s="3">
        <f>D20-E20</f>
        <v>16167752</v>
      </c>
    </row>
    <row r="21" spans="1:14" x14ac:dyDescent="0.25">
      <c r="A21" s="5"/>
      <c r="B21" s="6"/>
      <c r="C21" t="s">
        <v>17</v>
      </c>
      <c r="D21" s="1">
        <f>SUM(D18:D20)</f>
        <v>18168632</v>
      </c>
      <c r="E21" s="1">
        <f>SUM(E18:E20)</f>
        <v>2000880</v>
      </c>
      <c r="F21" s="4"/>
      <c r="J21" s="1">
        <f>SUM(J18:J20)</f>
        <v>2282751</v>
      </c>
      <c r="K21" s="1">
        <f>SUM(K18:K20)</f>
        <v>2282751</v>
      </c>
      <c r="L21" s="1">
        <f>SUM(L18:L20)</f>
        <v>2282751</v>
      </c>
      <c r="N21" s="3"/>
    </row>
    <row r="22" spans="1:14" x14ac:dyDescent="0.25">
      <c r="A22" s="5"/>
      <c r="E22" s="1"/>
      <c r="F22" s="4"/>
      <c r="J22" s="1"/>
      <c r="K22" s="1"/>
      <c r="L22" s="1"/>
      <c r="N22" s="3"/>
    </row>
    <row r="23" spans="1:14" x14ac:dyDescent="0.25">
      <c r="A23" s="5">
        <v>301</v>
      </c>
      <c r="B23" s="6"/>
      <c r="C23" t="s">
        <v>14</v>
      </c>
      <c r="D23" s="1">
        <v>0</v>
      </c>
      <c r="E23" s="1">
        <v>0</v>
      </c>
      <c r="F23" s="4"/>
      <c r="J23" s="1">
        <v>0</v>
      </c>
      <c r="K23" s="1">
        <v>0</v>
      </c>
      <c r="L23" s="1">
        <v>0</v>
      </c>
      <c r="N23" s="3"/>
    </row>
    <row r="24" spans="1:14" x14ac:dyDescent="0.25">
      <c r="A24" s="5">
        <v>302</v>
      </c>
      <c r="B24" s="6"/>
      <c r="C24" t="s">
        <v>15</v>
      </c>
      <c r="D24" s="1">
        <v>0</v>
      </c>
      <c r="E24" s="1">
        <v>0</v>
      </c>
      <c r="F24" s="4"/>
      <c r="J24" s="1">
        <v>0</v>
      </c>
      <c r="K24" s="1">
        <v>0</v>
      </c>
      <c r="L24" s="1">
        <v>0</v>
      </c>
      <c r="N24" s="3"/>
    </row>
    <row r="25" spans="1:14" x14ac:dyDescent="0.25">
      <c r="A25" s="5">
        <v>303</v>
      </c>
      <c r="B25" s="6"/>
      <c r="C25" t="s">
        <v>16</v>
      </c>
      <c r="D25" s="1">
        <v>10428412</v>
      </c>
      <c r="E25" s="1">
        <v>1273454</v>
      </c>
      <c r="F25" s="4"/>
      <c r="J25" s="1">
        <v>1452850</v>
      </c>
      <c r="K25" s="1">
        <v>1452850</v>
      </c>
      <c r="L25" s="1">
        <v>1452850</v>
      </c>
      <c r="N25" s="3">
        <f>D25-E25</f>
        <v>9154958</v>
      </c>
    </row>
    <row r="26" spans="1:14" x14ac:dyDescent="0.25">
      <c r="A26" s="5"/>
      <c r="B26" s="6"/>
      <c r="C26" t="s">
        <v>18</v>
      </c>
      <c r="D26" s="1">
        <f>SUM(D23:D25)</f>
        <v>10428412</v>
      </c>
      <c r="E26" s="1">
        <f>SUM(E23:E25)</f>
        <v>1273454</v>
      </c>
      <c r="F26" s="4"/>
      <c r="J26" s="1">
        <f>SUM(J23:J25)</f>
        <v>1452850</v>
      </c>
      <c r="K26" s="1">
        <f>SUM(K23:K25)</f>
        <v>1452850</v>
      </c>
      <c r="L26" s="1">
        <f>SUM(L23:L25)</f>
        <v>1452850</v>
      </c>
      <c r="N26" s="3"/>
    </row>
    <row r="27" spans="1:14" x14ac:dyDescent="0.25">
      <c r="A27" s="5"/>
      <c r="B27" s="6"/>
      <c r="E27" s="1"/>
      <c r="F27" s="4"/>
      <c r="J27" s="1"/>
      <c r="K27" s="1"/>
      <c r="L27" s="1"/>
      <c r="N27" s="3"/>
    </row>
    <row r="28" spans="1:14" x14ac:dyDescent="0.25">
      <c r="A28" s="5">
        <v>301</v>
      </c>
      <c r="B28" s="6"/>
      <c r="C28" t="s">
        <v>14</v>
      </c>
      <c r="D28" s="1">
        <v>0</v>
      </c>
      <c r="E28" s="1">
        <v>0</v>
      </c>
      <c r="F28" s="4"/>
      <c r="J28" s="1">
        <v>0</v>
      </c>
      <c r="K28" s="1">
        <v>0</v>
      </c>
      <c r="L28" s="1">
        <v>0</v>
      </c>
      <c r="N28" s="3"/>
    </row>
    <row r="29" spans="1:14" x14ac:dyDescent="0.25">
      <c r="A29" s="5">
        <v>302</v>
      </c>
      <c r="B29" s="6"/>
      <c r="C29" t="s">
        <v>15</v>
      </c>
      <c r="D29" s="1">
        <v>0</v>
      </c>
      <c r="E29" s="1">
        <v>0</v>
      </c>
      <c r="F29" s="4"/>
      <c r="J29" s="1">
        <v>0</v>
      </c>
      <c r="K29" s="1">
        <v>0</v>
      </c>
      <c r="L29" s="1">
        <v>0</v>
      </c>
      <c r="N29" s="3"/>
    </row>
    <row r="30" spans="1:14" x14ac:dyDescent="0.25">
      <c r="A30" s="5">
        <v>303</v>
      </c>
      <c r="B30" s="6"/>
      <c r="C30" t="s">
        <v>16</v>
      </c>
      <c r="D30" s="1">
        <v>10287693</v>
      </c>
      <c r="E30" s="1">
        <v>1142757</v>
      </c>
      <c r="F30" s="4"/>
      <c r="J30" s="1">
        <v>1303741</v>
      </c>
      <c r="K30" s="1">
        <v>1303741</v>
      </c>
      <c r="L30" s="1">
        <v>1303741</v>
      </c>
      <c r="N30" s="3">
        <f>D30-E30</f>
        <v>9144936</v>
      </c>
    </row>
    <row r="31" spans="1:14" x14ac:dyDescent="0.25">
      <c r="A31" s="5"/>
      <c r="C31" t="s">
        <v>19</v>
      </c>
      <c r="D31" s="1">
        <f>SUM(D28:D30)</f>
        <v>10287693</v>
      </c>
      <c r="E31" s="1">
        <f>SUM(E28:E30)</f>
        <v>1142757</v>
      </c>
      <c r="F31" s="4"/>
      <c r="J31" s="1">
        <f>SUM(J28:J30)</f>
        <v>1303741</v>
      </c>
      <c r="K31" s="1">
        <f>SUM(K28:K30)</f>
        <v>1303741</v>
      </c>
      <c r="L31" s="1">
        <f>SUM(L28:L30)</f>
        <v>1303741</v>
      </c>
      <c r="N31" s="3"/>
    </row>
    <row r="32" spans="1:14" x14ac:dyDescent="0.25">
      <c r="A32" s="5"/>
      <c r="D32" s="1"/>
      <c r="E32" s="1"/>
      <c r="F32" s="4"/>
      <c r="J32" s="1"/>
      <c r="K32" s="1"/>
      <c r="L32" s="1"/>
      <c r="N32" s="3"/>
    </row>
    <row r="33" spans="1:14" x14ac:dyDescent="0.25">
      <c r="A33" s="5"/>
      <c r="B33" t="s">
        <v>20</v>
      </c>
      <c r="D33" s="1">
        <f>SUM(D31+D26+D21+D16)</f>
        <v>255413662</v>
      </c>
      <c r="E33" s="1">
        <f>SUM(E31+E26+E21+E16)</f>
        <v>59904465</v>
      </c>
      <c r="F33" s="4"/>
      <c r="J33" s="1">
        <f>SUM(J31+J26+J21+J16)</f>
        <v>69407335</v>
      </c>
      <c r="K33" s="1">
        <f>SUM(K31+K26+K21+K16)</f>
        <v>69407335</v>
      </c>
      <c r="L33" s="1">
        <f>SUM(L31+L26+L21+L16)</f>
        <v>69407335</v>
      </c>
      <c r="N33" s="3"/>
    </row>
    <row r="34" spans="1:14" x14ac:dyDescent="0.25">
      <c r="A34" s="5"/>
      <c r="D34" s="1"/>
      <c r="E34" s="1"/>
      <c r="F34" s="4"/>
      <c r="J34" s="1"/>
      <c r="K34" s="1"/>
      <c r="L34" s="1"/>
      <c r="N34" s="3"/>
    </row>
    <row r="35" spans="1:14" x14ac:dyDescent="0.25">
      <c r="B35" t="s">
        <v>21</v>
      </c>
      <c r="D35" s="1"/>
      <c r="E35" s="1"/>
      <c r="F35" s="4"/>
      <c r="J35" s="1"/>
      <c r="K35" s="1"/>
      <c r="L35" s="1"/>
    </row>
    <row r="36" spans="1:14" x14ac:dyDescent="0.25">
      <c r="C36" t="s">
        <v>22</v>
      </c>
      <c r="D36" s="1"/>
      <c r="E36" s="1"/>
      <c r="F36" s="4"/>
      <c r="J36" s="1"/>
      <c r="K36" s="1"/>
      <c r="L36" s="1"/>
    </row>
    <row r="37" spans="1:14" x14ac:dyDescent="0.25">
      <c r="A37">
        <v>310</v>
      </c>
      <c r="C37" s="12" t="s">
        <v>23</v>
      </c>
      <c r="D37" s="1">
        <v>0</v>
      </c>
      <c r="E37" s="1">
        <v>0</v>
      </c>
      <c r="F37" s="4"/>
      <c r="J37" s="1">
        <v>0</v>
      </c>
      <c r="K37" s="1">
        <v>0</v>
      </c>
      <c r="L37" s="1">
        <v>0</v>
      </c>
    </row>
    <row r="38" spans="1:14" x14ac:dyDescent="0.25">
      <c r="A38">
        <v>311</v>
      </c>
      <c r="C38" s="10" t="s">
        <v>24</v>
      </c>
      <c r="D38" s="1">
        <v>0</v>
      </c>
      <c r="E38" s="1">
        <v>0</v>
      </c>
      <c r="F38" s="4"/>
      <c r="J38" s="1">
        <v>0</v>
      </c>
      <c r="K38" s="1">
        <v>0</v>
      </c>
      <c r="L38" s="1">
        <v>0</v>
      </c>
      <c r="N38">
        <v>-14126</v>
      </c>
    </row>
    <row r="39" spans="1:14" x14ac:dyDescent="0.25">
      <c r="A39">
        <v>312</v>
      </c>
      <c r="C39" s="10" t="s">
        <v>25</v>
      </c>
      <c r="D39" s="1">
        <v>0</v>
      </c>
      <c r="E39" s="1">
        <v>0</v>
      </c>
      <c r="F39" s="4"/>
      <c r="J39" s="1">
        <v>0</v>
      </c>
      <c r="K39" s="1">
        <v>0</v>
      </c>
      <c r="L39" s="1">
        <v>0</v>
      </c>
    </row>
    <row r="40" spans="1:14" x14ac:dyDescent="0.25">
      <c r="A40">
        <v>314</v>
      </c>
      <c r="C40" s="11" t="s">
        <v>26</v>
      </c>
      <c r="D40" s="1">
        <v>0</v>
      </c>
      <c r="E40" s="1">
        <v>0</v>
      </c>
      <c r="F40" s="4"/>
      <c r="J40" s="1">
        <v>0</v>
      </c>
      <c r="K40" s="1">
        <v>0</v>
      </c>
      <c r="L40" s="1">
        <v>0</v>
      </c>
    </row>
    <row r="41" spans="1:14" x14ac:dyDescent="0.25">
      <c r="A41">
        <v>315</v>
      </c>
      <c r="C41" s="10" t="s">
        <v>27</v>
      </c>
      <c r="D41" s="1">
        <v>0</v>
      </c>
      <c r="E41" s="1">
        <v>0</v>
      </c>
      <c r="F41" s="4"/>
      <c r="J41" s="1">
        <v>0</v>
      </c>
      <c r="K41" s="1">
        <v>0</v>
      </c>
      <c r="L41" s="1">
        <v>0</v>
      </c>
      <c r="N41">
        <v>-3048</v>
      </c>
    </row>
    <row r="42" spans="1:14" x14ac:dyDescent="0.25">
      <c r="A42">
        <v>316</v>
      </c>
      <c r="C42" s="11" t="s">
        <v>28</v>
      </c>
      <c r="D42" s="1">
        <v>0</v>
      </c>
      <c r="E42" s="1">
        <v>0</v>
      </c>
      <c r="F42" s="4"/>
      <c r="J42" s="1">
        <v>0</v>
      </c>
      <c r="K42" s="1">
        <v>0</v>
      </c>
      <c r="L42" s="1">
        <v>0</v>
      </c>
    </row>
    <row r="43" spans="1:14" x14ac:dyDescent="0.25">
      <c r="C43" s="18" t="s">
        <v>87</v>
      </c>
      <c r="D43" s="1">
        <f>SUM(D37:D42)</f>
        <v>0</v>
      </c>
      <c r="E43" s="1">
        <f>SUM(E37:E42)</f>
        <v>0</v>
      </c>
      <c r="F43" s="4"/>
      <c r="J43" s="1">
        <f>SUM(J37:J42)</f>
        <v>0</v>
      </c>
      <c r="K43" s="1">
        <f>SUM(K37:K42)</f>
        <v>0</v>
      </c>
      <c r="L43" s="1">
        <f>SUM(L37:L42)</f>
        <v>0</v>
      </c>
      <c r="N43">
        <v>-17174</v>
      </c>
    </row>
    <row r="44" spans="1:14" x14ac:dyDescent="0.25">
      <c r="D44" s="1"/>
      <c r="E44" s="1"/>
      <c r="F44" s="4"/>
      <c r="J44" s="1"/>
      <c r="K44" s="1"/>
      <c r="L44" s="1"/>
    </row>
    <row r="45" spans="1:14" x14ac:dyDescent="0.25">
      <c r="A45">
        <v>310</v>
      </c>
      <c r="C45" s="9" t="s">
        <v>23</v>
      </c>
      <c r="D45" s="1">
        <v>0</v>
      </c>
      <c r="E45" s="1">
        <v>0</v>
      </c>
      <c r="F45" s="4"/>
      <c r="J45" s="1">
        <v>0</v>
      </c>
      <c r="K45" s="1">
        <v>0</v>
      </c>
      <c r="L45" s="1">
        <v>0</v>
      </c>
    </row>
    <row r="46" spans="1:14" x14ac:dyDescent="0.25">
      <c r="A46">
        <v>311</v>
      </c>
      <c r="C46" s="10" t="s">
        <v>24</v>
      </c>
      <c r="D46" s="1">
        <v>0</v>
      </c>
      <c r="E46" s="1">
        <v>0</v>
      </c>
      <c r="F46" s="4"/>
      <c r="J46" s="1">
        <v>-248837</v>
      </c>
      <c r="K46" s="1">
        <v>-248837</v>
      </c>
      <c r="L46" s="1">
        <v>-248837</v>
      </c>
    </row>
    <row r="47" spans="1:14" x14ac:dyDescent="0.25">
      <c r="A47">
        <v>312</v>
      </c>
      <c r="C47" s="10" t="s">
        <v>25</v>
      </c>
      <c r="D47" s="1">
        <v>0</v>
      </c>
      <c r="E47" s="1">
        <v>0</v>
      </c>
      <c r="F47" s="4"/>
      <c r="J47" s="1">
        <v>-8234157</v>
      </c>
      <c r="K47" s="1">
        <v>-8234157</v>
      </c>
      <c r="L47" s="1">
        <v>-8234157</v>
      </c>
    </row>
    <row r="48" spans="1:14" x14ac:dyDescent="0.25">
      <c r="A48" t="s">
        <v>29</v>
      </c>
      <c r="C48" s="11" t="s">
        <v>30</v>
      </c>
      <c r="D48" s="1">
        <v>0</v>
      </c>
      <c r="E48" s="1">
        <v>0</v>
      </c>
      <c r="F48" s="4"/>
      <c r="J48" s="1">
        <v>0</v>
      </c>
      <c r="K48" s="1">
        <v>0</v>
      </c>
      <c r="L48" s="1">
        <v>0</v>
      </c>
    </row>
    <row r="49" spans="1:14" x14ac:dyDescent="0.25">
      <c r="A49">
        <v>314</v>
      </c>
      <c r="C49" s="11" t="s">
        <v>26</v>
      </c>
      <c r="D49" s="1">
        <v>0</v>
      </c>
      <c r="E49" s="1">
        <v>0</v>
      </c>
      <c r="F49" s="4"/>
      <c r="J49" s="1">
        <v>-1526283</v>
      </c>
      <c r="K49" s="1">
        <v>-1526283</v>
      </c>
      <c r="L49" s="1">
        <v>-1526283</v>
      </c>
    </row>
    <row r="50" spans="1:14" x14ac:dyDescent="0.25">
      <c r="A50">
        <v>315</v>
      </c>
      <c r="C50" s="10" t="s">
        <v>27</v>
      </c>
      <c r="D50" s="1">
        <v>0</v>
      </c>
      <c r="E50" s="1">
        <v>0</v>
      </c>
      <c r="F50" s="4"/>
      <c r="J50" s="1">
        <v>-85948</v>
      </c>
      <c r="K50" s="1">
        <v>-85948</v>
      </c>
      <c r="L50" s="1">
        <v>-85948</v>
      </c>
    </row>
    <row r="51" spans="1:14" x14ac:dyDescent="0.25">
      <c r="A51">
        <v>316</v>
      </c>
      <c r="C51" s="11" t="s">
        <v>28</v>
      </c>
      <c r="D51" s="1">
        <v>0</v>
      </c>
      <c r="E51" s="1">
        <v>0</v>
      </c>
      <c r="F51" s="4"/>
      <c r="J51" s="1">
        <v>-35973</v>
      </c>
      <c r="K51" s="1">
        <v>-35973</v>
      </c>
      <c r="L51" s="1">
        <v>-35973</v>
      </c>
    </row>
    <row r="52" spans="1:14" x14ac:dyDescent="0.25">
      <c r="C52" s="18" t="s">
        <v>88</v>
      </c>
      <c r="D52" s="1">
        <v>0</v>
      </c>
      <c r="E52" s="1">
        <v>0</v>
      </c>
      <c r="F52" s="4"/>
      <c r="J52" s="1">
        <f>SUM(J46:J51)</f>
        <v>-10131198</v>
      </c>
      <c r="K52" s="1">
        <f>SUM(K46:K51)</f>
        <v>-10131198</v>
      </c>
      <c r="L52" s="1">
        <f>SUM(L46:L51)</f>
        <v>-10131198</v>
      </c>
    </row>
    <row r="53" spans="1:14" x14ac:dyDescent="0.25">
      <c r="D53" s="1"/>
      <c r="E53" s="1"/>
      <c r="F53" s="4"/>
      <c r="H53" t="s">
        <v>105</v>
      </c>
      <c r="J53" t="s">
        <v>115</v>
      </c>
      <c r="K53" t="s">
        <v>117</v>
      </c>
      <c r="L53" t="s">
        <v>118</v>
      </c>
    </row>
    <row r="54" spans="1:14" x14ac:dyDescent="0.25">
      <c r="A54">
        <v>310</v>
      </c>
      <c r="C54" s="9" t="s">
        <v>23</v>
      </c>
      <c r="D54" s="1">
        <v>112709</v>
      </c>
      <c r="E54" s="1">
        <v>0</v>
      </c>
      <c r="F54" s="4">
        <v>0</v>
      </c>
      <c r="H54" s="7">
        <f>D54*F54</f>
        <v>0</v>
      </c>
      <c r="I54" s="7"/>
      <c r="J54" s="7">
        <f>E54+((D54*F54)*0.25)</f>
        <v>0</v>
      </c>
      <c r="K54" s="7">
        <f>J54+(D54*F54)</f>
        <v>0</v>
      </c>
      <c r="L54" s="7">
        <f>K54+((D54*F54)*(2/365))</f>
        <v>0</v>
      </c>
    </row>
    <row r="55" spans="1:14" x14ac:dyDescent="0.25">
      <c r="A55">
        <v>311</v>
      </c>
      <c r="C55" s="10" t="s">
        <v>24</v>
      </c>
      <c r="D55" s="1">
        <v>4183269</v>
      </c>
      <c r="E55" s="1">
        <v>2747389</v>
      </c>
      <c r="F55" s="4">
        <v>1.9900000000000001E-2</v>
      </c>
      <c r="H55" s="7">
        <f t="shared" ref="H55:H116" si="0">D55*F55</f>
        <v>83247.053100000005</v>
      </c>
      <c r="I55" s="7"/>
      <c r="J55" s="7">
        <f t="shared" ref="J55:J116" si="1">E55+((D55*F55)*0.25)</f>
        <v>2768200.7632749998</v>
      </c>
      <c r="K55" s="7">
        <f t="shared" ref="K55:K116" si="2">J55+(D55*F55)</f>
        <v>2851447.8163749999</v>
      </c>
      <c r="L55" s="7">
        <f t="shared" ref="L55:L116" si="3">K55+((D55*F55)*(2/365))</f>
        <v>2851903.9646111643</v>
      </c>
    </row>
    <row r="56" spans="1:14" x14ac:dyDescent="0.25">
      <c r="A56">
        <v>312</v>
      </c>
      <c r="C56" s="10" t="s">
        <v>25</v>
      </c>
      <c r="D56" s="1">
        <v>71815240</v>
      </c>
      <c r="E56" s="1">
        <v>41566175</v>
      </c>
      <c r="F56" s="4">
        <v>3.5700000000000003E-2</v>
      </c>
      <c r="H56" s="7">
        <f t="shared" si="0"/>
        <v>2563804.068</v>
      </c>
      <c r="I56" s="7"/>
      <c r="J56" s="7">
        <f t="shared" si="1"/>
        <v>42207126.016999997</v>
      </c>
      <c r="K56" s="7">
        <f t="shared" si="2"/>
        <v>44770930.084999993</v>
      </c>
      <c r="L56" s="7">
        <f t="shared" si="3"/>
        <v>44784978.32646849</v>
      </c>
    </row>
    <row r="57" spans="1:14" x14ac:dyDescent="0.25">
      <c r="A57" t="s">
        <v>29</v>
      </c>
      <c r="C57" s="11" t="s">
        <v>30</v>
      </c>
      <c r="D57" s="1">
        <v>287776</v>
      </c>
      <c r="E57" s="1">
        <v>313346</v>
      </c>
      <c r="F57" s="4">
        <v>0.1789</v>
      </c>
      <c r="H57" s="7">
        <f t="shared" si="0"/>
        <v>51483.126400000001</v>
      </c>
      <c r="I57" s="7"/>
      <c r="J57" s="7">
        <f t="shared" si="1"/>
        <v>326216.78159999999</v>
      </c>
      <c r="K57" s="7">
        <f t="shared" si="2"/>
        <v>377699.908</v>
      </c>
      <c r="L57" s="7">
        <f t="shared" si="3"/>
        <v>377982.00732273969</v>
      </c>
    </row>
    <row r="58" spans="1:14" x14ac:dyDescent="0.25">
      <c r="A58">
        <v>314</v>
      </c>
      <c r="C58" s="11" t="s">
        <v>26</v>
      </c>
      <c r="D58" s="1">
        <v>14096246</v>
      </c>
      <c r="E58" s="1">
        <v>6361382</v>
      </c>
      <c r="F58" s="4">
        <v>0.04</v>
      </c>
      <c r="H58" s="7">
        <f t="shared" si="0"/>
        <v>563849.84</v>
      </c>
      <c r="I58" s="7"/>
      <c r="J58" s="7">
        <f t="shared" si="1"/>
        <v>6502344.46</v>
      </c>
      <c r="K58" s="7">
        <f t="shared" si="2"/>
        <v>7066194.2999999998</v>
      </c>
      <c r="L58" s="7">
        <f t="shared" si="3"/>
        <v>7069283.8881643834</v>
      </c>
    </row>
    <row r="59" spans="1:14" x14ac:dyDescent="0.25">
      <c r="A59">
        <v>315</v>
      </c>
      <c r="C59" s="10" t="s">
        <v>27</v>
      </c>
      <c r="D59" s="1">
        <v>8232774</v>
      </c>
      <c r="E59" s="1">
        <v>4448648</v>
      </c>
      <c r="F59" s="4">
        <v>3.3700000000000001E-2</v>
      </c>
      <c r="H59" s="7">
        <f t="shared" si="0"/>
        <v>277444.48379999999</v>
      </c>
      <c r="I59" s="7"/>
      <c r="J59" s="7">
        <f t="shared" si="1"/>
        <v>4518009.1209500004</v>
      </c>
      <c r="K59" s="7">
        <f t="shared" si="2"/>
        <v>4795453.6047499999</v>
      </c>
      <c r="L59" s="7">
        <f t="shared" si="3"/>
        <v>4796973.8484968496</v>
      </c>
    </row>
    <row r="60" spans="1:14" x14ac:dyDescent="0.25">
      <c r="A60">
        <v>316</v>
      </c>
      <c r="C60" s="11" t="s">
        <v>28</v>
      </c>
      <c r="D60" s="1">
        <v>1485765</v>
      </c>
      <c r="E60" s="1">
        <v>751489</v>
      </c>
      <c r="F60" s="4">
        <v>2.9600000000000001E-2</v>
      </c>
      <c r="H60" s="7">
        <f t="shared" si="0"/>
        <v>43978.644</v>
      </c>
      <c r="I60" s="7"/>
      <c r="J60" s="7">
        <f t="shared" si="1"/>
        <v>762483.66099999996</v>
      </c>
      <c r="K60" s="7">
        <f t="shared" si="2"/>
        <v>806462.30499999993</v>
      </c>
      <c r="L60" s="7">
        <f t="shared" si="3"/>
        <v>806703.28387123276</v>
      </c>
    </row>
    <row r="61" spans="1:14" x14ac:dyDescent="0.25">
      <c r="C61" s="18" t="s">
        <v>89</v>
      </c>
      <c r="D61" s="19">
        <f>SUM(D54:D60)</f>
        <v>100213779</v>
      </c>
      <c r="E61" s="19">
        <f>SUM(E55:E60)</f>
        <v>56188429</v>
      </c>
      <c r="F61" s="19"/>
      <c r="G61" s="19"/>
      <c r="H61" s="19"/>
      <c r="I61" s="19"/>
      <c r="J61" s="29">
        <f>SUM(J54:J60)</f>
        <v>57084380.803824991</v>
      </c>
      <c r="K61" s="29">
        <f t="shared" ref="K61:L61" si="4">SUM(K54:K60)</f>
        <v>60668188.019124992</v>
      </c>
      <c r="L61" s="29">
        <f t="shared" si="4"/>
        <v>60687825.318934858</v>
      </c>
      <c r="N61" s="1">
        <f>D61-L61</f>
        <v>39525953.681065142</v>
      </c>
    </row>
    <row r="62" spans="1:14" x14ac:dyDescent="0.25">
      <c r="D62" s="1"/>
      <c r="E62" s="1"/>
      <c r="F62" s="4"/>
      <c r="H62" s="7"/>
      <c r="I62" s="7"/>
      <c r="J62" s="7"/>
      <c r="K62" s="7"/>
      <c r="L62" s="7"/>
    </row>
    <row r="63" spans="1:14" x14ac:dyDescent="0.25">
      <c r="A63" s="5">
        <v>311</v>
      </c>
      <c r="B63" s="6"/>
      <c r="C63" s="13" t="s">
        <v>24</v>
      </c>
      <c r="D63" s="1">
        <v>18580688</v>
      </c>
      <c r="E63" s="1">
        <f>4434973+3544751</f>
        <v>7979724</v>
      </c>
      <c r="F63" s="4">
        <v>2.0799999999999999E-2</v>
      </c>
      <c r="H63" s="7">
        <f t="shared" si="0"/>
        <v>386478.31039999996</v>
      </c>
      <c r="I63" s="7"/>
      <c r="J63" s="7">
        <f t="shared" si="1"/>
        <v>8076343.5776000004</v>
      </c>
      <c r="K63" s="7">
        <f t="shared" si="2"/>
        <v>8462821.8880000003</v>
      </c>
      <c r="L63" s="7">
        <f t="shared" si="3"/>
        <v>8464939.5773720555</v>
      </c>
    </row>
    <row r="64" spans="1:14" x14ac:dyDescent="0.25">
      <c r="A64" s="5">
        <v>312</v>
      </c>
      <c r="B64" s="6"/>
      <c r="C64" s="13" t="s">
        <v>80</v>
      </c>
      <c r="D64" s="1">
        <v>127398974</v>
      </c>
      <c r="E64" s="1">
        <f>24719623+23321791</f>
        <v>48041414</v>
      </c>
      <c r="F64" s="4">
        <v>3.1E-2</v>
      </c>
      <c r="H64" s="7">
        <f t="shared" si="0"/>
        <v>3949368.1940000001</v>
      </c>
      <c r="I64" s="7"/>
      <c r="J64" s="7">
        <f t="shared" si="1"/>
        <v>49028756.048500001</v>
      </c>
      <c r="K64" s="7">
        <f t="shared" si="2"/>
        <v>52978124.2425</v>
      </c>
      <c r="L64" s="7">
        <f t="shared" si="3"/>
        <v>52999764.61616575</v>
      </c>
    </row>
    <row r="65" spans="1:14" x14ac:dyDescent="0.25">
      <c r="A65" s="5">
        <v>314</v>
      </c>
      <c r="B65" s="6"/>
      <c r="C65" s="13" t="s">
        <v>81</v>
      </c>
      <c r="D65" s="1">
        <v>45181088</v>
      </c>
      <c r="E65" s="1">
        <f>10424663+8319550</f>
        <v>18744213</v>
      </c>
      <c r="F65" s="4">
        <v>2.58E-2</v>
      </c>
      <c r="H65" s="7">
        <f t="shared" si="0"/>
        <v>1165672.0704000001</v>
      </c>
      <c r="I65" s="7"/>
      <c r="J65" s="7">
        <f t="shared" si="1"/>
        <v>19035631.0176</v>
      </c>
      <c r="K65" s="7">
        <f t="shared" si="2"/>
        <v>20201303.088</v>
      </c>
      <c r="L65" s="7">
        <f t="shared" si="3"/>
        <v>20207690.33222137</v>
      </c>
    </row>
    <row r="66" spans="1:14" x14ac:dyDescent="0.25">
      <c r="A66" s="5">
        <v>315</v>
      </c>
      <c r="B66" s="6"/>
      <c r="C66" s="13" t="s">
        <v>27</v>
      </c>
      <c r="D66" s="1">
        <v>11345503</v>
      </c>
      <c r="E66" s="1">
        <f>2578376+2101102</f>
        <v>4679478</v>
      </c>
      <c r="F66" s="4">
        <v>2.5600000000000001E-2</v>
      </c>
      <c r="H66" s="7">
        <f t="shared" si="0"/>
        <v>290444.87680000003</v>
      </c>
      <c r="I66" s="7"/>
      <c r="J66" s="7">
        <f t="shared" si="1"/>
        <v>4752089.2192000002</v>
      </c>
      <c r="K66" s="7">
        <f t="shared" si="2"/>
        <v>5042534.0959999999</v>
      </c>
      <c r="L66" s="7">
        <f t="shared" si="3"/>
        <v>5044125.5747769866</v>
      </c>
    </row>
    <row r="67" spans="1:14" x14ac:dyDescent="0.25">
      <c r="A67" s="5">
        <v>316</v>
      </c>
      <c r="B67" s="6"/>
      <c r="C67" s="13" t="s">
        <v>82</v>
      </c>
      <c r="D67" s="1">
        <v>324932</v>
      </c>
      <c r="E67" s="1">
        <f>437994+25758</f>
        <v>463752</v>
      </c>
      <c r="F67" s="4">
        <v>0</v>
      </c>
      <c r="H67" s="7">
        <f t="shared" si="0"/>
        <v>0</v>
      </c>
      <c r="I67" s="7"/>
      <c r="J67" s="7">
        <f t="shared" si="1"/>
        <v>463752</v>
      </c>
      <c r="K67" s="7">
        <f t="shared" si="2"/>
        <v>463752</v>
      </c>
      <c r="L67" s="7">
        <f t="shared" si="3"/>
        <v>463752</v>
      </c>
    </row>
    <row r="68" spans="1:14" x14ac:dyDescent="0.25">
      <c r="C68" s="18" t="s">
        <v>90</v>
      </c>
      <c r="D68" s="19">
        <f>SUM(D63:D67)</f>
        <v>202831185</v>
      </c>
      <c r="E68" s="19">
        <f t="shared" ref="E68" si="5">SUM(E63:E67)</f>
        <v>79908581</v>
      </c>
      <c r="F68" s="19"/>
      <c r="G68" s="19"/>
      <c r="H68" s="19"/>
      <c r="I68" s="19"/>
      <c r="J68" s="29">
        <f>SUM(J63:J67)</f>
        <v>81356571.862900004</v>
      </c>
      <c r="K68" s="29">
        <f t="shared" ref="K68:L68" si="6">SUM(K63:K67)</f>
        <v>87148535.314500004</v>
      </c>
      <c r="L68" s="29">
        <f t="shared" si="6"/>
        <v>87180272.100536168</v>
      </c>
      <c r="N68" s="1">
        <f>D68-L68</f>
        <v>115650912.89946383</v>
      </c>
    </row>
    <row r="69" spans="1:14" x14ac:dyDescent="0.25">
      <c r="D69" s="1"/>
      <c r="E69" s="1"/>
      <c r="F69" s="4"/>
      <c r="H69" s="7"/>
      <c r="I69" s="7"/>
      <c r="J69" s="7"/>
      <c r="K69" s="7"/>
      <c r="L69" s="7"/>
    </row>
    <row r="70" spans="1:14" x14ac:dyDescent="0.25">
      <c r="A70">
        <v>310</v>
      </c>
      <c r="C70" s="12" t="s">
        <v>23</v>
      </c>
      <c r="D70" s="1">
        <v>0</v>
      </c>
      <c r="E70" s="1">
        <v>0</v>
      </c>
      <c r="F70" s="4">
        <v>0</v>
      </c>
      <c r="H70" s="7">
        <f t="shared" si="0"/>
        <v>0</v>
      </c>
      <c r="I70" s="7"/>
      <c r="J70" s="7">
        <f t="shared" si="1"/>
        <v>0</v>
      </c>
      <c r="K70" s="7">
        <f t="shared" si="2"/>
        <v>0</v>
      </c>
      <c r="L70" s="7">
        <f t="shared" si="3"/>
        <v>0</v>
      </c>
    </row>
    <row r="71" spans="1:14" x14ac:dyDescent="0.25">
      <c r="A71">
        <v>311</v>
      </c>
      <c r="C71" s="10" t="s">
        <v>24</v>
      </c>
      <c r="D71" s="1">
        <v>18186535</v>
      </c>
      <c r="E71" s="1">
        <v>3071174</v>
      </c>
      <c r="F71" s="4">
        <v>2.2200000000000001E-2</v>
      </c>
      <c r="H71" s="7">
        <f t="shared" si="0"/>
        <v>403741.07699999999</v>
      </c>
      <c r="I71" s="7"/>
      <c r="J71" s="7">
        <f t="shared" si="1"/>
        <v>3172109.2692499999</v>
      </c>
      <c r="K71" s="7">
        <f t="shared" si="2"/>
        <v>3575850.3462499999</v>
      </c>
      <c r="L71" s="7">
        <f t="shared" si="3"/>
        <v>3578062.6261239727</v>
      </c>
    </row>
    <row r="72" spans="1:14" x14ac:dyDescent="0.25">
      <c r="A72">
        <v>312</v>
      </c>
      <c r="C72" s="10" t="s">
        <v>25</v>
      </c>
      <c r="D72" s="1">
        <v>36566210</v>
      </c>
      <c r="E72" s="1">
        <v>9663862</v>
      </c>
      <c r="F72" s="4">
        <v>3.1099999999999999E-2</v>
      </c>
      <c r="H72" s="7">
        <f t="shared" si="0"/>
        <v>1137209.1310000001</v>
      </c>
      <c r="I72" s="7"/>
      <c r="J72" s="7">
        <f t="shared" si="1"/>
        <v>9948164.2827499993</v>
      </c>
      <c r="K72" s="7">
        <f t="shared" si="2"/>
        <v>11085373.41375</v>
      </c>
      <c r="L72" s="7">
        <f t="shared" si="3"/>
        <v>11091604.696659589</v>
      </c>
    </row>
    <row r="73" spans="1:14" x14ac:dyDescent="0.25">
      <c r="A73">
        <v>314</v>
      </c>
      <c r="C73" s="11" t="s">
        <v>26</v>
      </c>
      <c r="D73" s="1">
        <v>1135522</v>
      </c>
      <c r="E73" s="1">
        <v>268551</v>
      </c>
      <c r="F73" s="4">
        <v>2.6800000000000001E-2</v>
      </c>
      <c r="H73" s="7">
        <f t="shared" si="0"/>
        <v>30431.989600000001</v>
      </c>
      <c r="I73" s="7"/>
      <c r="J73" s="7">
        <f t="shared" si="1"/>
        <v>276158.99739999999</v>
      </c>
      <c r="K73" s="7">
        <f t="shared" si="2"/>
        <v>306590.98699999996</v>
      </c>
      <c r="L73" s="7">
        <f t="shared" si="3"/>
        <v>306757.73762794514</v>
      </c>
    </row>
    <row r="74" spans="1:14" x14ac:dyDescent="0.25">
      <c r="A74">
        <v>315</v>
      </c>
      <c r="C74" s="10" t="s">
        <v>27</v>
      </c>
      <c r="D74" s="1">
        <v>4530347</v>
      </c>
      <c r="E74" s="1">
        <v>1025121</v>
      </c>
      <c r="F74" s="4">
        <v>2.6200000000000001E-2</v>
      </c>
      <c r="H74" s="7">
        <f t="shared" si="0"/>
        <v>118695.0914</v>
      </c>
      <c r="I74" s="7"/>
      <c r="J74" s="7">
        <f t="shared" si="1"/>
        <v>1054794.7728500001</v>
      </c>
      <c r="K74" s="7">
        <f t="shared" si="2"/>
        <v>1173489.8642500001</v>
      </c>
      <c r="L74" s="7">
        <f t="shared" si="3"/>
        <v>1174140.2483124658</v>
      </c>
    </row>
    <row r="75" spans="1:14" x14ac:dyDescent="0.25">
      <c r="A75">
        <v>316</v>
      </c>
      <c r="C75" s="11" t="s">
        <v>28</v>
      </c>
      <c r="D75" s="1">
        <v>762622</v>
      </c>
      <c r="E75" s="1">
        <v>133144</v>
      </c>
      <c r="F75" s="4">
        <v>3.15E-2</v>
      </c>
      <c r="H75" s="7">
        <f t="shared" si="0"/>
        <v>24022.593000000001</v>
      </c>
      <c r="I75" s="7"/>
      <c r="J75" s="7">
        <f t="shared" si="1"/>
        <v>139149.64825</v>
      </c>
      <c r="K75" s="7">
        <f t="shared" si="2"/>
        <v>163172.24124999999</v>
      </c>
      <c r="L75" s="7">
        <f t="shared" si="3"/>
        <v>163303.87189657532</v>
      </c>
    </row>
    <row r="76" spans="1:14" x14ac:dyDescent="0.25">
      <c r="C76" s="18" t="s">
        <v>91</v>
      </c>
      <c r="D76" s="19">
        <f>SUM(D70:D75)</f>
        <v>61181236</v>
      </c>
      <c r="E76" s="19">
        <f t="shared" ref="E76" si="7">SUM(E70:E75)</f>
        <v>14161852</v>
      </c>
      <c r="F76" s="19"/>
      <c r="G76" s="19"/>
      <c r="H76" s="19"/>
      <c r="I76" s="19"/>
      <c r="J76" s="29">
        <f>SUM(J70:J75)</f>
        <v>14590376.9705</v>
      </c>
      <c r="K76" s="29">
        <f t="shared" ref="K76:L76" si="8">SUM(K70:K75)</f>
        <v>16304476.852500001</v>
      </c>
      <c r="L76" s="29">
        <f t="shared" si="8"/>
        <v>16313869.180620549</v>
      </c>
      <c r="N76" s="1">
        <f>D76-L76</f>
        <v>44867366.819379449</v>
      </c>
    </row>
    <row r="77" spans="1:14" x14ac:dyDescent="0.25">
      <c r="D77" s="1"/>
      <c r="E77" s="1"/>
      <c r="F77" s="4"/>
      <c r="H77" s="7"/>
      <c r="I77" s="7"/>
      <c r="J77" s="7"/>
      <c r="K77" s="7"/>
      <c r="L77" s="7"/>
    </row>
    <row r="78" spans="1:14" x14ac:dyDescent="0.25">
      <c r="A78">
        <v>310</v>
      </c>
      <c r="C78" s="12" t="s">
        <v>23</v>
      </c>
      <c r="D78" s="1">
        <v>836663</v>
      </c>
      <c r="E78" s="1">
        <v>0</v>
      </c>
      <c r="F78" s="4">
        <v>0</v>
      </c>
      <c r="H78" s="7">
        <f t="shared" si="0"/>
        <v>0</v>
      </c>
      <c r="I78" s="7"/>
      <c r="J78" s="7">
        <f t="shared" si="1"/>
        <v>0</v>
      </c>
      <c r="K78" s="7">
        <f t="shared" si="2"/>
        <v>0</v>
      </c>
      <c r="L78" s="7">
        <f t="shared" si="3"/>
        <v>0</v>
      </c>
    </row>
    <row r="79" spans="1:14" x14ac:dyDescent="0.25">
      <c r="A79">
        <v>311</v>
      </c>
      <c r="C79" s="10" t="s">
        <v>24</v>
      </c>
      <c r="D79" s="1">
        <v>18128421</v>
      </c>
      <c r="E79" s="1">
        <v>5234956</v>
      </c>
      <c r="F79" s="4">
        <v>2.41E-2</v>
      </c>
      <c r="H79" s="7">
        <f t="shared" si="0"/>
        <v>436894.9461</v>
      </c>
      <c r="I79" s="7"/>
      <c r="J79" s="7">
        <f t="shared" si="1"/>
        <v>5344179.7365250001</v>
      </c>
      <c r="K79" s="7">
        <f t="shared" si="2"/>
        <v>5781074.6826250004</v>
      </c>
      <c r="L79" s="7">
        <f t="shared" si="3"/>
        <v>5783468.6275351373</v>
      </c>
    </row>
    <row r="80" spans="1:14" x14ac:dyDescent="0.25">
      <c r="A80">
        <v>312</v>
      </c>
      <c r="C80" s="10" t="s">
        <v>25</v>
      </c>
      <c r="D80" s="1">
        <v>47771079</v>
      </c>
      <c r="E80" s="1">
        <v>14465242</v>
      </c>
      <c r="F80" s="4">
        <v>3.2300000000000002E-2</v>
      </c>
      <c r="H80" s="7">
        <f t="shared" si="0"/>
        <v>1543005.8517</v>
      </c>
      <c r="I80" s="7"/>
      <c r="J80" s="7">
        <f t="shared" si="1"/>
        <v>14850993.462925</v>
      </c>
      <c r="K80" s="7">
        <f t="shared" si="2"/>
        <v>16393999.314625001</v>
      </c>
      <c r="L80" s="7">
        <f t="shared" si="3"/>
        <v>16402454.141209658</v>
      </c>
    </row>
    <row r="81" spans="1:14" x14ac:dyDescent="0.25">
      <c r="A81" t="s">
        <v>31</v>
      </c>
      <c r="C81" s="10" t="s">
        <v>32</v>
      </c>
      <c r="D81" s="1">
        <v>4545289</v>
      </c>
      <c r="E81" s="1">
        <v>4270512</v>
      </c>
      <c r="F81" s="4">
        <v>7.9799999999999996E-2</v>
      </c>
      <c r="H81" s="7">
        <f t="shared" si="0"/>
        <v>362714.06219999999</v>
      </c>
      <c r="I81" s="7"/>
      <c r="J81" s="7">
        <f t="shared" si="1"/>
        <v>4361190.5155499997</v>
      </c>
      <c r="K81" s="7">
        <f t="shared" si="2"/>
        <v>4723904.5777499992</v>
      </c>
      <c r="L81" s="7">
        <f t="shared" si="3"/>
        <v>4725892.0520634241</v>
      </c>
    </row>
    <row r="82" spans="1:14" x14ac:dyDescent="0.25">
      <c r="A82" t="s">
        <v>29</v>
      </c>
      <c r="C82" s="11" t="s">
        <v>30</v>
      </c>
      <c r="D82" s="1">
        <v>10768</v>
      </c>
      <c r="E82" s="1">
        <v>106426</v>
      </c>
      <c r="F82" s="4">
        <v>8.4500000000000006E-2</v>
      </c>
      <c r="H82" s="7">
        <f t="shared" si="0"/>
        <v>909.89600000000007</v>
      </c>
      <c r="I82" s="7"/>
      <c r="J82" s="7">
        <f t="shared" si="1"/>
        <v>106653.474</v>
      </c>
      <c r="K82" s="7">
        <f t="shared" si="2"/>
        <v>107563.37</v>
      </c>
      <c r="L82" s="7">
        <f t="shared" si="3"/>
        <v>107568.35573150685</v>
      </c>
    </row>
    <row r="83" spans="1:14" x14ac:dyDescent="0.25">
      <c r="A83">
        <v>314</v>
      </c>
      <c r="C83" s="11" t="s">
        <v>26</v>
      </c>
      <c r="D83" s="1">
        <v>15079400</v>
      </c>
      <c r="E83" s="1">
        <v>4429056</v>
      </c>
      <c r="F83" s="4">
        <v>2.8400000000000002E-2</v>
      </c>
      <c r="H83" s="7">
        <f t="shared" si="0"/>
        <v>428254.96</v>
      </c>
      <c r="I83" s="7"/>
      <c r="J83" s="7">
        <f t="shared" si="1"/>
        <v>4536119.74</v>
      </c>
      <c r="K83" s="7">
        <f t="shared" si="2"/>
        <v>4964374.7</v>
      </c>
      <c r="L83" s="7">
        <f t="shared" si="3"/>
        <v>4966721.302520548</v>
      </c>
    </row>
    <row r="84" spans="1:14" x14ac:dyDescent="0.25">
      <c r="A84">
        <v>315</v>
      </c>
      <c r="C84" s="10" t="s">
        <v>27</v>
      </c>
      <c r="D84" s="1">
        <v>4779809</v>
      </c>
      <c r="E84" s="1">
        <v>1452778</v>
      </c>
      <c r="F84" s="4">
        <v>2.7199999999999998E-2</v>
      </c>
      <c r="H84" s="7">
        <f t="shared" si="0"/>
        <v>130010.8048</v>
      </c>
      <c r="I84" s="7"/>
      <c r="J84" s="7">
        <f t="shared" si="1"/>
        <v>1485280.7012</v>
      </c>
      <c r="K84" s="7">
        <f t="shared" si="2"/>
        <v>1615291.5060000001</v>
      </c>
      <c r="L84" s="7">
        <f t="shared" si="3"/>
        <v>1616003.893971507</v>
      </c>
    </row>
    <row r="85" spans="1:14" x14ac:dyDescent="0.25">
      <c r="A85">
        <v>316</v>
      </c>
      <c r="C85" s="11" t="s">
        <v>28</v>
      </c>
      <c r="D85" s="1">
        <v>2497435</v>
      </c>
      <c r="E85" s="1">
        <v>779777</v>
      </c>
      <c r="F85" s="4">
        <v>3.0099999999999998E-2</v>
      </c>
      <c r="H85" s="7">
        <f t="shared" si="0"/>
        <v>75172.7935</v>
      </c>
      <c r="I85" s="7"/>
      <c r="J85" s="7">
        <f t="shared" si="1"/>
        <v>798570.19837500004</v>
      </c>
      <c r="K85" s="7">
        <f t="shared" si="2"/>
        <v>873742.99187500007</v>
      </c>
      <c r="L85" s="7">
        <f t="shared" si="3"/>
        <v>874154.89759280824</v>
      </c>
    </row>
    <row r="86" spans="1:14" x14ac:dyDescent="0.25">
      <c r="C86" s="18" t="s">
        <v>92</v>
      </c>
      <c r="D86" s="19">
        <f>SUM(D78:D85)</f>
        <v>93648864</v>
      </c>
      <c r="E86" s="19">
        <f>SUM(E78:E85)</f>
        <v>30738747</v>
      </c>
      <c r="F86" s="19"/>
      <c r="G86" s="19"/>
      <c r="H86" s="19"/>
      <c r="I86" s="19"/>
      <c r="J86" s="29">
        <f>SUM(J78:J85)</f>
        <v>31482987.828575</v>
      </c>
      <c r="K86" s="29">
        <f t="shared" ref="K86:L86" si="9">SUM(K78:K85)</f>
        <v>34459951.142875001</v>
      </c>
      <c r="L86" s="29">
        <f t="shared" si="9"/>
        <v>34476263.270624585</v>
      </c>
      <c r="N86" s="1">
        <f>D86-L86</f>
        <v>59172600.729375415</v>
      </c>
    </row>
    <row r="87" spans="1:14" x14ac:dyDescent="0.25">
      <c r="D87" s="1"/>
      <c r="E87" s="1"/>
      <c r="F87" s="4"/>
      <c r="H87" s="7"/>
      <c r="I87" s="7"/>
      <c r="J87" s="7"/>
      <c r="K87" s="7"/>
      <c r="L87" s="7"/>
    </row>
    <row r="88" spans="1:14" x14ac:dyDescent="0.25">
      <c r="C88" t="s">
        <v>33</v>
      </c>
      <c r="D88" s="1"/>
      <c r="E88" s="1"/>
      <c r="F88" s="4"/>
      <c r="H88" s="7"/>
      <c r="I88" s="7"/>
      <c r="J88" s="7"/>
      <c r="K88" s="7"/>
      <c r="L88" s="7"/>
    </row>
    <row r="89" spans="1:14" x14ac:dyDescent="0.25">
      <c r="A89">
        <v>330</v>
      </c>
      <c r="C89" s="12" t="s">
        <v>23</v>
      </c>
      <c r="D89" s="1">
        <v>198106</v>
      </c>
      <c r="E89" s="1">
        <v>0</v>
      </c>
      <c r="F89" s="4">
        <v>0</v>
      </c>
      <c r="H89" s="7">
        <f t="shared" si="0"/>
        <v>0</v>
      </c>
      <c r="I89" s="7"/>
      <c r="J89" s="7">
        <f t="shared" si="1"/>
        <v>0</v>
      </c>
      <c r="K89" s="7">
        <f t="shared" si="2"/>
        <v>0</v>
      </c>
      <c r="L89" s="7">
        <f t="shared" si="3"/>
        <v>0</v>
      </c>
    </row>
    <row r="90" spans="1:14" x14ac:dyDescent="0.25">
      <c r="A90">
        <v>331</v>
      </c>
      <c r="C90" s="10" t="s">
        <v>24</v>
      </c>
      <c r="D90" s="1">
        <v>3007269</v>
      </c>
      <c r="E90" s="1">
        <v>370496</v>
      </c>
      <c r="F90" s="4">
        <v>2.9399999999999999E-2</v>
      </c>
      <c r="H90" s="7">
        <f t="shared" si="0"/>
        <v>88413.708599999998</v>
      </c>
      <c r="I90" s="7"/>
      <c r="J90" s="7">
        <f t="shared" si="1"/>
        <v>392599.42715</v>
      </c>
      <c r="K90" s="7">
        <f t="shared" si="2"/>
        <v>481013.13575000002</v>
      </c>
      <c r="L90" s="7">
        <f t="shared" si="3"/>
        <v>481497.59442726028</v>
      </c>
    </row>
    <row r="91" spans="1:14" x14ac:dyDescent="0.25">
      <c r="A91">
        <v>332</v>
      </c>
      <c r="C91" s="11" t="s">
        <v>34</v>
      </c>
      <c r="D91" s="1">
        <v>4173505</v>
      </c>
      <c r="E91" s="1">
        <v>1703211</v>
      </c>
      <c r="F91" s="4">
        <v>2.1499999999999998E-2</v>
      </c>
      <c r="H91" s="7">
        <f t="shared" si="0"/>
        <v>89730.357499999998</v>
      </c>
      <c r="I91" s="7"/>
      <c r="J91" s="7">
        <f t="shared" si="1"/>
        <v>1725643.589375</v>
      </c>
      <c r="K91" s="7">
        <f t="shared" si="2"/>
        <v>1815373.9468749999</v>
      </c>
      <c r="L91" s="7">
        <f t="shared" si="3"/>
        <v>1815865.6200667808</v>
      </c>
    </row>
    <row r="92" spans="1:14" x14ac:dyDescent="0.25">
      <c r="A92">
        <v>333</v>
      </c>
      <c r="C92" s="11" t="s">
        <v>26</v>
      </c>
      <c r="D92" s="1">
        <v>6985434</v>
      </c>
      <c r="E92" s="1">
        <v>1723875</v>
      </c>
      <c r="F92" s="4">
        <v>6.6000000000000003E-2</v>
      </c>
      <c r="H92" s="7">
        <f t="shared" si="0"/>
        <v>461038.64400000003</v>
      </c>
      <c r="I92" s="7"/>
      <c r="J92" s="7">
        <f t="shared" si="1"/>
        <v>1839134.6610000001</v>
      </c>
      <c r="K92" s="7">
        <f t="shared" si="2"/>
        <v>2300173.3050000002</v>
      </c>
      <c r="L92" s="7">
        <f t="shared" si="3"/>
        <v>2302699.5441452055</v>
      </c>
    </row>
    <row r="93" spans="1:14" x14ac:dyDescent="0.25">
      <c r="A93">
        <v>334</v>
      </c>
      <c r="C93" s="10" t="s">
        <v>27</v>
      </c>
      <c r="D93" s="1">
        <v>2266743</v>
      </c>
      <c r="E93" s="1">
        <v>433346</v>
      </c>
      <c r="F93" s="4">
        <v>2.7199999999999998E-2</v>
      </c>
      <c r="H93" s="7">
        <f t="shared" si="0"/>
        <v>61655.409599999999</v>
      </c>
      <c r="I93" s="7"/>
      <c r="J93" s="7">
        <f t="shared" si="1"/>
        <v>448759.85239999997</v>
      </c>
      <c r="K93" s="7">
        <f t="shared" si="2"/>
        <v>510415.26199999999</v>
      </c>
      <c r="L93" s="7">
        <f t="shared" si="3"/>
        <v>510753.09986082191</v>
      </c>
    </row>
    <row r="94" spans="1:14" x14ac:dyDescent="0.25">
      <c r="A94">
        <v>335</v>
      </c>
      <c r="C94" s="11" t="s">
        <v>28</v>
      </c>
      <c r="D94" s="1">
        <v>3692351</v>
      </c>
      <c r="E94" s="1">
        <v>393536</v>
      </c>
      <c r="F94" s="4">
        <v>3.56E-2</v>
      </c>
      <c r="H94" s="7">
        <f t="shared" si="0"/>
        <v>131447.69560000001</v>
      </c>
      <c r="I94" s="7"/>
      <c r="J94" s="7">
        <f t="shared" si="1"/>
        <v>426397.92389999999</v>
      </c>
      <c r="K94" s="7">
        <f t="shared" si="2"/>
        <v>557845.61950000003</v>
      </c>
      <c r="L94" s="7">
        <f t="shared" si="3"/>
        <v>558565.88084575348</v>
      </c>
    </row>
    <row r="95" spans="1:14" x14ac:dyDescent="0.25">
      <c r="C95" s="20" t="s">
        <v>106</v>
      </c>
      <c r="D95" s="19">
        <f>SUM(D89:D94)</f>
        <v>20323408</v>
      </c>
      <c r="E95" s="19">
        <f t="shared" ref="E95" si="10">SUM(E89:E94)</f>
        <v>4624464</v>
      </c>
      <c r="F95" s="19"/>
      <c r="G95" s="19"/>
      <c r="H95" s="19"/>
      <c r="I95" s="19"/>
      <c r="J95" s="29">
        <f>SUM(J89:J94)</f>
        <v>4832535.4538249997</v>
      </c>
      <c r="K95" s="29">
        <f t="shared" ref="K95:L95" si="11">SUM(K89:K94)</f>
        <v>5664821.2691249996</v>
      </c>
      <c r="L95" s="29">
        <f t="shared" si="11"/>
        <v>5669381.7393458216</v>
      </c>
      <c r="N95" s="1">
        <f>D95-L95</f>
        <v>14654026.260654178</v>
      </c>
    </row>
    <row r="96" spans="1:14" x14ac:dyDescent="0.25">
      <c r="D96" s="1"/>
      <c r="E96" s="1"/>
      <c r="F96" s="4"/>
      <c r="H96" s="7"/>
      <c r="I96" s="7"/>
      <c r="J96" s="7"/>
      <c r="K96" s="7"/>
      <c r="L96" s="7"/>
    </row>
    <row r="97" spans="1:14" x14ac:dyDescent="0.25">
      <c r="C97" t="s">
        <v>35</v>
      </c>
      <c r="D97" s="1"/>
      <c r="E97" s="1"/>
      <c r="F97" s="4"/>
      <c r="H97" s="7"/>
      <c r="I97" s="7"/>
      <c r="J97" s="7"/>
      <c r="K97" s="7"/>
      <c r="L97" s="7"/>
    </row>
    <row r="98" spans="1:14" x14ac:dyDescent="0.25">
      <c r="A98">
        <v>340</v>
      </c>
      <c r="C98" t="s">
        <v>23</v>
      </c>
      <c r="D98" s="1">
        <v>0</v>
      </c>
      <c r="E98" s="1">
        <v>0</v>
      </c>
      <c r="F98" s="4">
        <v>0</v>
      </c>
      <c r="H98" s="7">
        <f t="shared" si="0"/>
        <v>0</v>
      </c>
      <c r="I98" s="7"/>
      <c r="J98" s="7">
        <f t="shared" si="1"/>
        <v>0</v>
      </c>
      <c r="K98" s="7">
        <f t="shared" si="2"/>
        <v>0</v>
      </c>
      <c r="L98" s="7">
        <f t="shared" si="3"/>
        <v>0</v>
      </c>
    </row>
    <row r="99" spans="1:14" x14ac:dyDescent="0.25">
      <c r="C99" s="18" t="s">
        <v>93</v>
      </c>
      <c r="D99" s="19">
        <f>SUM(D98)</f>
        <v>0</v>
      </c>
      <c r="E99" s="19">
        <f t="shared" ref="E99" si="12">SUM(E98)</f>
        <v>0</v>
      </c>
      <c r="F99" s="19"/>
      <c r="G99" s="19"/>
      <c r="H99" s="19"/>
      <c r="I99" s="19"/>
      <c r="J99" s="7">
        <f>SUM(J98)</f>
        <v>0</v>
      </c>
      <c r="K99" s="7">
        <f t="shared" ref="K99:L99" si="13">SUM(K98)</f>
        <v>0</v>
      </c>
      <c r="L99" s="7">
        <f t="shared" si="13"/>
        <v>0</v>
      </c>
      <c r="N99" s="1">
        <f>D99-L99</f>
        <v>0</v>
      </c>
    </row>
    <row r="100" spans="1:14" x14ac:dyDescent="0.25">
      <c r="D100" s="1"/>
      <c r="E100" s="1"/>
      <c r="F100" s="4"/>
      <c r="H100" s="7"/>
      <c r="I100" s="7"/>
      <c r="J100" s="7"/>
      <c r="K100" s="7"/>
      <c r="L100" s="7"/>
    </row>
    <row r="101" spans="1:14" x14ac:dyDescent="0.25">
      <c r="A101">
        <v>340</v>
      </c>
      <c r="C101" s="12" t="s">
        <v>23</v>
      </c>
      <c r="D101" s="1">
        <v>1451558</v>
      </c>
      <c r="E101" s="1">
        <v>0</v>
      </c>
      <c r="F101" s="4">
        <v>0</v>
      </c>
      <c r="H101" s="7">
        <f t="shared" si="0"/>
        <v>0</v>
      </c>
      <c r="I101" s="7"/>
      <c r="J101" s="7">
        <f t="shared" si="1"/>
        <v>0</v>
      </c>
      <c r="K101" s="7">
        <f t="shared" si="2"/>
        <v>0</v>
      </c>
      <c r="L101" s="7">
        <f t="shared" si="3"/>
        <v>0</v>
      </c>
    </row>
    <row r="102" spans="1:14" x14ac:dyDescent="0.25">
      <c r="A102">
        <v>341</v>
      </c>
      <c r="C102" s="10" t="s">
        <v>24</v>
      </c>
      <c r="D102" s="1">
        <v>12976789</v>
      </c>
      <c r="E102" s="1">
        <v>5897624</v>
      </c>
      <c r="F102" s="4">
        <v>2.07E-2</v>
      </c>
      <c r="H102" s="7">
        <f t="shared" si="0"/>
        <v>268619.53230000002</v>
      </c>
      <c r="I102" s="7"/>
      <c r="J102" s="7">
        <f t="shared" si="1"/>
        <v>5964778.8830749998</v>
      </c>
      <c r="K102" s="7">
        <f t="shared" si="2"/>
        <v>6233398.4153749999</v>
      </c>
      <c r="L102" s="7">
        <f t="shared" si="3"/>
        <v>6234870.3032232188</v>
      </c>
    </row>
    <row r="103" spans="1:14" x14ac:dyDescent="0.25">
      <c r="A103">
        <v>342</v>
      </c>
      <c r="C103" s="12" t="s">
        <v>37</v>
      </c>
      <c r="D103" s="1">
        <v>2123305</v>
      </c>
      <c r="E103" s="1">
        <v>1571742</v>
      </c>
      <c r="F103" s="4">
        <v>1.29E-2</v>
      </c>
      <c r="H103" s="7">
        <f t="shared" si="0"/>
        <v>27390.6345</v>
      </c>
      <c r="I103" s="7"/>
      <c r="J103" s="7">
        <f t="shared" si="1"/>
        <v>1578589.6586249999</v>
      </c>
      <c r="K103" s="7">
        <f t="shared" si="2"/>
        <v>1605980.2931249999</v>
      </c>
      <c r="L103" s="7">
        <f t="shared" si="3"/>
        <v>1606130.3787934929</v>
      </c>
    </row>
    <row r="104" spans="1:14" x14ac:dyDescent="0.25">
      <c r="A104">
        <v>343</v>
      </c>
      <c r="C104" s="12" t="s">
        <v>38</v>
      </c>
      <c r="D104" s="1">
        <v>0</v>
      </c>
      <c r="E104" s="1">
        <v>0</v>
      </c>
      <c r="F104" s="4">
        <v>0</v>
      </c>
      <c r="H104" s="7">
        <f t="shared" si="0"/>
        <v>0</v>
      </c>
      <c r="I104" s="7"/>
      <c r="J104" s="7">
        <f t="shared" si="1"/>
        <v>0</v>
      </c>
      <c r="K104" s="7">
        <f t="shared" si="2"/>
        <v>0</v>
      </c>
      <c r="L104" s="7">
        <f t="shared" si="3"/>
        <v>0</v>
      </c>
    </row>
    <row r="105" spans="1:14" x14ac:dyDescent="0.25">
      <c r="A105">
        <v>344</v>
      </c>
      <c r="C105" s="12" t="s">
        <v>39</v>
      </c>
      <c r="D105" s="1">
        <v>0</v>
      </c>
      <c r="E105" s="1">
        <v>0</v>
      </c>
      <c r="F105" s="4">
        <v>0</v>
      </c>
      <c r="H105" s="7">
        <f t="shared" si="0"/>
        <v>0</v>
      </c>
      <c r="I105" s="7"/>
      <c r="J105" s="7">
        <f t="shared" si="1"/>
        <v>0</v>
      </c>
      <c r="K105" s="7">
        <f t="shared" si="2"/>
        <v>0</v>
      </c>
      <c r="L105" s="7">
        <f t="shared" si="3"/>
        <v>0</v>
      </c>
    </row>
    <row r="106" spans="1:14" x14ac:dyDescent="0.25">
      <c r="A106">
        <v>345</v>
      </c>
      <c r="C106" s="10" t="s">
        <v>27</v>
      </c>
      <c r="D106" s="1">
        <v>1841357</v>
      </c>
      <c r="E106" s="1">
        <v>149200</v>
      </c>
      <c r="F106" s="4">
        <v>6.3E-3</v>
      </c>
      <c r="H106" s="7">
        <f t="shared" si="0"/>
        <v>11600.5491</v>
      </c>
      <c r="I106" s="7"/>
      <c r="J106" s="7">
        <f t="shared" si="1"/>
        <v>152100.13727499999</v>
      </c>
      <c r="K106" s="7">
        <f t="shared" si="2"/>
        <v>163700.68637499999</v>
      </c>
      <c r="L106" s="7">
        <f t="shared" si="3"/>
        <v>163764.25102760273</v>
      </c>
    </row>
    <row r="107" spans="1:14" x14ac:dyDescent="0.25">
      <c r="A107">
        <v>346</v>
      </c>
      <c r="C107" s="12" t="s">
        <v>28</v>
      </c>
      <c r="D107" s="1">
        <v>1210584</v>
      </c>
      <c r="E107" s="1">
        <v>383591</v>
      </c>
      <c r="F107" s="4">
        <v>1.9599999999999999E-2</v>
      </c>
      <c r="H107" s="7">
        <f t="shared" si="0"/>
        <v>23727.446400000001</v>
      </c>
      <c r="I107" s="7"/>
      <c r="J107" s="7">
        <f t="shared" si="1"/>
        <v>389522.8616</v>
      </c>
      <c r="K107" s="7">
        <f t="shared" si="2"/>
        <v>413250.30800000002</v>
      </c>
      <c r="L107" s="7">
        <f t="shared" si="3"/>
        <v>413380.32140493154</v>
      </c>
    </row>
    <row r="108" spans="1:14" x14ac:dyDescent="0.25">
      <c r="C108" s="22" t="s">
        <v>88</v>
      </c>
      <c r="D108" s="19">
        <f>SUM(D101:D107)</f>
        <v>19603593</v>
      </c>
      <c r="E108" s="19">
        <f t="shared" ref="E108" si="14">SUM(E101:E107)</f>
        <v>8002157</v>
      </c>
      <c r="F108" s="19"/>
      <c r="G108" s="19"/>
      <c r="H108" s="19"/>
      <c r="I108" s="19"/>
      <c r="J108" s="29">
        <f>SUM(J101:J107)</f>
        <v>8084991.5405750005</v>
      </c>
      <c r="K108" s="29">
        <f t="shared" ref="K108:L108" si="15">SUM(K101:K107)</f>
        <v>8416329.7028749995</v>
      </c>
      <c r="L108" s="29">
        <f t="shared" si="15"/>
        <v>8418145.2544492465</v>
      </c>
      <c r="N108" s="1">
        <f>D108-L108</f>
        <v>11185447.745550754</v>
      </c>
    </row>
    <row r="109" spans="1:14" x14ac:dyDescent="0.25">
      <c r="D109" s="1"/>
      <c r="E109" s="1"/>
      <c r="F109" s="4"/>
      <c r="H109" s="7"/>
      <c r="I109" s="7"/>
      <c r="J109" s="7"/>
      <c r="K109" s="7"/>
      <c r="L109" s="7"/>
    </row>
    <row r="110" spans="1:14" x14ac:dyDescent="0.25">
      <c r="A110" s="5">
        <v>340</v>
      </c>
      <c r="B110" s="6"/>
      <c r="C110" s="14" t="s">
        <v>36</v>
      </c>
      <c r="D110" s="1">
        <v>0</v>
      </c>
      <c r="E110" s="1">
        <v>0</v>
      </c>
      <c r="F110" s="4">
        <v>0</v>
      </c>
      <c r="H110" s="7">
        <f t="shared" si="0"/>
        <v>0</v>
      </c>
      <c r="I110" s="7"/>
      <c r="J110" s="7">
        <f t="shared" si="1"/>
        <v>0</v>
      </c>
      <c r="K110" s="7">
        <f t="shared" si="2"/>
        <v>0</v>
      </c>
      <c r="L110" s="7">
        <f t="shared" si="3"/>
        <v>0</v>
      </c>
    </row>
    <row r="111" spans="1:14" x14ac:dyDescent="0.25">
      <c r="A111" s="5">
        <v>341</v>
      </c>
      <c r="B111" s="6"/>
      <c r="C111" s="14" t="s">
        <v>40</v>
      </c>
      <c r="D111" s="1">
        <v>144833.20000000001</v>
      </c>
      <c r="E111" s="1">
        <v>19025</v>
      </c>
      <c r="F111" s="4">
        <v>0.05</v>
      </c>
      <c r="H111" s="7">
        <f t="shared" si="0"/>
        <v>7241.6600000000008</v>
      </c>
      <c r="I111" s="7"/>
      <c r="J111" s="7">
        <f t="shared" si="1"/>
        <v>20835.415000000001</v>
      </c>
      <c r="K111" s="7">
        <f t="shared" si="2"/>
        <v>28077.075000000001</v>
      </c>
      <c r="L111" s="7">
        <f t="shared" si="3"/>
        <v>28116.755328767125</v>
      </c>
    </row>
    <row r="112" spans="1:14" x14ac:dyDescent="0.25">
      <c r="A112" s="5">
        <v>342</v>
      </c>
      <c r="B112" s="6"/>
      <c r="C112" s="14" t="s">
        <v>37</v>
      </c>
      <c r="D112" s="1">
        <v>0</v>
      </c>
      <c r="E112" s="1">
        <v>0</v>
      </c>
      <c r="F112" s="4">
        <v>0</v>
      </c>
      <c r="H112" s="7">
        <f t="shared" si="0"/>
        <v>0</v>
      </c>
      <c r="I112" s="7"/>
      <c r="J112" s="7">
        <f t="shared" si="1"/>
        <v>0</v>
      </c>
      <c r="K112" s="7">
        <f t="shared" si="2"/>
        <v>0</v>
      </c>
      <c r="L112" s="7">
        <f t="shared" si="3"/>
        <v>0</v>
      </c>
    </row>
    <row r="113" spans="1:14" x14ac:dyDescent="0.25">
      <c r="A113" s="5">
        <v>343</v>
      </c>
      <c r="B113" s="6"/>
      <c r="C113" s="14" t="s">
        <v>38</v>
      </c>
      <c r="D113" s="1">
        <v>0</v>
      </c>
      <c r="E113" s="1">
        <v>0</v>
      </c>
      <c r="F113" s="4">
        <v>0</v>
      </c>
      <c r="H113" s="7">
        <f t="shared" si="0"/>
        <v>0</v>
      </c>
      <c r="I113" s="7"/>
      <c r="J113" s="7">
        <f t="shared" si="1"/>
        <v>0</v>
      </c>
      <c r="K113" s="7">
        <f t="shared" si="2"/>
        <v>0</v>
      </c>
      <c r="L113" s="7">
        <f t="shared" si="3"/>
        <v>0</v>
      </c>
    </row>
    <row r="114" spans="1:14" x14ac:dyDescent="0.25">
      <c r="A114" s="5">
        <v>344</v>
      </c>
      <c r="B114" s="6"/>
      <c r="C114" s="14" t="s">
        <v>39</v>
      </c>
      <c r="D114" s="1">
        <v>2354880.0499999998</v>
      </c>
      <c r="E114" s="1">
        <v>309338</v>
      </c>
      <c r="F114" s="4">
        <v>0.05</v>
      </c>
      <c r="H114" s="7">
        <f t="shared" si="0"/>
        <v>117744.0025</v>
      </c>
      <c r="I114" s="7"/>
      <c r="J114" s="7">
        <f t="shared" si="1"/>
        <v>338774.00062499999</v>
      </c>
      <c r="K114" s="7">
        <f t="shared" si="2"/>
        <v>456518.00312499999</v>
      </c>
      <c r="L114" s="7">
        <f t="shared" si="3"/>
        <v>457163.17574143835</v>
      </c>
    </row>
    <row r="115" spans="1:14" x14ac:dyDescent="0.25">
      <c r="A115" s="5">
        <v>345</v>
      </c>
      <c r="B115" s="6"/>
      <c r="C115" s="14" t="s">
        <v>41</v>
      </c>
      <c r="D115" s="1">
        <v>514962.38</v>
      </c>
      <c r="E115" s="1">
        <v>67464</v>
      </c>
      <c r="F115" s="4">
        <v>0.05</v>
      </c>
      <c r="H115" s="7">
        <f t="shared" si="0"/>
        <v>25748.119000000002</v>
      </c>
      <c r="I115" s="7"/>
      <c r="J115" s="7">
        <f t="shared" si="1"/>
        <v>73901.029750000002</v>
      </c>
      <c r="K115" s="7">
        <f t="shared" si="2"/>
        <v>99649.148750000008</v>
      </c>
      <c r="L115" s="7">
        <f t="shared" si="3"/>
        <v>99790.234333561646</v>
      </c>
    </row>
    <row r="116" spans="1:14" x14ac:dyDescent="0.25">
      <c r="A116" s="5">
        <v>346</v>
      </c>
      <c r="B116" s="6"/>
      <c r="C116" s="14" t="s">
        <v>28</v>
      </c>
      <c r="D116" s="1">
        <v>7509.89</v>
      </c>
      <c r="E116" s="1">
        <v>986</v>
      </c>
      <c r="F116" s="4">
        <v>0.05</v>
      </c>
      <c r="H116" s="7">
        <f t="shared" si="0"/>
        <v>375.49450000000002</v>
      </c>
      <c r="I116" s="7"/>
      <c r="J116" s="7">
        <f t="shared" si="1"/>
        <v>1079.8736249999999</v>
      </c>
      <c r="K116" s="7">
        <f t="shared" si="2"/>
        <v>1455.368125</v>
      </c>
      <c r="L116" s="7">
        <f t="shared" si="3"/>
        <v>1457.425629109589</v>
      </c>
    </row>
    <row r="117" spans="1:14" x14ac:dyDescent="0.25">
      <c r="C117" s="21" t="s">
        <v>94</v>
      </c>
      <c r="D117" s="19">
        <f>SUM(D110:D116)</f>
        <v>3022185.52</v>
      </c>
      <c r="E117" s="19">
        <f t="shared" ref="E117" si="16">SUM(E110:E116)</f>
        <v>396813</v>
      </c>
      <c r="F117" s="19"/>
      <c r="G117" s="19"/>
      <c r="H117" s="19"/>
      <c r="I117" s="19"/>
      <c r="J117" s="29">
        <f>SUM(J110:J116)</f>
        <v>434590.31899999996</v>
      </c>
      <c r="K117" s="29">
        <f t="shared" ref="K117:L117" si="17">SUM(K110:K116)</f>
        <v>585699.59500000009</v>
      </c>
      <c r="L117" s="29">
        <f t="shared" si="17"/>
        <v>586527.59103287675</v>
      </c>
      <c r="N117" s="1">
        <f>D117-L117</f>
        <v>2435657.9289671234</v>
      </c>
    </row>
    <row r="118" spans="1:14" x14ac:dyDescent="0.25">
      <c r="D118" s="1"/>
      <c r="E118" s="1"/>
      <c r="F118" s="4"/>
      <c r="H118" s="7"/>
      <c r="I118" s="7"/>
      <c r="J118" s="7"/>
      <c r="K118" s="7"/>
      <c r="L118" s="7"/>
    </row>
    <row r="119" spans="1:14" x14ac:dyDescent="0.25">
      <c r="A119">
        <v>340</v>
      </c>
      <c r="C119" s="12" t="s">
        <v>23</v>
      </c>
      <c r="D119" s="1">
        <v>142658</v>
      </c>
      <c r="E119" s="1">
        <v>0</v>
      </c>
      <c r="F119" s="4">
        <v>0</v>
      </c>
      <c r="H119" s="7">
        <f t="shared" ref="H119:H182" si="18">D119*F119</f>
        <v>0</v>
      </c>
      <c r="I119" s="7"/>
      <c r="J119" s="7">
        <f t="shared" ref="J119:J182" si="19">E119+((D119*F119)*0.25)</f>
        <v>0</v>
      </c>
      <c r="K119" s="7">
        <f t="shared" ref="K119:K182" si="20">J119+(D119*F119)</f>
        <v>0</v>
      </c>
      <c r="L119" s="7">
        <f t="shared" ref="L119:L182" si="21">K119+((D119*F119)*(2/365))</f>
        <v>0</v>
      </c>
    </row>
    <row r="120" spans="1:14" x14ac:dyDescent="0.25">
      <c r="A120">
        <v>341</v>
      </c>
      <c r="C120" s="10" t="s">
        <v>24</v>
      </c>
      <c r="D120" s="1">
        <v>4001372</v>
      </c>
      <c r="E120" s="1">
        <v>1201989</v>
      </c>
      <c r="F120" s="4">
        <v>7.3300000000000004E-2</v>
      </c>
      <c r="H120" s="7">
        <f t="shared" si="18"/>
        <v>293300.56760000001</v>
      </c>
      <c r="I120" s="7"/>
      <c r="J120" s="7">
        <f t="shared" si="19"/>
        <v>1275314.1418999999</v>
      </c>
      <c r="K120" s="7">
        <f t="shared" si="20"/>
        <v>1568614.7094999999</v>
      </c>
      <c r="L120" s="7">
        <f t="shared" si="21"/>
        <v>1570221.8358978082</v>
      </c>
    </row>
    <row r="121" spans="1:14" x14ac:dyDescent="0.25">
      <c r="A121">
        <v>342</v>
      </c>
      <c r="C121" s="11" t="s">
        <v>37</v>
      </c>
      <c r="D121" s="1">
        <v>1254473</v>
      </c>
      <c r="E121" s="1">
        <v>1280796</v>
      </c>
      <c r="F121" s="4">
        <v>0</v>
      </c>
      <c r="H121" s="7">
        <f t="shared" si="18"/>
        <v>0</v>
      </c>
      <c r="I121" s="7"/>
      <c r="J121" s="7">
        <f t="shared" si="19"/>
        <v>1280796</v>
      </c>
      <c r="K121" s="7">
        <f t="shared" si="20"/>
        <v>1280796</v>
      </c>
      <c r="L121" s="7">
        <f t="shared" si="21"/>
        <v>1280796</v>
      </c>
    </row>
    <row r="122" spans="1:14" x14ac:dyDescent="0.25">
      <c r="A122">
        <v>343</v>
      </c>
      <c r="C122" s="11" t="s">
        <v>38</v>
      </c>
      <c r="D122" s="1">
        <v>23898407</v>
      </c>
      <c r="E122" s="1">
        <v>21260188</v>
      </c>
      <c r="F122" s="4">
        <v>5.3400000000000003E-2</v>
      </c>
      <c r="H122" s="7">
        <f t="shared" si="18"/>
        <v>1276174.9338</v>
      </c>
      <c r="I122" s="7"/>
      <c r="J122" s="7">
        <f t="shared" si="19"/>
        <v>21579231.733449999</v>
      </c>
      <c r="K122" s="7">
        <f t="shared" si="20"/>
        <v>22855406.66725</v>
      </c>
      <c r="L122" s="7">
        <f t="shared" si="21"/>
        <v>22862399.406613287</v>
      </c>
    </row>
    <row r="123" spans="1:14" x14ac:dyDescent="0.25">
      <c r="A123">
        <v>344</v>
      </c>
      <c r="C123" s="11" t="s">
        <v>39</v>
      </c>
      <c r="D123" s="1">
        <v>5749840</v>
      </c>
      <c r="E123" s="1">
        <v>4433049</v>
      </c>
      <c r="F123" s="4">
        <v>5.79E-2</v>
      </c>
      <c r="H123" s="7">
        <f t="shared" si="18"/>
        <v>332915.73599999998</v>
      </c>
      <c r="I123" s="7"/>
      <c r="J123" s="7">
        <f t="shared" si="19"/>
        <v>4516277.9340000004</v>
      </c>
      <c r="K123" s="7">
        <f t="shared" si="20"/>
        <v>4849193.67</v>
      </c>
      <c r="L123" s="7">
        <f t="shared" si="21"/>
        <v>4851017.8658136986</v>
      </c>
    </row>
    <row r="124" spans="1:14" x14ac:dyDescent="0.25">
      <c r="A124">
        <v>345</v>
      </c>
      <c r="C124" s="10" t="s">
        <v>27</v>
      </c>
      <c r="D124" s="1">
        <v>2329619</v>
      </c>
      <c r="E124" s="1">
        <v>1958380</v>
      </c>
      <c r="F124" s="4">
        <v>5.67E-2</v>
      </c>
      <c r="H124" s="7">
        <f t="shared" si="18"/>
        <v>132089.39730000001</v>
      </c>
      <c r="I124" s="7"/>
      <c r="J124" s="7">
        <f t="shared" si="19"/>
        <v>1991402.3493250001</v>
      </c>
      <c r="K124" s="7">
        <f t="shared" si="20"/>
        <v>2123491.7466250001</v>
      </c>
      <c r="L124" s="7">
        <f t="shared" si="21"/>
        <v>2124215.5241444521</v>
      </c>
    </row>
    <row r="125" spans="1:14" x14ac:dyDescent="0.25">
      <c r="A125">
        <v>346</v>
      </c>
      <c r="C125" s="11" t="s">
        <v>28</v>
      </c>
      <c r="D125" s="1">
        <v>2001423</v>
      </c>
      <c r="E125" s="1">
        <v>2052329</v>
      </c>
      <c r="F125" s="4">
        <v>4.4000000000000003E-3</v>
      </c>
      <c r="H125" s="7">
        <f t="shared" si="18"/>
        <v>8806.2612000000008</v>
      </c>
      <c r="I125" s="7"/>
      <c r="J125" s="7">
        <f t="shared" si="19"/>
        <v>2054530.5652999999</v>
      </c>
      <c r="K125" s="7">
        <f t="shared" si="20"/>
        <v>2063336.8265</v>
      </c>
      <c r="L125" s="7">
        <f t="shared" si="21"/>
        <v>2063385.0799860274</v>
      </c>
    </row>
    <row r="126" spans="1:14" x14ac:dyDescent="0.25">
      <c r="C126" s="23" t="s">
        <v>116</v>
      </c>
      <c r="D126" s="19">
        <f>SUM(D119:D125)</f>
        <v>39377792</v>
      </c>
      <c r="E126" s="19">
        <f t="shared" ref="E126" si="22">SUM(E119:E125)</f>
        <v>32186731</v>
      </c>
      <c r="F126" s="19"/>
      <c r="G126" s="19"/>
      <c r="H126" s="19"/>
      <c r="I126" s="19"/>
      <c r="J126" s="29">
        <f>SUM(J119:J125)</f>
        <v>32697552.723974999</v>
      </c>
      <c r="K126" s="29">
        <f t="shared" ref="K126:L126" si="23">SUM(K119:K125)</f>
        <v>34740839.619874999</v>
      </c>
      <c r="L126" s="29">
        <f t="shared" si="23"/>
        <v>34752035.712455273</v>
      </c>
      <c r="N126" s="1">
        <f>D126-L126</f>
        <v>4625756.2875447273</v>
      </c>
    </row>
    <row r="127" spans="1:14" x14ac:dyDescent="0.25">
      <c r="D127" s="1"/>
      <c r="E127" s="1"/>
      <c r="F127" s="4"/>
      <c r="H127" s="7">
        <f t="shared" si="18"/>
        <v>0</v>
      </c>
      <c r="I127" s="7"/>
      <c r="J127" s="7"/>
      <c r="K127" s="7"/>
      <c r="L127" s="7"/>
    </row>
    <row r="128" spans="1:14" x14ac:dyDescent="0.25">
      <c r="A128">
        <v>341</v>
      </c>
      <c r="C128" s="10" t="s">
        <v>24</v>
      </c>
      <c r="D128" s="1">
        <v>958624</v>
      </c>
      <c r="E128" s="1">
        <v>1617003</v>
      </c>
      <c r="F128" s="4">
        <v>3.3700000000000001E-2</v>
      </c>
      <c r="H128" s="7">
        <f t="shared" si="18"/>
        <v>32305.628800000002</v>
      </c>
      <c r="I128" s="7"/>
      <c r="J128" s="7">
        <f>E128+((D128*F128)*0.25)</f>
        <v>1625079.4072</v>
      </c>
      <c r="K128" s="7">
        <f t="shared" si="20"/>
        <v>1657385.0360000001</v>
      </c>
      <c r="L128" s="7">
        <f t="shared" si="21"/>
        <v>1657562.0531441097</v>
      </c>
    </row>
    <row r="129" spans="1:14" x14ac:dyDescent="0.25">
      <c r="A129">
        <v>342</v>
      </c>
      <c r="C129" s="11" t="s">
        <v>37</v>
      </c>
      <c r="D129" s="1">
        <v>1251282</v>
      </c>
      <c r="E129" s="1">
        <v>740779</v>
      </c>
      <c r="F129" s="4">
        <v>2.9499999999999998E-2</v>
      </c>
      <c r="H129" s="7">
        <f t="shared" si="18"/>
        <v>36912.818999999996</v>
      </c>
      <c r="I129" s="7"/>
      <c r="J129" s="7">
        <f>E129+((D129*F129)*0.25)</f>
        <v>750007.20475000003</v>
      </c>
      <c r="K129" s="7">
        <f t="shared" si="20"/>
        <v>786920.02375000005</v>
      </c>
      <c r="L129" s="7">
        <f t="shared" si="21"/>
        <v>787122.2857719179</v>
      </c>
    </row>
    <row r="130" spans="1:14" x14ac:dyDescent="0.25">
      <c r="A130">
        <v>343</v>
      </c>
      <c r="C130" s="11" t="s">
        <v>38</v>
      </c>
      <c r="D130" s="1">
        <v>53501180</v>
      </c>
      <c r="E130" s="1">
        <v>14268946</v>
      </c>
      <c r="F130" s="4">
        <v>4.0599999999999997E-2</v>
      </c>
      <c r="H130" s="7">
        <f t="shared" si="18"/>
        <v>2172147.9079999998</v>
      </c>
      <c r="I130" s="7"/>
      <c r="J130" s="7">
        <f>E130+((D130*F130)*0.25)</f>
        <v>14811982.977</v>
      </c>
      <c r="K130" s="7">
        <f t="shared" si="20"/>
        <v>16984130.884999998</v>
      </c>
      <c r="L130" s="7">
        <f t="shared" si="21"/>
        <v>16996033.065317806</v>
      </c>
    </row>
    <row r="131" spans="1:14" x14ac:dyDescent="0.25">
      <c r="A131">
        <v>344</v>
      </c>
      <c r="C131" s="11" t="s">
        <v>39</v>
      </c>
      <c r="D131" s="1">
        <v>5061784</v>
      </c>
      <c r="E131" s="1">
        <v>968644</v>
      </c>
      <c r="F131" s="4">
        <v>4.6100000000000002E-2</v>
      </c>
      <c r="H131" s="7">
        <f t="shared" si="18"/>
        <v>233348.24240000002</v>
      </c>
      <c r="I131" s="7"/>
      <c r="J131" s="7">
        <f>E131+((D131*F131)*0.25)</f>
        <v>1026981.0606</v>
      </c>
      <c r="K131" s="7">
        <f t="shared" si="20"/>
        <v>1260329.3030000001</v>
      </c>
      <c r="L131" s="7">
        <f t="shared" si="21"/>
        <v>1261607.9235063014</v>
      </c>
    </row>
    <row r="132" spans="1:14" x14ac:dyDescent="0.25">
      <c r="A132">
        <v>345</v>
      </c>
      <c r="C132" s="10" t="s">
        <v>27</v>
      </c>
      <c r="D132" s="1">
        <v>4386070</v>
      </c>
      <c r="E132" s="1">
        <v>1458081</v>
      </c>
      <c r="F132" s="4">
        <v>3.4500000000000003E-2</v>
      </c>
      <c r="H132" s="7">
        <f t="shared" si="18"/>
        <v>151319.41500000001</v>
      </c>
      <c r="I132" s="7"/>
      <c r="J132" s="7">
        <f t="shared" si="19"/>
        <v>1495910.85375</v>
      </c>
      <c r="K132" s="7">
        <f t="shared" si="20"/>
        <v>1647230.26875</v>
      </c>
      <c r="L132" s="7">
        <f t="shared" si="21"/>
        <v>1648059.416229452</v>
      </c>
    </row>
    <row r="133" spans="1:14" x14ac:dyDescent="0.25">
      <c r="A133">
        <v>346</v>
      </c>
      <c r="C133" s="11" t="s">
        <v>28</v>
      </c>
      <c r="D133" s="1">
        <v>896385</v>
      </c>
      <c r="E133" s="1">
        <v>407495</v>
      </c>
      <c r="F133" s="4">
        <v>3.2000000000000001E-2</v>
      </c>
      <c r="H133" s="7">
        <f t="shared" si="18"/>
        <v>28684.32</v>
      </c>
      <c r="I133" s="7"/>
      <c r="J133" s="7">
        <f t="shared" si="19"/>
        <v>414666.08</v>
      </c>
      <c r="K133" s="7">
        <f t="shared" si="20"/>
        <v>443350.4</v>
      </c>
      <c r="L133" s="7">
        <f t="shared" si="21"/>
        <v>443507.57435616443</v>
      </c>
    </row>
    <row r="134" spans="1:14" x14ac:dyDescent="0.25">
      <c r="C134" s="23" t="s">
        <v>95</v>
      </c>
      <c r="D134" s="19">
        <f>SUM(D128:D133)</f>
        <v>66055325</v>
      </c>
      <c r="E134" s="19">
        <f>SUM(E128:E133)</f>
        <v>19460948</v>
      </c>
      <c r="F134" s="19"/>
      <c r="G134" s="19"/>
      <c r="H134" s="19"/>
      <c r="I134" s="19"/>
      <c r="J134" s="29">
        <f>SUM(J128:J133)</f>
        <v>20124627.583300002</v>
      </c>
      <c r="K134" s="29">
        <f t="shared" ref="K134:L134" si="24">SUM(K128:K133)</f>
        <v>22779345.916499995</v>
      </c>
      <c r="L134" s="29">
        <f t="shared" si="24"/>
        <v>22793892.318325751</v>
      </c>
      <c r="N134" s="1">
        <f>D134-L134</f>
        <v>43261432.681674249</v>
      </c>
    </row>
    <row r="135" spans="1:14" x14ac:dyDescent="0.25">
      <c r="D135" s="1"/>
      <c r="E135" s="1"/>
      <c r="F135" s="4"/>
      <c r="H135" s="7"/>
      <c r="I135" s="7"/>
      <c r="J135" s="7"/>
      <c r="K135" s="7"/>
      <c r="L135" s="7"/>
    </row>
    <row r="136" spans="1:14" x14ac:dyDescent="0.25">
      <c r="A136">
        <v>340</v>
      </c>
      <c r="C136" s="15" t="s">
        <v>23</v>
      </c>
      <c r="D136" s="1">
        <v>221457</v>
      </c>
      <c r="E136" s="1">
        <v>0</v>
      </c>
      <c r="F136" s="4">
        <v>0</v>
      </c>
      <c r="H136" s="7">
        <f t="shared" si="18"/>
        <v>0</v>
      </c>
      <c r="I136" s="7"/>
      <c r="J136" s="7">
        <f t="shared" si="19"/>
        <v>0</v>
      </c>
      <c r="K136" s="7">
        <f t="shared" si="20"/>
        <v>0</v>
      </c>
      <c r="L136" s="7">
        <f t="shared" si="21"/>
        <v>0</v>
      </c>
    </row>
    <row r="137" spans="1:14" x14ac:dyDescent="0.25">
      <c r="C137" s="23" t="s">
        <v>96</v>
      </c>
      <c r="D137" s="19">
        <f>SUM(D136)</f>
        <v>221457</v>
      </c>
      <c r="E137" s="19">
        <f t="shared" ref="E137" si="25">SUM(E136)</f>
        <v>0</v>
      </c>
      <c r="F137" s="19"/>
      <c r="G137" s="19"/>
      <c r="H137" s="19"/>
      <c r="I137" s="19"/>
      <c r="J137" s="29">
        <f>SUM(J136)</f>
        <v>0</v>
      </c>
      <c r="K137" s="29">
        <f t="shared" ref="K137:L137" si="26">SUM(K136)</f>
        <v>0</v>
      </c>
      <c r="L137" s="29">
        <f t="shared" si="26"/>
        <v>0</v>
      </c>
      <c r="N137" s="1">
        <f>D137-L137</f>
        <v>221457</v>
      </c>
    </row>
    <row r="138" spans="1:14" x14ac:dyDescent="0.25">
      <c r="D138" s="1"/>
      <c r="E138" s="1"/>
      <c r="F138" s="4"/>
      <c r="H138" s="7"/>
      <c r="I138" s="7"/>
      <c r="J138" s="7"/>
      <c r="K138" s="7"/>
      <c r="L138" s="7"/>
    </row>
    <row r="139" spans="1:14" x14ac:dyDescent="0.25">
      <c r="A139">
        <v>341</v>
      </c>
      <c r="C139" s="10" t="s">
        <v>24</v>
      </c>
      <c r="D139" s="1">
        <v>13294804</v>
      </c>
      <c r="E139" s="1">
        <v>5051063</v>
      </c>
      <c r="F139" s="4">
        <v>6.5699999999999995E-2</v>
      </c>
      <c r="H139" s="7">
        <f t="shared" si="18"/>
        <v>873468.6227999999</v>
      </c>
      <c r="I139" s="7"/>
      <c r="J139" s="7">
        <f t="shared" si="19"/>
        <v>5269430.1557</v>
      </c>
      <c r="K139" s="7">
        <f t="shared" si="20"/>
        <v>6142898.7785</v>
      </c>
      <c r="L139" s="7">
        <f t="shared" si="21"/>
        <v>6147684.9079400003</v>
      </c>
    </row>
    <row r="140" spans="1:14" x14ac:dyDescent="0.25">
      <c r="A140">
        <v>342</v>
      </c>
      <c r="C140" s="11" t="s">
        <v>37</v>
      </c>
      <c r="D140" s="1">
        <v>1834660</v>
      </c>
      <c r="E140" s="1">
        <v>516529</v>
      </c>
      <c r="F140" s="4">
        <v>4.1799999999999997E-2</v>
      </c>
      <c r="H140" s="7">
        <f t="shared" si="18"/>
        <v>76688.788</v>
      </c>
      <c r="I140" s="7"/>
      <c r="J140" s="7">
        <f t="shared" si="19"/>
        <v>535701.19700000004</v>
      </c>
      <c r="K140" s="7">
        <f t="shared" si="20"/>
        <v>612389.9850000001</v>
      </c>
      <c r="L140" s="7">
        <f t="shared" si="21"/>
        <v>612810.19753698644</v>
      </c>
    </row>
    <row r="141" spans="1:14" x14ac:dyDescent="0.25">
      <c r="A141">
        <v>343</v>
      </c>
      <c r="C141" s="11" t="s">
        <v>38</v>
      </c>
      <c r="D141" s="1">
        <v>8982817</v>
      </c>
      <c r="E141" s="1">
        <v>3397056</v>
      </c>
      <c r="F141" s="4">
        <v>5.7700000000000001E-2</v>
      </c>
      <c r="H141" s="7">
        <f t="shared" si="18"/>
        <v>518308.54090000002</v>
      </c>
      <c r="I141" s="7"/>
      <c r="J141" s="7">
        <f t="shared" si="19"/>
        <v>3526633.1352249999</v>
      </c>
      <c r="K141" s="7">
        <f t="shared" si="20"/>
        <v>4044941.6761249998</v>
      </c>
      <c r="L141" s="7">
        <f t="shared" si="21"/>
        <v>4047781.7229244518</v>
      </c>
    </row>
    <row r="142" spans="1:14" x14ac:dyDescent="0.25">
      <c r="A142">
        <v>344</v>
      </c>
      <c r="C142" s="11" t="s">
        <v>39</v>
      </c>
      <c r="D142" s="1">
        <v>1543382</v>
      </c>
      <c r="E142" s="1">
        <v>10455620</v>
      </c>
      <c r="F142" s="4">
        <v>4.2099999999999999E-2</v>
      </c>
      <c r="H142" s="7">
        <f t="shared" si="18"/>
        <v>64976.3822</v>
      </c>
      <c r="I142" s="7"/>
      <c r="J142" s="7">
        <f t="shared" si="19"/>
        <v>10471864.095550001</v>
      </c>
      <c r="K142" s="7">
        <f t="shared" si="20"/>
        <v>10536840.477750001</v>
      </c>
      <c r="L142" s="7">
        <f t="shared" si="21"/>
        <v>10537196.512720961</v>
      </c>
    </row>
    <row r="143" spans="1:14" x14ac:dyDescent="0.25">
      <c r="A143">
        <v>345</v>
      </c>
      <c r="C143" s="10" t="s">
        <v>27</v>
      </c>
      <c r="D143" s="1">
        <v>1858375</v>
      </c>
      <c r="E143" s="1">
        <v>825907</v>
      </c>
      <c r="F143" s="4">
        <v>5.45E-2</v>
      </c>
      <c r="H143" s="7">
        <f t="shared" si="18"/>
        <v>101281.4375</v>
      </c>
      <c r="I143" s="7"/>
      <c r="J143" s="7">
        <f t="shared" si="19"/>
        <v>851227.359375</v>
      </c>
      <c r="K143" s="7">
        <f t="shared" si="20"/>
        <v>952508.796875</v>
      </c>
      <c r="L143" s="7">
        <f t="shared" si="21"/>
        <v>953063.76365582191</v>
      </c>
    </row>
    <row r="144" spans="1:14" x14ac:dyDescent="0.25">
      <c r="A144">
        <v>346</v>
      </c>
      <c r="C144" s="11" t="s">
        <v>28</v>
      </c>
      <c r="D144" s="1">
        <v>2048167</v>
      </c>
      <c r="E144" s="1">
        <v>663644</v>
      </c>
      <c r="F144" s="4">
        <v>6.2700000000000006E-2</v>
      </c>
      <c r="H144" s="7">
        <f t="shared" si="18"/>
        <v>128420.07090000001</v>
      </c>
      <c r="I144" s="7"/>
      <c r="J144" s="7">
        <f t="shared" si="19"/>
        <v>695749.01772500004</v>
      </c>
      <c r="K144" s="7">
        <f t="shared" si="20"/>
        <v>824169.08862500009</v>
      </c>
      <c r="L144" s="7">
        <f t="shared" si="21"/>
        <v>824872.76024636999</v>
      </c>
    </row>
    <row r="145" spans="1:14" x14ac:dyDescent="0.25">
      <c r="C145" s="23" t="s">
        <v>97</v>
      </c>
      <c r="D145" s="19">
        <f>SUM(D139:D144)</f>
        <v>29562205</v>
      </c>
      <c r="E145" s="19">
        <f t="shared" ref="E145" si="27">SUM(E139:E144)</f>
        <v>20909819</v>
      </c>
      <c r="F145" s="19"/>
      <c r="G145" s="19"/>
      <c r="H145" s="19"/>
      <c r="I145" s="19"/>
      <c r="J145" s="29">
        <f>SUM(J139:J144)</f>
        <v>21350604.960574999</v>
      </c>
      <c r="K145" s="29">
        <f t="shared" ref="K145:L145" si="28">SUM(K139:K144)</f>
        <v>23113748.802875001</v>
      </c>
      <c r="L145" s="29">
        <f t="shared" si="28"/>
        <v>23123409.865024593</v>
      </c>
      <c r="N145" s="1">
        <f>D145-L145</f>
        <v>6438795.1349754073</v>
      </c>
    </row>
    <row r="146" spans="1:14" x14ac:dyDescent="0.25">
      <c r="D146" s="1"/>
      <c r="E146" s="1"/>
      <c r="F146" s="4"/>
      <c r="H146" s="7"/>
      <c r="I146" s="7"/>
      <c r="J146" s="7"/>
      <c r="K146" s="7"/>
      <c r="L146" s="7"/>
    </row>
    <row r="147" spans="1:14" x14ac:dyDescent="0.25">
      <c r="A147">
        <v>341</v>
      </c>
      <c r="C147" s="10" t="s">
        <v>24</v>
      </c>
      <c r="D147" s="1">
        <v>17109580</v>
      </c>
      <c r="E147" s="1">
        <v>3469612</v>
      </c>
      <c r="F147" s="4">
        <v>2.5700000000000001E-2</v>
      </c>
      <c r="H147" s="7">
        <f t="shared" si="18"/>
        <v>439716.20600000001</v>
      </c>
      <c r="I147" s="7"/>
      <c r="J147" s="7">
        <f t="shared" si="19"/>
        <v>3579541.0515000001</v>
      </c>
      <c r="K147" s="7">
        <f t="shared" si="20"/>
        <v>4019257.2575000003</v>
      </c>
      <c r="L147" s="7">
        <f t="shared" si="21"/>
        <v>4021666.6613684935</v>
      </c>
    </row>
    <row r="148" spans="1:14" x14ac:dyDescent="0.25">
      <c r="A148">
        <v>342</v>
      </c>
      <c r="C148" s="11" t="s">
        <v>37</v>
      </c>
      <c r="D148" s="1">
        <v>824636</v>
      </c>
      <c r="E148" s="1">
        <v>260624</v>
      </c>
      <c r="F148" s="4">
        <v>2.1999999999999999E-2</v>
      </c>
      <c r="H148" s="7">
        <f t="shared" si="18"/>
        <v>18141.991999999998</v>
      </c>
      <c r="I148" s="7"/>
      <c r="J148" s="7">
        <f t="shared" si="19"/>
        <v>265159.49800000002</v>
      </c>
      <c r="K148" s="7">
        <f t="shared" si="20"/>
        <v>283301.49</v>
      </c>
      <c r="L148" s="7">
        <f t="shared" si="21"/>
        <v>283400.89817534247</v>
      </c>
    </row>
    <row r="149" spans="1:14" x14ac:dyDescent="0.25">
      <c r="A149">
        <v>343</v>
      </c>
      <c r="C149" s="11" t="s">
        <v>38</v>
      </c>
      <c r="D149" s="1">
        <v>143021245</v>
      </c>
      <c r="E149" s="1">
        <v>26830737</v>
      </c>
      <c r="F149" s="4">
        <v>2.8400000000000002E-2</v>
      </c>
      <c r="H149" s="7">
        <f t="shared" si="18"/>
        <v>4061803.358</v>
      </c>
      <c r="I149" s="7"/>
      <c r="J149" s="7">
        <f t="shared" si="19"/>
        <v>27846187.839499999</v>
      </c>
      <c r="K149" s="7">
        <f t="shared" si="20"/>
        <v>31907991.197499998</v>
      </c>
      <c r="L149" s="7">
        <f t="shared" si="21"/>
        <v>31930247.654256161</v>
      </c>
    </row>
    <row r="150" spans="1:14" x14ac:dyDescent="0.25">
      <c r="A150">
        <v>344</v>
      </c>
      <c r="C150" s="11" t="s">
        <v>39</v>
      </c>
      <c r="D150" s="1">
        <v>19339227</v>
      </c>
      <c r="E150" s="1">
        <v>4498196</v>
      </c>
      <c r="F150" s="4">
        <v>2.86E-2</v>
      </c>
      <c r="H150" s="7">
        <f t="shared" si="18"/>
        <v>553101.8922</v>
      </c>
      <c r="I150" s="7"/>
      <c r="J150" s="7">
        <f t="shared" si="19"/>
        <v>4636471.4730500001</v>
      </c>
      <c r="K150" s="7">
        <f t="shared" si="20"/>
        <v>5189573.3652499998</v>
      </c>
      <c r="L150" s="7">
        <f t="shared" si="21"/>
        <v>5192604.0605497258</v>
      </c>
    </row>
    <row r="151" spans="1:14" x14ac:dyDescent="0.25">
      <c r="A151">
        <v>345</v>
      </c>
      <c r="C151" s="10" t="s">
        <v>27</v>
      </c>
      <c r="D151" s="1">
        <v>22071419</v>
      </c>
      <c r="E151" s="1">
        <v>5416209</v>
      </c>
      <c r="F151" s="4">
        <v>2.9100000000000001E-2</v>
      </c>
      <c r="H151" s="7">
        <f t="shared" si="18"/>
        <v>642278.2929</v>
      </c>
      <c r="I151" s="7"/>
      <c r="J151" s="7">
        <f t="shared" si="19"/>
        <v>5576778.5732249999</v>
      </c>
      <c r="K151" s="7">
        <f t="shared" si="20"/>
        <v>6219056.8661249997</v>
      </c>
      <c r="L151" s="7">
        <f t="shared" si="21"/>
        <v>6222576.1992367804</v>
      </c>
    </row>
    <row r="152" spans="1:14" x14ac:dyDescent="0.25">
      <c r="A152">
        <v>346</v>
      </c>
      <c r="C152" s="11" t="s">
        <v>28</v>
      </c>
      <c r="D152" s="1">
        <v>2022541</v>
      </c>
      <c r="E152" s="1">
        <v>739051</v>
      </c>
      <c r="F152" s="4">
        <v>2.3900000000000001E-2</v>
      </c>
      <c r="H152" s="7">
        <f t="shared" si="18"/>
        <v>48338.729900000006</v>
      </c>
      <c r="I152" s="7"/>
      <c r="J152" s="7">
        <f t="shared" si="19"/>
        <v>751135.68247500004</v>
      </c>
      <c r="K152" s="7">
        <f t="shared" si="20"/>
        <v>799474.41237500007</v>
      </c>
      <c r="L152" s="7">
        <f t="shared" si="21"/>
        <v>799739.28212787677</v>
      </c>
    </row>
    <row r="153" spans="1:14" x14ac:dyDescent="0.25">
      <c r="C153" s="23" t="s">
        <v>98</v>
      </c>
      <c r="D153" s="19">
        <f>SUM(D147:D152)</f>
        <v>204388648</v>
      </c>
      <c r="E153" s="19">
        <f t="shared" ref="E153" si="29">SUM(E147:E152)</f>
        <v>41214429</v>
      </c>
      <c r="F153" s="19"/>
      <c r="G153" s="19"/>
      <c r="H153" s="19"/>
      <c r="I153" s="19"/>
      <c r="J153" s="29">
        <f>SUM(J147:J152)</f>
        <v>42655274.117749996</v>
      </c>
      <c r="K153" s="29">
        <f t="shared" ref="K153:L153" si="30">SUM(K147:K152)</f>
        <v>48418654.588750005</v>
      </c>
      <c r="L153" s="29">
        <f t="shared" si="30"/>
        <v>48450234.755714387</v>
      </c>
      <c r="N153" s="1">
        <f>D153-L153</f>
        <v>155938413.24428561</v>
      </c>
    </row>
    <row r="154" spans="1:14" x14ac:dyDescent="0.25">
      <c r="D154" s="1"/>
      <c r="E154" s="1"/>
      <c r="F154" s="4"/>
      <c r="H154" s="7"/>
      <c r="I154" s="7"/>
      <c r="J154" s="7"/>
      <c r="K154" s="7"/>
      <c r="L154" s="7"/>
    </row>
    <row r="155" spans="1:14" x14ac:dyDescent="0.25">
      <c r="A155">
        <v>340</v>
      </c>
      <c r="C155" s="12" t="s">
        <v>23</v>
      </c>
      <c r="D155" s="1">
        <v>141541</v>
      </c>
      <c r="E155" s="1">
        <v>0</v>
      </c>
      <c r="F155" s="4">
        <v>0</v>
      </c>
      <c r="H155" s="7">
        <f t="shared" si="18"/>
        <v>0</v>
      </c>
      <c r="I155" s="7"/>
      <c r="J155" s="7">
        <f t="shared" si="19"/>
        <v>0</v>
      </c>
      <c r="K155" s="7">
        <f t="shared" si="20"/>
        <v>0</v>
      </c>
      <c r="L155" s="7">
        <f t="shared" si="21"/>
        <v>0</v>
      </c>
    </row>
    <row r="156" spans="1:14" x14ac:dyDescent="0.25">
      <c r="A156">
        <v>341</v>
      </c>
      <c r="C156" s="10" t="s">
        <v>24</v>
      </c>
      <c r="D156" s="1">
        <v>1427701</v>
      </c>
      <c r="E156" s="1">
        <v>943490</v>
      </c>
      <c r="F156" s="4">
        <v>7.3000000000000001E-3</v>
      </c>
      <c r="H156" s="7">
        <f t="shared" si="18"/>
        <v>10422.2173</v>
      </c>
      <c r="I156" s="7"/>
      <c r="J156" s="7">
        <f t="shared" si="19"/>
        <v>946095.55432500003</v>
      </c>
      <c r="K156" s="7">
        <f t="shared" si="20"/>
        <v>956517.77162500005</v>
      </c>
      <c r="L156" s="7">
        <f t="shared" si="21"/>
        <v>956574.87966500001</v>
      </c>
    </row>
    <row r="157" spans="1:14" x14ac:dyDescent="0.25">
      <c r="A157">
        <v>342</v>
      </c>
      <c r="C157" s="11" t="s">
        <v>37</v>
      </c>
      <c r="D157" s="1">
        <v>3029598</v>
      </c>
      <c r="E157" s="1">
        <v>2526089</v>
      </c>
      <c r="F157" s="4">
        <v>1.5100000000000001E-2</v>
      </c>
      <c r="H157" s="7">
        <f t="shared" si="18"/>
        <v>45746.929800000005</v>
      </c>
      <c r="I157" s="7"/>
      <c r="J157" s="7">
        <f t="shared" si="19"/>
        <v>2537525.73245</v>
      </c>
      <c r="K157" s="7">
        <f t="shared" si="20"/>
        <v>2583272.6622500001</v>
      </c>
      <c r="L157" s="7">
        <f t="shared" si="21"/>
        <v>2583523.3303584931</v>
      </c>
    </row>
    <row r="158" spans="1:14" x14ac:dyDescent="0.25">
      <c r="A158">
        <v>343</v>
      </c>
      <c r="C158" s="11" t="s">
        <v>38</v>
      </c>
      <c r="D158" s="1">
        <v>36606300</v>
      </c>
      <c r="E158" s="1">
        <v>11980734</v>
      </c>
      <c r="F158" s="4">
        <v>2.92E-2</v>
      </c>
      <c r="H158" s="7">
        <f t="shared" si="18"/>
        <v>1068903.96</v>
      </c>
      <c r="I158" s="7"/>
      <c r="J158" s="7">
        <f t="shared" si="19"/>
        <v>12247959.99</v>
      </c>
      <c r="K158" s="7">
        <f t="shared" si="20"/>
        <v>13316863.949999999</v>
      </c>
      <c r="L158" s="7">
        <f t="shared" si="21"/>
        <v>13322720.957999999</v>
      </c>
    </row>
    <row r="159" spans="1:14" x14ac:dyDescent="0.25">
      <c r="A159">
        <v>344</v>
      </c>
      <c r="C159" s="11" t="s">
        <v>39</v>
      </c>
      <c r="D159" s="1">
        <v>4461806</v>
      </c>
      <c r="E159" s="1">
        <v>4557078</v>
      </c>
      <c r="F159" s="4">
        <v>3.6900000000000002E-2</v>
      </c>
      <c r="H159" s="7">
        <f t="shared" si="18"/>
        <v>164640.64140000002</v>
      </c>
      <c r="I159" s="7"/>
      <c r="J159" s="7">
        <f t="shared" si="19"/>
        <v>4598238.1603499996</v>
      </c>
      <c r="K159" s="7">
        <f t="shared" si="20"/>
        <v>4762878.8017499996</v>
      </c>
      <c r="L159" s="7">
        <f t="shared" si="21"/>
        <v>4763780.9422508217</v>
      </c>
    </row>
    <row r="160" spans="1:14" x14ac:dyDescent="0.25">
      <c r="A160">
        <v>345</v>
      </c>
      <c r="C160" s="10" t="s">
        <v>27</v>
      </c>
      <c r="D160" s="1">
        <v>6739168</v>
      </c>
      <c r="E160" s="1">
        <v>2170897</v>
      </c>
      <c r="F160" s="4">
        <v>2.9700000000000001E-2</v>
      </c>
      <c r="H160" s="7">
        <f t="shared" si="18"/>
        <v>200153.28960000002</v>
      </c>
      <c r="I160" s="7"/>
      <c r="J160" s="7">
        <f t="shared" si="19"/>
        <v>2220935.3223999999</v>
      </c>
      <c r="K160" s="7">
        <f t="shared" si="20"/>
        <v>2421088.6119999997</v>
      </c>
      <c r="L160" s="7">
        <f t="shared" si="21"/>
        <v>2422185.3423539721</v>
      </c>
    </row>
    <row r="161" spans="1:14" x14ac:dyDescent="0.25">
      <c r="A161">
        <v>346</v>
      </c>
      <c r="C161" s="11" t="s">
        <v>28</v>
      </c>
      <c r="D161" s="1">
        <v>104973</v>
      </c>
      <c r="E161" s="1">
        <v>236327</v>
      </c>
      <c r="F161" s="4">
        <v>3.5900000000000001E-2</v>
      </c>
      <c r="H161" s="7">
        <f t="shared" si="18"/>
        <v>3768.5307000000003</v>
      </c>
      <c r="I161" s="7"/>
      <c r="J161" s="7">
        <f t="shared" si="19"/>
        <v>237269.132675</v>
      </c>
      <c r="K161" s="7">
        <f t="shared" si="20"/>
        <v>241037.663375</v>
      </c>
      <c r="L161" s="7">
        <f t="shared" si="21"/>
        <v>241058.31285828768</v>
      </c>
    </row>
    <row r="162" spans="1:14" x14ac:dyDescent="0.25">
      <c r="C162" s="23" t="s">
        <v>99</v>
      </c>
      <c r="D162" s="19">
        <f>SUM(D155:D161)</f>
        <v>52511087</v>
      </c>
      <c r="E162" s="19">
        <f t="shared" ref="E162" si="31">SUM(E155:E161)</f>
        <v>22414615</v>
      </c>
      <c r="F162" s="19"/>
      <c r="G162" s="19"/>
      <c r="H162" s="19"/>
      <c r="I162" s="19"/>
      <c r="J162" s="29">
        <f>SUM(J155:J161)</f>
        <v>22788023.892200001</v>
      </c>
      <c r="K162" s="29">
        <f t="shared" ref="K162:L162" si="32">SUM(K155:K161)</f>
        <v>24281659.460999999</v>
      </c>
      <c r="L162" s="29">
        <f t="shared" si="32"/>
        <v>24289843.765486576</v>
      </c>
      <c r="N162" s="1">
        <f>D162-L162</f>
        <v>28221243.234513424</v>
      </c>
    </row>
    <row r="163" spans="1:14" x14ac:dyDescent="0.25">
      <c r="D163" s="1"/>
      <c r="E163" s="1"/>
      <c r="F163" s="4"/>
      <c r="H163" s="7"/>
      <c r="I163" s="7"/>
      <c r="J163" s="7"/>
      <c r="K163" s="7"/>
      <c r="L163" s="7"/>
    </row>
    <row r="164" spans="1:14" x14ac:dyDescent="0.25">
      <c r="A164">
        <v>340</v>
      </c>
      <c r="C164" s="12" t="s">
        <v>23</v>
      </c>
      <c r="D164" s="1">
        <v>165973</v>
      </c>
      <c r="E164" s="1">
        <v>0</v>
      </c>
      <c r="F164" s="4">
        <v>0</v>
      </c>
      <c r="H164" s="7">
        <f t="shared" si="18"/>
        <v>0</v>
      </c>
      <c r="I164" s="7"/>
      <c r="J164" s="7">
        <f t="shared" si="19"/>
        <v>0</v>
      </c>
      <c r="K164" s="7">
        <f t="shared" si="20"/>
        <v>0</v>
      </c>
      <c r="L164" s="7">
        <f t="shared" si="21"/>
        <v>0</v>
      </c>
    </row>
    <row r="165" spans="1:14" x14ac:dyDescent="0.25">
      <c r="A165">
        <v>341</v>
      </c>
      <c r="C165" s="10" t="s">
        <v>24</v>
      </c>
      <c r="D165" s="1">
        <v>6613349</v>
      </c>
      <c r="E165" s="1">
        <v>1620246</v>
      </c>
      <c r="F165" s="4">
        <v>2.3099999999999999E-2</v>
      </c>
      <c r="H165" s="7">
        <f t="shared" si="18"/>
        <v>152768.36189999999</v>
      </c>
      <c r="I165" s="7"/>
      <c r="J165" s="7">
        <f t="shared" si="19"/>
        <v>1658438.090475</v>
      </c>
      <c r="K165" s="7">
        <f t="shared" si="20"/>
        <v>1811206.4523749999</v>
      </c>
      <c r="L165" s="7">
        <f t="shared" si="21"/>
        <v>1812043.5392895204</v>
      </c>
    </row>
    <row r="166" spans="1:14" x14ac:dyDescent="0.25">
      <c r="A166">
        <v>342</v>
      </c>
      <c r="C166" s="16" t="s">
        <v>37</v>
      </c>
      <c r="D166" s="1">
        <v>0</v>
      </c>
      <c r="E166" s="1">
        <v>45</v>
      </c>
      <c r="F166" s="4">
        <v>0</v>
      </c>
      <c r="H166" s="7">
        <f t="shared" si="18"/>
        <v>0</v>
      </c>
      <c r="I166" s="7"/>
      <c r="J166" s="7">
        <f t="shared" si="19"/>
        <v>45</v>
      </c>
      <c r="K166" s="7">
        <f t="shared" si="20"/>
        <v>45</v>
      </c>
      <c r="L166" s="7">
        <f t="shared" si="21"/>
        <v>45</v>
      </c>
    </row>
    <row r="167" spans="1:14" x14ac:dyDescent="0.25">
      <c r="A167">
        <v>343</v>
      </c>
      <c r="C167" s="16" t="s">
        <v>38</v>
      </c>
      <c r="D167" s="1">
        <v>1168798</v>
      </c>
      <c r="E167" s="1">
        <v>160722</v>
      </c>
      <c r="F167" s="4">
        <v>3.3799999999999997E-2</v>
      </c>
      <c r="H167" s="7">
        <f t="shared" si="18"/>
        <v>39505.372399999993</v>
      </c>
      <c r="I167" s="7"/>
      <c r="J167" s="7">
        <f t="shared" si="19"/>
        <v>170598.3431</v>
      </c>
      <c r="K167" s="7">
        <f t="shared" si="20"/>
        <v>210103.71549999999</v>
      </c>
      <c r="L167" s="7">
        <f t="shared" si="21"/>
        <v>210320.1832939726</v>
      </c>
    </row>
    <row r="168" spans="1:14" x14ac:dyDescent="0.25">
      <c r="A168" s="5">
        <v>344</v>
      </c>
      <c r="B168" s="6"/>
      <c r="C168" s="13" t="s">
        <v>39</v>
      </c>
      <c r="D168" s="1">
        <v>0</v>
      </c>
      <c r="E168" s="1">
        <v>0</v>
      </c>
      <c r="F168" s="4">
        <v>0</v>
      </c>
      <c r="H168" s="7">
        <f t="shared" si="18"/>
        <v>0</v>
      </c>
      <c r="I168" s="7"/>
      <c r="J168" s="7">
        <f t="shared" si="19"/>
        <v>0</v>
      </c>
      <c r="K168" s="7">
        <f t="shared" si="20"/>
        <v>0</v>
      </c>
      <c r="L168" s="7">
        <f t="shared" si="21"/>
        <v>0</v>
      </c>
    </row>
    <row r="169" spans="1:14" x14ac:dyDescent="0.25">
      <c r="A169">
        <v>345</v>
      </c>
      <c r="C169" s="10" t="s">
        <v>27</v>
      </c>
      <c r="D169" s="1">
        <v>2708438</v>
      </c>
      <c r="E169" s="1">
        <v>881396</v>
      </c>
      <c r="F169" s="4">
        <v>2.9899999999999999E-2</v>
      </c>
      <c r="H169" s="7">
        <f t="shared" si="18"/>
        <v>80982.296199999997</v>
      </c>
      <c r="I169" s="7"/>
      <c r="J169" s="7">
        <f t="shared" si="19"/>
        <v>901641.57405000005</v>
      </c>
      <c r="K169" s="7">
        <f t="shared" si="20"/>
        <v>982623.87025000004</v>
      </c>
      <c r="L169" s="7">
        <f t="shared" si="21"/>
        <v>983067.60885931505</v>
      </c>
    </row>
    <row r="170" spans="1:14" x14ac:dyDescent="0.25">
      <c r="A170">
        <v>346</v>
      </c>
      <c r="C170" s="16" t="s">
        <v>28</v>
      </c>
      <c r="D170" s="1">
        <v>1090743</v>
      </c>
      <c r="E170" s="1">
        <v>208671</v>
      </c>
      <c r="F170" s="4">
        <v>1.7999999999999999E-2</v>
      </c>
      <c r="H170" s="7">
        <f t="shared" si="18"/>
        <v>19633.374</v>
      </c>
      <c r="I170" s="7"/>
      <c r="J170" s="7">
        <f t="shared" si="19"/>
        <v>213579.34349999999</v>
      </c>
      <c r="K170" s="7">
        <f t="shared" si="20"/>
        <v>233212.7175</v>
      </c>
      <c r="L170" s="7">
        <f t="shared" si="21"/>
        <v>233320.29763150684</v>
      </c>
    </row>
    <row r="171" spans="1:14" x14ac:dyDescent="0.25">
      <c r="C171" s="25" t="s">
        <v>100</v>
      </c>
      <c r="D171" s="19">
        <f>SUM(D164:D170)</f>
        <v>11747301</v>
      </c>
      <c r="E171" s="19">
        <f t="shared" ref="E171" si="33">SUM(E164:E170)</f>
        <v>2871080</v>
      </c>
      <c r="F171" s="19"/>
      <c r="G171" s="19"/>
      <c r="H171" s="19"/>
      <c r="I171" s="19"/>
      <c r="J171" s="29">
        <f>SUM(J164:J170)</f>
        <v>2944302.351125</v>
      </c>
      <c r="K171" s="29">
        <f t="shared" ref="K171:L171" si="34">SUM(K164:K170)</f>
        <v>3237191.7556249998</v>
      </c>
      <c r="L171" s="29">
        <f t="shared" si="34"/>
        <v>3238796.6290743146</v>
      </c>
      <c r="N171" s="1">
        <f>D171-L171</f>
        <v>8508504.3709256854</v>
      </c>
    </row>
    <row r="172" spans="1:14" x14ac:dyDescent="0.25">
      <c r="D172" s="1"/>
      <c r="E172" s="1"/>
      <c r="F172" s="4"/>
      <c r="H172" s="7"/>
      <c r="I172" s="7"/>
      <c r="J172" s="7"/>
      <c r="K172" s="7"/>
      <c r="L172" s="7"/>
    </row>
    <row r="173" spans="1:14" x14ac:dyDescent="0.25">
      <c r="A173">
        <v>340</v>
      </c>
      <c r="C173" s="12" t="s">
        <v>23</v>
      </c>
      <c r="D173" s="1">
        <v>484759</v>
      </c>
      <c r="E173" s="1">
        <v>0</v>
      </c>
      <c r="F173" s="4">
        <v>0</v>
      </c>
      <c r="H173" s="7">
        <f t="shared" si="18"/>
        <v>0</v>
      </c>
      <c r="I173" s="7"/>
      <c r="J173" s="7">
        <f t="shared" si="19"/>
        <v>0</v>
      </c>
      <c r="K173" s="7">
        <f t="shared" si="20"/>
        <v>0</v>
      </c>
      <c r="L173" s="7">
        <f t="shared" si="21"/>
        <v>0</v>
      </c>
    </row>
    <row r="174" spans="1:14" x14ac:dyDescent="0.25">
      <c r="A174">
        <v>341</v>
      </c>
      <c r="C174" s="10" t="s">
        <v>24</v>
      </c>
      <c r="D174" s="1">
        <v>8837942</v>
      </c>
      <c r="E174" s="1">
        <v>3101177</v>
      </c>
      <c r="F174" s="4">
        <v>2.3599999999999999E-2</v>
      </c>
      <c r="H174" s="7">
        <f t="shared" si="18"/>
        <v>208575.43119999999</v>
      </c>
      <c r="I174" s="7"/>
      <c r="J174" s="7">
        <f t="shared" si="19"/>
        <v>3153320.8577999999</v>
      </c>
      <c r="K174" s="7">
        <f t="shared" si="20"/>
        <v>3361896.2889999999</v>
      </c>
      <c r="L174" s="7">
        <f t="shared" si="21"/>
        <v>3363039.1680750684</v>
      </c>
    </row>
    <row r="175" spans="1:14" x14ac:dyDescent="0.25">
      <c r="A175">
        <v>342</v>
      </c>
      <c r="C175" s="11" t="s">
        <v>37</v>
      </c>
      <c r="D175" s="1">
        <v>168511</v>
      </c>
      <c r="E175" s="1">
        <v>197601</v>
      </c>
      <c r="F175" s="4">
        <v>0</v>
      </c>
      <c r="H175" s="7">
        <f t="shared" si="18"/>
        <v>0</v>
      </c>
      <c r="I175" s="7"/>
      <c r="J175" s="7">
        <f t="shared" si="19"/>
        <v>197601</v>
      </c>
      <c r="K175" s="7">
        <f t="shared" si="20"/>
        <v>197601</v>
      </c>
      <c r="L175" s="7">
        <f t="shared" si="21"/>
        <v>197601</v>
      </c>
    </row>
    <row r="176" spans="1:14" x14ac:dyDescent="0.25">
      <c r="A176">
        <v>343</v>
      </c>
      <c r="C176" s="11" t="s">
        <v>38</v>
      </c>
      <c r="D176" s="1">
        <v>111461244</v>
      </c>
      <c r="E176" s="1">
        <v>34247404</v>
      </c>
      <c r="F176" s="4">
        <v>2.8000000000000001E-2</v>
      </c>
      <c r="H176" s="7">
        <f t="shared" si="18"/>
        <v>3120914.8319999999</v>
      </c>
      <c r="I176" s="7"/>
      <c r="J176" s="7">
        <f t="shared" si="19"/>
        <v>35027632.707999997</v>
      </c>
      <c r="K176" s="7">
        <f t="shared" si="20"/>
        <v>38148547.539999999</v>
      </c>
      <c r="L176" s="7">
        <f t="shared" si="21"/>
        <v>38165648.44318904</v>
      </c>
    </row>
    <row r="177" spans="1:14" x14ac:dyDescent="0.25">
      <c r="A177">
        <v>344</v>
      </c>
      <c r="C177" s="11" t="s">
        <v>39</v>
      </c>
      <c r="D177" s="1">
        <v>27326016</v>
      </c>
      <c r="E177" s="1">
        <v>10117844</v>
      </c>
      <c r="F177" s="4">
        <v>2.9600000000000001E-2</v>
      </c>
      <c r="H177" s="7">
        <f t="shared" si="18"/>
        <v>808850.0736</v>
      </c>
      <c r="I177" s="7"/>
      <c r="J177" s="7">
        <f t="shared" si="19"/>
        <v>10320056.5184</v>
      </c>
      <c r="K177" s="7">
        <f t="shared" si="20"/>
        <v>11128906.592</v>
      </c>
      <c r="L177" s="7">
        <f t="shared" si="21"/>
        <v>11133338.647197809</v>
      </c>
    </row>
    <row r="178" spans="1:14" x14ac:dyDescent="0.25">
      <c r="A178">
        <v>345</v>
      </c>
      <c r="C178" s="10" t="s">
        <v>27</v>
      </c>
      <c r="D178" s="1">
        <v>7400384</v>
      </c>
      <c r="E178" s="1">
        <v>3068922</v>
      </c>
      <c r="F178" s="4">
        <v>2.58E-2</v>
      </c>
      <c r="H178" s="7">
        <f t="shared" si="18"/>
        <v>190929.90719999999</v>
      </c>
      <c r="I178" s="7"/>
      <c r="J178" s="7">
        <f t="shared" si="19"/>
        <v>3116654.4767999998</v>
      </c>
      <c r="K178" s="7">
        <f t="shared" si="20"/>
        <v>3307584.3839999996</v>
      </c>
      <c r="L178" s="7">
        <f t="shared" si="21"/>
        <v>3308630.5752723282</v>
      </c>
    </row>
    <row r="179" spans="1:14" x14ac:dyDescent="0.25">
      <c r="A179">
        <v>346</v>
      </c>
      <c r="C179" s="11" t="s">
        <v>28</v>
      </c>
      <c r="D179" s="1">
        <v>3057725</v>
      </c>
      <c r="E179" s="1">
        <v>922862</v>
      </c>
      <c r="F179" s="4">
        <v>2.8000000000000001E-2</v>
      </c>
      <c r="H179" s="7">
        <f t="shared" si="18"/>
        <v>85616.3</v>
      </c>
      <c r="I179" s="7"/>
      <c r="J179" s="7">
        <f t="shared" si="19"/>
        <v>944266.07499999995</v>
      </c>
      <c r="K179" s="7">
        <f t="shared" si="20"/>
        <v>1029882.375</v>
      </c>
      <c r="L179" s="7">
        <f t="shared" si="21"/>
        <v>1030351.5054109589</v>
      </c>
    </row>
    <row r="180" spans="1:14" x14ac:dyDescent="0.25">
      <c r="C180" s="23" t="s">
        <v>101</v>
      </c>
      <c r="D180" s="19">
        <f>SUM(D173:D179)</f>
        <v>158736581</v>
      </c>
      <c r="E180" s="19">
        <f t="shared" ref="E180" si="35">SUM(E173:E179)</f>
        <v>51655810</v>
      </c>
      <c r="F180" s="19"/>
      <c r="G180" s="19"/>
      <c r="H180" s="19"/>
      <c r="I180" s="19"/>
      <c r="J180" s="29">
        <f>SUM(J173:J179)</f>
        <v>52759531.636</v>
      </c>
      <c r="K180" s="29">
        <f t="shared" ref="K180:L180" si="36">SUM(K173:K179)</f>
        <v>57174418.179999992</v>
      </c>
      <c r="L180" s="29">
        <f t="shared" si="36"/>
        <v>57198609.339145213</v>
      </c>
      <c r="N180" s="1">
        <f>D180-L180</f>
        <v>101537971.66085479</v>
      </c>
    </row>
    <row r="181" spans="1:14" x14ac:dyDescent="0.25">
      <c r="D181" s="1"/>
      <c r="E181" s="1"/>
      <c r="F181" s="4"/>
      <c r="H181" s="7"/>
      <c r="I181" s="7"/>
      <c r="J181" s="7"/>
      <c r="K181" s="7"/>
      <c r="L181" s="7"/>
    </row>
    <row r="182" spans="1:14" x14ac:dyDescent="0.25">
      <c r="A182" s="5">
        <v>340</v>
      </c>
      <c r="B182" s="6"/>
      <c r="C182" s="13" t="s">
        <v>23</v>
      </c>
      <c r="D182" s="1">
        <v>0</v>
      </c>
      <c r="E182" s="1">
        <v>0</v>
      </c>
      <c r="F182" s="4">
        <v>0</v>
      </c>
      <c r="H182" s="7">
        <f t="shared" si="18"/>
        <v>0</v>
      </c>
      <c r="I182" s="7"/>
      <c r="J182" s="7">
        <f t="shared" si="19"/>
        <v>0</v>
      </c>
      <c r="K182" s="7">
        <f t="shared" si="20"/>
        <v>0</v>
      </c>
      <c r="L182" s="7">
        <f t="shared" si="21"/>
        <v>0</v>
      </c>
    </row>
    <row r="183" spans="1:14" x14ac:dyDescent="0.25">
      <c r="A183" s="5">
        <v>341</v>
      </c>
      <c r="B183" s="6"/>
      <c r="C183" s="13" t="s">
        <v>24</v>
      </c>
      <c r="D183" s="1">
        <v>6524509</v>
      </c>
      <c r="E183" s="1">
        <v>990764</v>
      </c>
      <c r="F183" s="4">
        <v>3.3300000000000003E-2</v>
      </c>
      <c r="H183" s="7">
        <f t="shared" ref="H183:H225" si="37">D183*F183</f>
        <v>217266.14970000001</v>
      </c>
      <c r="I183" s="7"/>
      <c r="J183" s="7">
        <f t="shared" ref="J183:J246" si="38">E183+((D183*F183)*0.25)</f>
        <v>1045080.537425</v>
      </c>
      <c r="K183" s="7">
        <f t="shared" ref="K183:K246" si="39">J183+(D183*F183)</f>
        <v>1262346.6871249999</v>
      </c>
      <c r="L183" s="7">
        <f t="shared" ref="L183:L246" si="40">K183+((D183*F183)*(2/365))</f>
        <v>1263537.1865754109</v>
      </c>
    </row>
    <row r="184" spans="1:14" x14ac:dyDescent="0.25">
      <c r="A184" s="5">
        <v>342</v>
      </c>
      <c r="B184" s="6"/>
      <c r="C184" s="13" t="s">
        <v>42</v>
      </c>
      <c r="D184" s="1">
        <v>0</v>
      </c>
      <c r="E184" s="1">
        <v>0</v>
      </c>
      <c r="F184" s="4">
        <v>0</v>
      </c>
      <c r="H184" s="7">
        <f t="shared" si="37"/>
        <v>0</v>
      </c>
      <c r="I184" s="7"/>
      <c r="J184" s="7">
        <f t="shared" si="38"/>
        <v>0</v>
      </c>
      <c r="K184" s="7">
        <f t="shared" si="39"/>
        <v>0</v>
      </c>
      <c r="L184" s="7">
        <f t="shared" si="40"/>
        <v>0</v>
      </c>
    </row>
    <row r="185" spans="1:14" x14ac:dyDescent="0.25">
      <c r="A185" s="5">
        <v>343</v>
      </c>
      <c r="B185" s="6"/>
      <c r="C185" s="13" t="s">
        <v>38</v>
      </c>
      <c r="D185" s="1">
        <v>0</v>
      </c>
      <c r="E185" s="1">
        <v>0</v>
      </c>
      <c r="F185" s="4">
        <v>0</v>
      </c>
      <c r="H185" s="7">
        <f t="shared" si="37"/>
        <v>0</v>
      </c>
      <c r="I185" s="7"/>
      <c r="J185" s="7">
        <f t="shared" si="38"/>
        <v>0</v>
      </c>
      <c r="K185" s="7">
        <f t="shared" si="39"/>
        <v>0</v>
      </c>
      <c r="L185" s="7">
        <f t="shared" si="40"/>
        <v>0</v>
      </c>
    </row>
    <row r="186" spans="1:14" x14ac:dyDescent="0.25">
      <c r="A186" s="5">
        <v>344</v>
      </c>
      <c r="B186" s="6"/>
      <c r="C186" s="13" t="s">
        <v>39</v>
      </c>
      <c r="D186" s="1">
        <v>208686439</v>
      </c>
      <c r="E186" s="1">
        <v>24051955</v>
      </c>
      <c r="F186" s="4">
        <v>3.3300000000000003E-2</v>
      </c>
      <c r="H186" s="7">
        <f t="shared" si="37"/>
        <v>6949258.4187000003</v>
      </c>
      <c r="I186" s="7"/>
      <c r="J186" s="7">
        <f t="shared" si="38"/>
        <v>25789269.604674999</v>
      </c>
      <c r="K186" s="7">
        <f t="shared" si="39"/>
        <v>32738528.023374997</v>
      </c>
      <c r="L186" s="7">
        <f t="shared" si="40"/>
        <v>32776606.151696641</v>
      </c>
    </row>
    <row r="187" spans="1:14" x14ac:dyDescent="0.25">
      <c r="A187" s="5">
        <v>345</v>
      </c>
      <c r="B187" s="6"/>
      <c r="C187" s="13" t="s">
        <v>27</v>
      </c>
      <c r="D187" s="1">
        <v>29318001</v>
      </c>
      <c r="E187" s="1">
        <v>1116914</v>
      </c>
      <c r="F187" s="4">
        <v>3.3300000000000003E-2</v>
      </c>
      <c r="H187" s="7">
        <f t="shared" si="37"/>
        <v>976289.43330000015</v>
      </c>
      <c r="I187" s="7"/>
      <c r="J187" s="7">
        <f t="shared" si="38"/>
        <v>1360986.3583249999</v>
      </c>
      <c r="K187" s="7">
        <f t="shared" si="39"/>
        <v>2337275.7916250001</v>
      </c>
      <c r="L187" s="7">
        <f t="shared" si="40"/>
        <v>2342625.3227663701</v>
      </c>
    </row>
    <row r="188" spans="1:14" x14ac:dyDescent="0.25">
      <c r="A188" s="5">
        <v>346</v>
      </c>
      <c r="B188" s="6"/>
      <c r="C188" s="13" t="s">
        <v>43</v>
      </c>
      <c r="D188" s="1">
        <v>555833</v>
      </c>
      <c r="E188" s="1">
        <v>100381</v>
      </c>
      <c r="F188" s="4">
        <v>3.3300000000000003E-2</v>
      </c>
      <c r="H188" s="7">
        <f t="shared" si="37"/>
        <v>18509.2389</v>
      </c>
      <c r="I188" s="7"/>
      <c r="J188" s="7">
        <f t="shared" si="38"/>
        <v>105008.309725</v>
      </c>
      <c r="K188" s="7">
        <f t="shared" si="39"/>
        <v>123517.548625</v>
      </c>
      <c r="L188" s="7">
        <f t="shared" si="40"/>
        <v>123618.96911212329</v>
      </c>
    </row>
    <row r="189" spans="1:14" x14ac:dyDescent="0.25">
      <c r="C189" s="24" t="s">
        <v>102</v>
      </c>
      <c r="D189" s="19">
        <f>SUM(D182:D188)</f>
        <v>245084782</v>
      </c>
      <c r="E189" s="19">
        <f t="shared" ref="E189" si="41">SUM(E182:E188)</f>
        <v>26260014</v>
      </c>
      <c r="F189" s="19"/>
      <c r="G189" s="19"/>
      <c r="H189" s="19"/>
      <c r="I189" s="19"/>
      <c r="J189" s="29">
        <f>SUM(J182:J188)</f>
        <v>28300344.810150001</v>
      </c>
      <c r="K189" s="29">
        <f t="shared" ref="K189:L189" si="42">SUM(K182:K188)</f>
        <v>36461668.050749995</v>
      </c>
      <c r="L189" s="29">
        <f t="shared" si="42"/>
        <v>36506387.630150542</v>
      </c>
      <c r="N189" s="1">
        <f>D189-L189</f>
        <v>208578394.36984944</v>
      </c>
    </row>
    <row r="190" spans="1:14" x14ac:dyDescent="0.25">
      <c r="D190" s="1"/>
      <c r="E190" s="1"/>
      <c r="F190" s="4"/>
      <c r="H190" s="7"/>
      <c r="I190" s="7"/>
      <c r="J190" s="7"/>
      <c r="K190" s="7"/>
      <c r="L190" s="7"/>
    </row>
    <row r="191" spans="1:14" x14ac:dyDescent="0.25">
      <c r="A191" s="5">
        <v>340</v>
      </c>
      <c r="B191" s="6"/>
      <c r="C191" s="13" t="s">
        <v>23</v>
      </c>
      <c r="D191" s="1">
        <v>0</v>
      </c>
      <c r="E191" s="1">
        <v>0</v>
      </c>
      <c r="F191" s="4">
        <v>0</v>
      </c>
      <c r="H191" s="7">
        <f t="shared" si="37"/>
        <v>0</v>
      </c>
      <c r="I191" s="7"/>
      <c r="J191" s="7">
        <f t="shared" si="38"/>
        <v>0</v>
      </c>
      <c r="K191" s="7">
        <f t="shared" si="39"/>
        <v>0</v>
      </c>
      <c r="L191" s="7">
        <f t="shared" si="40"/>
        <v>0</v>
      </c>
    </row>
    <row r="192" spans="1:14" x14ac:dyDescent="0.25">
      <c r="A192" s="5">
        <v>341</v>
      </c>
      <c r="B192" s="6"/>
      <c r="C192" s="13" t="s">
        <v>24</v>
      </c>
      <c r="D192" s="1">
        <v>3421861</v>
      </c>
      <c r="E192" s="1">
        <v>290832</v>
      </c>
      <c r="F192" s="4">
        <v>3.3300000000000003E-2</v>
      </c>
      <c r="H192" s="7">
        <f t="shared" si="37"/>
        <v>113947.9713</v>
      </c>
      <c r="I192" s="7"/>
      <c r="J192" s="7">
        <f t="shared" si="38"/>
        <v>319318.99282500002</v>
      </c>
      <c r="K192" s="7">
        <f t="shared" si="39"/>
        <v>433266.96412500006</v>
      </c>
      <c r="L192" s="7">
        <f t="shared" si="40"/>
        <v>433891.3365704795</v>
      </c>
    </row>
    <row r="193" spans="1:14" x14ac:dyDescent="0.25">
      <c r="A193" s="5">
        <v>342</v>
      </c>
      <c r="B193" s="6"/>
      <c r="C193" s="13" t="s">
        <v>42</v>
      </c>
      <c r="D193" s="1">
        <v>0</v>
      </c>
      <c r="E193" s="1">
        <v>0</v>
      </c>
      <c r="F193" s="4">
        <v>0</v>
      </c>
      <c r="H193" s="7">
        <f t="shared" si="37"/>
        <v>0</v>
      </c>
      <c r="I193" s="7"/>
      <c r="J193" s="7">
        <f t="shared" si="38"/>
        <v>0</v>
      </c>
      <c r="K193" s="7">
        <f t="shared" si="39"/>
        <v>0</v>
      </c>
      <c r="L193" s="7">
        <f t="shared" si="40"/>
        <v>0</v>
      </c>
    </row>
    <row r="194" spans="1:14" x14ac:dyDescent="0.25">
      <c r="A194" s="5">
        <v>343</v>
      </c>
      <c r="B194" s="6"/>
      <c r="C194" s="13" t="s">
        <v>38</v>
      </c>
      <c r="D194" s="1">
        <v>0</v>
      </c>
      <c r="E194" s="1">
        <v>0</v>
      </c>
      <c r="F194" s="4">
        <v>0</v>
      </c>
      <c r="H194" s="7">
        <f t="shared" si="37"/>
        <v>0</v>
      </c>
      <c r="I194" s="7"/>
      <c r="J194" s="7">
        <f t="shared" si="38"/>
        <v>0</v>
      </c>
      <c r="K194" s="7">
        <f t="shared" si="39"/>
        <v>0</v>
      </c>
      <c r="L194" s="7">
        <f t="shared" si="40"/>
        <v>0</v>
      </c>
    </row>
    <row r="195" spans="1:14" x14ac:dyDescent="0.25">
      <c r="A195" s="5">
        <v>344</v>
      </c>
      <c r="B195" s="6"/>
      <c r="C195" s="13" t="s">
        <v>39</v>
      </c>
      <c r="D195" s="1">
        <v>101875758</v>
      </c>
      <c r="E195" s="1">
        <v>13614894</v>
      </c>
      <c r="F195" s="4">
        <v>3.3300000000000003E-2</v>
      </c>
      <c r="H195" s="7">
        <f t="shared" si="37"/>
        <v>3392462.7414000002</v>
      </c>
      <c r="I195" s="7"/>
      <c r="J195" s="7">
        <f t="shared" si="38"/>
        <v>14463009.685350001</v>
      </c>
      <c r="K195" s="7">
        <f t="shared" si="39"/>
        <v>17855472.426750001</v>
      </c>
      <c r="L195" s="7">
        <f t="shared" si="40"/>
        <v>17874061.263689179</v>
      </c>
    </row>
    <row r="196" spans="1:14" x14ac:dyDescent="0.25">
      <c r="A196" s="5">
        <v>345</v>
      </c>
      <c r="B196" s="6"/>
      <c r="C196" s="13" t="s">
        <v>27</v>
      </c>
      <c r="D196" s="1">
        <v>10802746</v>
      </c>
      <c r="E196" s="1">
        <v>496544</v>
      </c>
      <c r="F196" s="4">
        <v>3.3300000000000003E-2</v>
      </c>
      <c r="H196" s="7">
        <f t="shared" si="37"/>
        <v>359731.44180000003</v>
      </c>
      <c r="I196" s="7"/>
      <c r="J196" s="7">
        <f t="shared" si="38"/>
        <v>586476.86045000004</v>
      </c>
      <c r="K196" s="7">
        <f t="shared" si="39"/>
        <v>946208.30225000007</v>
      </c>
      <c r="L196" s="7">
        <f t="shared" si="40"/>
        <v>948179.43343794532</v>
      </c>
    </row>
    <row r="197" spans="1:14" x14ac:dyDescent="0.25">
      <c r="A197" s="5">
        <v>346</v>
      </c>
      <c r="B197" s="6"/>
      <c r="C197" s="13" t="s">
        <v>43</v>
      </c>
      <c r="D197" s="1">
        <v>400083</v>
      </c>
      <c r="E197" s="1">
        <v>61421</v>
      </c>
      <c r="F197" s="4">
        <v>3.3300000000000003E-2</v>
      </c>
      <c r="H197" s="7">
        <f t="shared" si="37"/>
        <v>13322.763900000002</v>
      </c>
      <c r="I197" s="7"/>
      <c r="J197" s="7">
        <f t="shared" si="38"/>
        <v>64751.690974999998</v>
      </c>
      <c r="K197" s="7">
        <f t="shared" si="39"/>
        <v>78074.454874999996</v>
      </c>
      <c r="L197" s="7">
        <f t="shared" si="40"/>
        <v>78147.456321027392</v>
      </c>
    </row>
    <row r="198" spans="1:14" x14ac:dyDescent="0.25">
      <c r="C198" s="24" t="s">
        <v>103</v>
      </c>
      <c r="D198" s="19">
        <f>SUM(D191:D197)</f>
        <v>116500448</v>
      </c>
      <c r="E198" s="19">
        <f t="shared" ref="E198" si="43">SUM(E191:E197)</f>
        <v>14463691</v>
      </c>
      <c r="F198" s="19"/>
      <c r="G198" s="19"/>
      <c r="H198" s="19"/>
      <c r="I198" s="19"/>
      <c r="J198" s="29">
        <f>SUM(J191:J197)</f>
        <v>15433557.229599999</v>
      </c>
      <c r="K198" s="29">
        <f t="shared" ref="K198:L198" si="44">SUM(K191:K197)</f>
        <v>19313022.148000002</v>
      </c>
      <c r="L198" s="29">
        <f t="shared" si="44"/>
        <v>19334279.490018632</v>
      </c>
      <c r="N198" s="1">
        <f>D198-L198</f>
        <v>97166168.509981364</v>
      </c>
    </row>
    <row r="199" spans="1:14" x14ac:dyDescent="0.25">
      <c r="D199" s="1"/>
      <c r="E199" s="1"/>
      <c r="F199" s="4"/>
      <c r="H199" s="7"/>
      <c r="I199" s="7"/>
      <c r="J199" s="7"/>
      <c r="K199" s="7"/>
      <c r="L199" s="7"/>
    </row>
    <row r="200" spans="1:14" x14ac:dyDescent="0.25">
      <c r="A200" s="5">
        <v>340</v>
      </c>
      <c r="B200" s="6"/>
      <c r="C200" s="13" t="s">
        <v>23</v>
      </c>
      <c r="D200" s="1">
        <v>0</v>
      </c>
      <c r="E200" s="1">
        <v>0</v>
      </c>
      <c r="F200" s="4">
        <v>0</v>
      </c>
      <c r="H200" s="7">
        <f t="shared" si="37"/>
        <v>0</v>
      </c>
      <c r="I200" s="7"/>
      <c r="J200" s="7">
        <f t="shared" si="38"/>
        <v>0</v>
      </c>
      <c r="K200" s="7">
        <f t="shared" si="39"/>
        <v>0</v>
      </c>
      <c r="L200" s="7">
        <f t="shared" si="40"/>
        <v>0</v>
      </c>
    </row>
    <row r="201" spans="1:14" x14ac:dyDescent="0.25">
      <c r="A201" s="5">
        <v>341</v>
      </c>
      <c r="B201" s="6"/>
      <c r="C201" s="13" t="s">
        <v>24</v>
      </c>
      <c r="D201" s="1">
        <v>5219142</v>
      </c>
      <c r="E201" s="1">
        <v>551707</v>
      </c>
      <c r="F201" s="4">
        <v>3.3300000000000003E-2</v>
      </c>
      <c r="H201" s="7">
        <f t="shared" si="37"/>
        <v>173797.42860000001</v>
      </c>
      <c r="I201" s="7"/>
      <c r="J201" s="7">
        <f t="shared" si="38"/>
        <v>595156.35715000005</v>
      </c>
      <c r="K201" s="7">
        <f t="shared" si="39"/>
        <v>768953.78575000004</v>
      </c>
      <c r="L201" s="7">
        <f t="shared" si="40"/>
        <v>769906.10042726027</v>
      </c>
    </row>
    <row r="202" spans="1:14" x14ac:dyDescent="0.25">
      <c r="A202" s="5">
        <v>342</v>
      </c>
      <c r="B202" s="6"/>
      <c r="C202" s="13" t="s">
        <v>42</v>
      </c>
      <c r="D202" s="1">
        <v>0</v>
      </c>
      <c r="E202" s="1">
        <v>0</v>
      </c>
      <c r="F202" s="4">
        <v>0</v>
      </c>
      <c r="H202" s="7">
        <f t="shared" si="37"/>
        <v>0</v>
      </c>
      <c r="I202" s="7"/>
      <c r="J202" s="7">
        <f t="shared" si="38"/>
        <v>0</v>
      </c>
      <c r="K202" s="7">
        <f t="shared" si="39"/>
        <v>0</v>
      </c>
      <c r="L202" s="7">
        <f t="shared" si="40"/>
        <v>0</v>
      </c>
    </row>
    <row r="203" spans="1:14" x14ac:dyDescent="0.25">
      <c r="A203" s="5">
        <v>343</v>
      </c>
      <c r="B203" s="6"/>
      <c r="C203" s="13" t="s">
        <v>38</v>
      </c>
      <c r="D203" s="1">
        <v>0</v>
      </c>
      <c r="E203" s="1">
        <v>0</v>
      </c>
      <c r="F203" s="4">
        <v>0</v>
      </c>
      <c r="H203" s="7">
        <f t="shared" si="37"/>
        <v>0</v>
      </c>
      <c r="I203" s="7"/>
      <c r="J203" s="7">
        <f t="shared" si="38"/>
        <v>0</v>
      </c>
      <c r="K203" s="7">
        <f t="shared" si="39"/>
        <v>0</v>
      </c>
      <c r="L203" s="7">
        <f t="shared" si="40"/>
        <v>0</v>
      </c>
    </row>
    <row r="204" spans="1:14" x14ac:dyDescent="0.25">
      <c r="A204" s="5">
        <v>344</v>
      </c>
      <c r="B204" s="6"/>
      <c r="C204" s="13" t="s">
        <v>39</v>
      </c>
      <c r="D204" s="1">
        <v>100013572</v>
      </c>
      <c r="E204" s="1">
        <v>12088382</v>
      </c>
      <c r="F204" s="4">
        <v>3.3300000000000003E-2</v>
      </c>
      <c r="H204" s="7">
        <f t="shared" si="37"/>
        <v>3330451.9476000005</v>
      </c>
      <c r="I204" s="7"/>
      <c r="J204" s="7">
        <f t="shared" si="38"/>
        <v>12920994.9869</v>
      </c>
      <c r="K204" s="7">
        <f t="shared" si="39"/>
        <v>16251446.934500001</v>
      </c>
      <c r="L204" s="7">
        <f t="shared" si="40"/>
        <v>16269695.986267673</v>
      </c>
    </row>
    <row r="205" spans="1:14" x14ac:dyDescent="0.25">
      <c r="A205" s="5">
        <v>345</v>
      </c>
      <c r="B205" s="6"/>
      <c r="C205" s="13" t="s">
        <v>27</v>
      </c>
      <c r="D205" s="1">
        <v>11345776</v>
      </c>
      <c r="E205" s="1">
        <v>479086</v>
      </c>
      <c r="F205" s="4">
        <v>3.3300000000000003E-2</v>
      </c>
      <c r="H205" s="7">
        <f t="shared" si="37"/>
        <v>377814.34080000006</v>
      </c>
      <c r="I205" s="7"/>
      <c r="J205" s="7">
        <f t="shared" si="38"/>
        <v>573539.58519999997</v>
      </c>
      <c r="K205" s="7">
        <f t="shared" si="39"/>
        <v>951353.92599999998</v>
      </c>
      <c r="L205" s="7">
        <f t="shared" si="40"/>
        <v>953424.14156602742</v>
      </c>
    </row>
    <row r="206" spans="1:14" x14ac:dyDescent="0.25">
      <c r="A206" s="5">
        <v>346</v>
      </c>
      <c r="B206" s="6"/>
      <c r="C206" s="13" t="s">
        <v>43</v>
      </c>
      <c r="D206" s="1">
        <v>437581</v>
      </c>
      <c r="E206" s="1">
        <v>54937</v>
      </c>
      <c r="F206" s="4">
        <v>3.3300000000000003E-2</v>
      </c>
      <c r="H206" s="7">
        <f t="shared" si="37"/>
        <v>14571.447300000002</v>
      </c>
      <c r="I206" s="7"/>
      <c r="J206" s="7">
        <f t="shared" si="38"/>
        <v>58579.861825</v>
      </c>
      <c r="K206" s="7">
        <f t="shared" si="39"/>
        <v>73151.309125</v>
      </c>
      <c r="L206" s="7">
        <f t="shared" si="40"/>
        <v>73231.152671849311</v>
      </c>
    </row>
    <row r="207" spans="1:14" x14ac:dyDescent="0.25">
      <c r="C207" s="24" t="s">
        <v>107</v>
      </c>
      <c r="D207" s="19">
        <f>SUM(D200:D206)</f>
        <v>117016071</v>
      </c>
      <c r="E207" s="19">
        <f t="shared" ref="E207" si="45">SUM(E200:E206)</f>
        <v>13174112</v>
      </c>
      <c r="F207" s="19"/>
      <c r="G207" s="19"/>
      <c r="H207" s="19"/>
      <c r="I207" s="19"/>
      <c r="J207" s="29">
        <f>SUM(J200:J206)</f>
        <v>14148270.791075001</v>
      </c>
      <c r="K207" s="29">
        <f t="shared" ref="K207:L207" si="46">SUM(K200:K206)</f>
        <v>18044905.955375001</v>
      </c>
      <c r="L207" s="29">
        <f t="shared" si="46"/>
        <v>18066257.380932808</v>
      </c>
      <c r="N207" s="1">
        <f>D207-L207</f>
        <v>98949813.619067192</v>
      </c>
    </row>
    <row r="208" spans="1:14" x14ac:dyDescent="0.25">
      <c r="D208" s="1"/>
      <c r="E208" s="1"/>
      <c r="F208" s="4"/>
      <c r="H208" s="7"/>
      <c r="I208" s="7"/>
      <c r="J208" s="7"/>
      <c r="K208" s="7"/>
      <c r="L208" s="7"/>
    </row>
    <row r="209" spans="1:14" x14ac:dyDescent="0.25">
      <c r="B209" t="s">
        <v>44</v>
      </c>
      <c r="D209" s="1"/>
      <c r="E209" s="1"/>
      <c r="F209" s="4"/>
      <c r="H209" s="7"/>
      <c r="I209" s="7"/>
      <c r="J209" s="7"/>
      <c r="K209" s="7"/>
      <c r="L209" s="7"/>
    </row>
    <row r="210" spans="1:14" x14ac:dyDescent="0.25">
      <c r="A210">
        <v>350</v>
      </c>
      <c r="C210" t="s">
        <v>23</v>
      </c>
      <c r="D210" s="1">
        <v>10423809</v>
      </c>
      <c r="E210" s="1">
        <v>0</v>
      </c>
      <c r="F210" s="4">
        <v>0</v>
      </c>
      <c r="H210" s="7">
        <f t="shared" si="37"/>
        <v>0</v>
      </c>
      <c r="I210" s="7"/>
      <c r="J210" s="7">
        <f t="shared" si="38"/>
        <v>0</v>
      </c>
      <c r="K210" s="7">
        <f t="shared" si="39"/>
        <v>0</v>
      </c>
      <c r="L210" s="7">
        <f t="shared" si="40"/>
        <v>0</v>
      </c>
      <c r="N210" s="1"/>
    </row>
    <row r="211" spans="1:14" x14ac:dyDescent="0.25">
      <c r="A211">
        <v>352</v>
      </c>
      <c r="C211" t="s">
        <v>24</v>
      </c>
      <c r="D211" s="1">
        <v>14022331</v>
      </c>
      <c r="E211" s="1">
        <v>1054650</v>
      </c>
      <c r="F211" s="4">
        <v>1.0699999999999999E-2</v>
      </c>
      <c r="H211" s="7">
        <f t="shared" si="37"/>
        <v>150038.9417</v>
      </c>
      <c r="I211" s="7"/>
      <c r="J211" s="7">
        <f t="shared" si="38"/>
        <v>1092159.7354250001</v>
      </c>
      <c r="K211" s="7">
        <f t="shared" si="39"/>
        <v>1242198.6771250002</v>
      </c>
      <c r="L211" s="7">
        <f t="shared" si="40"/>
        <v>1243020.8083123975</v>
      </c>
      <c r="N211" s="1"/>
    </row>
    <row r="212" spans="1:14" x14ac:dyDescent="0.25">
      <c r="A212">
        <v>352</v>
      </c>
      <c r="C212" t="s">
        <v>45</v>
      </c>
      <c r="D212" s="1">
        <v>19442</v>
      </c>
      <c r="E212" s="1">
        <v>38739</v>
      </c>
      <c r="F212" s="4">
        <v>1.0699999999999999E-2</v>
      </c>
      <c r="H212" s="7">
        <f t="shared" si="37"/>
        <v>208.02939999999998</v>
      </c>
      <c r="I212" s="7"/>
      <c r="J212" s="7">
        <f t="shared" si="38"/>
        <v>38791.00735</v>
      </c>
      <c r="K212" s="7">
        <f t="shared" si="39"/>
        <v>38999.036749999999</v>
      </c>
      <c r="L212" s="7">
        <f t="shared" si="40"/>
        <v>39000.176637123288</v>
      </c>
      <c r="N212" s="1"/>
    </row>
    <row r="213" spans="1:14" x14ac:dyDescent="0.25">
      <c r="A213">
        <v>353</v>
      </c>
      <c r="C213" t="s">
        <v>46</v>
      </c>
      <c r="D213" s="1">
        <v>227211536</v>
      </c>
      <c r="E213" s="1">
        <v>44290282</v>
      </c>
      <c r="F213" s="4">
        <v>2.4400000000000002E-2</v>
      </c>
      <c r="H213" s="7">
        <f t="shared" si="37"/>
        <v>5543961.4784000004</v>
      </c>
      <c r="I213" s="7"/>
      <c r="J213" s="7">
        <f t="shared" si="38"/>
        <v>45676272.369599998</v>
      </c>
      <c r="K213" s="7">
        <f t="shared" si="39"/>
        <v>51220233.847999997</v>
      </c>
      <c r="L213" s="7">
        <f t="shared" si="40"/>
        <v>51250611.71911452</v>
      </c>
      <c r="N213" s="1"/>
    </row>
    <row r="214" spans="1:14" x14ac:dyDescent="0.25">
      <c r="A214">
        <v>353</v>
      </c>
      <c r="C214" t="s">
        <v>47</v>
      </c>
      <c r="D214" s="1">
        <v>400157</v>
      </c>
      <c r="E214" s="1">
        <v>314364</v>
      </c>
      <c r="F214" s="4">
        <v>2.4400000000000002E-2</v>
      </c>
      <c r="H214" s="7">
        <f t="shared" si="37"/>
        <v>9763.8307999999997</v>
      </c>
      <c r="I214" s="7"/>
      <c r="J214" s="7">
        <f t="shared" si="38"/>
        <v>316804.95770000003</v>
      </c>
      <c r="K214" s="7">
        <f t="shared" si="39"/>
        <v>326568.78850000002</v>
      </c>
      <c r="L214" s="7">
        <f t="shared" si="40"/>
        <v>326622.28894273977</v>
      </c>
      <c r="N214" s="1"/>
    </row>
    <row r="215" spans="1:14" x14ac:dyDescent="0.25">
      <c r="A215">
        <v>354</v>
      </c>
      <c r="C215" t="s">
        <v>48</v>
      </c>
      <c r="D215" s="1">
        <v>6432913</v>
      </c>
      <c r="E215" s="1">
        <v>585163</v>
      </c>
      <c r="F215" s="4">
        <v>1.17E-2</v>
      </c>
      <c r="H215" s="7">
        <f t="shared" si="37"/>
        <v>75265.0821</v>
      </c>
      <c r="I215" s="7"/>
      <c r="J215" s="7">
        <f t="shared" si="38"/>
        <v>603979.27052500006</v>
      </c>
      <c r="K215" s="7">
        <f t="shared" si="39"/>
        <v>679244.35262500006</v>
      </c>
      <c r="L215" s="7">
        <f t="shared" si="40"/>
        <v>679656.76403376716</v>
      </c>
      <c r="N215" s="1"/>
    </row>
    <row r="216" spans="1:14" x14ac:dyDescent="0.25">
      <c r="A216">
        <v>355</v>
      </c>
      <c r="C216" t="s">
        <v>49</v>
      </c>
      <c r="D216" s="1">
        <v>192331368</v>
      </c>
      <c r="E216" s="1">
        <v>37246653</v>
      </c>
      <c r="F216" s="4">
        <v>3.5999999999999997E-2</v>
      </c>
      <c r="H216" s="7">
        <f t="shared" si="37"/>
        <v>6923929.2479999997</v>
      </c>
      <c r="I216" s="7"/>
      <c r="J216" s="7">
        <f t="shared" si="38"/>
        <v>38977635.311999999</v>
      </c>
      <c r="K216" s="7">
        <f t="shared" si="39"/>
        <v>45901564.560000002</v>
      </c>
      <c r="L216" s="7">
        <f t="shared" si="40"/>
        <v>45939503.89834521</v>
      </c>
      <c r="N216" s="1"/>
    </row>
    <row r="217" spans="1:14" x14ac:dyDescent="0.25">
      <c r="A217">
        <v>356</v>
      </c>
      <c r="C217" t="s">
        <v>50</v>
      </c>
      <c r="D217" s="1">
        <v>129184743</v>
      </c>
      <c r="E217" s="1">
        <v>27128081</v>
      </c>
      <c r="F217" s="4">
        <v>1.8200000000000001E-2</v>
      </c>
      <c r="H217" s="7">
        <f t="shared" si="37"/>
        <v>2351162.3226000001</v>
      </c>
      <c r="I217" s="7"/>
      <c r="J217" s="7">
        <f t="shared" si="38"/>
        <v>27715871.580650002</v>
      </c>
      <c r="K217" s="7">
        <f t="shared" si="39"/>
        <v>30067033.903250001</v>
      </c>
      <c r="L217" s="7">
        <f t="shared" si="40"/>
        <v>30079916.984469727</v>
      </c>
      <c r="N217" s="1"/>
    </row>
    <row r="218" spans="1:14" x14ac:dyDescent="0.25">
      <c r="C218" s="18" t="s">
        <v>114</v>
      </c>
      <c r="D218" s="19">
        <f>SUM(D210:D217)</f>
        <v>580026299</v>
      </c>
      <c r="E218" s="19">
        <f>SUM(E210:E217)</f>
        <v>110657932</v>
      </c>
      <c r="F218" s="19"/>
      <c r="G218" s="19"/>
      <c r="H218" s="19"/>
      <c r="I218" s="19"/>
      <c r="J218" s="29">
        <f>SUM(J210:J217)</f>
        <v>114421514.23324999</v>
      </c>
      <c r="K218" s="29">
        <f t="shared" ref="K218:L218" si="47">SUM(K210:K217)</f>
        <v>129475843.16625002</v>
      </c>
      <c r="L218" s="29">
        <f t="shared" si="47"/>
        <v>129558332.63985549</v>
      </c>
      <c r="N218" s="1">
        <f>D218-L218</f>
        <v>450467966.3601445</v>
      </c>
    </row>
    <row r="219" spans="1:14" x14ac:dyDescent="0.25">
      <c r="D219" s="1"/>
      <c r="E219" s="1"/>
      <c r="F219" s="4"/>
      <c r="H219" s="7"/>
      <c r="I219" s="7"/>
      <c r="J219" s="7"/>
      <c r="K219" s="7"/>
      <c r="L219" s="7"/>
    </row>
    <row r="220" spans="1:14" x14ac:dyDescent="0.25">
      <c r="A220" s="5">
        <v>350</v>
      </c>
      <c r="B220" s="6"/>
      <c r="C220" s="13" t="s">
        <v>23</v>
      </c>
      <c r="D220" s="1">
        <v>0</v>
      </c>
      <c r="E220" s="1">
        <v>0</v>
      </c>
      <c r="F220" s="4">
        <v>0</v>
      </c>
      <c r="H220" s="7">
        <f t="shared" si="37"/>
        <v>0</v>
      </c>
      <c r="I220" s="7"/>
      <c r="J220" s="7">
        <f t="shared" si="38"/>
        <v>0</v>
      </c>
      <c r="K220" s="7">
        <f t="shared" si="39"/>
        <v>0</v>
      </c>
      <c r="L220" s="7">
        <f t="shared" si="40"/>
        <v>0</v>
      </c>
      <c r="N220" s="1"/>
    </row>
    <row r="221" spans="1:14" x14ac:dyDescent="0.25">
      <c r="A221" s="5">
        <v>352</v>
      </c>
      <c r="B221" s="6"/>
      <c r="C221" s="13" t="s">
        <v>24</v>
      </c>
      <c r="D221" s="1">
        <v>0</v>
      </c>
      <c r="E221" s="1">
        <v>0</v>
      </c>
      <c r="F221" s="4">
        <v>0</v>
      </c>
      <c r="H221" s="7">
        <f t="shared" si="37"/>
        <v>0</v>
      </c>
      <c r="I221" s="7"/>
      <c r="J221" s="7">
        <f t="shared" si="38"/>
        <v>0</v>
      </c>
      <c r="K221" s="7">
        <f t="shared" si="39"/>
        <v>0</v>
      </c>
      <c r="L221" s="7">
        <f t="shared" si="40"/>
        <v>0</v>
      </c>
      <c r="N221" s="1"/>
    </row>
    <row r="222" spans="1:14" x14ac:dyDescent="0.25">
      <c r="A222" s="5">
        <v>353</v>
      </c>
      <c r="B222" s="6"/>
      <c r="C222" s="13" t="s">
        <v>46</v>
      </c>
      <c r="D222" s="1">
        <v>10057359</v>
      </c>
      <c r="E222" s="1">
        <v>291112</v>
      </c>
      <c r="F222" s="4">
        <v>2.4400000000000002E-2</v>
      </c>
      <c r="H222" s="7">
        <f t="shared" si="37"/>
        <v>245399.55960000001</v>
      </c>
      <c r="I222" s="7"/>
      <c r="J222" s="7">
        <f t="shared" si="38"/>
        <v>352461.88990000001</v>
      </c>
      <c r="K222" s="7">
        <f t="shared" si="39"/>
        <v>597861.44949999999</v>
      </c>
      <c r="L222" s="7">
        <f t="shared" si="40"/>
        <v>599206.10462109593</v>
      </c>
      <c r="N222" s="1"/>
    </row>
    <row r="223" spans="1:14" x14ac:dyDescent="0.25">
      <c r="A223" s="5">
        <v>354</v>
      </c>
      <c r="B223" s="6"/>
      <c r="C223" s="13" t="s">
        <v>48</v>
      </c>
      <c r="D223" s="1">
        <v>995574</v>
      </c>
      <c r="E223" s="1">
        <v>8574</v>
      </c>
      <c r="F223" s="4">
        <v>0</v>
      </c>
      <c r="H223" s="7">
        <f t="shared" si="37"/>
        <v>0</v>
      </c>
      <c r="I223" s="7"/>
      <c r="J223" s="7">
        <f t="shared" si="38"/>
        <v>8574</v>
      </c>
      <c r="K223" s="7">
        <f t="shared" si="39"/>
        <v>8574</v>
      </c>
      <c r="L223" s="7">
        <f t="shared" si="40"/>
        <v>8574</v>
      </c>
      <c r="N223" s="1"/>
    </row>
    <row r="224" spans="1:14" x14ac:dyDescent="0.25">
      <c r="A224" s="5">
        <v>355</v>
      </c>
      <c r="B224" s="6"/>
      <c r="C224" s="13" t="s">
        <v>49</v>
      </c>
      <c r="D224" s="1">
        <v>1991647</v>
      </c>
      <c r="E224" s="1">
        <v>561302</v>
      </c>
      <c r="F224" s="4">
        <v>3.5999999999999997E-2</v>
      </c>
      <c r="H224" s="7">
        <f t="shared" si="37"/>
        <v>71699.292000000001</v>
      </c>
      <c r="I224" s="7"/>
      <c r="J224" s="7">
        <f t="shared" si="38"/>
        <v>579226.82299999997</v>
      </c>
      <c r="K224" s="7">
        <f t="shared" si="39"/>
        <v>650926.11499999999</v>
      </c>
      <c r="L224" s="7">
        <f t="shared" si="40"/>
        <v>651318.98783287674</v>
      </c>
      <c r="N224" s="1"/>
    </row>
    <row r="225" spans="1:14" x14ac:dyDescent="0.25">
      <c r="A225" s="5">
        <v>356</v>
      </c>
      <c r="B225" s="6"/>
      <c r="C225" s="13" t="s">
        <v>51</v>
      </c>
      <c r="D225" s="1">
        <v>3701930</v>
      </c>
      <c r="E225" s="1">
        <v>476780</v>
      </c>
      <c r="F225" s="4">
        <v>1.8200000000000001E-2</v>
      </c>
      <c r="H225" s="7">
        <f t="shared" si="37"/>
        <v>67375.126000000004</v>
      </c>
      <c r="I225" s="7"/>
      <c r="J225" s="7">
        <f t="shared" si="38"/>
        <v>493623.78149999998</v>
      </c>
      <c r="K225" s="7">
        <f t="shared" si="39"/>
        <v>560998.90749999997</v>
      </c>
      <c r="L225" s="7">
        <f t="shared" si="40"/>
        <v>561368.08627260267</v>
      </c>
      <c r="N225" s="1"/>
    </row>
    <row r="226" spans="1:14" x14ac:dyDescent="0.25">
      <c r="C226" s="18" t="s">
        <v>84</v>
      </c>
      <c r="D226" s="19">
        <f>SUM(D220:D225)</f>
        <v>16746510</v>
      </c>
      <c r="E226" s="19">
        <f t="shared" ref="E226" si="48">SUM(E220:E225)</f>
        <v>1337768</v>
      </c>
      <c r="F226" s="19"/>
      <c r="G226" s="19"/>
      <c r="H226" s="19"/>
      <c r="I226" s="19"/>
      <c r="J226" s="29">
        <f>SUM(J220:J225)</f>
        <v>1433886.4944</v>
      </c>
      <c r="K226" s="29">
        <f t="shared" ref="K226:L226" si="49">SUM(K220:K225)</f>
        <v>1818360.4719999998</v>
      </c>
      <c r="L226" s="29">
        <f t="shared" si="49"/>
        <v>1820467.1787265753</v>
      </c>
      <c r="N226" s="1">
        <f>D226-L226</f>
        <v>14926042.821273424</v>
      </c>
    </row>
    <row r="227" spans="1:14" x14ac:dyDescent="0.25">
      <c r="D227" s="1"/>
      <c r="E227" s="1"/>
      <c r="F227" s="4"/>
      <c r="H227" s="7"/>
      <c r="I227" s="7"/>
      <c r="J227" s="7"/>
      <c r="K227" s="7"/>
      <c r="L227" s="7"/>
      <c r="N227" s="1"/>
    </row>
    <row r="228" spans="1:14" x14ac:dyDescent="0.25">
      <c r="A228" s="5">
        <v>350</v>
      </c>
      <c r="B228" s="6"/>
      <c r="C228" s="13" t="s">
        <v>23</v>
      </c>
      <c r="D228" s="1">
        <v>0</v>
      </c>
      <c r="E228" s="1">
        <v>0</v>
      </c>
      <c r="F228" s="4">
        <v>0</v>
      </c>
      <c r="H228" s="7">
        <f t="shared" ref="H228:H277" si="50">D228*F228</f>
        <v>0</v>
      </c>
      <c r="I228" s="7"/>
      <c r="J228" s="7">
        <f t="shared" si="38"/>
        <v>0</v>
      </c>
      <c r="K228" s="7">
        <f t="shared" si="39"/>
        <v>0</v>
      </c>
      <c r="L228" s="7">
        <f t="shared" si="40"/>
        <v>0</v>
      </c>
      <c r="N228" s="1"/>
    </row>
    <row r="229" spans="1:14" x14ac:dyDescent="0.25">
      <c r="A229" s="5">
        <v>352</v>
      </c>
      <c r="B229" s="6"/>
      <c r="C229" s="13" t="s">
        <v>24</v>
      </c>
      <c r="D229" s="1">
        <v>0</v>
      </c>
      <c r="E229" s="1">
        <v>0</v>
      </c>
      <c r="F229" s="4">
        <v>0</v>
      </c>
      <c r="H229" s="7">
        <f t="shared" si="50"/>
        <v>0</v>
      </c>
      <c r="I229" s="7"/>
      <c r="J229" s="7">
        <f t="shared" si="38"/>
        <v>0</v>
      </c>
      <c r="K229" s="7">
        <f t="shared" si="39"/>
        <v>0</v>
      </c>
      <c r="L229" s="7">
        <f t="shared" si="40"/>
        <v>0</v>
      </c>
      <c r="N229" s="1"/>
    </row>
    <row r="230" spans="1:14" x14ac:dyDescent="0.25">
      <c r="A230" s="5">
        <v>353</v>
      </c>
      <c r="B230" s="6"/>
      <c r="C230" s="13" t="s">
        <v>46</v>
      </c>
      <c r="D230" s="1">
        <v>4781484</v>
      </c>
      <c r="E230" s="1">
        <v>171867</v>
      </c>
      <c r="F230" s="4">
        <v>2.4400000000000002E-2</v>
      </c>
      <c r="H230" s="7">
        <f t="shared" si="50"/>
        <v>116668.2096</v>
      </c>
      <c r="I230" s="7"/>
      <c r="J230" s="7">
        <f t="shared" si="38"/>
        <v>201034.05239999999</v>
      </c>
      <c r="K230" s="7">
        <f t="shared" si="39"/>
        <v>317702.26199999999</v>
      </c>
      <c r="L230" s="7">
        <f t="shared" si="40"/>
        <v>318341.53986082191</v>
      </c>
      <c r="N230" s="1"/>
    </row>
    <row r="231" spans="1:14" x14ac:dyDescent="0.25">
      <c r="A231" s="5">
        <v>354</v>
      </c>
      <c r="B231" s="6"/>
      <c r="C231" s="13" t="s">
        <v>48</v>
      </c>
      <c r="D231" s="1">
        <v>0</v>
      </c>
      <c r="E231" s="1">
        <v>0</v>
      </c>
      <c r="F231" s="4">
        <v>0</v>
      </c>
      <c r="H231" s="7">
        <f t="shared" si="50"/>
        <v>0</v>
      </c>
      <c r="I231" s="7"/>
      <c r="J231" s="7">
        <f t="shared" si="38"/>
        <v>0</v>
      </c>
      <c r="K231" s="7">
        <f t="shared" si="39"/>
        <v>0</v>
      </c>
      <c r="L231" s="7">
        <f t="shared" si="40"/>
        <v>0</v>
      </c>
      <c r="N231" s="1"/>
    </row>
    <row r="232" spans="1:14" x14ac:dyDescent="0.25">
      <c r="A232" s="5">
        <v>355</v>
      </c>
      <c r="B232" s="6"/>
      <c r="C232" s="13" t="s">
        <v>49</v>
      </c>
      <c r="D232" s="1">
        <v>1891011</v>
      </c>
      <c r="E232" s="1">
        <v>165773</v>
      </c>
      <c r="F232" s="4">
        <v>3.5999999999999997E-2</v>
      </c>
      <c r="H232" s="7">
        <f t="shared" si="50"/>
        <v>68076.395999999993</v>
      </c>
      <c r="I232" s="7"/>
      <c r="J232" s="7">
        <f t="shared" si="38"/>
        <v>182792.09899999999</v>
      </c>
      <c r="K232" s="7">
        <f t="shared" si="39"/>
        <v>250868.495</v>
      </c>
      <c r="L232" s="7">
        <f t="shared" si="40"/>
        <v>251241.5163479452</v>
      </c>
      <c r="N232" s="1"/>
    </row>
    <row r="233" spans="1:14" x14ac:dyDescent="0.25">
      <c r="A233" s="5">
        <v>356</v>
      </c>
      <c r="B233" s="6"/>
      <c r="C233" s="13" t="s">
        <v>51</v>
      </c>
      <c r="D233" s="1">
        <v>2135668</v>
      </c>
      <c r="E233" s="1">
        <v>138612</v>
      </c>
      <c r="F233" s="4">
        <v>1.8200000000000001E-2</v>
      </c>
      <c r="H233" s="7">
        <f t="shared" si="50"/>
        <v>38869.157599999999</v>
      </c>
      <c r="I233" s="7"/>
      <c r="J233" s="7">
        <f t="shared" si="38"/>
        <v>148329.28940000001</v>
      </c>
      <c r="K233" s="7">
        <f t="shared" si="39"/>
        <v>187198.44700000001</v>
      </c>
      <c r="L233" s="7">
        <f t="shared" si="40"/>
        <v>187411.42868547948</v>
      </c>
      <c r="N233" s="1"/>
    </row>
    <row r="234" spans="1:14" x14ac:dyDescent="0.25">
      <c r="C234" s="18" t="s">
        <v>85</v>
      </c>
      <c r="D234" s="19">
        <f>SUM(D228:D233)</f>
        <v>8808163</v>
      </c>
      <c r="E234" s="19">
        <f t="shared" ref="E234" si="51">SUM(E228:E233)</f>
        <v>476252</v>
      </c>
      <c r="F234" s="19"/>
      <c r="G234" s="19"/>
      <c r="H234" s="19"/>
      <c r="I234" s="19"/>
      <c r="J234" s="29">
        <f>SUM(J228:J233)</f>
        <v>532155.44079999998</v>
      </c>
      <c r="K234" s="29">
        <f t="shared" ref="K234:L234" si="52">SUM(K228:K233)</f>
        <v>755769.20400000003</v>
      </c>
      <c r="L234" s="29">
        <f t="shared" si="52"/>
        <v>756994.48489424656</v>
      </c>
      <c r="N234" s="1">
        <f>D234-L234</f>
        <v>8051168.5151057532</v>
      </c>
    </row>
    <row r="235" spans="1:14" x14ac:dyDescent="0.25">
      <c r="D235" s="1"/>
      <c r="E235" s="1"/>
      <c r="F235" s="4"/>
      <c r="H235" s="7"/>
      <c r="I235" s="7"/>
      <c r="J235" s="7"/>
      <c r="K235" s="7"/>
      <c r="L235" s="7"/>
      <c r="N235" s="1"/>
    </row>
    <row r="236" spans="1:14" x14ac:dyDescent="0.25">
      <c r="A236" s="5">
        <v>350</v>
      </c>
      <c r="B236" s="6"/>
      <c r="C236" s="13" t="s">
        <v>23</v>
      </c>
      <c r="D236" s="1">
        <v>0</v>
      </c>
      <c r="E236" s="1">
        <v>0</v>
      </c>
      <c r="F236" s="4">
        <v>0</v>
      </c>
      <c r="H236" s="7">
        <f t="shared" si="50"/>
        <v>0</v>
      </c>
      <c r="I236" s="7"/>
      <c r="J236" s="7">
        <f t="shared" si="38"/>
        <v>0</v>
      </c>
      <c r="K236" s="7">
        <f t="shared" si="39"/>
        <v>0</v>
      </c>
      <c r="L236" s="7">
        <f t="shared" si="40"/>
        <v>0</v>
      </c>
      <c r="N236" s="1"/>
    </row>
    <row r="237" spans="1:14" x14ac:dyDescent="0.25">
      <c r="A237" s="5">
        <v>352</v>
      </c>
      <c r="B237" s="6"/>
      <c r="C237" s="13" t="s">
        <v>24</v>
      </c>
      <c r="D237" s="1">
        <v>0</v>
      </c>
      <c r="E237" s="1">
        <v>0</v>
      </c>
      <c r="F237" s="4">
        <v>0</v>
      </c>
      <c r="H237" s="7">
        <f t="shared" si="50"/>
        <v>0</v>
      </c>
      <c r="I237" s="7"/>
      <c r="J237" s="7">
        <f t="shared" si="38"/>
        <v>0</v>
      </c>
      <c r="K237" s="7">
        <f t="shared" si="39"/>
        <v>0</v>
      </c>
      <c r="L237" s="7">
        <f t="shared" si="40"/>
        <v>0</v>
      </c>
      <c r="N237" s="1"/>
    </row>
    <row r="238" spans="1:14" x14ac:dyDescent="0.25">
      <c r="A238" s="5">
        <v>353</v>
      </c>
      <c r="B238" s="6"/>
      <c r="C238" s="13" t="s">
        <v>46</v>
      </c>
      <c r="D238" s="1">
        <v>4493733</v>
      </c>
      <c r="E238" s="1">
        <v>140184</v>
      </c>
      <c r="F238" s="4">
        <v>2.4400000000000002E-2</v>
      </c>
      <c r="H238" s="7">
        <f t="shared" si="50"/>
        <v>109647.0852</v>
      </c>
      <c r="I238" s="7"/>
      <c r="J238" s="7">
        <f t="shared" si="38"/>
        <v>167595.77129999999</v>
      </c>
      <c r="K238" s="7">
        <f t="shared" si="39"/>
        <v>277242.85649999999</v>
      </c>
      <c r="L238" s="7">
        <f t="shared" si="40"/>
        <v>277843.66244630137</v>
      </c>
      <c r="N238" s="1"/>
    </row>
    <row r="239" spans="1:14" x14ac:dyDescent="0.25">
      <c r="A239" s="5">
        <v>354</v>
      </c>
      <c r="B239" s="6"/>
      <c r="C239" s="13" t="s">
        <v>48</v>
      </c>
      <c r="D239" s="1">
        <v>1922723</v>
      </c>
      <c r="E239" s="1">
        <v>16559</v>
      </c>
      <c r="F239" s="4">
        <v>0</v>
      </c>
      <c r="H239" s="7">
        <f t="shared" si="50"/>
        <v>0</v>
      </c>
      <c r="I239" s="7"/>
      <c r="J239" s="7">
        <f t="shared" si="38"/>
        <v>16559</v>
      </c>
      <c r="K239" s="7">
        <f t="shared" si="39"/>
        <v>16559</v>
      </c>
      <c r="L239" s="7">
        <f t="shared" si="40"/>
        <v>16559</v>
      </c>
      <c r="N239" s="1"/>
    </row>
    <row r="240" spans="1:14" x14ac:dyDescent="0.25">
      <c r="A240" s="5">
        <v>355</v>
      </c>
      <c r="B240" s="6"/>
      <c r="C240" s="13" t="s">
        <v>49</v>
      </c>
      <c r="D240" s="1">
        <v>3620007</v>
      </c>
      <c r="E240" s="1">
        <v>323771</v>
      </c>
      <c r="F240" s="4">
        <v>3.5999999999999997E-2</v>
      </c>
      <c r="H240" s="7">
        <f t="shared" si="50"/>
        <v>130320.25199999999</v>
      </c>
      <c r="I240" s="7"/>
      <c r="J240" s="7">
        <f t="shared" si="38"/>
        <v>356351.06300000002</v>
      </c>
      <c r="K240" s="7">
        <f t="shared" si="39"/>
        <v>486671.315</v>
      </c>
      <c r="L240" s="7">
        <f t="shared" si="40"/>
        <v>487385.39857260272</v>
      </c>
      <c r="N240" s="1"/>
    </row>
    <row r="241" spans="1:14" x14ac:dyDescent="0.25">
      <c r="A241" s="5">
        <v>356</v>
      </c>
      <c r="B241" s="6"/>
      <c r="C241" s="13" t="s">
        <v>51</v>
      </c>
      <c r="D241" s="1">
        <v>5061397</v>
      </c>
      <c r="E241" s="1">
        <v>279074</v>
      </c>
      <c r="F241" s="4">
        <v>1.8200000000000001E-2</v>
      </c>
      <c r="H241" s="7">
        <f t="shared" si="50"/>
        <v>92117.425400000007</v>
      </c>
      <c r="I241" s="7"/>
      <c r="J241" s="7">
        <f t="shared" si="38"/>
        <v>302103.35635000002</v>
      </c>
      <c r="K241" s="7">
        <f t="shared" si="39"/>
        <v>394220.78175000002</v>
      </c>
      <c r="L241" s="7">
        <f t="shared" si="40"/>
        <v>394725.53476589045</v>
      </c>
      <c r="N241" s="1"/>
    </row>
    <row r="242" spans="1:14" x14ac:dyDescent="0.25">
      <c r="C242" s="18" t="s">
        <v>86</v>
      </c>
      <c r="D242" s="19">
        <f>SUM(D236:D241)</f>
        <v>15097860</v>
      </c>
      <c r="E242" s="19">
        <f t="shared" ref="E242" si="53">SUM(E236:E241)</f>
        <v>759588</v>
      </c>
      <c r="F242" s="19"/>
      <c r="G242" s="19"/>
      <c r="H242" s="19"/>
      <c r="I242" s="19"/>
      <c r="J242" s="29">
        <f>SUM(J236:J241)</f>
        <v>842609.19065</v>
      </c>
      <c r="K242" s="29">
        <f t="shared" ref="K242:L242" si="54">SUM(K236:K241)</f>
        <v>1174693.95325</v>
      </c>
      <c r="L242" s="29">
        <f t="shared" si="54"/>
        <v>1176513.5957847945</v>
      </c>
      <c r="N242" s="1">
        <f>D242-L242</f>
        <v>13921346.404215205</v>
      </c>
    </row>
    <row r="243" spans="1:14" x14ac:dyDescent="0.25">
      <c r="D243" s="1"/>
      <c r="E243" s="1"/>
      <c r="F243" s="4"/>
      <c r="H243" s="7"/>
      <c r="I243" s="7"/>
      <c r="J243" s="7"/>
      <c r="K243" s="7"/>
      <c r="L243" s="7"/>
      <c r="N243" s="1"/>
    </row>
    <row r="244" spans="1:14" x14ac:dyDescent="0.25">
      <c r="B244" t="s">
        <v>52</v>
      </c>
      <c r="D244" s="1"/>
      <c r="E244" s="1"/>
      <c r="F244" s="4"/>
      <c r="H244" s="7"/>
      <c r="I244" s="7"/>
      <c r="J244" s="7"/>
      <c r="K244" s="7"/>
      <c r="L244" s="7"/>
      <c r="N244" s="1"/>
    </row>
    <row r="245" spans="1:14" x14ac:dyDescent="0.25">
      <c r="A245">
        <v>360</v>
      </c>
      <c r="C245" t="s">
        <v>23</v>
      </c>
      <c r="D245" s="1">
        <v>5353680</v>
      </c>
      <c r="E245" s="1">
        <v>0</v>
      </c>
      <c r="F245" s="4">
        <v>0</v>
      </c>
      <c r="H245" s="7">
        <f t="shared" si="50"/>
        <v>0</v>
      </c>
      <c r="I245" s="7"/>
      <c r="J245" s="7">
        <f t="shared" si="38"/>
        <v>0</v>
      </c>
      <c r="K245" s="7">
        <f t="shared" si="39"/>
        <v>0</v>
      </c>
      <c r="L245" s="7">
        <f t="shared" si="40"/>
        <v>0</v>
      </c>
      <c r="N245" s="1">
        <f>D245-L245</f>
        <v>5353680</v>
      </c>
    </row>
    <row r="246" spans="1:14" x14ac:dyDescent="0.25">
      <c r="A246">
        <v>361</v>
      </c>
      <c r="C246" t="s">
        <v>40</v>
      </c>
      <c r="D246" s="1">
        <v>39266416</v>
      </c>
      <c r="E246" s="1">
        <v>6376112</v>
      </c>
      <c r="F246" s="4">
        <v>1.9400000000000001E-2</v>
      </c>
      <c r="H246" s="7">
        <f t="shared" si="50"/>
        <v>761768.47039999999</v>
      </c>
      <c r="I246" s="7"/>
      <c r="J246" s="7">
        <f t="shared" si="38"/>
        <v>6566554.1175999995</v>
      </c>
      <c r="K246" s="7">
        <f t="shared" si="39"/>
        <v>7328322.5879999995</v>
      </c>
      <c r="L246" s="7">
        <f t="shared" si="40"/>
        <v>7332496.6618104102</v>
      </c>
      <c r="N246" s="1">
        <f t="shared" ref="N246:N263" si="55">D246-L246</f>
        <v>31933919.338189591</v>
      </c>
    </row>
    <row r="247" spans="1:14" x14ac:dyDescent="0.25">
      <c r="A247">
        <v>362</v>
      </c>
      <c r="C247" t="s">
        <v>46</v>
      </c>
      <c r="D247" s="1">
        <v>216769462</v>
      </c>
      <c r="E247" s="1">
        <v>41226600</v>
      </c>
      <c r="F247" s="4">
        <v>2.1100000000000001E-2</v>
      </c>
      <c r="H247" s="7">
        <f t="shared" si="50"/>
        <v>4573835.6481999997</v>
      </c>
      <c r="I247" s="7"/>
      <c r="J247" s="7">
        <f t="shared" ref="J247:J277" si="56">E247+((D247*F247)*0.25)</f>
        <v>42370058.912050001</v>
      </c>
      <c r="K247" s="7">
        <f t="shared" ref="K247:K277" si="57">J247+(D247*F247)</f>
        <v>46943894.560249999</v>
      </c>
      <c r="L247" s="7">
        <f t="shared" ref="L247:L277" si="58">K247+((D247*F247)*(2/365))</f>
        <v>46968956.673390821</v>
      </c>
      <c r="N247" s="1">
        <f t="shared" si="55"/>
        <v>169800505.32660919</v>
      </c>
    </row>
    <row r="248" spans="1:14" x14ac:dyDescent="0.25">
      <c r="A248">
        <v>364</v>
      </c>
      <c r="C248" t="s">
        <v>49</v>
      </c>
      <c r="D248" s="1">
        <v>287375393</v>
      </c>
      <c r="E248" s="1">
        <v>110449396</v>
      </c>
      <c r="F248" s="4">
        <v>5.0500000000000003E-2</v>
      </c>
      <c r="H248" s="7">
        <f t="shared" si="50"/>
        <v>14512457.346500002</v>
      </c>
      <c r="I248" s="7"/>
      <c r="J248" s="7">
        <f t="shared" si="56"/>
        <v>114077510.33662499</v>
      </c>
      <c r="K248" s="7">
        <f t="shared" si="57"/>
        <v>128589967.68312499</v>
      </c>
      <c r="L248" s="7">
        <f t="shared" si="58"/>
        <v>128669487.99735239</v>
      </c>
      <c r="N248" s="1">
        <f t="shared" si="55"/>
        <v>158705905.00264761</v>
      </c>
    </row>
    <row r="249" spans="1:14" x14ac:dyDescent="0.25">
      <c r="A249">
        <v>365</v>
      </c>
      <c r="C249" t="s">
        <v>50</v>
      </c>
      <c r="D249" s="1">
        <v>249108000</v>
      </c>
      <c r="E249" s="1">
        <v>119187452</v>
      </c>
      <c r="F249" s="4">
        <v>3.1E-2</v>
      </c>
      <c r="H249" s="7">
        <f t="shared" si="50"/>
        <v>7722348</v>
      </c>
      <c r="I249" s="7"/>
      <c r="J249" s="7">
        <f t="shared" si="56"/>
        <v>121118039</v>
      </c>
      <c r="K249" s="7">
        <f t="shared" si="57"/>
        <v>128840387</v>
      </c>
      <c r="L249" s="7">
        <f t="shared" si="58"/>
        <v>128882701.23561645</v>
      </c>
      <c r="N249" s="1">
        <f t="shared" si="55"/>
        <v>120225298.76438355</v>
      </c>
    </row>
    <row r="250" spans="1:14" x14ac:dyDescent="0.25">
      <c r="A250">
        <v>366</v>
      </c>
      <c r="C250" t="s">
        <v>53</v>
      </c>
      <c r="D250" s="1">
        <v>91429967</v>
      </c>
      <c r="E250" s="1">
        <v>27070186</v>
      </c>
      <c r="F250" s="4">
        <v>1.7600000000000001E-2</v>
      </c>
      <c r="H250" s="7">
        <f t="shared" si="50"/>
        <v>1609167.4192000001</v>
      </c>
      <c r="I250" s="7"/>
      <c r="J250" s="7">
        <f t="shared" si="56"/>
        <v>27472477.854800001</v>
      </c>
      <c r="K250" s="7">
        <f t="shared" si="57"/>
        <v>29081645.274</v>
      </c>
      <c r="L250" s="7">
        <f t="shared" si="58"/>
        <v>29090462.629721645</v>
      </c>
      <c r="N250" s="1">
        <f t="shared" si="55"/>
        <v>62339504.370278358</v>
      </c>
    </row>
    <row r="251" spans="1:14" x14ac:dyDescent="0.25">
      <c r="A251">
        <v>367</v>
      </c>
      <c r="C251" t="s">
        <v>54</v>
      </c>
      <c r="D251" s="1">
        <v>101737457</v>
      </c>
      <c r="E251" s="1">
        <v>41572725</v>
      </c>
      <c r="F251" s="4">
        <v>1.5599999999999999E-2</v>
      </c>
      <c r="H251" s="7">
        <f t="shared" si="50"/>
        <v>1587104.3292</v>
      </c>
      <c r="I251" s="7"/>
      <c r="J251" s="7">
        <f t="shared" si="56"/>
        <v>41969501.0823</v>
      </c>
      <c r="K251" s="7">
        <f t="shared" si="57"/>
        <v>43556605.411499999</v>
      </c>
      <c r="L251" s="7">
        <f t="shared" si="58"/>
        <v>43565301.873577811</v>
      </c>
      <c r="N251" s="1">
        <f t="shared" si="55"/>
        <v>58172155.126422189</v>
      </c>
    </row>
    <row r="252" spans="1:14" x14ac:dyDescent="0.25">
      <c r="A252">
        <v>368</v>
      </c>
      <c r="C252" t="s">
        <v>55</v>
      </c>
      <c r="D252" s="1">
        <v>164598591</v>
      </c>
      <c r="E252" s="1">
        <v>47679792</v>
      </c>
      <c r="F252" s="4">
        <v>1.8800000000000001E-2</v>
      </c>
      <c r="H252" s="7">
        <f t="shared" si="50"/>
        <v>3094453.5108000003</v>
      </c>
      <c r="I252" s="7"/>
      <c r="J252" s="7">
        <f t="shared" si="56"/>
        <v>48453405.377700001</v>
      </c>
      <c r="K252" s="7">
        <f t="shared" si="57"/>
        <v>51547858.888500005</v>
      </c>
      <c r="L252" s="7">
        <f t="shared" si="58"/>
        <v>51564814.798148222</v>
      </c>
      <c r="N252" s="1">
        <f t="shared" si="55"/>
        <v>113033776.20185179</v>
      </c>
    </row>
    <row r="253" spans="1:14" x14ac:dyDescent="0.25">
      <c r="A253">
        <v>369</v>
      </c>
      <c r="C253" t="s">
        <v>56</v>
      </c>
      <c r="D253" s="1">
        <v>113734977</v>
      </c>
      <c r="E253" s="1">
        <v>70011322</v>
      </c>
      <c r="F253" s="4">
        <v>3.32E-2</v>
      </c>
      <c r="H253" s="7">
        <f t="shared" si="50"/>
        <v>3776001.2363999998</v>
      </c>
      <c r="I253" s="7"/>
      <c r="J253" s="7">
        <f t="shared" si="56"/>
        <v>70955322.309100002</v>
      </c>
      <c r="K253" s="7">
        <f t="shared" si="57"/>
        <v>74731323.545499995</v>
      </c>
      <c r="L253" s="7">
        <f t="shared" si="58"/>
        <v>74752013.963233694</v>
      </c>
      <c r="N253" s="1">
        <f t="shared" si="55"/>
        <v>38982963.036766306</v>
      </c>
    </row>
    <row r="254" spans="1:14" x14ac:dyDescent="0.25">
      <c r="A254">
        <v>370</v>
      </c>
      <c r="C254" t="s">
        <v>57</v>
      </c>
      <c r="D254" s="1">
        <v>8805540</v>
      </c>
      <c r="E254" s="1">
        <v>-9630813</v>
      </c>
      <c r="F254" s="4">
        <v>4.3900000000000002E-2</v>
      </c>
      <c r="H254" s="7">
        <f t="shared" si="50"/>
        <v>386563.20600000001</v>
      </c>
      <c r="I254" s="7"/>
      <c r="J254" s="7">
        <f t="shared" si="56"/>
        <v>-9534172.1984999999</v>
      </c>
      <c r="K254" s="7">
        <f t="shared" si="57"/>
        <v>-9147608.9924999997</v>
      </c>
      <c r="L254" s="7">
        <f t="shared" si="58"/>
        <v>-9145490.8379465751</v>
      </c>
      <c r="N254" s="1">
        <f t="shared" si="55"/>
        <v>17951030.837946575</v>
      </c>
    </row>
    <row r="255" spans="1:14" x14ac:dyDescent="0.25">
      <c r="A255">
        <v>370.1</v>
      </c>
      <c r="C255" t="s">
        <v>58</v>
      </c>
      <c r="D255" s="1">
        <v>39476133</v>
      </c>
      <c r="E255" s="1">
        <v>3426059</v>
      </c>
      <c r="F255" s="17">
        <v>4.3900000000000002E-2</v>
      </c>
      <c r="H255" s="7">
        <f t="shared" si="50"/>
        <v>1733002.2387000001</v>
      </c>
      <c r="I255" s="7"/>
      <c r="J255" s="7">
        <f t="shared" si="56"/>
        <v>3859309.5596750001</v>
      </c>
      <c r="K255" s="7">
        <f t="shared" si="57"/>
        <v>5592311.7983750002</v>
      </c>
      <c r="L255" s="7">
        <f t="shared" si="58"/>
        <v>5601807.7010528082</v>
      </c>
      <c r="N255" s="1">
        <f t="shared" si="55"/>
        <v>33874325.298947193</v>
      </c>
    </row>
    <row r="256" spans="1:14" x14ac:dyDescent="0.25">
      <c r="A256" s="5">
        <v>371</v>
      </c>
      <c r="B256" s="6"/>
      <c r="C256" t="s">
        <v>59</v>
      </c>
      <c r="D256" s="1">
        <v>18443257</v>
      </c>
      <c r="E256" s="1">
        <v>11458430</v>
      </c>
      <c r="F256" s="4">
        <v>3.4799999999999998E-2</v>
      </c>
      <c r="H256" s="7">
        <f t="shared" si="50"/>
        <v>641825.34359999991</v>
      </c>
      <c r="I256" s="7"/>
      <c r="J256" s="7">
        <f t="shared" si="56"/>
        <v>11618886.335899999</v>
      </c>
      <c r="K256" s="7">
        <f t="shared" si="57"/>
        <v>12260711.679499999</v>
      </c>
      <c r="L256" s="7">
        <f t="shared" si="58"/>
        <v>12264228.530697808</v>
      </c>
      <c r="N256" s="1">
        <f t="shared" si="55"/>
        <v>6179028.4693021923</v>
      </c>
    </row>
    <row r="257" spans="1:14" x14ac:dyDescent="0.25">
      <c r="A257" s="6">
        <v>371.1</v>
      </c>
      <c r="B257" s="6"/>
      <c r="C257" t="s">
        <v>60</v>
      </c>
      <c r="D257" s="1">
        <v>284355</v>
      </c>
      <c r="E257" s="1">
        <v>69825</v>
      </c>
      <c r="F257" s="4">
        <v>0.05</v>
      </c>
      <c r="H257" s="7">
        <f t="shared" si="50"/>
        <v>14217.75</v>
      </c>
      <c r="I257" s="7"/>
      <c r="J257" s="7">
        <f t="shared" si="56"/>
        <v>73379.4375</v>
      </c>
      <c r="K257" s="7">
        <f t="shared" si="57"/>
        <v>87597.1875</v>
      </c>
      <c r="L257" s="7">
        <f t="shared" si="58"/>
        <v>87675.092979452049</v>
      </c>
      <c r="N257" s="1">
        <f t="shared" si="55"/>
        <v>196679.90702054795</v>
      </c>
    </row>
    <row r="258" spans="1:14" x14ac:dyDescent="0.25">
      <c r="A258">
        <v>371.2</v>
      </c>
      <c r="B258" s="6"/>
      <c r="C258" t="s">
        <v>61</v>
      </c>
      <c r="D258" s="1">
        <v>20338</v>
      </c>
      <c r="E258" s="1">
        <v>1035</v>
      </c>
      <c r="F258" s="4">
        <v>0.05</v>
      </c>
      <c r="H258" s="7">
        <f t="shared" si="50"/>
        <v>1016.9000000000001</v>
      </c>
      <c r="I258" s="7"/>
      <c r="J258" s="7">
        <f t="shared" si="56"/>
        <v>1289.2249999999999</v>
      </c>
      <c r="K258" s="7">
        <f t="shared" si="57"/>
        <v>2306.125</v>
      </c>
      <c r="L258" s="7">
        <f t="shared" si="58"/>
        <v>2311.6970547945207</v>
      </c>
      <c r="N258" s="1">
        <f t="shared" si="55"/>
        <v>18026.30294520548</v>
      </c>
    </row>
    <row r="259" spans="1:14" x14ac:dyDescent="0.25">
      <c r="A259">
        <v>371.3</v>
      </c>
      <c r="B259" s="6"/>
      <c r="C259" t="s">
        <v>62</v>
      </c>
      <c r="D259" s="1">
        <v>330440</v>
      </c>
      <c r="E259" s="1">
        <v>14363</v>
      </c>
      <c r="F259" s="4">
        <v>0.05</v>
      </c>
      <c r="H259" s="7">
        <f t="shared" si="50"/>
        <v>16522</v>
      </c>
      <c r="I259" s="7"/>
      <c r="J259" s="7">
        <f t="shared" si="56"/>
        <v>18493.5</v>
      </c>
      <c r="K259" s="7">
        <f t="shared" si="57"/>
        <v>35015.5</v>
      </c>
      <c r="L259" s="7">
        <f t="shared" si="58"/>
        <v>35106.031506849315</v>
      </c>
      <c r="N259" s="1">
        <f t="shared" si="55"/>
        <v>295333.96849315066</v>
      </c>
    </row>
    <row r="260" spans="1:14" x14ac:dyDescent="0.25">
      <c r="A260">
        <v>371.4</v>
      </c>
      <c r="B260" s="6"/>
      <c r="C260" t="s">
        <v>63</v>
      </c>
      <c r="D260" s="1">
        <v>0</v>
      </c>
      <c r="E260" s="1">
        <v>0</v>
      </c>
      <c r="F260" s="4">
        <v>0.05</v>
      </c>
      <c r="H260" s="7">
        <f t="shared" si="50"/>
        <v>0</v>
      </c>
      <c r="I260" s="7"/>
      <c r="J260" s="7">
        <f t="shared" si="56"/>
        <v>0</v>
      </c>
      <c r="K260" s="7">
        <f t="shared" si="57"/>
        <v>0</v>
      </c>
      <c r="L260" s="7">
        <f t="shared" si="58"/>
        <v>0</v>
      </c>
      <c r="N260" s="1">
        <f t="shared" si="55"/>
        <v>0</v>
      </c>
    </row>
    <row r="261" spans="1:14" x14ac:dyDescent="0.25">
      <c r="A261">
        <v>371.5</v>
      </c>
      <c r="B261" s="6"/>
      <c r="C261" t="s">
        <v>64</v>
      </c>
      <c r="D261" s="1">
        <v>15138</v>
      </c>
      <c r="E261" s="1">
        <v>1647</v>
      </c>
      <c r="F261" s="4">
        <v>0.05</v>
      </c>
      <c r="H261" s="7">
        <f t="shared" si="50"/>
        <v>756.90000000000009</v>
      </c>
      <c r="I261" s="7"/>
      <c r="J261" s="7">
        <f t="shared" si="56"/>
        <v>1836.2249999999999</v>
      </c>
      <c r="K261" s="7">
        <f t="shared" si="57"/>
        <v>2593.125</v>
      </c>
      <c r="L261" s="7">
        <f t="shared" si="58"/>
        <v>2597.2723972602739</v>
      </c>
      <c r="N261" s="1">
        <f t="shared" si="55"/>
        <v>12540.727602739726</v>
      </c>
    </row>
    <row r="262" spans="1:14" x14ac:dyDescent="0.25">
      <c r="A262">
        <v>373</v>
      </c>
      <c r="B262" s="6"/>
      <c r="C262" t="s">
        <v>65</v>
      </c>
      <c r="D262" s="1">
        <v>23869247</v>
      </c>
      <c r="E262" s="1">
        <v>3560744</v>
      </c>
      <c r="F262" s="4">
        <v>3.9E-2</v>
      </c>
      <c r="H262" s="7">
        <f t="shared" si="50"/>
        <v>930900.63300000003</v>
      </c>
      <c r="I262" s="7"/>
      <c r="J262" s="7">
        <f t="shared" si="56"/>
        <v>3793469.1582499999</v>
      </c>
      <c r="K262" s="7">
        <f t="shared" si="57"/>
        <v>4724369.7912499998</v>
      </c>
      <c r="L262" s="7">
        <f t="shared" si="58"/>
        <v>4729470.6166363014</v>
      </c>
      <c r="N262" s="1">
        <f t="shared" si="55"/>
        <v>19139776.383363698</v>
      </c>
    </row>
    <row r="263" spans="1:14" x14ac:dyDescent="0.25">
      <c r="A263">
        <v>375</v>
      </c>
      <c r="C263" t="s">
        <v>66</v>
      </c>
      <c r="D263" s="1">
        <v>0</v>
      </c>
      <c r="E263" s="1">
        <v>0</v>
      </c>
      <c r="F263" s="4">
        <v>0.05</v>
      </c>
      <c r="H263" s="7">
        <f t="shared" si="50"/>
        <v>0</v>
      </c>
      <c r="I263" s="7"/>
      <c r="J263" s="7">
        <f t="shared" si="56"/>
        <v>0</v>
      </c>
      <c r="K263" s="7">
        <f t="shared" si="57"/>
        <v>0</v>
      </c>
      <c r="L263" s="7">
        <f t="shared" si="58"/>
        <v>0</v>
      </c>
      <c r="N263" s="1">
        <f t="shared" si="55"/>
        <v>0</v>
      </c>
    </row>
    <row r="264" spans="1:14" x14ac:dyDescent="0.25">
      <c r="D264" s="1"/>
      <c r="E264" s="1"/>
      <c r="F264" s="4"/>
      <c r="H264" s="7"/>
      <c r="I264" s="7"/>
      <c r="J264" s="7"/>
      <c r="K264" s="7"/>
      <c r="L264" s="7"/>
      <c r="N264" s="1"/>
    </row>
    <row r="265" spans="1:14" x14ac:dyDescent="0.25">
      <c r="B265" t="s">
        <v>67</v>
      </c>
      <c r="D265" s="1"/>
      <c r="E265" s="1"/>
      <c r="F265" s="4"/>
      <c r="H265" s="7"/>
      <c r="I265" s="7"/>
      <c r="J265" s="7"/>
      <c r="K265" s="7"/>
      <c r="L265" s="7"/>
      <c r="N265" s="1"/>
    </row>
    <row r="266" spans="1:14" x14ac:dyDescent="0.25">
      <c r="A266">
        <v>389</v>
      </c>
      <c r="C266" t="s">
        <v>36</v>
      </c>
      <c r="D266" s="1">
        <v>881723</v>
      </c>
      <c r="E266" s="1">
        <v>0</v>
      </c>
      <c r="F266" s="4">
        <v>0</v>
      </c>
      <c r="H266" s="7">
        <f t="shared" si="50"/>
        <v>0</v>
      </c>
      <c r="I266" s="7"/>
      <c r="J266" s="7">
        <f t="shared" si="56"/>
        <v>0</v>
      </c>
      <c r="K266" s="7">
        <f t="shared" si="57"/>
        <v>0</v>
      </c>
      <c r="L266" s="7">
        <f t="shared" si="58"/>
        <v>0</v>
      </c>
      <c r="N266" s="1">
        <f>D266-L266</f>
        <v>881723</v>
      </c>
    </row>
    <row r="267" spans="1:14" x14ac:dyDescent="0.25">
      <c r="A267">
        <v>390</v>
      </c>
      <c r="C267" t="s">
        <v>83</v>
      </c>
      <c r="D267" s="1">
        <v>33746191</v>
      </c>
      <c r="E267" s="1">
        <v>18399</v>
      </c>
      <c r="F267" s="4">
        <v>1.7299999999999999E-2</v>
      </c>
      <c r="H267" s="7">
        <f t="shared" si="50"/>
        <v>583809.10430000001</v>
      </c>
      <c r="I267" s="7"/>
      <c r="J267" s="7">
        <f t="shared" si="56"/>
        <v>164351.276075</v>
      </c>
      <c r="K267" s="7">
        <f t="shared" si="57"/>
        <v>748160.38037499995</v>
      </c>
      <c r="L267" s="7">
        <f t="shared" si="58"/>
        <v>751359.33437116432</v>
      </c>
      <c r="N267" s="1">
        <f t="shared" ref="N267:N277" si="59">D267-L267</f>
        <v>32994831.665628836</v>
      </c>
    </row>
    <row r="268" spans="1:14" x14ac:dyDescent="0.25">
      <c r="A268">
        <v>391</v>
      </c>
      <c r="C268" t="s">
        <v>68</v>
      </c>
      <c r="D268" s="1">
        <v>4618892</v>
      </c>
      <c r="E268" s="1">
        <v>2023113</v>
      </c>
      <c r="F268" s="4">
        <v>0.05</v>
      </c>
      <c r="H268" s="7">
        <f t="shared" si="50"/>
        <v>230944.6</v>
      </c>
      <c r="I268" s="7"/>
      <c r="J268" s="7">
        <f t="shared" si="56"/>
        <v>2080849.15</v>
      </c>
      <c r="K268" s="7">
        <f t="shared" si="57"/>
        <v>2311793.75</v>
      </c>
      <c r="L268" s="7">
        <f t="shared" si="58"/>
        <v>2313059.1998630138</v>
      </c>
      <c r="N268" s="1">
        <f t="shared" si="59"/>
        <v>2305832.8001369862</v>
      </c>
    </row>
    <row r="269" spans="1:14" x14ac:dyDescent="0.25">
      <c r="A269" t="s">
        <v>69</v>
      </c>
      <c r="C269" t="s">
        <v>70</v>
      </c>
      <c r="D269" s="1">
        <v>8926471</v>
      </c>
      <c r="E269" s="1">
        <v>2856639</v>
      </c>
      <c r="F269" s="4">
        <v>0.2</v>
      </c>
      <c r="H269" s="7">
        <f t="shared" si="50"/>
        <v>1785294.2000000002</v>
      </c>
      <c r="I269" s="7"/>
      <c r="J269" s="7">
        <f t="shared" si="56"/>
        <v>3302962.55</v>
      </c>
      <c r="K269" s="7">
        <f t="shared" si="57"/>
        <v>5088256.75</v>
      </c>
      <c r="L269" s="7">
        <f t="shared" si="58"/>
        <v>5098039.1839726027</v>
      </c>
      <c r="N269" s="1">
        <f t="shared" si="59"/>
        <v>3828431.8160273973</v>
      </c>
    </row>
    <row r="270" spans="1:14" x14ac:dyDescent="0.25">
      <c r="A270" t="s">
        <v>71</v>
      </c>
      <c r="C270" t="s">
        <v>72</v>
      </c>
      <c r="D270" s="1">
        <v>210568</v>
      </c>
      <c r="E270" s="1">
        <f>762+71153</f>
        <v>71915</v>
      </c>
      <c r="F270" s="4">
        <v>0</v>
      </c>
      <c r="H270" s="7">
        <f t="shared" si="50"/>
        <v>0</v>
      </c>
      <c r="I270" s="7"/>
      <c r="J270" s="7">
        <f t="shared" si="56"/>
        <v>71915</v>
      </c>
      <c r="K270" s="7">
        <f t="shared" si="57"/>
        <v>71915</v>
      </c>
      <c r="L270" s="7">
        <f t="shared" si="58"/>
        <v>71915</v>
      </c>
      <c r="N270" s="1">
        <f t="shared" si="59"/>
        <v>138653</v>
      </c>
    </row>
    <row r="271" spans="1:14" x14ac:dyDescent="0.25">
      <c r="A271">
        <v>392</v>
      </c>
      <c r="C271" t="s">
        <v>73</v>
      </c>
      <c r="D271" s="1">
        <v>12410852</v>
      </c>
      <c r="E271" s="1">
        <v>5315214</v>
      </c>
      <c r="F271" s="4">
        <v>5.1999999999999998E-2</v>
      </c>
      <c r="H271" s="7">
        <f t="shared" si="50"/>
        <v>645364.304</v>
      </c>
      <c r="I271" s="7"/>
      <c r="J271" s="7">
        <f t="shared" si="56"/>
        <v>5476555.0760000004</v>
      </c>
      <c r="K271" s="7">
        <f t="shared" si="57"/>
        <v>6121919.3800000008</v>
      </c>
      <c r="L271" s="7">
        <f t="shared" si="58"/>
        <v>6125455.6227616444</v>
      </c>
      <c r="N271" s="1">
        <f t="shared" si="59"/>
        <v>6285396.3772383556</v>
      </c>
    </row>
    <row r="272" spans="1:14" x14ac:dyDescent="0.25">
      <c r="A272">
        <v>393</v>
      </c>
      <c r="C272" t="s">
        <v>74</v>
      </c>
      <c r="D272" s="1">
        <v>2681750</v>
      </c>
      <c r="E272" s="1">
        <v>504837</v>
      </c>
      <c r="F272" s="4">
        <v>2.86E-2</v>
      </c>
      <c r="H272" s="7">
        <f t="shared" si="50"/>
        <v>76698.05</v>
      </c>
      <c r="I272" s="7"/>
      <c r="J272" s="7">
        <f t="shared" si="56"/>
        <v>524011.51250000001</v>
      </c>
      <c r="K272" s="7">
        <f t="shared" si="57"/>
        <v>600709.5625</v>
      </c>
      <c r="L272" s="7">
        <f t="shared" si="58"/>
        <v>601129.82578767126</v>
      </c>
      <c r="N272" s="1">
        <f t="shared" si="59"/>
        <v>2080620.1742123286</v>
      </c>
    </row>
    <row r="273" spans="1:20" x14ac:dyDescent="0.25">
      <c r="A273">
        <v>394</v>
      </c>
      <c r="C273" t="s">
        <v>75</v>
      </c>
      <c r="D273" s="1">
        <v>9553185</v>
      </c>
      <c r="E273" s="1">
        <v>3248825</v>
      </c>
      <c r="F273" s="4">
        <v>0.05</v>
      </c>
      <c r="H273" s="7">
        <f t="shared" si="50"/>
        <v>477659.25</v>
      </c>
      <c r="I273" s="7"/>
      <c r="J273" s="7">
        <f t="shared" si="56"/>
        <v>3368239.8125</v>
      </c>
      <c r="K273" s="7">
        <f t="shared" si="57"/>
        <v>3845899.0625</v>
      </c>
      <c r="L273" s="7">
        <f t="shared" si="58"/>
        <v>3848516.3734589042</v>
      </c>
      <c r="N273" s="1">
        <f t="shared" si="59"/>
        <v>5704668.6265410958</v>
      </c>
      <c r="T273" t="s">
        <v>112</v>
      </c>
    </row>
    <row r="274" spans="1:20" x14ac:dyDescent="0.25">
      <c r="A274">
        <v>395</v>
      </c>
      <c r="C274" t="s">
        <v>76</v>
      </c>
      <c r="D274" s="1">
        <v>2283998</v>
      </c>
      <c r="E274" s="1">
        <v>525962</v>
      </c>
      <c r="F274" s="4">
        <v>0.05</v>
      </c>
      <c r="H274" s="7">
        <f t="shared" si="50"/>
        <v>114199.90000000001</v>
      </c>
      <c r="I274" s="7"/>
      <c r="J274" s="7">
        <f t="shared" si="56"/>
        <v>554511.97499999998</v>
      </c>
      <c r="K274" s="7">
        <f t="shared" si="57"/>
        <v>668711.875</v>
      </c>
      <c r="L274" s="7">
        <f t="shared" si="58"/>
        <v>669337.62787671236</v>
      </c>
      <c r="N274" s="1">
        <f t="shared" si="59"/>
        <v>1614660.3721232875</v>
      </c>
      <c r="R274" t="s">
        <v>109</v>
      </c>
      <c r="S274" s="28">
        <f>D280-E280</f>
        <v>2789961414.5199995</v>
      </c>
      <c r="T274" s="28">
        <f>S274*P281</f>
        <v>216222009.62529996</v>
      </c>
    </row>
    <row r="275" spans="1:20" x14ac:dyDescent="0.25">
      <c r="A275">
        <v>396</v>
      </c>
      <c r="C275" t="s">
        <v>77</v>
      </c>
      <c r="D275" s="1">
        <v>34093522</v>
      </c>
      <c r="E275" s="1">
        <v>5354219</v>
      </c>
      <c r="F275" s="4">
        <v>4.6199999999999998E-2</v>
      </c>
      <c r="H275" s="7">
        <f t="shared" si="50"/>
        <v>1575120.7164</v>
      </c>
      <c r="I275" s="7"/>
      <c r="J275" s="7">
        <f t="shared" si="56"/>
        <v>5747999.1791000003</v>
      </c>
      <c r="K275" s="7">
        <f t="shared" si="57"/>
        <v>7323119.8955000006</v>
      </c>
      <c r="L275" s="7">
        <f t="shared" si="58"/>
        <v>7331750.6939460281</v>
      </c>
      <c r="N275" s="1">
        <f t="shared" si="59"/>
        <v>26761771.306053974</v>
      </c>
      <c r="R275" t="s">
        <v>126</v>
      </c>
      <c r="S275" s="28">
        <f>N280</f>
        <v>2647797473.6611466</v>
      </c>
      <c r="T275" s="28">
        <f>S275*P281</f>
        <v>205204304.20873886</v>
      </c>
    </row>
    <row r="276" spans="1:20" x14ac:dyDescent="0.25">
      <c r="A276">
        <v>397</v>
      </c>
      <c r="C276" t="s">
        <v>78</v>
      </c>
      <c r="D276" s="1">
        <v>9116094</v>
      </c>
      <c r="E276" s="1">
        <v>3276931</v>
      </c>
      <c r="F276" s="4">
        <v>6.6699999999999995E-2</v>
      </c>
      <c r="H276" s="7">
        <f t="shared" si="50"/>
        <v>608043.46979999996</v>
      </c>
      <c r="I276" s="7"/>
      <c r="J276" s="7">
        <f t="shared" si="56"/>
        <v>3428941.8674499998</v>
      </c>
      <c r="K276" s="7">
        <f t="shared" si="57"/>
        <v>4036985.3372499999</v>
      </c>
      <c r="L276" s="7">
        <f t="shared" si="58"/>
        <v>4040317.0822899998</v>
      </c>
      <c r="N276" s="1">
        <f t="shared" si="59"/>
        <v>5075776.9177100006</v>
      </c>
      <c r="R276" t="s">
        <v>110</v>
      </c>
      <c r="S276" s="28">
        <f>S274-S275</f>
        <v>142163940.85885286</v>
      </c>
      <c r="T276" s="28"/>
    </row>
    <row r="277" spans="1:20" x14ac:dyDescent="0.25">
      <c r="A277">
        <v>398</v>
      </c>
      <c r="C277" t="s">
        <v>28</v>
      </c>
      <c r="D277" s="1">
        <v>303235</v>
      </c>
      <c r="E277" s="1">
        <v>162673</v>
      </c>
      <c r="F277" s="4">
        <v>2.9399999999999999E-2</v>
      </c>
      <c r="H277" s="7">
        <f t="shared" si="50"/>
        <v>8915.1090000000004</v>
      </c>
      <c r="I277" s="7"/>
      <c r="J277" s="7">
        <f t="shared" si="56"/>
        <v>164901.77725000001</v>
      </c>
      <c r="K277" s="7">
        <f t="shared" si="57"/>
        <v>173816.88625000001</v>
      </c>
      <c r="L277" s="7">
        <f t="shared" si="58"/>
        <v>173865.73616232877</v>
      </c>
      <c r="N277" s="1">
        <f t="shared" si="59"/>
        <v>129369.26383767123</v>
      </c>
      <c r="R277" t="s">
        <v>111</v>
      </c>
      <c r="S277" s="28">
        <f>S276*P281</f>
        <v>11017705.416561097</v>
      </c>
      <c r="T277" s="28">
        <f>T274-T275</f>
        <v>11017705.416561097</v>
      </c>
    </row>
    <row r="278" spans="1:20" x14ac:dyDescent="0.25">
      <c r="D278" s="1"/>
    </row>
    <row r="279" spans="1:20" x14ac:dyDescent="0.25">
      <c r="D279" t="s">
        <v>129</v>
      </c>
      <c r="E279" t="s">
        <v>130</v>
      </c>
      <c r="H279" t="s">
        <v>125</v>
      </c>
      <c r="J279" t="s">
        <v>122</v>
      </c>
      <c r="K279" t="s">
        <v>123</v>
      </c>
      <c r="L279" t="s">
        <v>124</v>
      </c>
      <c r="N279" t="s">
        <v>119</v>
      </c>
    </row>
    <row r="280" spans="1:20" x14ac:dyDescent="0.25">
      <c r="D280" s="26">
        <f>SUM(D13:D277)-D242-D234-D226-D198-D189-D207-D180-D171-D153-D145-D137-D134-D126-D117-D108-D99-D95-D86-D76-D68-D61-D33-D31-D26-D21-D16-D218-D162</f>
        <v>3897563313.5199995</v>
      </c>
      <c r="E280" s="26">
        <f>SUM(E13:E277)-E242-E234-E226-E198-E189-E207-E180-E171-E153-E145-E137-E134-E126-E117-E108-E99-E95-E86-E76-E68-E61-E33-E31-E26-E21-E16-E218-E162</f>
        <v>1107601899</v>
      </c>
      <c r="F280" s="26"/>
      <c r="G280" s="26"/>
      <c r="H280" s="26">
        <f>SUM(H13:H277)-H242-H234-H226-H198-H189-H207-H180-H171-H153-H145-H137-H134-H126-H117-H108-H99-H95-H86-H76-H68-H61-H33-H31-H26-H21-H16-H218-H162</f>
        <v>113207422.57170001</v>
      </c>
      <c r="I280" s="26"/>
      <c r="J280" s="26">
        <f>SUM(J13:J277)-J242-J234-J226-J198-J189-J207-J180-J171-J153-J145-J137-J134-J126-J117-J108-J99-J95-J86-J76-J68-J61-J33-J31-J26-J21-J16-J218-J162</f>
        <v>1125144228.6429255</v>
      </c>
      <c r="K280" s="26">
        <f>SUM(K13:K277)-K242-K234-K226-K198-K189-K207-K180-K171-K153-K145-K137-K134-K126-K117-K108-K99-K95-K86-K76-K68-K61-K33-K31-K26-K21-K16-K218-K162</f>
        <v>1238351651.2146242</v>
      </c>
      <c r="L280" s="26">
        <f>SUM(L13:L277)-L242-L234-L226-L198-L189-L207-L180-L171-L153-L145-L137-L134-L126-L117-L108-L99-L95-L86-L76-L68-L61-L33-L31-L26-L21-L16-L218-L162</f>
        <v>1238971965.8588536</v>
      </c>
      <c r="M280" s="18"/>
      <c r="N280" s="27">
        <f>SUM(N13:N277)</f>
        <v>2647797473.6611466</v>
      </c>
      <c r="P280" t="s">
        <v>108</v>
      </c>
    </row>
    <row r="281" spans="1:20" x14ac:dyDescent="0.25">
      <c r="P281" s="4">
        <v>7.7499999999999999E-2</v>
      </c>
    </row>
    <row r="284" spans="1:20" x14ac:dyDescent="0.25">
      <c r="K284" t="s">
        <v>131</v>
      </c>
      <c r="L284" s="26">
        <f>L280-E280</f>
        <v>131370066.85885358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Plant-in-service Total Company</vt:lpstr>
      <vt:lpstr>Plant-in-Service MO Juris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Robinett, John</dc:creator>
  <cp:lastModifiedBy>Hildebrand, Tiffany</cp:lastModifiedBy>
  <dcterms:created xsi:type="dcterms:W3CDTF">2025-03-03T18:05:40Z</dcterms:created>
  <dcterms:modified xsi:type="dcterms:W3CDTF">2025-07-02T12:40:28Z</dcterms:modified>
</cp:coreProperties>
</file>