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ER-2024-0261 Liberty\Surrebuttal\"/>
    </mc:Choice>
  </mc:AlternateContent>
  <xr:revisionPtr revIDLastSave="0" documentId="13_ncr:1_{92C1502C-FDA1-4EE8-9253-5EB0D23C5AA7}" xr6:coauthVersionLast="47" xr6:coauthVersionMax="47" xr10:uidLastSave="{00000000-0000-0000-0000-000000000000}"/>
  <bookViews>
    <workbookView xWindow="-120" yWindow="-120" windowWidth="29040" windowHeight="15720" xr2:uid="{8A5B7A9E-ED50-4FEC-8BFE-E0C15161EE7A}"/>
  </bookViews>
  <sheets>
    <sheet name="Steam, Nuclear, Hydro" sheetId="1" r:id="rId1"/>
    <sheet name="Other Generation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I8" i="1"/>
  <c r="J8" i="1" s="1"/>
  <c r="K8" i="1" s="1"/>
  <c r="L8" i="1" s="1"/>
  <c r="O8" i="1" s="1"/>
  <c r="P97" i="3"/>
  <c r="O97" i="3"/>
  <c r="D82" i="3"/>
  <c r="C82" i="3"/>
  <c r="D76" i="3"/>
  <c r="C76" i="3"/>
  <c r="D70" i="3"/>
  <c r="C70" i="3"/>
  <c r="D63" i="3"/>
  <c r="C63" i="3"/>
  <c r="D54" i="3"/>
  <c r="C54" i="3"/>
  <c r="D46" i="3"/>
  <c r="C46" i="3"/>
  <c r="C37" i="3"/>
  <c r="D37" i="3"/>
  <c r="D29" i="3"/>
  <c r="C29" i="3"/>
  <c r="D20" i="3"/>
  <c r="C20" i="3"/>
  <c r="P29" i="3"/>
  <c r="P32" i="1"/>
  <c r="P33" i="1"/>
  <c r="I32" i="1"/>
  <c r="J32" i="1" s="1"/>
  <c r="K32" i="1" s="1"/>
  <c r="L32" i="1" s="1"/>
  <c r="O32" i="1" s="1"/>
  <c r="I33" i="1"/>
  <c r="J33" i="1" s="1"/>
  <c r="K33" i="1" s="1"/>
  <c r="L33" i="1" s="1"/>
  <c r="O33" i="1" s="1"/>
  <c r="D18" i="1"/>
  <c r="D17" i="1"/>
  <c r="D16" i="1"/>
  <c r="D15" i="1"/>
  <c r="D14" i="1"/>
  <c r="P50" i="3"/>
  <c r="P51" i="3"/>
  <c r="P52" i="3"/>
  <c r="P53" i="3"/>
  <c r="O51" i="3"/>
  <c r="O50" i="3"/>
  <c r="L51" i="3"/>
  <c r="I53" i="3"/>
  <c r="I52" i="3"/>
  <c r="I42" i="3"/>
  <c r="J42" i="3" s="1"/>
  <c r="K42" i="3" s="1"/>
  <c r="L42" i="3" s="1"/>
  <c r="O42" i="3" s="1"/>
  <c r="P42" i="3"/>
  <c r="P33" i="3"/>
  <c r="I33" i="3"/>
  <c r="J33" i="3" s="1"/>
  <c r="K33" i="3" s="1"/>
  <c r="P25" i="3"/>
  <c r="P8" i="3"/>
  <c r="P16" i="3"/>
  <c r="I25" i="3"/>
  <c r="J25" i="3" s="1"/>
  <c r="K25" i="3" s="1"/>
  <c r="L25" i="3" s="1"/>
  <c r="O25" i="3" s="1"/>
  <c r="I16" i="3"/>
  <c r="J16" i="3" s="1"/>
  <c r="I8" i="3"/>
  <c r="J8" i="3" s="1"/>
  <c r="K8" i="3" s="1"/>
  <c r="L8" i="3" s="1"/>
  <c r="O8" i="3" s="1"/>
  <c r="P69" i="3"/>
  <c r="I69" i="3"/>
  <c r="J69" i="3" s="1"/>
  <c r="K69" i="3" s="1"/>
  <c r="L69" i="3" s="1"/>
  <c r="O69" i="3" s="1"/>
  <c r="P68" i="3"/>
  <c r="I68" i="3"/>
  <c r="J68" i="3" s="1"/>
  <c r="K68" i="3" s="1"/>
  <c r="L68" i="3" s="1"/>
  <c r="O68" i="3" s="1"/>
  <c r="P67" i="3"/>
  <c r="I67" i="3"/>
  <c r="J67" i="3" s="1"/>
  <c r="K67" i="3" s="1"/>
  <c r="L67" i="3" s="1"/>
  <c r="O67" i="3" s="1"/>
  <c r="P66" i="3"/>
  <c r="I66" i="3"/>
  <c r="J66" i="3" s="1"/>
  <c r="K66" i="3" s="1"/>
  <c r="L66" i="3" s="1"/>
  <c r="O66" i="3" s="1"/>
  <c r="J53" i="3"/>
  <c r="K53" i="3" s="1"/>
  <c r="L53" i="3" s="1"/>
  <c r="O53" i="3" s="1"/>
  <c r="J52" i="3"/>
  <c r="K52" i="3" s="1"/>
  <c r="L52" i="3" s="1"/>
  <c r="O52" i="3" s="1"/>
  <c r="I50" i="3"/>
  <c r="J50" i="3" s="1"/>
  <c r="K50" i="3" s="1"/>
  <c r="P49" i="3"/>
  <c r="I49" i="3"/>
  <c r="J49" i="3" s="1"/>
  <c r="K49" i="3" s="1"/>
  <c r="L49" i="3" s="1"/>
  <c r="O49" i="3" s="1"/>
  <c r="P62" i="3"/>
  <c r="I62" i="3"/>
  <c r="J62" i="3" s="1"/>
  <c r="K62" i="3" s="1"/>
  <c r="L62" i="3" s="1"/>
  <c r="O62" i="3" s="1"/>
  <c r="P61" i="3"/>
  <c r="I61" i="3"/>
  <c r="J61" i="3" s="1"/>
  <c r="K61" i="3" s="1"/>
  <c r="L61" i="3" s="1"/>
  <c r="O61" i="3" s="1"/>
  <c r="P60" i="3"/>
  <c r="I60" i="3"/>
  <c r="J60" i="3" s="1"/>
  <c r="K60" i="3" s="1"/>
  <c r="L60" i="3" s="1"/>
  <c r="O60" i="3" s="1"/>
  <c r="P58" i="3"/>
  <c r="I58" i="3"/>
  <c r="J58" i="3" s="1"/>
  <c r="K58" i="3" s="1"/>
  <c r="L58" i="3" s="1"/>
  <c r="O58" i="3" s="1"/>
  <c r="P57" i="3"/>
  <c r="I57" i="3"/>
  <c r="J57" i="3" s="1"/>
  <c r="K57" i="3" s="1"/>
  <c r="L57" i="3" s="1"/>
  <c r="O57" i="3" s="1"/>
  <c r="P45" i="3"/>
  <c r="I45" i="3"/>
  <c r="J45" i="3" s="1"/>
  <c r="K45" i="3" s="1"/>
  <c r="L45" i="3" s="1"/>
  <c r="O45" i="3" s="1"/>
  <c r="P44" i="3"/>
  <c r="I44" i="3"/>
  <c r="J44" i="3" s="1"/>
  <c r="K44" i="3" s="1"/>
  <c r="L44" i="3" s="1"/>
  <c r="O44" i="3" s="1"/>
  <c r="P43" i="3"/>
  <c r="I43" i="3"/>
  <c r="J43" i="3" s="1"/>
  <c r="K43" i="3" s="1"/>
  <c r="L43" i="3" s="1"/>
  <c r="O43" i="3" s="1"/>
  <c r="P41" i="3"/>
  <c r="I41" i="3"/>
  <c r="J41" i="3" s="1"/>
  <c r="K41" i="3" s="1"/>
  <c r="L41" i="3" s="1"/>
  <c r="O41" i="3" s="1"/>
  <c r="P40" i="3"/>
  <c r="I40" i="3"/>
  <c r="J40" i="3" s="1"/>
  <c r="K40" i="3" s="1"/>
  <c r="L40" i="3" s="1"/>
  <c r="O40" i="3" s="1"/>
  <c r="P36" i="3"/>
  <c r="I36" i="3"/>
  <c r="J36" i="3" s="1"/>
  <c r="K36" i="3" s="1"/>
  <c r="L36" i="3" s="1"/>
  <c r="O36" i="3" s="1"/>
  <c r="P35" i="3"/>
  <c r="I35" i="3"/>
  <c r="J35" i="3" s="1"/>
  <c r="K35" i="3" s="1"/>
  <c r="L35" i="3" s="1"/>
  <c r="O35" i="3" s="1"/>
  <c r="P34" i="3"/>
  <c r="I34" i="3"/>
  <c r="J34" i="3" s="1"/>
  <c r="K34" i="3" s="1"/>
  <c r="L34" i="3" s="1"/>
  <c r="O34" i="3" s="1"/>
  <c r="P32" i="3"/>
  <c r="I32" i="3"/>
  <c r="J32" i="3" s="1"/>
  <c r="K32" i="3" s="1"/>
  <c r="L32" i="3" s="1"/>
  <c r="O32" i="3" s="1"/>
  <c r="P31" i="3"/>
  <c r="I31" i="3"/>
  <c r="J31" i="3" s="1"/>
  <c r="K31" i="3" s="1"/>
  <c r="L31" i="3" s="1"/>
  <c r="O31" i="3" s="1"/>
  <c r="P28" i="3"/>
  <c r="I28" i="3"/>
  <c r="J28" i="3" s="1"/>
  <c r="K28" i="3" s="1"/>
  <c r="L28" i="3" s="1"/>
  <c r="O28" i="3" s="1"/>
  <c r="P27" i="3"/>
  <c r="I27" i="3"/>
  <c r="J27" i="3" s="1"/>
  <c r="K27" i="3" s="1"/>
  <c r="L27" i="3" s="1"/>
  <c r="O27" i="3" s="1"/>
  <c r="P26" i="3"/>
  <c r="I26" i="3"/>
  <c r="J26" i="3" s="1"/>
  <c r="K26" i="3" s="1"/>
  <c r="L26" i="3" s="1"/>
  <c r="O26" i="3" s="1"/>
  <c r="P24" i="3"/>
  <c r="I24" i="3"/>
  <c r="J24" i="3" s="1"/>
  <c r="K24" i="3" s="1"/>
  <c r="L24" i="3" s="1"/>
  <c r="O24" i="3" s="1"/>
  <c r="P23" i="3"/>
  <c r="I23" i="3"/>
  <c r="J23" i="3" s="1"/>
  <c r="K23" i="3" s="1"/>
  <c r="L23" i="3" s="1"/>
  <c r="O23" i="3" s="1"/>
  <c r="P36" i="1"/>
  <c r="I36" i="1"/>
  <c r="J36" i="1" s="1"/>
  <c r="K36" i="1" s="1"/>
  <c r="L36" i="1" s="1"/>
  <c r="O36" i="1" s="1"/>
  <c r="P35" i="1"/>
  <c r="I35" i="1"/>
  <c r="J35" i="1" s="1"/>
  <c r="K35" i="1" s="1"/>
  <c r="L35" i="1" s="1"/>
  <c r="O35" i="1" s="1"/>
  <c r="P34" i="1"/>
  <c r="I34" i="1"/>
  <c r="J34" i="1" s="1"/>
  <c r="K34" i="1" s="1"/>
  <c r="L34" i="1" s="1"/>
  <c r="O34" i="1" s="1"/>
  <c r="P31" i="1"/>
  <c r="I31" i="1"/>
  <c r="J31" i="1" s="1"/>
  <c r="K31" i="1" s="1"/>
  <c r="L31" i="1" s="1"/>
  <c r="O31" i="1" s="1"/>
  <c r="P30" i="1"/>
  <c r="I30" i="1"/>
  <c r="J30" i="1" s="1"/>
  <c r="K30" i="1" s="1"/>
  <c r="L30" i="1" s="1"/>
  <c r="O30" i="1" s="1"/>
  <c r="P26" i="1"/>
  <c r="I26" i="1"/>
  <c r="J26" i="1" s="1"/>
  <c r="K26" i="1" s="1"/>
  <c r="L26" i="1" s="1"/>
  <c r="O26" i="1" s="1"/>
  <c r="P25" i="1"/>
  <c r="I25" i="1"/>
  <c r="J25" i="1" s="1"/>
  <c r="K25" i="1" s="1"/>
  <c r="L25" i="1" s="1"/>
  <c r="O25" i="1" s="1"/>
  <c r="P24" i="1"/>
  <c r="I24" i="1"/>
  <c r="J24" i="1" s="1"/>
  <c r="K24" i="1" s="1"/>
  <c r="L24" i="1" s="1"/>
  <c r="O24" i="1" s="1"/>
  <c r="P23" i="1"/>
  <c r="I23" i="1"/>
  <c r="J23" i="1" s="1"/>
  <c r="K23" i="1" s="1"/>
  <c r="L23" i="1" s="1"/>
  <c r="O23" i="1" s="1"/>
  <c r="P22" i="1"/>
  <c r="I22" i="1"/>
  <c r="J22" i="1" s="1"/>
  <c r="K22" i="1" s="1"/>
  <c r="L22" i="1" s="1"/>
  <c r="O22" i="1" s="1"/>
  <c r="P19" i="3"/>
  <c r="I19" i="3"/>
  <c r="J19" i="3" s="1"/>
  <c r="K19" i="3" s="1"/>
  <c r="L19" i="3" s="1"/>
  <c r="O19" i="3" s="1"/>
  <c r="P18" i="3"/>
  <c r="I18" i="3"/>
  <c r="J18" i="3" s="1"/>
  <c r="K18" i="3" s="1"/>
  <c r="L18" i="3" s="1"/>
  <c r="O18" i="3" s="1"/>
  <c r="P17" i="3"/>
  <c r="I17" i="3"/>
  <c r="P15" i="3"/>
  <c r="I15" i="3"/>
  <c r="J15" i="3" s="1"/>
  <c r="K15" i="3" s="1"/>
  <c r="L15" i="3" s="1"/>
  <c r="O15" i="3" s="1"/>
  <c r="P14" i="3"/>
  <c r="I14" i="3"/>
  <c r="J14" i="3" s="1"/>
  <c r="K14" i="3" s="1"/>
  <c r="L14" i="3" s="1"/>
  <c r="O14" i="3" s="1"/>
  <c r="P87" i="3"/>
  <c r="I87" i="3"/>
  <c r="J87" i="3" s="1"/>
  <c r="K87" i="3" s="1"/>
  <c r="L87" i="3" s="1"/>
  <c r="O87" i="3" s="1"/>
  <c r="P86" i="3"/>
  <c r="I86" i="3"/>
  <c r="J86" i="3" s="1"/>
  <c r="K86" i="3" s="1"/>
  <c r="L86" i="3" s="1"/>
  <c r="O86" i="3" s="1"/>
  <c r="P85" i="3"/>
  <c r="I85" i="3"/>
  <c r="J85" i="3" s="1"/>
  <c r="K85" i="3" s="1"/>
  <c r="L85" i="3" s="1"/>
  <c r="O85" i="3" s="1"/>
  <c r="P84" i="3"/>
  <c r="I84" i="3"/>
  <c r="J84" i="3" s="1"/>
  <c r="K84" i="3" s="1"/>
  <c r="L84" i="3" s="1"/>
  <c r="O84" i="3" s="1"/>
  <c r="P93" i="3"/>
  <c r="I93" i="3"/>
  <c r="J93" i="3" s="1"/>
  <c r="K93" i="3" s="1"/>
  <c r="L93" i="3" s="1"/>
  <c r="O93" i="3" s="1"/>
  <c r="P92" i="3"/>
  <c r="I92" i="3"/>
  <c r="J92" i="3" s="1"/>
  <c r="K92" i="3" s="1"/>
  <c r="L92" i="3" s="1"/>
  <c r="O92" i="3" s="1"/>
  <c r="P91" i="3"/>
  <c r="I91" i="3"/>
  <c r="J91" i="3" s="1"/>
  <c r="K91" i="3" s="1"/>
  <c r="L91" i="3" s="1"/>
  <c r="O91" i="3" s="1"/>
  <c r="P90" i="3"/>
  <c r="I90" i="3"/>
  <c r="J90" i="3" s="1"/>
  <c r="K90" i="3" s="1"/>
  <c r="L90" i="3" s="1"/>
  <c r="O90" i="3" s="1"/>
  <c r="P81" i="3"/>
  <c r="I81" i="3"/>
  <c r="J81" i="3" s="1"/>
  <c r="K81" i="3" s="1"/>
  <c r="L81" i="3" s="1"/>
  <c r="O81" i="3" s="1"/>
  <c r="P80" i="3"/>
  <c r="I80" i="3"/>
  <c r="J80" i="3" s="1"/>
  <c r="K80" i="3" s="1"/>
  <c r="L80" i="3" s="1"/>
  <c r="O80" i="3" s="1"/>
  <c r="P79" i="3"/>
  <c r="I79" i="3"/>
  <c r="J79" i="3" s="1"/>
  <c r="K79" i="3" s="1"/>
  <c r="L79" i="3" s="1"/>
  <c r="O79" i="3" s="1"/>
  <c r="P78" i="3"/>
  <c r="I78" i="3"/>
  <c r="J78" i="3" s="1"/>
  <c r="K78" i="3" s="1"/>
  <c r="L78" i="3" s="1"/>
  <c r="O78" i="3" s="1"/>
  <c r="P75" i="3"/>
  <c r="I75" i="3"/>
  <c r="J75" i="3" s="1"/>
  <c r="K75" i="3" s="1"/>
  <c r="L75" i="3" s="1"/>
  <c r="O75" i="3" s="1"/>
  <c r="P74" i="3"/>
  <c r="I74" i="3"/>
  <c r="J74" i="3" s="1"/>
  <c r="K74" i="3" s="1"/>
  <c r="L74" i="3" s="1"/>
  <c r="O74" i="3" s="1"/>
  <c r="P73" i="3"/>
  <c r="I73" i="3"/>
  <c r="J73" i="3" s="1"/>
  <c r="K73" i="3" s="1"/>
  <c r="L73" i="3" s="1"/>
  <c r="O73" i="3" s="1"/>
  <c r="P72" i="3"/>
  <c r="I72" i="3"/>
  <c r="J72" i="3" s="1"/>
  <c r="K72" i="3" s="1"/>
  <c r="L72" i="3" s="1"/>
  <c r="O72" i="3" s="1"/>
  <c r="P11" i="3"/>
  <c r="I11" i="3"/>
  <c r="J11" i="3" s="1"/>
  <c r="K11" i="3" s="1"/>
  <c r="L11" i="3" s="1"/>
  <c r="O11" i="3" s="1"/>
  <c r="P10" i="3"/>
  <c r="I10" i="3"/>
  <c r="J10" i="3" s="1"/>
  <c r="K10" i="3" s="1"/>
  <c r="L10" i="3" s="1"/>
  <c r="O10" i="3" s="1"/>
  <c r="P9" i="3"/>
  <c r="I9" i="3"/>
  <c r="J9" i="3" s="1"/>
  <c r="K9" i="3" s="1"/>
  <c r="L9" i="3" s="1"/>
  <c r="O9" i="3" s="1"/>
  <c r="P7" i="3"/>
  <c r="I7" i="3"/>
  <c r="J7" i="3" s="1"/>
  <c r="K7" i="3" s="1"/>
  <c r="P6" i="3"/>
  <c r="I6" i="3"/>
  <c r="J6" i="3" s="1"/>
  <c r="K6" i="3" s="1"/>
  <c r="L6" i="3" s="1"/>
  <c r="O6" i="3" s="1"/>
  <c r="P14" i="1"/>
  <c r="P15" i="1"/>
  <c r="P16" i="1"/>
  <c r="P17" i="1"/>
  <c r="P18" i="1"/>
  <c r="P40" i="1"/>
  <c r="P41" i="1"/>
  <c r="P42" i="1"/>
  <c r="P43" i="1"/>
  <c r="P44" i="1"/>
  <c r="P7" i="1"/>
  <c r="P9" i="1"/>
  <c r="P10" i="1"/>
  <c r="P11" i="1"/>
  <c r="P6" i="1"/>
  <c r="I14" i="1"/>
  <c r="J14" i="1" s="1"/>
  <c r="K14" i="1" s="1"/>
  <c r="L14" i="1" s="1"/>
  <c r="O14" i="1" s="1"/>
  <c r="I15" i="1"/>
  <c r="J15" i="1" s="1"/>
  <c r="K15" i="1" s="1"/>
  <c r="L15" i="1" s="1"/>
  <c r="O15" i="1" s="1"/>
  <c r="I16" i="1"/>
  <c r="J16" i="1" s="1"/>
  <c r="K16" i="1" s="1"/>
  <c r="L16" i="1" s="1"/>
  <c r="O16" i="1" s="1"/>
  <c r="I17" i="1"/>
  <c r="I18" i="1"/>
  <c r="J18" i="1" s="1"/>
  <c r="K18" i="1" s="1"/>
  <c r="L18" i="1" s="1"/>
  <c r="O18" i="1" s="1"/>
  <c r="I40" i="1"/>
  <c r="J40" i="1" s="1"/>
  <c r="K40" i="1" s="1"/>
  <c r="L40" i="1" s="1"/>
  <c r="O40" i="1" s="1"/>
  <c r="I41" i="1"/>
  <c r="J41" i="1" s="1"/>
  <c r="K41" i="1" s="1"/>
  <c r="L41" i="1" s="1"/>
  <c r="O41" i="1" s="1"/>
  <c r="I42" i="1"/>
  <c r="J42" i="1" s="1"/>
  <c r="K42" i="1" s="1"/>
  <c r="L42" i="1" s="1"/>
  <c r="O42" i="1" s="1"/>
  <c r="I43" i="1"/>
  <c r="J43" i="1" s="1"/>
  <c r="K43" i="1" s="1"/>
  <c r="L43" i="1" s="1"/>
  <c r="O43" i="1" s="1"/>
  <c r="I44" i="1"/>
  <c r="J44" i="1" s="1"/>
  <c r="K44" i="1" s="1"/>
  <c r="L44" i="1" s="1"/>
  <c r="O44" i="1" s="1"/>
  <c r="I7" i="1"/>
  <c r="J7" i="1" s="1"/>
  <c r="K7" i="1" s="1"/>
  <c r="L7" i="1" s="1"/>
  <c r="O7" i="1" s="1"/>
  <c r="I9" i="1"/>
  <c r="J9" i="1" s="1"/>
  <c r="K9" i="1" s="1"/>
  <c r="L9" i="1" s="1"/>
  <c r="O9" i="1" s="1"/>
  <c r="I10" i="1"/>
  <c r="J10" i="1" s="1"/>
  <c r="K10" i="1" s="1"/>
  <c r="L10" i="1" s="1"/>
  <c r="O10" i="1" s="1"/>
  <c r="I11" i="1"/>
  <c r="J11" i="1" s="1"/>
  <c r="K11" i="1" s="1"/>
  <c r="L11" i="1" s="1"/>
  <c r="O11" i="1" s="1"/>
  <c r="I6" i="1"/>
  <c r="J6" i="1" s="1"/>
  <c r="K6" i="1" s="1"/>
  <c r="L6" i="1" s="1"/>
  <c r="O6" i="1" s="1"/>
  <c r="J17" i="1" l="1"/>
  <c r="K17" i="1" s="1"/>
  <c r="L17" i="1" s="1"/>
  <c r="O17" i="1" s="1"/>
  <c r="O29" i="3"/>
  <c r="K16" i="3"/>
  <c r="L16" i="3" s="1"/>
  <c r="O16" i="3" s="1"/>
  <c r="P63" i="3"/>
  <c r="L33" i="3"/>
  <c r="O33" i="3" s="1"/>
  <c r="O37" i="3" s="1"/>
  <c r="P70" i="3"/>
  <c r="J17" i="3"/>
  <c r="K17" i="3" s="1"/>
  <c r="L17" i="3" s="1"/>
  <c r="O17" i="3" s="1"/>
  <c r="O63" i="3"/>
  <c r="O76" i="3"/>
  <c r="O82" i="3"/>
  <c r="O70" i="3"/>
  <c r="O46" i="3"/>
  <c r="P76" i="3"/>
  <c r="O54" i="3"/>
  <c r="P54" i="3"/>
  <c r="P46" i="3"/>
  <c r="P37" i="3"/>
  <c r="P20" i="3"/>
  <c r="P12" i="3"/>
  <c r="P37" i="1"/>
  <c r="O37" i="1"/>
  <c r="P45" i="1"/>
  <c r="O27" i="1"/>
  <c r="O12" i="1"/>
  <c r="P27" i="1"/>
  <c r="P19" i="1"/>
  <c r="P12" i="1"/>
  <c r="O45" i="1"/>
  <c r="O19" i="1"/>
  <c r="P88" i="3"/>
  <c r="O88" i="3"/>
  <c r="L7" i="3"/>
  <c r="O7" i="3" s="1"/>
  <c r="O12" i="3" s="1"/>
  <c r="P82" i="3"/>
  <c r="P94" i="3"/>
  <c r="O94" i="3"/>
  <c r="O20" i="3" l="1"/>
  <c r="O96" i="3" s="1"/>
  <c r="P47" i="1"/>
  <c r="O47" i="1"/>
  <c r="P96" i="3"/>
</calcChain>
</file>

<file path=xl/sharedStrings.xml><?xml version="1.0" encoding="utf-8"?>
<sst xmlns="http://schemas.openxmlformats.org/spreadsheetml/2006/main" count="175" uniqueCount="54">
  <si>
    <t>Plant-in-service</t>
  </si>
  <si>
    <t>Accumulated Reserve</t>
  </si>
  <si>
    <t>Plant account Description</t>
  </si>
  <si>
    <t>Structures</t>
  </si>
  <si>
    <t>Boiler Plant Equipment</t>
  </si>
  <si>
    <t>Turbogenerator unit</t>
  </si>
  <si>
    <t>Accessory Electric Equipment</t>
  </si>
  <si>
    <t>Misc. Power Plant Equipment</t>
  </si>
  <si>
    <t>Reservoirs</t>
  </si>
  <si>
    <t>Water Wheels/ Generators</t>
  </si>
  <si>
    <t>Remaining Life</t>
  </si>
  <si>
    <t>Net Salvage %</t>
  </si>
  <si>
    <t>Remaining to Collect</t>
  </si>
  <si>
    <t>Remaining Annual Collect</t>
  </si>
  <si>
    <t>Depreciation Rate</t>
  </si>
  <si>
    <t>OPC</t>
  </si>
  <si>
    <t>Scource</t>
  </si>
  <si>
    <t>Depreciation Expense</t>
  </si>
  <si>
    <t>Total</t>
  </si>
  <si>
    <t>Retirement Date</t>
  </si>
  <si>
    <t>Total to Collect</t>
  </si>
  <si>
    <t>Fuel Holders</t>
  </si>
  <si>
    <t>Generator</t>
  </si>
  <si>
    <t>Iatan</t>
  </si>
  <si>
    <t>Land &amp; Land Rights</t>
  </si>
  <si>
    <t>Unit Train</t>
  </si>
  <si>
    <t>Iatan 2</t>
  </si>
  <si>
    <t>Iatan Common</t>
  </si>
  <si>
    <t>Plum Point</t>
  </si>
  <si>
    <t>Train Lease</t>
  </si>
  <si>
    <t>Ozark Beach</t>
  </si>
  <si>
    <t>Energy Center</t>
  </si>
  <si>
    <t>Prime Movers</t>
  </si>
  <si>
    <t>Energy Center FT8</t>
  </si>
  <si>
    <t>Riverton 9, 10, 11</t>
  </si>
  <si>
    <t>Riverton 12</t>
  </si>
  <si>
    <t>State Line CC</t>
  </si>
  <si>
    <t>State Line Common</t>
  </si>
  <si>
    <t>Prosperity Solar</t>
  </si>
  <si>
    <t>Kings Point Wind</t>
  </si>
  <si>
    <t>North Fork Wind</t>
  </si>
  <si>
    <t>Current Order</t>
  </si>
  <si>
    <t>State Line unit 1</t>
  </si>
  <si>
    <t>Current Ordered</t>
  </si>
  <si>
    <t>Asbury</t>
  </si>
  <si>
    <t>Neosho Wind</t>
  </si>
  <si>
    <t>DR 16</t>
  </si>
  <si>
    <t>DR16</t>
  </si>
  <si>
    <t>Response to DR8501 and 2019 depreciation study</t>
  </si>
  <si>
    <t>2019 Staff Surrebuttal EMS</t>
  </si>
  <si>
    <t>Totals</t>
  </si>
  <si>
    <t>JAR-D-3</t>
  </si>
  <si>
    <t>Remove Riverton 10 and 11</t>
  </si>
  <si>
    <t>JAR-S-9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</si>
</sst>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7" fontId="1" fillId="3" borderId="0" xfId="0" applyNumberFormat="1" applyFont="1" applyFill="1" applyAlignment="1">
      <alignment horizontal="center"/>
    </xf>
    <xf numFmtId="1" fontId="1" fillId="0" borderId="0" xfId="0" applyNumberFormat="1" applyFont="1"/>
    <xf numFmtId="164" fontId="8" fillId="0" borderId="0" xfId="6" applyNumberFormat="1" applyFont="1" applyFill="1"/>
    <xf numFmtId="164" fontId="8" fillId="0" borderId="0" xfId="7" applyNumberFormat="1" applyFont="1" applyFill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" fillId="4" borderId="0" xfId="0" applyFont="1" applyFill="1"/>
    <xf numFmtId="0" fontId="1" fillId="0" borderId="0" xfId="0" applyFont="1"/>
  </cellXfs>
  <cellStyles count="14">
    <cellStyle name="Comma 10" xfId="7" xr:uid="{D392470C-0052-4304-B1A7-4E35DEE708C2}"/>
    <cellStyle name="Comma 33" xfId="6" xr:uid="{1A879693-5647-4E4B-8BF8-C7EC6CFDCF2D}"/>
    <cellStyle name="Comma 34" xfId="10" xr:uid="{5A27614B-8FBF-4B59-8679-6EDE60D89A45}"/>
    <cellStyle name="Currency 2" xfId="2" xr:uid="{23C19441-E617-4169-BB4A-B4001B0F2B1F}"/>
    <cellStyle name="Currency 6 2" xfId="8" xr:uid="{63702511-ECA5-42BB-85C8-4572B79580BC}"/>
    <cellStyle name="Hyperlink 4" xfId="9" xr:uid="{FE8F40E6-A047-436A-86C3-7E1B443E80EE}"/>
    <cellStyle name="Normal" xfId="0" builtinId="0"/>
    <cellStyle name="Normal 10" xfId="12" xr:uid="{21C50E21-747C-46FF-939F-50ADC4BC159A}"/>
    <cellStyle name="Normal 12" xfId="5" xr:uid="{AF99A247-1588-468C-AD1A-D2CC1F18E322}"/>
    <cellStyle name="Normal 12 9" xfId="13" xr:uid="{B5D05F4F-0765-4669-ACCB-9432A37DF7D0}"/>
    <cellStyle name="Normal 2" xfId="1" xr:uid="{EFC96D79-CA47-402D-937D-EF670D0745F8}"/>
    <cellStyle name="Normal 2 2 2" xfId="11" xr:uid="{6AF6E92A-A229-4FE9-A568-CF4FE3518438}"/>
    <cellStyle name="Normal 2 7" xfId="4" xr:uid="{1BA16A80-2B45-4EEF-9DAC-A6C52C6CBDB4}"/>
    <cellStyle name="Percent 2" xfId="3" xr:uid="{013F4891-80FF-4B50-8B47-1136842A0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F5D9-7CC1-408F-B599-5C94DF9FEA95}">
  <dimension ref="A1:P47"/>
  <sheetViews>
    <sheetView tabSelected="1" zoomScale="90" zoomScaleNormal="90" workbookViewId="0"/>
  </sheetViews>
  <sheetFormatPr defaultColWidth="8.85546875" defaultRowHeight="15.75" x14ac:dyDescent="0.25"/>
  <cols>
    <col min="1" max="1" width="11.5703125" style="1" bestFit="1" customWidth="1"/>
    <col min="2" max="2" width="28.140625" style="1" bestFit="1" customWidth="1"/>
    <col min="3" max="3" width="13.85546875" style="1" bestFit="1" customWidth="1"/>
    <col min="4" max="4" width="12.85546875" style="1" bestFit="1" customWidth="1"/>
    <col min="5" max="5" width="13.28515625" style="10" customWidth="1"/>
    <col min="6" max="6" width="11.5703125" style="10" customWidth="1"/>
    <col min="7" max="7" width="9.28515625" style="10" customWidth="1"/>
    <col min="8" max="8" width="2.140625" style="1" bestFit="1" customWidth="1"/>
    <col min="9" max="9" width="13.7109375" style="1" bestFit="1" customWidth="1"/>
    <col min="10" max="10" width="13.140625" style="1" customWidth="1"/>
    <col min="11" max="11" width="16.7109375" style="1" customWidth="1"/>
    <col min="12" max="12" width="12.7109375" style="1" customWidth="1"/>
    <col min="13" max="13" width="12.28515625" style="1" customWidth="1"/>
    <col min="14" max="14" width="6" style="1" bestFit="1" customWidth="1"/>
    <col min="15" max="16" width="15.7109375" style="1" customWidth="1"/>
    <col min="17" max="16384" width="8.85546875" style="1"/>
  </cols>
  <sheetData>
    <row r="1" spans="1:16" ht="78.75" x14ac:dyDescent="0.25">
      <c r="A1" s="22" t="s">
        <v>53</v>
      </c>
      <c r="B1" s="7" t="s">
        <v>16</v>
      </c>
      <c r="C1" s="7" t="s">
        <v>46</v>
      </c>
      <c r="D1" s="7" t="s">
        <v>47</v>
      </c>
      <c r="E1" s="9" t="s">
        <v>48</v>
      </c>
      <c r="G1" s="9" t="s">
        <v>49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9"/>
      <c r="F2" s="9"/>
      <c r="G2" s="9"/>
      <c r="H2" s="7"/>
      <c r="I2" s="7"/>
      <c r="J2" s="7"/>
      <c r="K2" s="7"/>
      <c r="L2" s="7" t="s">
        <v>15</v>
      </c>
      <c r="M2" s="7" t="s">
        <v>43</v>
      </c>
      <c r="N2" s="7"/>
      <c r="O2" s="7" t="s">
        <v>15</v>
      </c>
      <c r="P2" s="7" t="s">
        <v>43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9" t="s">
        <v>19</v>
      </c>
      <c r="F3" s="9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23</v>
      </c>
      <c r="I4" s="2"/>
    </row>
    <row r="5" spans="1:16" x14ac:dyDescent="0.25">
      <c r="A5" s="1">
        <v>310</v>
      </c>
      <c r="B5" s="1" t="s">
        <v>24</v>
      </c>
      <c r="C5" s="17">
        <v>128856</v>
      </c>
      <c r="D5" s="18">
        <v>0</v>
      </c>
      <c r="G5" s="12">
        <v>0</v>
      </c>
      <c r="I5" s="2"/>
      <c r="M5" s="1">
        <v>0</v>
      </c>
    </row>
    <row r="6" spans="1:16" x14ac:dyDescent="0.25">
      <c r="A6" s="1">
        <v>311</v>
      </c>
      <c r="B6" s="1" t="s">
        <v>3</v>
      </c>
      <c r="C6" s="2">
        <v>4784475</v>
      </c>
      <c r="D6" s="18">
        <v>3140997.0500000003</v>
      </c>
      <c r="E6" s="11">
        <v>51135</v>
      </c>
      <c r="F6" s="10">
        <v>15.25</v>
      </c>
      <c r="G6" s="12">
        <v>-7.0000000000000007E-2</v>
      </c>
      <c r="I6" s="2">
        <f>C6*(1-G6)</f>
        <v>5119388.25</v>
      </c>
      <c r="J6" s="2">
        <f>I6-D6</f>
        <v>1978391.1999999997</v>
      </c>
      <c r="K6" s="3">
        <f>J6/F6</f>
        <v>129730.57049180326</v>
      </c>
      <c r="L6" s="4">
        <f>K6/C6</f>
        <v>2.7114901946776449E-2</v>
      </c>
      <c r="M6" s="4">
        <v>1.9900000000000001E-2</v>
      </c>
      <c r="O6" s="3">
        <f t="shared" ref="O6:O11" si="0">L6*C6</f>
        <v>129730.57049180326</v>
      </c>
      <c r="P6" s="3">
        <f t="shared" ref="P6:P11" si="1">M6*C6</f>
        <v>95211.052500000005</v>
      </c>
    </row>
    <row r="7" spans="1:16" x14ac:dyDescent="0.25">
      <c r="A7" s="1">
        <v>312</v>
      </c>
      <c r="B7" s="1" t="s">
        <v>4</v>
      </c>
      <c r="C7" s="2">
        <v>82115314</v>
      </c>
      <c r="D7" s="18">
        <v>47521089.090000004</v>
      </c>
      <c r="E7" s="11">
        <v>51135</v>
      </c>
      <c r="F7" s="10">
        <v>15.25</v>
      </c>
      <c r="G7" s="12">
        <v>-0.1</v>
      </c>
      <c r="I7" s="2">
        <f t="shared" ref="I7:I44" si="2">C7*(1-G7)</f>
        <v>90326845.400000006</v>
      </c>
      <c r="J7" s="2">
        <f t="shared" ref="J7:J44" si="3">I7-D7</f>
        <v>42805756.310000002</v>
      </c>
      <c r="K7" s="3">
        <f t="shared" ref="K7:K44" si="4">J7/F7</f>
        <v>2806934.8400000003</v>
      </c>
      <c r="L7" s="4">
        <f t="shared" ref="L7:L44" si="5">K7/C7</f>
        <v>3.4182842435456072E-2</v>
      </c>
      <c r="M7" s="4">
        <v>3.5700000000000003E-2</v>
      </c>
      <c r="O7" s="3">
        <f t="shared" si="0"/>
        <v>2806934.8400000003</v>
      </c>
      <c r="P7" s="3">
        <f t="shared" si="1"/>
        <v>2931516.7098000003</v>
      </c>
    </row>
    <row r="8" spans="1:16" x14ac:dyDescent="0.25">
      <c r="A8" s="1">
        <v>312</v>
      </c>
      <c r="B8" s="1" t="s">
        <v>25</v>
      </c>
      <c r="C8" s="2">
        <v>329005</v>
      </c>
      <c r="D8" s="18">
        <v>358238.17</v>
      </c>
      <c r="E8" s="11">
        <v>51135</v>
      </c>
      <c r="F8" s="10">
        <v>15.25</v>
      </c>
      <c r="G8" s="12">
        <v>0</v>
      </c>
      <c r="I8" s="2">
        <f t="shared" si="2"/>
        <v>329005</v>
      </c>
      <c r="J8" s="2">
        <f t="shared" si="3"/>
        <v>-29233.169999999984</v>
      </c>
      <c r="K8" s="3">
        <f t="shared" si="4"/>
        <v>-1916.9291803278677</v>
      </c>
      <c r="L8" s="4">
        <f t="shared" si="5"/>
        <v>-5.8264439152227706E-3</v>
      </c>
      <c r="M8" s="4">
        <v>0.1789</v>
      </c>
      <c r="O8" s="3">
        <f t="shared" si="0"/>
        <v>-1916.9291803278677</v>
      </c>
      <c r="P8" s="3">
        <f t="shared" si="1"/>
        <v>58858.994500000001</v>
      </c>
    </row>
    <row r="9" spans="1:16" x14ac:dyDescent="0.25">
      <c r="A9" s="1">
        <v>314</v>
      </c>
      <c r="B9" s="1" t="s">
        <v>5</v>
      </c>
      <c r="C9" s="2">
        <v>16115770</v>
      </c>
      <c r="D9" s="18">
        <v>7273099.3100000005</v>
      </c>
      <c r="E9" s="11">
        <v>51135</v>
      </c>
      <c r="F9" s="10">
        <v>15.25</v>
      </c>
      <c r="G9" s="12">
        <v>-0.15</v>
      </c>
      <c r="I9" s="2">
        <f t="shared" si="2"/>
        <v>18533135.5</v>
      </c>
      <c r="J9" s="2">
        <f t="shared" si="3"/>
        <v>11260036.189999999</v>
      </c>
      <c r="K9" s="3">
        <f t="shared" si="4"/>
        <v>738363.02885245893</v>
      </c>
      <c r="L9" s="4">
        <f t="shared" si="5"/>
        <v>4.5816180601513858E-2</v>
      </c>
      <c r="M9" s="4">
        <v>0.04</v>
      </c>
      <c r="O9" s="3">
        <f t="shared" si="0"/>
        <v>738363.02885245893</v>
      </c>
      <c r="P9" s="3">
        <f t="shared" si="1"/>
        <v>644630.80000000005</v>
      </c>
    </row>
    <row r="10" spans="1:16" x14ac:dyDescent="0.25">
      <c r="A10" s="1">
        <v>315</v>
      </c>
      <c r="B10" s="1" t="s">
        <v>6</v>
      </c>
      <c r="C10" s="2">
        <v>9415091</v>
      </c>
      <c r="D10" s="18">
        <v>5085999.9399999995</v>
      </c>
      <c r="E10" s="11">
        <v>51135</v>
      </c>
      <c r="F10" s="10">
        <v>15.25</v>
      </c>
      <c r="G10" s="12">
        <v>-0.08</v>
      </c>
      <c r="I10" s="2">
        <f t="shared" si="2"/>
        <v>10168298.280000001</v>
      </c>
      <c r="J10" s="2">
        <f t="shared" si="3"/>
        <v>5082298.3400000017</v>
      </c>
      <c r="K10" s="3">
        <f t="shared" si="4"/>
        <v>333265.46491803287</v>
      </c>
      <c r="L10" s="4">
        <f t="shared" si="5"/>
        <v>3.5396945703236739E-2</v>
      </c>
      <c r="M10" s="4">
        <v>3.3700000000000001E-2</v>
      </c>
      <c r="O10" s="3">
        <f t="shared" si="0"/>
        <v>333265.46491803287</v>
      </c>
      <c r="P10" s="3">
        <f t="shared" si="1"/>
        <v>317288.56670000002</v>
      </c>
    </row>
    <row r="11" spans="1:16" x14ac:dyDescent="0.25">
      <c r="A11" s="1">
        <v>316</v>
      </c>
      <c r="B11" s="1" t="s">
        <v>7</v>
      </c>
      <c r="C11" s="2">
        <v>1700856</v>
      </c>
      <c r="D11" s="18">
        <v>859178.28999999992</v>
      </c>
      <c r="E11" s="11">
        <v>51135</v>
      </c>
      <c r="F11" s="10">
        <v>15.25</v>
      </c>
      <c r="G11" s="12">
        <v>-0.04</v>
      </c>
      <c r="I11" s="2">
        <f t="shared" si="2"/>
        <v>1768890.24</v>
      </c>
      <c r="J11" s="2">
        <f t="shared" si="3"/>
        <v>909711.95000000007</v>
      </c>
      <c r="K11" s="3">
        <f t="shared" si="4"/>
        <v>59653.242622950827</v>
      </c>
      <c r="L11" s="4">
        <f t="shared" si="5"/>
        <v>3.5072482692803407E-2</v>
      </c>
      <c r="M11" s="4">
        <v>2.9600000000000001E-2</v>
      </c>
      <c r="O11" s="3">
        <f t="shared" si="0"/>
        <v>59653.242622950835</v>
      </c>
      <c r="P11" s="3">
        <f t="shared" si="1"/>
        <v>50345.337599999999</v>
      </c>
    </row>
    <row r="12" spans="1:16" x14ac:dyDescent="0.25">
      <c r="C12" s="2"/>
      <c r="D12" s="2"/>
      <c r="G12" s="12"/>
      <c r="I12" s="2"/>
      <c r="J12" s="2"/>
      <c r="K12" s="3"/>
      <c r="L12" s="4"/>
      <c r="M12" s="4"/>
      <c r="O12" s="5">
        <f>SUM(O6:O11)</f>
        <v>4066030.2177049187</v>
      </c>
      <c r="P12" s="5">
        <f>SUM(P6:P11)</f>
        <v>4097851.4611000004</v>
      </c>
    </row>
    <row r="13" spans="1:16" x14ac:dyDescent="0.25">
      <c r="A13" s="1" t="s">
        <v>26</v>
      </c>
      <c r="C13" s="2"/>
      <c r="D13" s="2"/>
      <c r="G13" s="12"/>
      <c r="I13" s="2"/>
      <c r="J13" s="2"/>
      <c r="K13" s="3"/>
      <c r="L13" s="4"/>
      <c r="M13" s="4"/>
      <c r="O13" s="3"/>
      <c r="P13" s="3"/>
    </row>
    <row r="14" spans="1:16" x14ac:dyDescent="0.25">
      <c r="A14" s="1">
        <v>311</v>
      </c>
      <c r="B14" s="1" t="s">
        <v>3</v>
      </c>
      <c r="C14" s="2">
        <v>21268180</v>
      </c>
      <c r="D14" s="2">
        <f>5070505+3544751</f>
        <v>8615256</v>
      </c>
      <c r="E14" s="11">
        <v>62458</v>
      </c>
      <c r="F14" s="10">
        <v>46.25</v>
      </c>
      <c r="G14" s="12">
        <v>-7.0000000000000007E-2</v>
      </c>
      <c r="I14" s="2">
        <f t="shared" si="2"/>
        <v>22756952.600000001</v>
      </c>
      <c r="J14" s="2">
        <f t="shared" si="3"/>
        <v>14141696.600000001</v>
      </c>
      <c r="K14" s="3">
        <f t="shared" si="4"/>
        <v>305766.41297297302</v>
      </c>
      <c r="L14" s="4">
        <f t="shared" si="5"/>
        <v>1.4376707972801293E-2</v>
      </c>
      <c r="M14" s="4">
        <v>2.0799999999999999E-2</v>
      </c>
      <c r="O14" s="3">
        <f>L14*C14</f>
        <v>305766.41297297302</v>
      </c>
      <c r="P14" s="3">
        <f>M14*C14</f>
        <v>442378.14399999997</v>
      </c>
    </row>
    <row r="15" spans="1:16" x14ac:dyDescent="0.25">
      <c r="A15" s="1">
        <v>312</v>
      </c>
      <c r="B15" s="1" t="s">
        <v>4</v>
      </c>
      <c r="C15" s="2">
        <v>145765285</v>
      </c>
      <c r="D15" s="2">
        <f>23321761+28262169</f>
        <v>51583930</v>
      </c>
      <c r="E15" s="11">
        <v>62458</v>
      </c>
      <c r="F15" s="10">
        <v>46.25</v>
      </c>
      <c r="G15" s="12">
        <v>-0.1</v>
      </c>
      <c r="I15" s="2">
        <f t="shared" si="2"/>
        <v>160341813.5</v>
      </c>
      <c r="J15" s="2">
        <f t="shared" si="3"/>
        <v>108757883.5</v>
      </c>
      <c r="K15" s="3">
        <f t="shared" si="4"/>
        <v>2351521.8054054054</v>
      </c>
      <c r="L15" s="4">
        <f t="shared" si="5"/>
        <v>1.6132248535070646E-2</v>
      </c>
      <c r="M15" s="4">
        <v>3.1E-2</v>
      </c>
      <c r="O15" s="3">
        <f>L15*C15</f>
        <v>2351521.8054054054</v>
      </c>
      <c r="P15" s="3">
        <f>M15*C15</f>
        <v>4518723.835</v>
      </c>
    </row>
    <row r="16" spans="1:16" x14ac:dyDescent="0.25">
      <c r="A16" s="1">
        <v>314</v>
      </c>
      <c r="B16" s="1" t="s">
        <v>5</v>
      </c>
      <c r="C16" s="2">
        <v>51673090</v>
      </c>
      <c r="D16" s="2">
        <f>11918327+8319550</f>
        <v>20237877</v>
      </c>
      <c r="E16" s="11">
        <v>62458</v>
      </c>
      <c r="F16" s="10">
        <v>46.25</v>
      </c>
      <c r="G16" s="12">
        <v>-0.15</v>
      </c>
      <c r="I16" s="2">
        <f t="shared" si="2"/>
        <v>59424053.499999993</v>
      </c>
      <c r="J16" s="2">
        <f t="shared" si="3"/>
        <v>39186176.499999993</v>
      </c>
      <c r="K16" s="3">
        <f t="shared" si="4"/>
        <v>847268.68108108093</v>
      </c>
      <c r="L16" s="4">
        <f t="shared" si="5"/>
        <v>1.6396710184761177E-2</v>
      </c>
      <c r="M16" s="4">
        <v>2.58E-2</v>
      </c>
      <c r="O16" s="3">
        <f>L16*C16</f>
        <v>847268.68108108093</v>
      </c>
      <c r="P16" s="3">
        <f>M16*C16</f>
        <v>1333165.7220000001</v>
      </c>
    </row>
    <row r="17" spans="1:16" x14ac:dyDescent="0.25">
      <c r="A17" s="1">
        <v>315</v>
      </c>
      <c r="B17" s="1" t="s">
        <v>6</v>
      </c>
      <c r="C17" s="2">
        <v>12989937</v>
      </c>
      <c r="D17" s="2">
        <f>2948001+2101102</f>
        <v>5049103</v>
      </c>
      <c r="E17" s="11">
        <v>62458</v>
      </c>
      <c r="F17" s="10">
        <v>46.25</v>
      </c>
      <c r="G17" s="12">
        <v>-0.08</v>
      </c>
      <c r="I17" s="2">
        <f t="shared" si="2"/>
        <v>14029131.960000001</v>
      </c>
      <c r="J17" s="2">
        <f t="shared" si="3"/>
        <v>8980028.9600000009</v>
      </c>
      <c r="K17" s="3">
        <f t="shared" si="4"/>
        <v>194162.78832432436</v>
      </c>
      <c r="L17" s="4">
        <f t="shared" si="5"/>
        <v>1.4947169360738574E-2</v>
      </c>
      <c r="M17" s="4">
        <v>2.5600000000000001E-2</v>
      </c>
      <c r="O17" s="3">
        <f>L17*C17</f>
        <v>194162.78832432436</v>
      </c>
      <c r="P17" s="3">
        <f>M17*C17</f>
        <v>332542.3872</v>
      </c>
    </row>
    <row r="18" spans="1:16" x14ac:dyDescent="0.25">
      <c r="A18" s="1">
        <v>316</v>
      </c>
      <c r="B18" s="1" t="s">
        <v>7</v>
      </c>
      <c r="C18" s="2">
        <v>437169</v>
      </c>
      <c r="D18" s="2">
        <f>501418+25758</f>
        <v>527176</v>
      </c>
      <c r="E18" s="11">
        <v>62458</v>
      </c>
      <c r="F18" s="10">
        <v>46.25</v>
      </c>
      <c r="G18" s="12">
        <v>-0.04</v>
      </c>
      <c r="I18" s="2">
        <f t="shared" si="2"/>
        <v>454655.76</v>
      </c>
      <c r="J18" s="2">
        <f t="shared" si="3"/>
        <v>-72520.239999999991</v>
      </c>
      <c r="K18" s="3">
        <f t="shared" si="4"/>
        <v>-1568.005189189189</v>
      </c>
      <c r="L18" s="4">
        <f t="shared" si="5"/>
        <v>-3.58672547502039E-3</v>
      </c>
      <c r="M18" s="4">
        <v>0</v>
      </c>
      <c r="O18" s="3">
        <f>L18*C18</f>
        <v>-1568.005189189189</v>
      </c>
      <c r="P18" s="3">
        <f>M18*C18</f>
        <v>0</v>
      </c>
    </row>
    <row r="19" spans="1:16" x14ac:dyDescent="0.25">
      <c r="C19" s="2"/>
      <c r="D19" s="2"/>
      <c r="G19" s="12"/>
      <c r="I19" s="2"/>
      <c r="J19" s="2"/>
      <c r="K19" s="3"/>
      <c r="L19" s="4"/>
      <c r="M19" s="4"/>
      <c r="O19" s="5">
        <f>SUM(O14:O18)</f>
        <v>3697151.6825945945</v>
      </c>
      <c r="P19" s="5">
        <f t="shared" ref="P19" si="6">SUM(P14:P18)</f>
        <v>6626810.0882000001</v>
      </c>
    </row>
    <row r="20" spans="1:16" x14ac:dyDescent="0.25">
      <c r="A20" s="23" t="s">
        <v>27</v>
      </c>
      <c r="I20" s="2"/>
    </row>
    <row r="21" spans="1:16" x14ac:dyDescent="0.25">
      <c r="A21" s="1">
        <v>310</v>
      </c>
      <c r="B21" s="1" t="s">
        <v>24</v>
      </c>
      <c r="C21" s="1">
        <v>0</v>
      </c>
      <c r="D21" s="1">
        <v>0</v>
      </c>
      <c r="G21" s="12">
        <v>0</v>
      </c>
      <c r="I21" s="2"/>
      <c r="M21" s="1">
        <v>0</v>
      </c>
    </row>
    <row r="22" spans="1:16" x14ac:dyDescent="0.25">
      <c r="A22" s="1">
        <v>311</v>
      </c>
      <c r="B22" s="1" t="s">
        <v>3</v>
      </c>
      <c r="C22" s="2">
        <v>20792062</v>
      </c>
      <c r="D22" s="2">
        <v>3511172</v>
      </c>
      <c r="E22" s="11">
        <v>62458</v>
      </c>
      <c r="F22" s="10">
        <v>46.25</v>
      </c>
      <c r="G22" s="12">
        <v>-7.0000000000000007E-2</v>
      </c>
      <c r="I22" s="2">
        <f>C22*(1-G22)</f>
        <v>22247506.34</v>
      </c>
      <c r="J22" s="2">
        <f>I22-D22</f>
        <v>18736334.34</v>
      </c>
      <c r="K22" s="3">
        <f>J22/F22</f>
        <v>405109.93167567567</v>
      </c>
      <c r="L22" s="4">
        <f>K22/C22</f>
        <v>1.9483874743913117E-2</v>
      </c>
      <c r="M22" s="4">
        <v>2.2200000000000001E-2</v>
      </c>
      <c r="O22" s="3">
        <f>L22*C22</f>
        <v>405109.93167567567</v>
      </c>
      <c r="P22" s="3">
        <f>M22*C22</f>
        <v>461583.77640000003</v>
      </c>
    </row>
    <row r="23" spans="1:16" x14ac:dyDescent="0.25">
      <c r="A23" s="1">
        <v>312</v>
      </c>
      <c r="B23" s="1" t="s">
        <v>4</v>
      </c>
      <c r="C23" s="2">
        <v>41804935</v>
      </c>
      <c r="D23" s="2">
        <v>11048373</v>
      </c>
      <c r="E23" s="11">
        <v>62458</v>
      </c>
      <c r="F23" s="10">
        <v>46.25</v>
      </c>
      <c r="G23" s="12">
        <v>-0.1</v>
      </c>
      <c r="I23" s="2">
        <f t="shared" ref="I23:I26" si="7">C23*(1-G23)</f>
        <v>45985428.5</v>
      </c>
      <c r="J23" s="2">
        <f t="shared" ref="J23:J26" si="8">I23-D23</f>
        <v>34937055.5</v>
      </c>
      <c r="K23" s="3">
        <f t="shared" ref="K23:K26" si="9">J23/F23</f>
        <v>755395.79459459463</v>
      </c>
      <c r="L23" s="4">
        <f t="shared" ref="L23:L26" si="10">K23/C23</f>
        <v>1.8069536397906004E-2</v>
      </c>
      <c r="M23" s="4">
        <v>3.1099999999999999E-2</v>
      </c>
      <c r="O23" s="3">
        <f>L23*C23</f>
        <v>755395.79459459463</v>
      </c>
      <c r="P23" s="3">
        <f>M23*C23</f>
        <v>1300133.4785</v>
      </c>
    </row>
    <row r="24" spans="1:16" x14ac:dyDescent="0.25">
      <c r="A24" s="1">
        <v>314</v>
      </c>
      <c r="B24" s="1" t="s">
        <v>5</v>
      </c>
      <c r="C24" s="2">
        <v>1298204</v>
      </c>
      <c r="D24" s="2">
        <v>307026</v>
      </c>
      <c r="E24" s="11">
        <v>62458</v>
      </c>
      <c r="F24" s="10">
        <v>46.25</v>
      </c>
      <c r="G24" s="12">
        <v>-0.15</v>
      </c>
      <c r="I24" s="2">
        <f t="shared" si="7"/>
        <v>1492934.5999999999</v>
      </c>
      <c r="J24" s="2">
        <f t="shared" si="8"/>
        <v>1185908.5999999999</v>
      </c>
      <c r="K24" s="3">
        <f t="shared" si="9"/>
        <v>25641.267027027025</v>
      </c>
      <c r="L24" s="4">
        <f t="shared" si="10"/>
        <v>1.9751338793461602E-2</v>
      </c>
      <c r="M24" s="4">
        <v>2.6800000000000001E-2</v>
      </c>
      <c r="O24" s="3">
        <f>L24*C24</f>
        <v>25641.267027027025</v>
      </c>
      <c r="P24" s="3">
        <f>M24*C24</f>
        <v>34791.867200000001</v>
      </c>
    </row>
    <row r="25" spans="1:16" x14ac:dyDescent="0.25">
      <c r="A25" s="1">
        <v>315</v>
      </c>
      <c r="B25" s="1" t="s">
        <v>6</v>
      </c>
      <c r="C25" s="2">
        <v>5179395</v>
      </c>
      <c r="D25" s="2">
        <v>1171987</v>
      </c>
      <c r="E25" s="11">
        <v>62458</v>
      </c>
      <c r="F25" s="10">
        <v>46.25</v>
      </c>
      <c r="G25" s="12">
        <v>-0.08</v>
      </c>
      <c r="I25" s="2">
        <f t="shared" si="7"/>
        <v>5593746.6000000006</v>
      </c>
      <c r="J25" s="2">
        <f t="shared" si="8"/>
        <v>4421759.6000000006</v>
      </c>
      <c r="K25" s="3">
        <f t="shared" si="9"/>
        <v>95605.612972972987</v>
      </c>
      <c r="L25" s="4">
        <f t="shared" si="10"/>
        <v>1.8458837947863214E-2</v>
      </c>
      <c r="M25" s="4">
        <v>2.6200000000000001E-2</v>
      </c>
      <c r="O25" s="3">
        <f>L25*C25</f>
        <v>95605.612972972987</v>
      </c>
      <c r="P25" s="3">
        <f>M25*C25</f>
        <v>135700.149</v>
      </c>
    </row>
    <row r="26" spans="1:16" x14ac:dyDescent="0.25">
      <c r="A26" s="1">
        <v>316</v>
      </c>
      <c r="B26" s="1" t="s">
        <v>7</v>
      </c>
      <c r="C26" s="2">
        <v>871800</v>
      </c>
      <c r="D26" s="2">
        <v>152219</v>
      </c>
      <c r="E26" s="11">
        <v>62458</v>
      </c>
      <c r="F26" s="10">
        <v>46.25</v>
      </c>
      <c r="G26" s="12">
        <v>-0.04</v>
      </c>
      <c r="I26" s="2">
        <f t="shared" si="7"/>
        <v>906672</v>
      </c>
      <c r="J26" s="2">
        <f t="shared" si="8"/>
        <v>754453</v>
      </c>
      <c r="K26" s="3">
        <f t="shared" si="9"/>
        <v>16312.497297297297</v>
      </c>
      <c r="L26" s="4">
        <f t="shared" si="10"/>
        <v>1.871128389228871E-2</v>
      </c>
      <c r="M26" s="4">
        <v>3.15E-2</v>
      </c>
      <c r="O26" s="3">
        <f>L26*C26</f>
        <v>16312.497297297297</v>
      </c>
      <c r="P26" s="3">
        <f>M26*C26</f>
        <v>27461.7</v>
      </c>
    </row>
    <row r="27" spans="1:16" x14ac:dyDescent="0.25">
      <c r="C27" s="2"/>
      <c r="D27" s="2"/>
      <c r="G27" s="12"/>
      <c r="I27" s="2"/>
      <c r="J27" s="2"/>
      <c r="K27" s="3"/>
      <c r="L27" s="4"/>
      <c r="M27" s="4"/>
      <c r="O27" s="5">
        <f>SUM(O22:O26)</f>
        <v>1298065.1035675674</v>
      </c>
      <c r="P27" s="5">
        <f t="shared" ref="P27" si="11">SUM(P22:P26)</f>
        <v>1959670.9711</v>
      </c>
    </row>
    <row r="28" spans="1:16" x14ac:dyDescent="0.25">
      <c r="A28" s="1" t="s">
        <v>28</v>
      </c>
      <c r="I28" s="2"/>
    </row>
    <row r="29" spans="1:16" x14ac:dyDescent="0.25">
      <c r="A29" s="1">
        <v>310</v>
      </c>
      <c r="B29" s="1" t="s">
        <v>24</v>
      </c>
      <c r="C29" s="1">
        <v>956529</v>
      </c>
      <c r="D29" s="1">
        <v>0</v>
      </c>
      <c r="G29" s="12">
        <v>0</v>
      </c>
      <c r="I29" s="2"/>
      <c r="M29" s="1">
        <v>0</v>
      </c>
    </row>
    <row r="30" spans="1:16" x14ac:dyDescent="0.25">
      <c r="A30" s="1">
        <v>311</v>
      </c>
      <c r="B30" s="1" t="s">
        <v>3</v>
      </c>
      <c r="C30" s="2">
        <v>20725622</v>
      </c>
      <c r="D30" s="2">
        <v>5984951</v>
      </c>
      <c r="E30" s="11">
        <v>58806</v>
      </c>
      <c r="F30" s="10">
        <v>36.25</v>
      </c>
      <c r="G30" s="12">
        <v>-7.0000000000000007E-2</v>
      </c>
      <c r="I30" s="2">
        <f>C30*(1-G30)</f>
        <v>22176415.540000003</v>
      </c>
      <c r="J30" s="2">
        <f>I30-D30</f>
        <v>16191464.540000003</v>
      </c>
      <c r="K30" s="3">
        <f>J30/F30</f>
        <v>446661.09075862076</v>
      </c>
      <c r="L30" s="4">
        <f>K30/C30</f>
        <v>2.1551154930772198E-2</v>
      </c>
      <c r="M30" s="4">
        <v>2.41E-2</v>
      </c>
      <c r="O30" s="3">
        <f>L30*C30</f>
        <v>446661.09075862076</v>
      </c>
      <c r="P30" s="3">
        <f>M30*C30</f>
        <v>499487.4902</v>
      </c>
    </row>
    <row r="31" spans="1:16" x14ac:dyDescent="0.25">
      <c r="A31" s="1">
        <v>312</v>
      </c>
      <c r="B31" s="1" t="s">
        <v>4</v>
      </c>
      <c r="C31" s="2">
        <v>54615089</v>
      </c>
      <c r="D31" s="2">
        <v>16537631</v>
      </c>
      <c r="E31" s="11">
        <v>58806</v>
      </c>
      <c r="F31" s="10">
        <v>36.25</v>
      </c>
      <c r="G31" s="12">
        <v>-0.1</v>
      </c>
      <c r="I31" s="2">
        <f t="shared" ref="I31:I36" si="12">C31*(1-G31)</f>
        <v>60076597.900000006</v>
      </c>
      <c r="J31" s="2">
        <f t="shared" ref="J31:J36" si="13">I31-D31</f>
        <v>43538966.900000006</v>
      </c>
      <c r="K31" s="3">
        <f t="shared" ref="K31:K36" si="14">J31/F31</f>
        <v>1201074.9489655173</v>
      </c>
      <c r="L31" s="4">
        <f t="shared" ref="L31:L36" si="15">K31/C31</f>
        <v>2.1991632183653811E-2</v>
      </c>
      <c r="M31" s="4">
        <v>3.2300000000000002E-2</v>
      </c>
      <c r="O31" s="3">
        <f>L31*C31</f>
        <v>1201074.9489655173</v>
      </c>
      <c r="P31" s="3">
        <f>M31*C31</f>
        <v>1764067.3747</v>
      </c>
    </row>
    <row r="32" spans="1:16" x14ac:dyDescent="0.25">
      <c r="A32" s="1">
        <v>312</v>
      </c>
      <c r="B32" s="1" t="s">
        <v>29</v>
      </c>
      <c r="C32" s="2">
        <v>5196478</v>
      </c>
      <c r="D32" s="2">
        <v>4882334</v>
      </c>
      <c r="E32" s="11">
        <v>58806</v>
      </c>
      <c r="F32" s="10">
        <v>36.25</v>
      </c>
      <c r="G32" s="12">
        <v>0</v>
      </c>
      <c r="I32" s="2">
        <f t="shared" si="12"/>
        <v>5196478</v>
      </c>
      <c r="J32" s="2">
        <f t="shared" si="13"/>
        <v>314144</v>
      </c>
      <c r="K32" s="3">
        <f t="shared" si="14"/>
        <v>8666.0413793103453</v>
      </c>
      <c r="L32" s="4">
        <f t="shared" si="15"/>
        <v>1.6676759488465736E-3</v>
      </c>
      <c r="M32" s="4">
        <v>7.9799999999999996E-2</v>
      </c>
      <c r="O32" s="3">
        <f t="shared" ref="O32:O33" si="16">L32*C32</f>
        <v>8666.0413793103453</v>
      </c>
      <c r="P32" s="3">
        <f t="shared" ref="P32:P33" si="17">M32*C32</f>
        <v>414678.94439999998</v>
      </c>
    </row>
    <row r="33" spans="1:16" x14ac:dyDescent="0.25">
      <c r="A33" s="1">
        <v>312</v>
      </c>
      <c r="B33" s="1" t="s">
        <v>25</v>
      </c>
      <c r="C33" s="2">
        <v>12311</v>
      </c>
      <c r="D33" s="2">
        <v>121673</v>
      </c>
      <c r="E33" s="11">
        <v>58806</v>
      </c>
      <c r="F33" s="10">
        <v>36.25</v>
      </c>
      <c r="G33" s="12">
        <v>0</v>
      </c>
      <c r="I33" s="2">
        <f t="shared" si="12"/>
        <v>12311</v>
      </c>
      <c r="J33" s="2">
        <f t="shared" si="13"/>
        <v>-109362</v>
      </c>
      <c r="K33" s="3">
        <f t="shared" si="14"/>
        <v>-3016.8827586206899</v>
      </c>
      <c r="L33" s="4">
        <f t="shared" si="15"/>
        <v>-0.24505586537411175</v>
      </c>
      <c r="M33" s="4">
        <v>8.4500000000000006E-2</v>
      </c>
      <c r="O33" s="3">
        <f t="shared" si="16"/>
        <v>-3016.8827586206899</v>
      </c>
      <c r="P33" s="3">
        <f t="shared" si="17"/>
        <v>1040.2795000000001</v>
      </c>
    </row>
    <row r="34" spans="1:16" x14ac:dyDescent="0.25">
      <c r="A34" s="1">
        <v>314</v>
      </c>
      <c r="B34" s="1" t="s">
        <v>5</v>
      </c>
      <c r="C34" s="2">
        <v>17239777</v>
      </c>
      <c r="D34" s="2">
        <v>5063593</v>
      </c>
      <c r="E34" s="11">
        <v>58806</v>
      </c>
      <c r="F34" s="10">
        <v>36.25</v>
      </c>
      <c r="G34" s="12">
        <v>-0.15</v>
      </c>
      <c r="I34" s="2">
        <f t="shared" si="12"/>
        <v>19825743.549999997</v>
      </c>
      <c r="J34" s="2">
        <f t="shared" si="13"/>
        <v>14762150.549999997</v>
      </c>
      <c r="K34" s="3">
        <f t="shared" si="14"/>
        <v>407231.73931034474</v>
      </c>
      <c r="L34" s="4">
        <f t="shared" si="15"/>
        <v>2.3621636133132392E-2</v>
      </c>
      <c r="M34" s="4">
        <v>2.8400000000000002E-2</v>
      </c>
      <c r="O34" s="3">
        <f>L34*C34</f>
        <v>407231.73931034474</v>
      </c>
      <c r="P34" s="3">
        <f>M34*C34</f>
        <v>489609.66680000001</v>
      </c>
    </row>
    <row r="35" spans="1:16" x14ac:dyDescent="0.25">
      <c r="A35" s="1">
        <v>315</v>
      </c>
      <c r="B35" s="1" t="s">
        <v>6</v>
      </c>
      <c r="C35" s="2">
        <v>5464597</v>
      </c>
      <c r="D35" s="2">
        <v>1660913</v>
      </c>
      <c r="E35" s="11">
        <v>58806</v>
      </c>
      <c r="F35" s="10">
        <v>36.25</v>
      </c>
      <c r="G35" s="12">
        <v>-0.08</v>
      </c>
      <c r="I35" s="2">
        <f t="shared" si="12"/>
        <v>5901764.7600000007</v>
      </c>
      <c r="J35" s="2">
        <f t="shared" si="13"/>
        <v>4240851.7600000007</v>
      </c>
      <c r="K35" s="3">
        <f t="shared" si="14"/>
        <v>116989.01406896554</v>
      </c>
      <c r="L35" s="4">
        <f t="shared" si="15"/>
        <v>2.1408534621851445E-2</v>
      </c>
      <c r="M35" s="4">
        <v>2.7199999999999998E-2</v>
      </c>
      <c r="O35" s="3">
        <f>L35*C35</f>
        <v>116989.01406896554</v>
      </c>
      <c r="P35" s="3">
        <f>M35*C35</f>
        <v>148637.03839999999</v>
      </c>
    </row>
    <row r="36" spans="1:16" x14ac:dyDescent="0.25">
      <c r="A36" s="1">
        <v>316</v>
      </c>
      <c r="B36" s="1" t="s">
        <v>7</v>
      </c>
      <c r="C36" s="2">
        <v>2855235</v>
      </c>
      <c r="D36" s="2">
        <v>891493</v>
      </c>
      <c r="E36" s="11">
        <v>58806</v>
      </c>
      <c r="F36" s="10">
        <v>36.25</v>
      </c>
      <c r="G36" s="12">
        <v>-0.04</v>
      </c>
      <c r="I36" s="2">
        <f t="shared" si="12"/>
        <v>2969444.4</v>
      </c>
      <c r="J36" s="2">
        <f t="shared" si="13"/>
        <v>2077951.4</v>
      </c>
      <c r="K36" s="3">
        <f t="shared" si="14"/>
        <v>57322.79724137931</v>
      </c>
      <c r="L36" s="4">
        <f t="shared" si="15"/>
        <v>2.0076385040593614E-2</v>
      </c>
      <c r="M36" s="4">
        <v>3.0099999999999998E-2</v>
      </c>
      <c r="O36" s="3">
        <f>L36*C36</f>
        <v>57322.79724137931</v>
      </c>
      <c r="P36" s="3">
        <f>M36*C36</f>
        <v>85942.573499999999</v>
      </c>
    </row>
    <row r="37" spans="1:16" x14ac:dyDescent="0.25">
      <c r="C37" s="2"/>
      <c r="D37" s="2"/>
      <c r="G37" s="12"/>
      <c r="I37" s="2"/>
      <c r="J37" s="2"/>
      <c r="K37" s="3"/>
      <c r="L37" s="4"/>
      <c r="M37" s="4"/>
      <c r="O37" s="5">
        <f>SUM(O30:O36)</f>
        <v>2234928.7489655176</v>
      </c>
      <c r="P37" s="5">
        <f t="shared" ref="P37" si="18">SUM(P30:P36)</f>
        <v>3403463.3674999997</v>
      </c>
    </row>
    <row r="38" spans="1:16" x14ac:dyDescent="0.25">
      <c r="A38" s="23" t="s">
        <v>30</v>
      </c>
      <c r="C38" s="2"/>
      <c r="D38" s="2"/>
      <c r="G38" s="12"/>
      <c r="I38" s="2"/>
      <c r="J38" s="2"/>
      <c r="K38" s="3"/>
      <c r="L38" s="4"/>
      <c r="M38" s="4"/>
      <c r="O38" s="3"/>
      <c r="P38" s="3"/>
    </row>
    <row r="39" spans="1:16" x14ac:dyDescent="0.25">
      <c r="A39" s="1">
        <v>330</v>
      </c>
      <c r="B39" s="1" t="s">
        <v>24</v>
      </c>
      <c r="C39" s="2">
        <v>226488</v>
      </c>
      <c r="D39" s="2">
        <v>0</v>
      </c>
      <c r="G39" s="12">
        <v>0</v>
      </c>
      <c r="I39" s="2"/>
      <c r="J39" s="2"/>
      <c r="K39" s="3"/>
      <c r="L39" s="4"/>
      <c r="M39" s="4">
        <v>0</v>
      </c>
      <c r="O39" s="3"/>
      <c r="P39" s="3"/>
    </row>
    <row r="40" spans="1:16" x14ac:dyDescent="0.25">
      <c r="A40" s="1">
        <v>331</v>
      </c>
      <c r="B40" s="1" t="s">
        <v>3</v>
      </c>
      <c r="C40" s="2">
        <v>3438111</v>
      </c>
      <c r="D40" s="2">
        <v>423575</v>
      </c>
      <c r="E40" s="11">
        <v>56249</v>
      </c>
      <c r="F40" s="10">
        <v>29.25</v>
      </c>
      <c r="G40" s="12">
        <v>-0.1</v>
      </c>
      <c r="I40" s="2">
        <f t="shared" si="2"/>
        <v>3781922.1</v>
      </c>
      <c r="J40" s="2">
        <f t="shared" si="3"/>
        <v>3358347.1</v>
      </c>
      <c r="K40" s="3">
        <f t="shared" si="4"/>
        <v>114815.28547008548</v>
      </c>
      <c r="L40" s="4">
        <f t="shared" si="5"/>
        <v>3.3394874531417248E-2</v>
      </c>
      <c r="M40" s="4">
        <v>2.9399999999999999E-2</v>
      </c>
      <c r="O40" s="3">
        <f>L40*C40</f>
        <v>114815.28547008548</v>
      </c>
      <c r="P40" s="3">
        <f>M40*C40</f>
        <v>101080.46339999999</v>
      </c>
    </row>
    <row r="41" spans="1:16" x14ac:dyDescent="0.25">
      <c r="A41" s="1">
        <v>332</v>
      </c>
      <c r="B41" s="1" t="s">
        <v>8</v>
      </c>
      <c r="C41" s="2">
        <v>4771430</v>
      </c>
      <c r="D41" s="2">
        <v>1947225</v>
      </c>
      <c r="E41" s="11">
        <v>56249</v>
      </c>
      <c r="F41" s="10">
        <v>29.25</v>
      </c>
      <c r="G41" s="12">
        <v>-0.1</v>
      </c>
      <c r="I41" s="2">
        <f t="shared" si="2"/>
        <v>5248573</v>
      </c>
      <c r="J41" s="2">
        <f t="shared" si="3"/>
        <v>3301348</v>
      </c>
      <c r="K41" s="3">
        <f t="shared" si="4"/>
        <v>112866.5982905983</v>
      </c>
      <c r="L41" s="4">
        <f t="shared" si="5"/>
        <v>2.3654669206212457E-2</v>
      </c>
      <c r="M41" s="4">
        <v>2.1499999999999998E-2</v>
      </c>
      <c r="O41" s="3">
        <f>L41*C41</f>
        <v>112866.5982905983</v>
      </c>
      <c r="P41" s="3">
        <f>M41*C41</f>
        <v>102585.745</v>
      </c>
    </row>
    <row r="42" spans="1:16" x14ac:dyDescent="0.25">
      <c r="A42" s="1">
        <v>333</v>
      </c>
      <c r="B42" s="1" t="s">
        <v>9</v>
      </c>
      <c r="C42" s="2">
        <v>7986215</v>
      </c>
      <c r="D42" s="2">
        <v>1970849</v>
      </c>
      <c r="E42" s="11">
        <v>56249</v>
      </c>
      <c r="F42" s="10">
        <v>29.25</v>
      </c>
      <c r="G42" s="12">
        <v>-0.1</v>
      </c>
      <c r="I42" s="2">
        <f t="shared" si="2"/>
        <v>8784836.5</v>
      </c>
      <c r="J42" s="2">
        <f t="shared" si="3"/>
        <v>6813987.5</v>
      </c>
      <c r="K42" s="3">
        <f t="shared" si="4"/>
        <v>232956.83760683759</v>
      </c>
      <c r="L42" s="4">
        <f t="shared" si="5"/>
        <v>2.9169868029703384E-2</v>
      </c>
      <c r="M42" s="4">
        <v>6.6000000000000003E-2</v>
      </c>
      <c r="O42" s="3">
        <f>L42*C42</f>
        <v>232956.83760683759</v>
      </c>
      <c r="P42" s="3">
        <f>M42*C42</f>
        <v>527090.19000000006</v>
      </c>
    </row>
    <row r="43" spans="1:16" x14ac:dyDescent="0.25">
      <c r="A43" s="1">
        <v>334</v>
      </c>
      <c r="B43" s="1" t="s">
        <v>6</v>
      </c>
      <c r="C43" s="2">
        <v>2591493</v>
      </c>
      <c r="D43" s="2">
        <v>495430</v>
      </c>
      <c r="E43" s="11">
        <v>56249</v>
      </c>
      <c r="F43" s="10">
        <v>29.25</v>
      </c>
      <c r="G43" s="12">
        <v>-0.1</v>
      </c>
      <c r="I43" s="2">
        <f t="shared" si="2"/>
        <v>2850642.3000000003</v>
      </c>
      <c r="J43" s="2">
        <f t="shared" si="3"/>
        <v>2355212.3000000003</v>
      </c>
      <c r="K43" s="3">
        <f t="shared" si="4"/>
        <v>80520.078632478646</v>
      </c>
      <c r="L43" s="4">
        <f t="shared" si="5"/>
        <v>3.1070922681434465E-2</v>
      </c>
      <c r="M43" s="4">
        <v>2.7199999999999998E-2</v>
      </c>
      <c r="O43" s="3">
        <f>L43*C43</f>
        <v>80520.078632478646</v>
      </c>
      <c r="P43" s="3">
        <f>M43*C43</f>
        <v>70488.609599999996</v>
      </c>
    </row>
    <row r="44" spans="1:16" x14ac:dyDescent="0.25">
      <c r="A44" s="1">
        <v>335</v>
      </c>
      <c r="B44" s="1" t="s">
        <v>7</v>
      </c>
      <c r="C44" s="2">
        <v>4221343</v>
      </c>
      <c r="D44" s="2">
        <v>449917</v>
      </c>
      <c r="E44" s="11">
        <v>56249</v>
      </c>
      <c r="F44" s="10">
        <v>29.25</v>
      </c>
      <c r="G44" s="12">
        <v>0</v>
      </c>
      <c r="I44" s="2">
        <f t="shared" si="2"/>
        <v>4221343</v>
      </c>
      <c r="J44" s="2">
        <f t="shared" si="3"/>
        <v>3771426</v>
      </c>
      <c r="K44" s="3">
        <f t="shared" si="4"/>
        <v>128937.64102564103</v>
      </c>
      <c r="L44" s="4">
        <f t="shared" si="5"/>
        <v>3.0544222780674545E-2</v>
      </c>
      <c r="M44" s="4">
        <v>3.56E-2</v>
      </c>
      <c r="O44" s="3">
        <f>L44*C44</f>
        <v>128937.64102564103</v>
      </c>
      <c r="P44" s="3">
        <f>M44*C44</f>
        <v>150279.81080000001</v>
      </c>
    </row>
    <row r="45" spans="1:16" x14ac:dyDescent="0.25">
      <c r="C45" s="2"/>
      <c r="D45" s="2"/>
      <c r="G45" s="12"/>
      <c r="I45" s="2"/>
      <c r="J45" s="2"/>
      <c r="K45" s="3"/>
      <c r="L45" s="4"/>
      <c r="M45" s="4"/>
      <c r="O45" s="5">
        <f>SUM(O40:O44)</f>
        <v>670096.44102564093</v>
      </c>
      <c r="P45" s="5">
        <f t="shared" ref="P45" si="19">SUM(P40:P44)</f>
        <v>951524.81880000001</v>
      </c>
    </row>
    <row r="47" spans="1:16" x14ac:dyDescent="0.25">
      <c r="N47" s="6" t="s">
        <v>18</v>
      </c>
      <c r="O47" s="5">
        <f>SUM(O37+O27+O45+O19+O12)</f>
        <v>11966272.19385824</v>
      </c>
      <c r="P47" s="5">
        <f>SUM(P37+P27+P45+P19+P12)</f>
        <v>17039320.706700001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1F04-122F-4402-AEE4-D278202BEF76}">
  <dimension ref="A1:P97"/>
  <sheetViews>
    <sheetView topLeftCell="G1" zoomScale="70" zoomScaleNormal="70" workbookViewId="0">
      <selection activeCell="P1" sqref="P1"/>
    </sheetView>
  </sheetViews>
  <sheetFormatPr defaultColWidth="8.85546875" defaultRowHeight="15.75" x14ac:dyDescent="0.25"/>
  <cols>
    <col min="1" max="1" width="21.140625" style="1" bestFit="1" customWidth="1"/>
    <col min="2" max="2" width="29.42578125" style="1" bestFit="1" customWidth="1"/>
    <col min="3" max="3" width="14.7109375" style="1" bestFit="1" customWidth="1"/>
    <col min="4" max="4" width="16.85546875" style="1" bestFit="1" customWidth="1"/>
    <col min="5" max="5" width="13.28515625" style="14" customWidth="1"/>
    <col min="6" max="6" width="11.5703125" style="14" customWidth="1"/>
    <col min="7" max="7" width="11.140625" style="10" customWidth="1"/>
    <col min="8" max="8" width="2.140625" style="1" bestFit="1" customWidth="1"/>
    <col min="9" max="9" width="15" style="1" bestFit="1" customWidth="1"/>
    <col min="10" max="10" width="14" style="1" bestFit="1" customWidth="1"/>
    <col min="11" max="11" width="16.7109375" style="1" customWidth="1"/>
    <col min="12" max="12" width="13.7109375" style="1" customWidth="1"/>
    <col min="13" max="13" width="14.28515625" style="1" customWidth="1"/>
    <col min="14" max="14" width="12" style="1" customWidth="1"/>
    <col min="15" max="15" width="17.28515625" style="1" bestFit="1" customWidth="1"/>
    <col min="16" max="16" width="16.28515625" style="1" customWidth="1"/>
    <col min="17" max="16384" width="8.85546875" style="1"/>
  </cols>
  <sheetData>
    <row r="1" spans="1:16" ht="78.75" x14ac:dyDescent="0.25">
      <c r="A1" s="22" t="s">
        <v>51</v>
      </c>
      <c r="B1" s="7" t="s">
        <v>16</v>
      </c>
      <c r="C1" s="7" t="s">
        <v>46</v>
      </c>
      <c r="D1" s="7" t="s">
        <v>47</v>
      </c>
      <c r="E1" s="9" t="s">
        <v>48</v>
      </c>
      <c r="F1" s="10"/>
      <c r="G1" s="9" t="s">
        <v>49</v>
      </c>
      <c r="P1" s="22" t="s">
        <v>53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15"/>
      <c r="F2" s="15"/>
      <c r="G2" s="9"/>
      <c r="H2" s="7"/>
      <c r="I2" s="7"/>
      <c r="J2" s="7"/>
      <c r="K2" s="7"/>
      <c r="L2" s="7" t="s">
        <v>15</v>
      </c>
      <c r="M2" s="7" t="s">
        <v>41</v>
      </c>
      <c r="N2" s="7"/>
      <c r="O2" s="7" t="s">
        <v>15</v>
      </c>
      <c r="P2" s="7" t="s">
        <v>41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15" t="s">
        <v>19</v>
      </c>
      <c r="F3" s="15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31</v>
      </c>
      <c r="I4" s="2"/>
    </row>
    <row r="5" spans="1:16" x14ac:dyDescent="0.25">
      <c r="A5" s="1">
        <v>340</v>
      </c>
      <c r="B5" s="1" t="s">
        <v>24</v>
      </c>
      <c r="C5" s="2">
        <v>163097</v>
      </c>
      <c r="D5" s="1">
        <v>0</v>
      </c>
      <c r="G5" s="12">
        <v>0</v>
      </c>
      <c r="I5" s="2"/>
      <c r="M5" s="4">
        <v>0</v>
      </c>
    </row>
    <row r="6" spans="1:16" x14ac:dyDescent="0.25">
      <c r="A6" s="1">
        <v>341</v>
      </c>
      <c r="B6" s="1" t="s">
        <v>3</v>
      </c>
      <c r="C6" s="2">
        <v>4572393</v>
      </c>
      <c r="D6" s="2">
        <v>1374195</v>
      </c>
      <c r="E6" s="13">
        <v>49644</v>
      </c>
      <c r="F6" s="14">
        <v>11.25</v>
      </c>
      <c r="G6" s="12">
        <v>-0.02</v>
      </c>
      <c r="I6" s="2">
        <f>C6*(1-G6)</f>
        <v>4663840.8600000003</v>
      </c>
      <c r="J6" s="2">
        <f>I6-D6</f>
        <v>3289645.8600000003</v>
      </c>
      <c r="K6" s="3">
        <f>J6/F6</f>
        <v>292412.96533333336</v>
      </c>
      <c r="L6" s="4">
        <f>K6/C6</f>
        <v>6.3951844326009019E-2</v>
      </c>
      <c r="M6" s="4">
        <v>7.3300000000000004E-2</v>
      </c>
      <c r="O6" s="3">
        <f t="shared" ref="O6:O11" si="0">L6*C6</f>
        <v>292412.96533333336</v>
      </c>
      <c r="P6" s="3">
        <f t="shared" ref="P6:P11" si="1">M6*C6</f>
        <v>335156.4069</v>
      </c>
    </row>
    <row r="7" spans="1:16" x14ac:dyDescent="0.25">
      <c r="A7" s="1">
        <v>322</v>
      </c>
      <c r="B7" s="1" t="s">
        <v>21</v>
      </c>
      <c r="C7" s="2">
        <v>1434197</v>
      </c>
      <c r="D7" s="2">
        <v>1464292</v>
      </c>
      <c r="E7" s="13">
        <v>49644</v>
      </c>
      <c r="F7" s="14">
        <v>11.25</v>
      </c>
      <c r="G7" s="12">
        <v>-0.02</v>
      </c>
      <c r="I7" s="2">
        <f t="shared" ref="I7:I93" si="2">C7*(1-G7)</f>
        <v>1462880.94</v>
      </c>
      <c r="J7" s="2">
        <f t="shared" ref="J7:J93" si="3">I7-D7</f>
        <v>-1411.0600000000559</v>
      </c>
      <c r="K7" s="3">
        <f>J7/F7</f>
        <v>-125.42755555556052</v>
      </c>
      <c r="L7" s="4">
        <f t="shared" ref="L7:L93" si="4">K7/C7</f>
        <v>-8.7454900237248103E-5</v>
      </c>
      <c r="M7" s="4">
        <v>0</v>
      </c>
      <c r="O7" s="3">
        <f t="shared" si="0"/>
        <v>-125.42755555556052</v>
      </c>
      <c r="P7" s="3">
        <f t="shared" si="1"/>
        <v>0</v>
      </c>
    </row>
    <row r="8" spans="1:16" x14ac:dyDescent="0.25">
      <c r="A8" s="1">
        <v>343</v>
      </c>
      <c r="B8" s="1" t="s">
        <v>32</v>
      </c>
      <c r="C8" s="2">
        <v>27322255</v>
      </c>
      <c r="D8" s="2">
        <v>24306068</v>
      </c>
      <c r="E8" s="13">
        <v>49644</v>
      </c>
      <c r="F8" s="14">
        <v>11.25</v>
      </c>
      <c r="G8" s="12">
        <v>-0.02</v>
      </c>
      <c r="I8" s="2">
        <f t="shared" si="2"/>
        <v>27868700.100000001</v>
      </c>
      <c r="J8" s="2">
        <f t="shared" si="3"/>
        <v>3562632.1000000015</v>
      </c>
      <c r="K8" s="3">
        <f>J8/F8</f>
        <v>316678.40888888901</v>
      </c>
      <c r="L8" s="4">
        <f t="shared" si="4"/>
        <v>1.1590493130559282E-2</v>
      </c>
      <c r="M8" s="4">
        <v>5.3400000000000003E-2</v>
      </c>
      <c r="O8" s="3">
        <f t="shared" si="0"/>
        <v>316678.40888888901</v>
      </c>
      <c r="P8" s="3">
        <f t="shared" si="1"/>
        <v>1459008.4170000001</v>
      </c>
    </row>
    <row r="9" spans="1:16" x14ac:dyDescent="0.25">
      <c r="A9" s="1">
        <v>344</v>
      </c>
      <c r="B9" s="1" t="s">
        <v>22</v>
      </c>
      <c r="C9" s="2">
        <v>6492908</v>
      </c>
      <c r="D9" s="2">
        <v>5068157</v>
      </c>
      <c r="E9" s="13">
        <v>49644</v>
      </c>
      <c r="F9" s="14">
        <v>11.25</v>
      </c>
      <c r="G9" s="12">
        <v>-0.01</v>
      </c>
      <c r="I9" s="2">
        <f t="shared" si="2"/>
        <v>6557837.0800000001</v>
      </c>
      <c r="J9" s="2">
        <f t="shared" si="3"/>
        <v>1489680.08</v>
      </c>
      <c r="K9" s="3">
        <f t="shared" ref="K9:K93" si="5">J9/F9</f>
        <v>132416.00711111113</v>
      </c>
      <c r="L9" s="4">
        <f t="shared" si="4"/>
        <v>2.0393944764212142E-2</v>
      </c>
      <c r="M9" s="4">
        <v>5.79E-2</v>
      </c>
      <c r="O9" s="3">
        <f t="shared" si="0"/>
        <v>132416.00711111113</v>
      </c>
      <c r="P9" s="3">
        <f t="shared" si="1"/>
        <v>375939.37319999997</v>
      </c>
    </row>
    <row r="10" spans="1:16" x14ac:dyDescent="0.25">
      <c r="A10" s="1">
        <v>345</v>
      </c>
      <c r="B10" s="1" t="s">
        <v>6</v>
      </c>
      <c r="C10" s="2">
        <v>2658496</v>
      </c>
      <c r="D10" s="2">
        <v>2238951</v>
      </c>
      <c r="E10" s="13">
        <v>49644</v>
      </c>
      <c r="F10" s="14">
        <v>11.25</v>
      </c>
      <c r="G10" s="12">
        <v>-0.05</v>
      </c>
      <c r="I10" s="2">
        <f t="shared" si="2"/>
        <v>2791420.8000000003</v>
      </c>
      <c r="J10" s="2">
        <f t="shared" si="3"/>
        <v>552469.80000000028</v>
      </c>
      <c r="K10" s="3">
        <f t="shared" si="5"/>
        <v>49108.426666666688</v>
      </c>
      <c r="L10" s="4">
        <f t="shared" si="4"/>
        <v>1.8472259001580851E-2</v>
      </c>
      <c r="M10" s="4">
        <v>5.67E-2</v>
      </c>
      <c r="O10" s="3">
        <f t="shared" si="0"/>
        <v>49108.426666666688</v>
      </c>
      <c r="P10" s="3">
        <f t="shared" si="1"/>
        <v>150736.72320000001</v>
      </c>
    </row>
    <row r="11" spans="1:16" x14ac:dyDescent="0.25">
      <c r="A11" s="1">
        <v>346</v>
      </c>
      <c r="B11" s="1" t="s">
        <v>7</v>
      </c>
      <c r="C11" s="2">
        <v>2258042</v>
      </c>
      <c r="D11" s="2">
        <v>2346359</v>
      </c>
      <c r="E11" s="13">
        <v>49644</v>
      </c>
      <c r="F11" s="14">
        <v>11.25</v>
      </c>
      <c r="G11" s="12">
        <v>-0.05</v>
      </c>
      <c r="I11" s="2">
        <f t="shared" si="2"/>
        <v>2370944.1</v>
      </c>
      <c r="J11" s="2">
        <f t="shared" si="3"/>
        <v>24585.100000000093</v>
      </c>
      <c r="K11" s="3">
        <f t="shared" si="5"/>
        <v>2185.3422222222307</v>
      </c>
      <c r="L11" s="4">
        <f t="shared" si="4"/>
        <v>9.6780406308750262E-4</v>
      </c>
      <c r="M11" s="4">
        <v>4.4000000000000003E-3</v>
      </c>
      <c r="O11" s="3">
        <f t="shared" si="0"/>
        <v>2185.3422222222307</v>
      </c>
      <c r="P11" s="3">
        <f t="shared" si="1"/>
        <v>9935.3847999999998</v>
      </c>
    </row>
    <row r="12" spans="1:16" x14ac:dyDescent="0.25">
      <c r="C12" s="2"/>
      <c r="D12" s="2"/>
      <c r="E12" s="13"/>
      <c r="G12" s="12"/>
      <c r="I12" s="2"/>
      <c r="J12" s="2"/>
      <c r="K12" s="3"/>
      <c r="L12" s="4"/>
      <c r="M12" s="4"/>
      <c r="O12" s="5">
        <f>SUM(O5:O11)</f>
        <v>792675.72266666684</v>
      </c>
      <c r="P12" s="5">
        <f>SUM(P5:P11)</f>
        <v>2330776.3051</v>
      </c>
    </row>
    <row r="13" spans="1:16" x14ac:dyDescent="0.25">
      <c r="A13" s="23" t="s">
        <v>33</v>
      </c>
      <c r="I13" s="2"/>
    </row>
    <row r="14" spans="1:16" x14ac:dyDescent="0.25">
      <c r="A14" s="1">
        <v>341</v>
      </c>
      <c r="B14" s="1" t="s">
        <v>3</v>
      </c>
      <c r="C14" s="2">
        <v>1095963</v>
      </c>
      <c r="D14" s="2">
        <v>1848700</v>
      </c>
      <c r="E14" s="16">
        <v>52932</v>
      </c>
      <c r="F14" s="14">
        <v>20.25</v>
      </c>
      <c r="G14" s="12">
        <v>-0.02</v>
      </c>
      <c r="I14" s="2">
        <f>C14*(1-G14)</f>
        <v>1117882.26</v>
      </c>
      <c r="J14" s="2">
        <f>I14-D14</f>
        <v>-730817.74</v>
      </c>
      <c r="K14" s="3">
        <f>J14/F14</f>
        <v>-36089.764938271604</v>
      </c>
      <c r="L14" s="4">
        <f>K14/C14</f>
        <v>-3.292972932322679E-2</v>
      </c>
      <c r="M14" s="4">
        <v>3.3700000000000001E-2</v>
      </c>
      <c r="O14" s="3">
        <f t="shared" ref="O14:O19" si="6">L14*C14</f>
        <v>-36089.764938271604</v>
      </c>
      <c r="P14" s="3">
        <f t="shared" ref="P14:P19" si="7">M14*C14</f>
        <v>36933.953099999999</v>
      </c>
    </row>
    <row r="15" spans="1:16" x14ac:dyDescent="0.25">
      <c r="A15" s="1">
        <v>322</v>
      </c>
      <c r="B15" s="1" t="s">
        <v>21</v>
      </c>
      <c r="C15" s="2">
        <v>1430549</v>
      </c>
      <c r="D15" s="2">
        <v>846908</v>
      </c>
      <c r="E15" s="16">
        <v>52932</v>
      </c>
      <c r="F15" s="14">
        <v>20.25</v>
      </c>
      <c r="G15" s="12">
        <v>-0.02</v>
      </c>
      <c r="I15" s="2">
        <f t="shared" ref="I15:I19" si="8">C15*(1-G15)</f>
        <v>1459159.98</v>
      </c>
      <c r="J15" s="2">
        <f t="shared" ref="J15:J19" si="9">I15-D15</f>
        <v>612251.98</v>
      </c>
      <c r="K15" s="3">
        <f>J15/F15</f>
        <v>30234.665679012345</v>
      </c>
      <c r="L15" s="4">
        <f t="shared" ref="L15:L19" si="10">K15/C15</f>
        <v>2.1135008782650819E-2</v>
      </c>
      <c r="M15" s="4">
        <v>2.9499999999999998E-2</v>
      </c>
      <c r="O15" s="3">
        <f t="shared" si="6"/>
        <v>30234.665679012349</v>
      </c>
      <c r="P15" s="3">
        <f t="shared" si="7"/>
        <v>42201.195499999994</v>
      </c>
    </row>
    <row r="16" spans="1:16" x14ac:dyDescent="0.25">
      <c r="A16" s="1">
        <v>343</v>
      </c>
      <c r="B16" s="1" t="s">
        <v>32</v>
      </c>
      <c r="C16" s="2">
        <v>61116124</v>
      </c>
      <c r="D16" s="2">
        <v>16313212</v>
      </c>
      <c r="E16" s="16">
        <v>52932</v>
      </c>
      <c r="F16" s="14">
        <v>20.25</v>
      </c>
      <c r="G16" s="12">
        <v>-0.02</v>
      </c>
      <c r="I16" s="2">
        <f t="shared" si="8"/>
        <v>62338446.480000004</v>
      </c>
      <c r="J16" s="2">
        <f t="shared" si="9"/>
        <v>46025234.480000004</v>
      </c>
      <c r="K16" s="3">
        <f>J16/F16</f>
        <v>2272851.0854320992</v>
      </c>
      <c r="L16" s="4">
        <f t="shared" si="10"/>
        <v>3.7189058086080508E-2</v>
      </c>
      <c r="M16" s="4">
        <v>4.0599999999999997E-2</v>
      </c>
      <c r="O16" s="3">
        <f t="shared" si="6"/>
        <v>2272851.0854320992</v>
      </c>
      <c r="P16" s="3">
        <f t="shared" si="7"/>
        <v>2481314.6343999999</v>
      </c>
    </row>
    <row r="17" spans="1:16" x14ac:dyDescent="0.25">
      <c r="A17" s="1">
        <v>344</v>
      </c>
      <c r="B17" s="1" t="s">
        <v>22</v>
      </c>
      <c r="C17" s="2">
        <v>5786970</v>
      </c>
      <c r="D17" s="2">
        <v>1107418</v>
      </c>
      <c r="E17" s="16">
        <v>52932</v>
      </c>
      <c r="F17" s="14">
        <v>20.25</v>
      </c>
      <c r="G17" s="12">
        <v>-0.01</v>
      </c>
      <c r="I17" s="2">
        <f t="shared" si="8"/>
        <v>5844839.7000000002</v>
      </c>
      <c r="J17" s="2">
        <f t="shared" si="9"/>
        <v>4737421.7</v>
      </c>
      <c r="K17" s="3">
        <f t="shared" ref="K17" si="11">J17/F17</f>
        <v>233946.75061728395</v>
      </c>
      <c r="L17" s="4">
        <f t="shared" si="10"/>
        <v>4.0426466806858158E-2</v>
      </c>
      <c r="M17" s="4">
        <v>4.6100000000000002E-2</v>
      </c>
      <c r="O17" s="3">
        <f t="shared" si="6"/>
        <v>233946.75061728395</v>
      </c>
      <c r="P17" s="3">
        <f t="shared" si="7"/>
        <v>266779.31700000004</v>
      </c>
    </row>
    <row r="18" spans="1:16" x14ac:dyDescent="0.25">
      <c r="A18" s="1">
        <v>345</v>
      </c>
      <c r="B18" s="1" t="s">
        <v>6</v>
      </c>
      <c r="C18" s="2">
        <v>5014449</v>
      </c>
      <c r="D18" s="2">
        <v>1666976</v>
      </c>
      <c r="E18" s="16">
        <v>52932</v>
      </c>
      <c r="F18" s="14">
        <v>20.25</v>
      </c>
      <c r="G18" s="12">
        <v>-0.05</v>
      </c>
      <c r="I18" s="2">
        <f t="shared" si="8"/>
        <v>5265171.45</v>
      </c>
      <c r="J18" s="2">
        <f t="shared" si="9"/>
        <v>3598195.45</v>
      </c>
      <c r="K18" s="3">
        <f t="shared" ref="K18:K19" si="12">J18/F18</f>
        <v>177688.66419753086</v>
      </c>
      <c r="L18" s="4">
        <f t="shared" si="10"/>
        <v>3.5435331817619611E-2</v>
      </c>
      <c r="M18" s="4">
        <v>3.4500000000000003E-2</v>
      </c>
      <c r="O18" s="3">
        <f t="shared" si="6"/>
        <v>177688.66419753083</v>
      </c>
      <c r="P18" s="3">
        <f t="shared" si="7"/>
        <v>172998.49050000001</v>
      </c>
    </row>
    <row r="19" spans="1:16" x14ac:dyDescent="0.25">
      <c r="A19" s="1">
        <v>346</v>
      </c>
      <c r="B19" s="1" t="s">
        <v>7</v>
      </c>
      <c r="C19" s="2">
        <v>1024807</v>
      </c>
      <c r="D19" s="2">
        <v>465875</v>
      </c>
      <c r="E19" s="16">
        <v>52932</v>
      </c>
      <c r="F19" s="14">
        <v>20.25</v>
      </c>
      <c r="G19" s="12">
        <v>-0.05</v>
      </c>
      <c r="I19" s="2">
        <f t="shared" si="8"/>
        <v>1076047.3500000001</v>
      </c>
      <c r="J19" s="2">
        <f t="shared" si="9"/>
        <v>610172.35000000009</v>
      </c>
      <c r="K19" s="3">
        <f t="shared" si="12"/>
        <v>30131.967901234573</v>
      </c>
      <c r="L19" s="4">
        <f t="shared" si="10"/>
        <v>2.940257814518692E-2</v>
      </c>
      <c r="M19" s="4">
        <v>3.2000000000000001E-2</v>
      </c>
      <c r="O19" s="3">
        <f t="shared" si="6"/>
        <v>30131.967901234573</v>
      </c>
      <c r="P19" s="3">
        <f t="shared" si="7"/>
        <v>32793.824000000001</v>
      </c>
    </row>
    <row r="20" spans="1:16" x14ac:dyDescent="0.25">
      <c r="B20" s="21" t="s">
        <v>50</v>
      </c>
      <c r="C20" s="20">
        <f>SUM(C14:C19)</f>
        <v>75468862</v>
      </c>
      <c r="D20" s="20">
        <f>SUM(D14:D19)</f>
        <v>22249089</v>
      </c>
      <c r="E20" s="13"/>
      <c r="G20" s="12"/>
      <c r="I20" s="2"/>
      <c r="J20" s="2"/>
      <c r="K20" s="3"/>
      <c r="L20" s="4"/>
      <c r="M20" s="4"/>
      <c r="O20" s="5">
        <f>SUM(O14:O19)</f>
        <v>2708763.3688888894</v>
      </c>
      <c r="P20" s="5">
        <f>SUM(P14:P19)</f>
        <v>3033021.4144999995</v>
      </c>
    </row>
    <row r="21" spans="1:16" x14ac:dyDescent="0.25">
      <c r="A21" s="1" t="s">
        <v>34</v>
      </c>
      <c r="I21" s="2"/>
    </row>
    <row r="22" spans="1:16" x14ac:dyDescent="0.25">
      <c r="A22" s="1">
        <v>340</v>
      </c>
      <c r="B22" s="1" t="s">
        <v>24</v>
      </c>
      <c r="C22" s="1">
        <v>253184</v>
      </c>
      <c r="D22" s="1">
        <v>0</v>
      </c>
      <c r="G22" s="12">
        <v>0</v>
      </c>
      <c r="I22" s="2"/>
      <c r="M22" s="4">
        <v>0</v>
      </c>
    </row>
    <row r="23" spans="1:16" x14ac:dyDescent="0.25">
      <c r="A23" s="1">
        <v>341</v>
      </c>
      <c r="B23" s="1" t="s">
        <v>3</v>
      </c>
      <c r="C23" s="2">
        <v>15199508</v>
      </c>
      <c r="D23" s="2">
        <v>5774712</v>
      </c>
      <c r="E23" s="13">
        <v>46387</v>
      </c>
      <c r="F23" s="14">
        <v>2.25</v>
      </c>
      <c r="G23" s="12">
        <v>-0.02</v>
      </c>
      <c r="I23" s="2">
        <f>C23*(1-G23)</f>
        <v>15503498.16</v>
      </c>
      <c r="J23" s="2">
        <f>I23-D23</f>
        <v>9728786.1600000001</v>
      </c>
      <c r="K23" s="3">
        <f>J23/F23</f>
        <v>4323904.96</v>
      </c>
      <c r="L23" s="4">
        <f>K23/C23</f>
        <v>0.28447663963859882</v>
      </c>
      <c r="M23" s="4">
        <v>6.5699999999999995E-2</v>
      </c>
      <c r="O23" s="3">
        <f t="shared" ref="O23:O28" si="13">L23*C23</f>
        <v>4323904.96</v>
      </c>
      <c r="P23" s="3">
        <f t="shared" ref="P23:P28" si="14">M23*C23</f>
        <v>998607.67559999996</v>
      </c>
    </row>
    <row r="24" spans="1:16" x14ac:dyDescent="0.25">
      <c r="A24" s="1">
        <v>322</v>
      </c>
      <c r="B24" s="1" t="s">
        <v>21</v>
      </c>
      <c r="C24" s="2">
        <v>2097505</v>
      </c>
      <c r="D24" s="2">
        <v>590531</v>
      </c>
      <c r="E24" s="13">
        <v>46387</v>
      </c>
      <c r="F24" s="14">
        <v>2.25</v>
      </c>
      <c r="G24" s="12">
        <v>-0.02</v>
      </c>
      <c r="I24" s="2">
        <f t="shared" ref="I24:I25" si="15">C24*(1-G24)</f>
        <v>2139455.1</v>
      </c>
      <c r="J24" s="2">
        <f t="shared" ref="J24:J25" si="16">I24-D24</f>
        <v>1548924.1</v>
      </c>
      <c r="K24" s="3">
        <f>J24/F24</f>
        <v>688410.7111111111</v>
      </c>
      <c r="L24" s="4">
        <f t="shared" ref="L24:L25" si="17">K24/C24</f>
        <v>0.32820456261659026</v>
      </c>
      <c r="M24" s="4">
        <v>4.1799999999999997E-2</v>
      </c>
      <c r="O24" s="3">
        <f t="shared" si="13"/>
        <v>688410.7111111111</v>
      </c>
      <c r="P24" s="3">
        <f t="shared" si="14"/>
        <v>87675.708999999988</v>
      </c>
    </row>
    <row r="25" spans="1:16" x14ac:dyDescent="0.25">
      <c r="A25" s="1">
        <v>343</v>
      </c>
      <c r="B25" s="1" t="s">
        <v>32</v>
      </c>
      <c r="C25" s="2">
        <v>10269756</v>
      </c>
      <c r="D25" s="2">
        <v>3883741</v>
      </c>
      <c r="E25" s="13">
        <v>46387</v>
      </c>
      <c r="F25" s="14">
        <v>2.25</v>
      </c>
      <c r="G25" s="12">
        <v>-0.02</v>
      </c>
      <c r="I25" s="2">
        <f t="shared" si="15"/>
        <v>10475151.120000001</v>
      </c>
      <c r="J25" s="2">
        <f t="shared" si="16"/>
        <v>6591410.120000001</v>
      </c>
      <c r="K25" s="3">
        <f>J25/F25</f>
        <v>2929515.6088888892</v>
      </c>
      <c r="L25" s="4">
        <f t="shared" si="17"/>
        <v>0.28525659313511337</v>
      </c>
      <c r="M25" s="4">
        <v>5.7700000000000001E-2</v>
      </c>
      <c r="O25" s="3">
        <f t="shared" si="13"/>
        <v>2929515.6088888892</v>
      </c>
      <c r="P25" s="3">
        <f t="shared" si="14"/>
        <v>592564.92119999998</v>
      </c>
    </row>
    <row r="26" spans="1:16" x14ac:dyDescent="0.25">
      <c r="A26" s="1">
        <v>344</v>
      </c>
      <c r="B26" s="1" t="s">
        <v>22</v>
      </c>
      <c r="C26" s="2">
        <v>1764497</v>
      </c>
      <c r="D26" s="2">
        <v>1195432</v>
      </c>
      <c r="E26" s="13">
        <v>46387</v>
      </c>
      <c r="F26" s="14">
        <v>2.25</v>
      </c>
      <c r="G26" s="12">
        <v>-0.01</v>
      </c>
      <c r="I26" s="2">
        <f t="shared" ref="I26:I28" si="18">C26*(1-G26)</f>
        <v>1782141.97</v>
      </c>
      <c r="J26" s="2">
        <f t="shared" ref="J26:J28" si="19">I26-D26</f>
        <v>586709.97</v>
      </c>
      <c r="K26" s="3">
        <f t="shared" ref="K26:K28" si="20">J26/F26</f>
        <v>260759.98666666666</v>
      </c>
      <c r="L26" s="4">
        <f t="shared" ref="L26:L28" si="21">K26/C26</f>
        <v>0.14778148484620074</v>
      </c>
      <c r="M26" s="4">
        <v>4.2099999999999999E-2</v>
      </c>
      <c r="O26" s="3">
        <f t="shared" si="13"/>
        <v>260759.98666666666</v>
      </c>
      <c r="P26" s="3">
        <f t="shared" si="14"/>
        <v>74285.323699999994</v>
      </c>
    </row>
    <row r="27" spans="1:16" x14ac:dyDescent="0.25">
      <c r="A27" s="1">
        <v>345</v>
      </c>
      <c r="B27" s="1" t="s">
        <v>6</v>
      </c>
      <c r="C27" s="2">
        <v>2124619</v>
      </c>
      <c r="D27" s="2">
        <v>944232</v>
      </c>
      <c r="E27" s="13">
        <v>46387</v>
      </c>
      <c r="F27" s="14">
        <v>2.25</v>
      </c>
      <c r="G27" s="12">
        <v>-0.05</v>
      </c>
      <c r="I27" s="2">
        <f t="shared" si="18"/>
        <v>2230849.9500000002</v>
      </c>
      <c r="J27" s="2">
        <f t="shared" si="19"/>
        <v>1286617.9500000002</v>
      </c>
      <c r="K27" s="3">
        <f t="shared" si="20"/>
        <v>571830.20000000007</v>
      </c>
      <c r="L27" s="4">
        <f t="shared" si="21"/>
        <v>0.26914482078904506</v>
      </c>
      <c r="M27" s="4">
        <v>5.45E-2</v>
      </c>
      <c r="O27" s="3">
        <f t="shared" si="13"/>
        <v>571830.20000000007</v>
      </c>
      <c r="P27" s="3">
        <f t="shared" si="14"/>
        <v>115791.7355</v>
      </c>
    </row>
    <row r="28" spans="1:16" x14ac:dyDescent="0.25">
      <c r="A28" s="1">
        <v>346</v>
      </c>
      <c r="B28" s="1" t="s">
        <v>7</v>
      </c>
      <c r="C28" s="2">
        <v>2341601</v>
      </c>
      <c r="D28" s="2">
        <v>758722</v>
      </c>
      <c r="E28" s="13">
        <v>46387</v>
      </c>
      <c r="F28" s="14">
        <v>2.25</v>
      </c>
      <c r="G28" s="12">
        <v>-0.05</v>
      </c>
      <c r="I28" s="2">
        <f t="shared" si="18"/>
        <v>2458681.0500000003</v>
      </c>
      <c r="J28" s="2">
        <f t="shared" si="19"/>
        <v>1699959.0500000003</v>
      </c>
      <c r="K28" s="3">
        <f t="shared" si="20"/>
        <v>755537.35555555567</v>
      </c>
      <c r="L28" s="4">
        <f t="shared" si="21"/>
        <v>0.32265845272339549</v>
      </c>
      <c r="M28" s="4">
        <v>6.2700000000000006E-2</v>
      </c>
      <c r="O28" s="3">
        <f t="shared" si="13"/>
        <v>755537.35555555567</v>
      </c>
      <c r="P28" s="3">
        <f t="shared" si="14"/>
        <v>146818.38270000002</v>
      </c>
    </row>
    <row r="29" spans="1:16" x14ac:dyDescent="0.25">
      <c r="B29" s="21" t="s">
        <v>50</v>
      </c>
      <c r="C29" s="20">
        <f>SUM(C22:C28)</f>
        <v>34050670</v>
      </c>
      <c r="D29" s="20">
        <f>SUM(D22:D28)</f>
        <v>13147370</v>
      </c>
      <c r="E29" s="13"/>
      <c r="G29" s="12"/>
      <c r="I29" s="2"/>
      <c r="J29" s="2"/>
      <c r="K29" s="3"/>
      <c r="L29" s="4"/>
      <c r="M29" s="4"/>
      <c r="O29" s="5">
        <f>SUM(O22:O28)</f>
        <v>9529958.8222222198</v>
      </c>
      <c r="P29" s="5">
        <f>SUM(P22:P28)</f>
        <v>2015743.7476999999</v>
      </c>
    </row>
    <row r="30" spans="1:16" x14ac:dyDescent="0.25">
      <c r="A30" s="23" t="s">
        <v>35</v>
      </c>
      <c r="I30" s="2"/>
    </row>
    <row r="31" spans="1:16" x14ac:dyDescent="0.25">
      <c r="A31" s="1">
        <v>341</v>
      </c>
      <c r="B31" s="1" t="s">
        <v>3</v>
      </c>
      <c r="C31" s="19">
        <v>19560815.109999999</v>
      </c>
      <c r="D31" s="2">
        <v>3966692</v>
      </c>
      <c r="E31" s="16">
        <v>57680</v>
      </c>
      <c r="F31" s="14">
        <v>33.25</v>
      </c>
      <c r="G31" s="12">
        <v>-0.02</v>
      </c>
      <c r="I31" s="2">
        <f>C31*(1-G31)</f>
        <v>19952031.4122</v>
      </c>
      <c r="J31" s="2">
        <f>I31-D31</f>
        <v>15985339.4122</v>
      </c>
      <c r="K31" s="3">
        <f>J31/F31</f>
        <v>480762.08758496243</v>
      </c>
      <c r="L31" s="4">
        <f>K31/C31</f>
        <v>2.4577814619759088E-2</v>
      </c>
      <c r="M31" s="4">
        <v>2.5700000000000001E-2</v>
      </c>
      <c r="O31" s="3">
        <f t="shared" ref="O31:O36" si="22">L31*C31</f>
        <v>480762.08758496243</v>
      </c>
      <c r="P31" s="3">
        <f t="shared" ref="P31:P36" si="23">M31*C31</f>
        <v>502712.94832700002</v>
      </c>
    </row>
    <row r="32" spans="1:16" x14ac:dyDescent="0.25">
      <c r="A32" s="1">
        <v>322</v>
      </c>
      <c r="B32" s="1" t="s">
        <v>21</v>
      </c>
      <c r="C32" s="19">
        <v>942778.99</v>
      </c>
      <c r="D32" s="2">
        <v>297963</v>
      </c>
      <c r="E32" s="16">
        <v>57680</v>
      </c>
      <c r="F32" s="14">
        <v>33.25</v>
      </c>
      <c r="G32" s="12">
        <v>-0.02</v>
      </c>
      <c r="I32" s="2">
        <f t="shared" ref="I32:I33" si="24">C32*(1-G32)</f>
        <v>961634.56980000006</v>
      </c>
      <c r="J32" s="2">
        <f t="shared" ref="J32:J33" si="25">I32-D32</f>
        <v>663671.56980000006</v>
      </c>
      <c r="K32" s="3">
        <f>J32/F32</f>
        <v>19960.047212030076</v>
      </c>
      <c r="L32" s="4">
        <f t="shared" ref="L32" si="26">K32/C32</f>
        <v>2.1171501936026467E-2</v>
      </c>
      <c r="M32" s="4">
        <v>2.1999999999999999E-2</v>
      </c>
      <c r="O32" s="3">
        <f t="shared" si="22"/>
        <v>19960.047212030076</v>
      </c>
      <c r="P32" s="3">
        <f t="shared" si="23"/>
        <v>20741.137779999997</v>
      </c>
    </row>
    <row r="33" spans="1:16" x14ac:dyDescent="0.25">
      <c r="A33" s="1">
        <v>343</v>
      </c>
      <c r="B33" s="1" t="s">
        <v>32</v>
      </c>
      <c r="C33" s="19">
        <v>163511441.93000001</v>
      </c>
      <c r="D33" s="2">
        <v>30674691</v>
      </c>
      <c r="E33" s="16">
        <v>57680</v>
      </c>
      <c r="F33" s="14">
        <v>33.25</v>
      </c>
      <c r="G33" s="12">
        <v>-0.02</v>
      </c>
      <c r="I33" s="2">
        <f t="shared" si="24"/>
        <v>166781670.76860002</v>
      </c>
      <c r="J33" s="2">
        <f t="shared" si="25"/>
        <v>136106979.76860002</v>
      </c>
      <c r="K33" s="3">
        <f>J33/F33</f>
        <v>4093443.0005593989</v>
      </c>
      <c r="L33" s="4">
        <f>K33/C33</f>
        <v>2.5034596675575893E-2</v>
      </c>
      <c r="M33" s="4">
        <v>2.8400000000000002E-2</v>
      </c>
      <c r="O33" s="3">
        <f t="shared" si="22"/>
        <v>4093443.0005593989</v>
      </c>
      <c r="P33" s="3">
        <f t="shared" si="23"/>
        <v>4643724.9508120008</v>
      </c>
    </row>
    <row r="34" spans="1:16" x14ac:dyDescent="0.25">
      <c r="A34" s="1">
        <v>344</v>
      </c>
      <c r="B34" s="1" t="s">
        <v>22</v>
      </c>
      <c r="C34" s="19">
        <v>22109896.75</v>
      </c>
      <c r="D34" s="2">
        <v>5142639</v>
      </c>
      <c r="E34" s="16">
        <v>57680</v>
      </c>
      <c r="F34" s="14">
        <v>33.25</v>
      </c>
      <c r="G34" s="12">
        <v>-0.01</v>
      </c>
      <c r="I34" s="2">
        <f t="shared" ref="I34:I36" si="27">C34*(1-G34)</f>
        <v>22330995.717500001</v>
      </c>
      <c r="J34" s="2">
        <f t="shared" ref="J34:J36" si="28">I34-D34</f>
        <v>17188356.717500001</v>
      </c>
      <c r="K34" s="3">
        <f t="shared" ref="K34:K36" si="29">J34/F34</f>
        <v>516943.05917293235</v>
      </c>
      <c r="L34" s="4">
        <f t="shared" ref="L34:L36" si="30">K34/C34</f>
        <v>2.3380618417991137E-2</v>
      </c>
      <c r="M34" s="4">
        <v>2.86E-2</v>
      </c>
      <c r="O34" s="3">
        <f t="shared" si="22"/>
        <v>516943.05917293241</v>
      </c>
      <c r="P34" s="3">
        <f t="shared" si="23"/>
        <v>632343.04705000005</v>
      </c>
    </row>
    <row r="35" spans="1:16" x14ac:dyDescent="0.25">
      <c r="A35" s="1">
        <v>345</v>
      </c>
      <c r="B35" s="1" t="s">
        <v>6</v>
      </c>
      <c r="C35" s="19">
        <v>25233520.789999999</v>
      </c>
      <c r="D35" s="2">
        <v>6192172</v>
      </c>
      <c r="E35" s="16">
        <v>57680</v>
      </c>
      <c r="F35" s="14">
        <v>33.25</v>
      </c>
      <c r="G35" s="12">
        <v>-0.05</v>
      </c>
      <c r="I35" s="2">
        <f t="shared" si="27"/>
        <v>26495196.829500001</v>
      </c>
      <c r="J35" s="2">
        <f t="shared" si="28"/>
        <v>20303024.829500001</v>
      </c>
      <c r="K35" s="3">
        <f t="shared" si="29"/>
        <v>610617.28810526314</v>
      </c>
      <c r="L35" s="4">
        <f t="shared" si="30"/>
        <v>2.4198655953997894E-2</v>
      </c>
      <c r="M35" s="4">
        <v>2.9100000000000001E-2</v>
      </c>
      <c r="O35" s="3">
        <f t="shared" si="22"/>
        <v>610617.28810526314</v>
      </c>
      <c r="P35" s="3">
        <f t="shared" si="23"/>
        <v>734295.45498899999</v>
      </c>
    </row>
    <row r="36" spans="1:16" x14ac:dyDescent="0.25">
      <c r="A36" s="1">
        <v>346</v>
      </c>
      <c r="B36" s="1" t="s">
        <v>7</v>
      </c>
      <c r="C36" s="19">
        <v>2312304.0699999998</v>
      </c>
      <c r="D36" s="2">
        <v>844932</v>
      </c>
      <c r="E36" s="16">
        <v>57680</v>
      </c>
      <c r="F36" s="14">
        <v>33.25</v>
      </c>
      <c r="G36" s="12">
        <v>-0.05</v>
      </c>
      <c r="I36" s="2">
        <f t="shared" si="27"/>
        <v>2427919.2735000001</v>
      </c>
      <c r="J36" s="2">
        <f t="shared" si="28"/>
        <v>1582987.2735000001</v>
      </c>
      <c r="K36" s="3">
        <f t="shared" si="29"/>
        <v>47608.63980451128</v>
      </c>
      <c r="L36" s="4">
        <f t="shared" si="30"/>
        <v>2.0589264371493877E-2</v>
      </c>
      <c r="M36" s="4">
        <v>2.3900000000000001E-2</v>
      </c>
      <c r="O36" s="3">
        <f t="shared" si="22"/>
        <v>47608.63980451128</v>
      </c>
      <c r="P36" s="3">
        <f t="shared" si="23"/>
        <v>55264.067273000001</v>
      </c>
    </row>
    <row r="37" spans="1:16" x14ac:dyDescent="0.25">
      <c r="B37" s="21" t="s">
        <v>50</v>
      </c>
      <c r="C37" s="20">
        <f>SUM(C31:C36)</f>
        <v>233670757.63999999</v>
      </c>
      <c r="D37" s="20">
        <f>SUM(D31:D36)</f>
        <v>47119089</v>
      </c>
      <c r="E37" s="13"/>
      <c r="G37" s="12"/>
      <c r="I37" s="2"/>
      <c r="J37" s="2"/>
      <c r="K37" s="3"/>
      <c r="L37" s="4"/>
      <c r="M37" s="4"/>
      <c r="O37" s="5">
        <f>SUM(O31:O36)</f>
        <v>5769334.1224390985</v>
      </c>
      <c r="P37" s="5">
        <f>SUM(P31:P36)</f>
        <v>6589081.6062310012</v>
      </c>
    </row>
    <row r="38" spans="1:16" x14ac:dyDescent="0.25">
      <c r="A38" s="23" t="s">
        <v>42</v>
      </c>
      <c r="I38" s="2"/>
    </row>
    <row r="39" spans="1:16" x14ac:dyDescent="0.25">
      <c r="A39" s="1">
        <v>340</v>
      </c>
      <c r="B39" s="1" t="s">
        <v>24</v>
      </c>
      <c r="C39" s="19">
        <v>161819.54</v>
      </c>
      <c r="D39" s="1">
        <v>0</v>
      </c>
      <c r="I39" s="2"/>
      <c r="M39" s="4">
        <v>0</v>
      </c>
    </row>
    <row r="40" spans="1:16" x14ac:dyDescent="0.25">
      <c r="A40" s="1">
        <v>341</v>
      </c>
      <c r="B40" s="1" t="s">
        <v>3</v>
      </c>
      <c r="C40" s="19">
        <v>1632243.06</v>
      </c>
      <c r="D40" s="2">
        <v>1078661</v>
      </c>
      <c r="E40" s="16">
        <v>52932</v>
      </c>
      <c r="F40" s="14">
        <v>20.25</v>
      </c>
      <c r="G40" s="12">
        <v>-0.02</v>
      </c>
      <c r="I40" s="2">
        <f>C40*(1-G40)</f>
        <v>1664887.9212</v>
      </c>
      <c r="J40" s="2">
        <f>I40-D40</f>
        <v>586226.92119999998</v>
      </c>
      <c r="K40" s="3">
        <f>J40/F40</f>
        <v>28949.477590123457</v>
      </c>
      <c r="L40" s="4">
        <f>K40/C40</f>
        <v>1.7736008992510866E-2</v>
      </c>
      <c r="M40" s="4">
        <v>7.3000000000000001E-3</v>
      </c>
      <c r="O40" s="3">
        <f t="shared" ref="O40:O45" si="31">L40*C40</f>
        <v>28949.477590123453</v>
      </c>
      <c r="P40" s="3">
        <f t="shared" ref="P40:P45" si="32">M40*C40</f>
        <v>11915.374338</v>
      </c>
    </row>
    <row r="41" spans="1:16" x14ac:dyDescent="0.25">
      <c r="A41" s="1">
        <v>322</v>
      </c>
      <c r="B41" s="1" t="s">
        <v>21</v>
      </c>
      <c r="C41" s="19">
        <v>3463638.72</v>
      </c>
      <c r="D41" s="2">
        <v>2887994</v>
      </c>
      <c r="E41" s="16">
        <v>52932</v>
      </c>
      <c r="F41" s="14">
        <v>20.25</v>
      </c>
      <c r="G41" s="12">
        <v>-0.02</v>
      </c>
      <c r="I41" s="2">
        <f t="shared" ref="I41:I42" si="33">C41*(1-G41)</f>
        <v>3532911.4944000002</v>
      </c>
      <c r="J41" s="2">
        <f t="shared" ref="J41:J42" si="34">I41-D41</f>
        <v>644917.4944000002</v>
      </c>
      <c r="K41" s="3">
        <f>J41/F41</f>
        <v>31847.777501234577</v>
      </c>
      <c r="L41" s="4">
        <f t="shared" ref="L41:L42" si="35">K41/C41</f>
        <v>9.1948901360112342E-3</v>
      </c>
      <c r="M41" s="4">
        <v>1.5100000000000001E-2</v>
      </c>
      <c r="O41" s="3">
        <f t="shared" si="31"/>
        <v>31847.777501234577</v>
      </c>
      <c r="P41" s="3">
        <f t="shared" si="32"/>
        <v>52300.944672000005</v>
      </c>
    </row>
    <row r="42" spans="1:16" x14ac:dyDescent="0.25">
      <c r="A42" s="1">
        <v>343</v>
      </c>
      <c r="B42" s="1" t="s">
        <v>32</v>
      </c>
      <c r="C42" s="19">
        <v>41850767.32</v>
      </c>
      <c r="D42" s="2">
        <v>13697176</v>
      </c>
      <c r="E42" s="16">
        <v>52932</v>
      </c>
      <c r="F42" s="14">
        <v>20.25</v>
      </c>
      <c r="G42" s="12">
        <v>-0.02</v>
      </c>
      <c r="I42" s="2">
        <f t="shared" si="33"/>
        <v>42687782.6664</v>
      </c>
      <c r="J42" s="2">
        <f t="shared" si="34"/>
        <v>28990606.6664</v>
      </c>
      <c r="K42" s="3">
        <f>J42/F42</f>
        <v>1431634.8971061727</v>
      </c>
      <c r="L42" s="4">
        <f t="shared" si="35"/>
        <v>3.4208091960646343E-2</v>
      </c>
      <c r="M42" s="4">
        <v>2.92E-2</v>
      </c>
      <c r="O42" s="3">
        <f t="shared" si="31"/>
        <v>1431634.8971061727</v>
      </c>
      <c r="P42" s="3">
        <f t="shared" si="32"/>
        <v>1222042.4057440001</v>
      </c>
    </row>
    <row r="43" spans="1:16" x14ac:dyDescent="0.25">
      <c r="A43" s="1">
        <v>344</v>
      </c>
      <c r="B43" s="1" t="s">
        <v>22</v>
      </c>
      <c r="C43" s="19">
        <v>5101034.78</v>
      </c>
      <c r="D43" s="2">
        <v>5209956</v>
      </c>
      <c r="E43" s="16">
        <v>52932</v>
      </c>
      <c r="F43" s="14">
        <v>20.25</v>
      </c>
      <c r="G43" s="12">
        <v>-0.01</v>
      </c>
      <c r="I43" s="2">
        <f t="shared" ref="I43:I45" si="36">C43*(1-G43)</f>
        <v>5152045.1277999999</v>
      </c>
      <c r="J43" s="2">
        <f t="shared" ref="J43:J45" si="37">I43-D43</f>
        <v>-57910.8722000001</v>
      </c>
      <c r="K43" s="3">
        <f t="shared" ref="K43:K45" si="38">J43/F43</f>
        <v>-2859.7961580246961</v>
      </c>
      <c r="L43" s="4">
        <f t="shared" ref="L43:L45" si="39">K43/C43</f>
        <v>-5.6063059386250562E-4</v>
      </c>
      <c r="M43" s="4">
        <v>3.6900000000000002E-2</v>
      </c>
      <c r="O43" s="3">
        <f t="shared" si="31"/>
        <v>-2859.7961580246956</v>
      </c>
      <c r="P43" s="3">
        <f t="shared" si="32"/>
        <v>188228.18338200002</v>
      </c>
    </row>
    <row r="44" spans="1:16" x14ac:dyDescent="0.25">
      <c r="A44" s="1">
        <v>345</v>
      </c>
      <c r="B44" s="1" t="s">
        <v>6</v>
      </c>
      <c r="C44" s="19">
        <v>7704666.96</v>
      </c>
      <c r="D44" s="2">
        <v>2481915</v>
      </c>
      <c r="E44" s="16">
        <v>52932</v>
      </c>
      <c r="F44" s="14">
        <v>20.25</v>
      </c>
      <c r="G44" s="12">
        <v>-0.05</v>
      </c>
      <c r="I44" s="2">
        <f t="shared" si="36"/>
        <v>8089900.3080000002</v>
      </c>
      <c r="J44" s="2">
        <f t="shared" si="37"/>
        <v>5607985.3080000002</v>
      </c>
      <c r="K44" s="3">
        <f t="shared" si="38"/>
        <v>276937.54607407411</v>
      </c>
      <c r="L44" s="4">
        <f t="shared" si="39"/>
        <v>3.5944129384415872E-2</v>
      </c>
      <c r="M44" s="4">
        <v>2.9700000000000001E-2</v>
      </c>
      <c r="O44" s="3">
        <f t="shared" si="31"/>
        <v>276937.54607407411</v>
      </c>
      <c r="P44" s="3">
        <f t="shared" si="32"/>
        <v>228828.60871200002</v>
      </c>
    </row>
    <row r="45" spans="1:16" x14ac:dyDescent="0.25">
      <c r="A45" s="1">
        <v>346</v>
      </c>
      <c r="B45" s="1" t="s">
        <v>7</v>
      </c>
      <c r="C45" s="19">
        <v>120012.38</v>
      </c>
      <c r="D45" s="2">
        <v>270185</v>
      </c>
      <c r="E45" s="16">
        <v>52932</v>
      </c>
      <c r="F45" s="14">
        <v>20.25</v>
      </c>
      <c r="G45" s="12">
        <v>-0.05</v>
      </c>
      <c r="I45" s="2">
        <f t="shared" si="36"/>
        <v>126012.99900000001</v>
      </c>
      <c r="J45" s="2">
        <f t="shared" si="37"/>
        <v>-144172.00099999999</v>
      </c>
      <c r="K45" s="3">
        <f t="shared" si="38"/>
        <v>-7119.6049876543202</v>
      </c>
      <c r="L45" s="4">
        <f t="shared" si="39"/>
        <v>-5.9323921312570589E-2</v>
      </c>
      <c r="M45" s="4">
        <v>3.5900000000000001E-2</v>
      </c>
      <c r="O45" s="3">
        <f t="shared" si="31"/>
        <v>-7119.6049876543202</v>
      </c>
      <c r="P45" s="3">
        <f t="shared" si="32"/>
        <v>4308.444442</v>
      </c>
    </row>
    <row r="46" spans="1:16" x14ac:dyDescent="0.25">
      <c r="B46" s="21" t="s">
        <v>50</v>
      </c>
      <c r="C46" s="20">
        <f>SUM(C39:C45)</f>
        <v>60034182.760000005</v>
      </c>
      <c r="D46" s="20">
        <f>SUM(D39:D45)</f>
        <v>25625887</v>
      </c>
      <c r="E46" s="13"/>
      <c r="G46" s="12"/>
      <c r="I46" s="2"/>
      <c r="J46" s="2"/>
      <c r="K46" s="3"/>
      <c r="L46" s="4"/>
      <c r="M46" s="4"/>
      <c r="O46" s="5">
        <f>SUM(O40:O45)</f>
        <v>1759390.2971259258</v>
      </c>
      <c r="P46" s="5">
        <f>SUM(P40:P45)</f>
        <v>1707623.9612900002</v>
      </c>
    </row>
    <row r="47" spans="1:16" x14ac:dyDescent="0.25">
      <c r="A47" s="23" t="s">
        <v>37</v>
      </c>
      <c r="I47" s="2"/>
    </row>
    <row r="48" spans="1:16" x14ac:dyDescent="0.25">
      <c r="A48" s="1">
        <v>340</v>
      </c>
      <c r="B48" s="1" t="s">
        <v>24</v>
      </c>
      <c r="C48" s="19">
        <v>189751.65</v>
      </c>
      <c r="D48" s="1">
        <v>0</v>
      </c>
      <c r="G48" s="12">
        <v>0</v>
      </c>
      <c r="I48" s="2"/>
      <c r="M48" s="4">
        <v>0</v>
      </c>
    </row>
    <row r="49" spans="1:16" x14ac:dyDescent="0.25">
      <c r="A49" s="1">
        <v>341</v>
      </c>
      <c r="B49" s="1" t="s">
        <v>3</v>
      </c>
      <c r="C49" s="19">
        <v>7560822.8399999999</v>
      </c>
      <c r="D49" s="2">
        <v>1852374</v>
      </c>
      <c r="E49" s="16">
        <v>55518</v>
      </c>
      <c r="F49" s="14">
        <v>27.25</v>
      </c>
      <c r="G49" s="12">
        <v>-0.02</v>
      </c>
      <c r="I49" s="2">
        <f>C49*(1-G49)</f>
        <v>7712039.2967999997</v>
      </c>
      <c r="J49" s="2">
        <f>I49-D49</f>
        <v>5859665.2967999997</v>
      </c>
      <c r="K49" s="3">
        <f>J49/F49</f>
        <v>215033.58887339447</v>
      </c>
      <c r="L49" s="4">
        <f>K49/C49</f>
        <v>2.8440500911590526E-2</v>
      </c>
      <c r="M49" s="4">
        <v>2.3099999999999999E-2</v>
      </c>
      <c r="O49" s="3">
        <f>L49*C49</f>
        <v>215033.58887339447</v>
      </c>
      <c r="P49" s="3">
        <f>M49*C49</f>
        <v>174655.00760399998</v>
      </c>
    </row>
    <row r="50" spans="1:16" x14ac:dyDescent="0.25">
      <c r="A50" s="1">
        <v>322</v>
      </c>
      <c r="B50" s="1" t="s">
        <v>21</v>
      </c>
      <c r="C50" s="19">
        <v>0</v>
      </c>
      <c r="D50" s="2">
        <v>51</v>
      </c>
      <c r="E50" s="16">
        <v>55518</v>
      </c>
      <c r="F50" s="14">
        <v>27.25</v>
      </c>
      <c r="G50" s="12">
        <v>-0.02</v>
      </c>
      <c r="I50" s="2">
        <f t="shared" ref="I50" si="40">C50*(1-G50)</f>
        <v>0</v>
      </c>
      <c r="J50" s="2">
        <f t="shared" ref="J50" si="41">I50-D50</f>
        <v>-51</v>
      </c>
      <c r="K50" s="3">
        <f>J50/F50</f>
        <v>-1.871559633027523</v>
      </c>
      <c r="L50" s="1">
        <v>0</v>
      </c>
      <c r="M50" s="4">
        <v>0</v>
      </c>
      <c r="O50" s="3">
        <f>L50*C50</f>
        <v>0</v>
      </c>
      <c r="P50" s="3">
        <f t="shared" ref="P50:P53" si="42">M50*C50</f>
        <v>0</v>
      </c>
    </row>
    <row r="51" spans="1:16" x14ac:dyDescent="0.25">
      <c r="A51" s="1">
        <v>343</v>
      </c>
      <c r="B51" s="1" t="s">
        <v>32</v>
      </c>
      <c r="C51" s="19">
        <v>1304434.1100000001</v>
      </c>
      <c r="D51" s="2">
        <v>183749</v>
      </c>
      <c r="E51" s="16">
        <v>55518</v>
      </c>
      <c r="F51" s="14">
        <v>27.25</v>
      </c>
      <c r="G51" s="12">
        <v>-0.02</v>
      </c>
      <c r="I51" s="2"/>
      <c r="J51" s="2"/>
      <c r="K51" s="3"/>
      <c r="L51" s="4">
        <f t="shared" ref="L51:L53" si="43">K51/C51</f>
        <v>0</v>
      </c>
      <c r="M51" s="4">
        <v>3.3799999999999997E-2</v>
      </c>
      <c r="O51" s="3">
        <f t="shared" ref="O51:O53" si="44">L51*C51</f>
        <v>0</v>
      </c>
      <c r="P51" s="3">
        <f t="shared" si="42"/>
        <v>44089.872918000001</v>
      </c>
    </row>
    <row r="52" spans="1:16" x14ac:dyDescent="0.25">
      <c r="A52" s="1">
        <v>345</v>
      </c>
      <c r="B52" s="1" t="s">
        <v>6</v>
      </c>
      <c r="C52" s="19">
        <v>3096467.76</v>
      </c>
      <c r="D52" s="2">
        <v>1007671</v>
      </c>
      <c r="E52" s="16">
        <v>55518</v>
      </c>
      <c r="F52" s="14">
        <v>27.25</v>
      </c>
      <c r="G52" s="12">
        <v>-0.05</v>
      </c>
      <c r="I52" s="2">
        <f>C52*(1-G52)</f>
        <v>3251291.148</v>
      </c>
      <c r="J52" s="2">
        <f t="shared" ref="J52:J53" si="45">I52-D52</f>
        <v>2243620.148</v>
      </c>
      <c r="K52" s="3">
        <f t="shared" ref="K52:K53" si="46">J52/F52</f>
        <v>82334.684330275224</v>
      </c>
      <c r="L52" s="4">
        <f t="shared" si="43"/>
        <v>2.6589872949387736E-2</v>
      </c>
      <c r="M52" s="4">
        <v>2.9899999999999999E-2</v>
      </c>
      <c r="O52" s="3">
        <f t="shared" si="44"/>
        <v>82334.684330275224</v>
      </c>
      <c r="P52" s="3">
        <f t="shared" si="42"/>
        <v>92584.386023999992</v>
      </c>
    </row>
    <row r="53" spans="1:16" x14ac:dyDescent="0.25">
      <c r="A53" s="1">
        <v>346</v>
      </c>
      <c r="B53" s="1" t="s">
        <v>7</v>
      </c>
      <c r="C53" s="19">
        <v>1247010.01</v>
      </c>
      <c r="D53" s="2">
        <v>238567</v>
      </c>
      <c r="E53" s="16">
        <v>55518</v>
      </c>
      <c r="F53" s="14">
        <v>27.25</v>
      </c>
      <c r="G53" s="12">
        <v>-0.05</v>
      </c>
      <c r="I53" s="2">
        <f>C53*(1-G53)</f>
        <v>1309360.5105000001</v>
      </c>
      <c r="J53" s="2">
        <f t="shared" si="45"/>
        <v>1070793.5105000001</v>
      </c>
      <c r="K53" s="3">
        <f t="shared" si="46"/>
        <v>39295.174697247712</v>
      </c>
      <c r="L53" s="4">
        <f t="shared" si="43"/>
        <v>3.1511515049704945E-2</v>
      </c>
      <c r="M53" s="4">
        <v>1.7999999999999999E-2</v>
      </c>
      <c r="O53" s="3">
        <f t="shared" si="44"/>
        <v>39295.174697247712</v>
      </c>
      <c r="P53" s="3">
        <f t="shared" si="42"/>
        <v>22446.180179999999</v>
      </c>
    </row>
    <row r="54" spans="1:16" x14ac:dyDescent="0.25">
      <c r="B54" s="21" t="s">
        <v>50</v>
      </c>
      <c r="C54" s="20">
        <f>SUM(C48:C53)</f>
        <v>13398486.369999999</v>
      </c>
      <c r="D54" s="20">
        <f>SUM(D48:D53)</f>
        <v>3282412</v>
      </c>
      <c r="E54" s="13"/>
      <c r="G54" s="12"/>
      <c r="I54" s="2"/>
      <c r="J54" s="2"/>
      <c r="K54" s="3"/>
      <c r="L54" s="4"/>
      <c r="M54" s="4"/>
      <c r="O54" s="5">
        <f>SUM(O49:O53)</f>
        <v>336663.44790091738</v>
      </c>
      <c r="P54" s="5">
        <f>SUM(P49:P53)</f>
        <v>333775.44672599999</v>
      </c>
    </row>
    <row r="55" spans="1:16" x14ac:dyDescent="0.25">
      <c r="A55" s="23" t="s">
        <v>36</v>
      </c>
      <c r="I55" s="2"/>
    </row>
    <row r="56" spans="1:16" x14ac:dyDescent="0.25">
      <c r="A56" s="1">
        <v>340</v>
      </c>
      <c r="B56" s="1" t="s">
        <v>24</v>
      </c>
      <c r="C56" s="19">
        <v>554208.9</v>
      </c>
      <c r="D56" s="1">
        <v>0</v>
      </c>
      <c r="G56" s="12">
        <v>0</v>
      </c>
      <c r="I56" s="2"/>
      <c r="L56" s="4"/>
      <c r="M56" s="4">
        <v>0</v>
      </c>
    </row>
    <row r="57" spans="1:16" x14ac:dyDescent="0.25">
      <c r="A57" s="1">
        <v>341</v>
      </c>
      <c r="B57" s="1" t="s">
        <v>3</v>
      </c>
      <c r="C57" s="19">
        <v>10104125.6</v>
      </c>
      <c r="D57" s="2">
        <v>3545473</v>
      </c>
      <c r="E57" s="16">
        <v>55488</v>
      </c>
      <c r="F57" s="14">
        <v>27.25</v>
      </c>
      <c r="G57" s="12">
        <v>-0.02</v>
      </c>
      <c r="I57" s="2">
        <f>C57*(1-G57)</f>
        <v>10306208.112</v>
      </c>
      <c r="J57" s="2">
        <f>I57-D57</f>
        <v>6760735.1119999997</v>
      </c>
      <c r="K57" s="3">
        <f>J57/F57</f>
        <v>248100.3710825688</v>
      </c>
      <c r="L57" s="4">
        <f>K57/C57</f>
        <v>2.4554363326854213E-2</v>
      </c>
      <c r="M57" s="4">
        <v>2.3599999999999999E-2</v>
      </c>
      <c r="O57" s="3">
        <f>L57*C57</f>
        <v>248100.3710825688</v>
      </c>
      <c r="P57" s="3">
        <f>M57*C57</f>
        <v>238457.36416</v>
      </c>
    </row>
    <row r="58" spans="1:16" x14ac:dyDescent="0.25">
      <c r="A58" s="1">
        <v>322</v>
      </c>
      <c r="B58" s="1" t="s">
        <v>21</v>
      </c>
      <c r="C58" s="19">
        <v>192652.57</v>
      </c>
      <c r="D58" s="2">
        <v>225911</v>
      </c>
      <c r="E58" s="16">
        <v>55488</v>
      </c>
      <c r="F58" s="14">
        <v>27.25</v>
      </c>
      <c r="G58" s="12">
        <v>-0.02</v>
      </c>
      <c r="I58" s="2">
        <f t="shared" ref="I58" si="47">C58*(1-G58)</f>
        <v>196505.6214</v>
      </c>
      <c r="J58" s="2">
        <f t="shared" ref="J58" si="48">I58-D58</f>
        <v>-29405.378599999996</v>
      </c>
      <c r="K58" s="3">
        <f>J58/F58</f>
        <v>-1079.096462385321</v>
      </c>
      <c r="L58" s="4">
        <f t="shared" ref="L58" si="49">K58/C58</f>
        <v>-5.6012565126191726E-3</v>
      </c>
      <c r="M58" s="4">
        <v>0</v>
      </c>
      <c r="O58" s="3">
        <f>L58*C58</f>
        <v>-1079.096462385321</v>
      </c>
      <c r="P58" s="3">
        <f>M58*C58</f>
        <v>0</v>
      </c>
    </row>
    <row r="59" spans="1:16" x14ac:dyDescent="0.25">
      <c r="A59" s="1">
        <v>343</v>
      </c>
      <c r="B59" s="1" t="s">
        <v>32</v>
      </c>
      <c r="C59" s="19">
        <v>127429940.31999999</v>
      </c>
      <c r="D59" s="2">
        <v>39153920</v>
      </c>
      <c r="E59" s="16">
        <v>55488</v>
      </c>
      <c r="F59" s="14">
        <v>27.25</v>
      </c>
      <c r="G59" s="12">
        <v>-0.02</v>
      </c>
      <c r="I59" s="2"/>
      <c r="J59" s="2"/>
      <c r="K59" s="3"/>
      <c r="L59" s="4"/>
      <c r="M59" s="4">
        <v>2.8000000000000001E-2</v>
      </c>
      <c r="O59" s="3"/>
      <c r="P59" s="3"/>
    </row>
    <row r="60" spans="1:16" x14ac:dyDescent="0.25">
      <c r="A60" s="1">
        <v>344</v>
      </c>
      <c r="B60" s="1" t="s">
        <v>22</v>
      </c>
      <c r="C60" s="19">
        <v>31240927.489999998</v>
      </c>
      <c r="D60" s="2">
        <v>11567395</v>
      </c>
      <c r="E60" s="16">
        <v>55488</v>
      </c>
      <c r="F60" s="14">
        <v>27.25</v>
      </c>
      <c r="G60" s="12">
        <v>-0.01</v>
      </c>
      <c r="I60" s="2">
        <f t="shared" ref="I60:I62" si="50">C60*(1-G60)</f>
        <v>31553336.764899999</v>
      </c>
      <c r="J60" s="2">
        <f t="shared" ref="J60:J62" si="51">I60-D60</f>
        <v>19985941.764899999</v>
      </c>
      <c r="K60" s="3">
        <f t="shared" ref="K60:K62" si="52">J60/F60</f>
        <v>733429.05559266056</v>
      </c>
      <c r="L60" s="4">
        <f t="shared" ref="L60:L62" si="53">K60/C60</f>
        <v>2.3476545497166372E-2</v>
      </c>
      <c r="M60" s="4">
        <v>2.9600000000000001E-2</v>
      </c>
      <c r="O60" s="3">
        <f>L60*C60</f>
        <v>733429.05559266056</v>
      </c>
      <c r="P60" s="3">
        <f>M60*C60</f>
        <v>924731.45370399999</v>
      </c>
    </row>
    <row r="61" spans="1:16" x14ac:dyDescent="0.25">
      <c r="A61" s="1">
        <v>345</v>
      </c>
      <c r="B61" s="1" t="s">
        <v>6</v>
      </c>
      <c r="C61" s="19">
        <v>8460613.0899999999</v>
      </c>
      <c r="D61" s="2">
        <v>3508596</v>
      </c>
      <c r="E61" s="16">
        <v>55488</v>
      </c>
      <c r="F61" s="14">
        <v>27.25</v>
      </c>
      <c r="G61" s="12">
        <v>-0.05</v>
      </c>
      <c r="I61" s="2">
        <f t="shared" si="50"/>
        <v>8883643.7445</v>
      </c>
      <c r="J61" s="2">
        <f t="shared" si="51"/>
        <v>5375047.7445</v>
      </c>
      <c r="K61" s="3">
        <f t="shared" si="52"/>
        <v>197249.45851376146</v>
      </c>
      <c r="L61" s="4">
        <f t="shared" si="53"/>
        <v>2.3313849293841359E-2</v>
      </c>
      <c r="M61" s="4">
        <v>2.58E-2</v>
      </c>
      <c r="O61" s="3">
        <f>L61*C61</f>
        <v>197249.45851376146</v>
      </c>
      <c r="P61" s="3">
        <f>M61*C61</f>
        <v>218283.81772200001</v>
      </c>
    </row>
    <row r="62" spans="1:16" x14ac:dyDescent="0.25">
      <c r="A62" s="1">
        <v>346</v>
      </c>
      <c r="B62" s="1" t="s">
        <v>7</v>
      </c>
      <c r="C62" s="19">
        <v>3495795.22</v>
      </c>
      <c r="D62" s="2">
        <v>1055077</v>
      </c>
      <c r="E62" s="16">
        <v>55488</v>
      </c>
      <c r="F62" s="14">
        <v>27.25</v>
      </c>
      <c r="G62" s="12">
        <v>-0.05</v>
      </c>
      <c r="I62" s="2">
        <f t="shared" si="50"/>
        <v>3670584.9810000001</v>
      </c>
      <c r="J62" s="2">
        <f t="shared" si="51"/>
        <v>2615507.9810000001</v>
      </c>
      <c r="K62" s="3">
        <f t="shared" si="52"/>
        <v>95981.944256880743</v>
      </c>
      <c r="L62" s="4">
        <f t="shared" si="53"/>
        <v>2.7456397819801567E-2</v>
      </c>
      <c r="M62" s="4">
        <v>2.8000000000000001E-2</v>
      </c>
      <c r="O62" s="3">
        <f>L62*C62</f>
        <v>95981.944256880743</v>
      </c>
      <c r="P62" s="3">
        <f>M62*C62</f>
        <v>97882.266160000014</v>
      </c>
    </row>
    <row r="63" spans="1:16" x14ac:dyDescent="0.25">
      <c r="B63" s="21" t="s">
        <v>50</v>
      </c>
      <c r="C63" s="20">
        <f>SUM(C56:C62)</f>
        <v>181478263.19</v>
      </c>
      <c r="D63" s="20">
        <f>SUM(D56:D62)</f>
        <v>59056372</v>
      </c>
      <c r="E63" s="13"/>
      <c r="G63" s="12"/>
      <c r="I63" s="2"/>
      <c r="J63" s="2"/>
      <c r="K63" s="3"/>
      <c r="L63" s="4"/>
      <c r="M63" s="4"/>
      <c r="O63" s="5">
        <f>SUM(O57:O62)</f>
        <v>1273681.7329834863</v>
      </c>
      <c r="P63" s="5">
        <f>SUM(P57:P62)</f>
        <v>1479354.9017459999</v>
      </c>
    </row>
    <row r="64" spans="1:16" x14ac:dyDescent="0.25">
      <c r="A64" s="1" t="s">
        <v>44</v>
      </c>
      <c r="I64" s="2"/>
    </row>
    <row r="65" spans="1:16" x14ac:dyDescent="0.25">
      <c r="A65" s="1">
        <v>340</v>
      </c>
      <c r="B65" s="1" t="s">
        <v>24</v>
      </c>
      <c r="C65" s="1">
        <v>1659519</v>
      </c>
      <c r="D65" s="1">
        <v>0</v>
      </c>
      <c r="I65" s="2"/>
      <c r="L65" s="4"/>
      <c r="M65" s="4">
        <v>0</v>
      </c>
    </row>
    <row r="66" spans="1:16" x14ac:dyDescent="0.25">
      <c r="A66" s="1">
        <v>341</v>
      </c>
      <c r="B66" s="1" t="s">
        <v>3</v>
      </c>
      <c r="C66" s="2">
        <v>14835932</v>
      </c>
      <c r="D66" s="2">
        <v>6742558</v>
      </c>
      <c r="E66" s="13">
        <v>18809</v>
      </c>
      <c r="F66" s="14">
        <v>26.75</v>
      </c>
      <c r="G66" s="12">
        <v>-0.02</v>
      </c>
      <c r="I66" s="2">
        <f>C66*(1-G66)</f>
        <v>15132650.640000001</v>
      </c>
      <c r="J66" s="2">
        <f>I66-D66</f>
        <v>8390092.6400000006</v>
      </c>
      <c r="K66" s="3">
        <f>J66/F66</f>
        <v>313648.32299065421</v>
      </c>
      <c r="L66" s="4">
        <f>K66/C66</f>
        <v>2.1141127027992188E-2</v>
      </c>
      <c r="M66" s="4">
        <v>2.07E-2</v>
      </c>
      <c r="O66" s="3">
        <f>L66*C66</f>
        <v>313648.32299065421</v>
      </c>
      <c r="P66" s="3">
        <f>M66*C66</f>
        <v>307103.79239999998</v>
      </c>
    </row>
    <row r="67" spans="1:16" x14ac:dyDescent="0.25">
      <c r="A67" s="1">
        <v>322</v>
      </c>
      <c r="B67" s="1" t="s">
        <v>21</v>
      </c>
      <c r="C67" s="2">
        <v>2427505</v>
      </c>
      <c r="D67" s="2">
        <v>1796921</v>
      </c>
      <c r="E67" s="13">
        <v>18809</v>
      </c>
      <c r="F67" s="14">
        <v>26.75</v>
      </c>
      <c r="G67" s="12">
        <v>-0.02</v>
      </c>
      <c r="I67" s="2">
        <f t="shared" ref="I67" si="54">C67*(1-G67)</f>
        <v>2476055.1</v>
      </c>
      <c r="J67" s="2">
        <f t="shared" ref="J67" si="55">I67-D67</f>
        <v>679134.10000000009</v>
      </c>
      <c r="K67" s="3">
        <f>J67/F67</f>
        <v>25388.190654205609</v>
      </c>
      <c r="L67" s="4">
        <f t="shared" ref="L67" si="56">K67/C67</f>
        <v>1.0458553392971635E-2</v>
      </c>
      <c r="M67" s="4">
        <v>1.29E-2</v>
      </c>
      <c r="O67" s="3">
        <f>L67*C67</f>
        <v>25388.190654205609</v>
      </c>
      <c r="P67" s="3">
        <f>M67*C67</f>
        <v>31314.8145</v>
      </c>
    </row>
    <row r="68" spans="1:16" x14ac:dyDescent="0.25">
      <c r="A68" s="1">
        <v>345</v>
      </c>
      <c r="B68" s="1" t="s">
        <v>6</v>
      </c>
      <c r="C68" s="2">
        <v>2105162</v>
      </c>
      <c r="D68" s="2">
        <v>170576</v>
      </c>
      <c r="E68" s="13">
        <v>18809</v>
      </c>
      <c r="F68" s="14">
        <v>26.75</v>
      </c>
      <c r="G68" s="12">
        <v>-0.05</v>
      </c>
      <c r="I68" s="2">
        <f t="shared" ref="I68:I69" si="57">C68*(1-G68)</f>
        <v>2210420.1</v>
      </c>
      <c r="J68" s="2">
        <f t="shared" ref="J68:J69" si="58">I68-D68</f>
        <v>2039844.1</v>
      </c>
      <c r="K68" s="3">
        <f t="shared" ref="K68:K69" si="59">J68/F68</f>
        <v>76255.85420560748</v>
      </c>
      <c r="L68" s="4">
        <f t="shared" ref="L68:L69" si="60">K68/C68</f>
        <v>3.6223271275848359E-2</v>
      </c>
      <c r="M68" s="4">
        <v>6.3E-3</v>
      </c>
      <c r="O68" s="3">
        <f>L68*C68</f>
        <v>76255.85420560748</v>
      </c>
      <c r="P68" s="3">
        <f>M68*C68</f>
        <v>13262.5206</v>
      </c>
    </row>
    <row r="69" spans="1:16" x14ac:dyDescent="0.25">
      <c r="A69" s="1">
        <v>346</v>
      </c>
      <c r="B69" s="1" t="s">
        <v>7</v>
      </c>
      <c r="C69" s="2">
        <v>1384021</v>
      </c>
      <c r="D69" s="2">
        <v>438546</v>
      </c>
      <c r="E69" s="13">
        <v>18809</v>
      </c>
      <c r="F69" s="14">
        <v>26.75</v>
      </c>
      <c r="G69" s="12">
        <v>-0.05</v>
      </c>
      <c r="I69" s="2">
        <f t="shared" si="57"/>
        <v>1453222.05</v>
      </c>
      <c r="J69" s="2">
        <f t="shared" si="58"/>
        <v>1014676.05</v>
      </c>
      <c r="K69" s="3">
        <f t="shared" si="59"/>
        <v>37931.81495327103</v>
      </c>
      <c r="L69" s="4">
        <f t="shared" si="60"/>
        <v>2.7406964889456903E-2</v>
      </c>
      <c r="M69" s="4">
        <v>1.9599999999999999E-2</v>
      </c>
      <c r="O69" s="3">
        <f>L69*C69</f>
        <v>37931.81495327103</v>
      </c>
      <c r="P69" s="3">
        <f>M69*C69</f>
        <v>27126.811600000001</v>
      </c>
    </row>
    <row r="70" spans="1:16" x14ac:dyDescent="0.25">
      <c r="B70" s="21" t="s">
        <v>50</v>
      </c>
      <c r="C70" s="20">
        <f>SUM(C65:C69)</f>
        <v>22412139</v>
      </c>
      <c r="D70" s="20">
        <f>SUM(D65:D69)</f>
        <v>9148601</v>
      </c>
      <c r="E70" s="13"/>
      <c r="G70" s="12"/>
      <c r="I70" s="2"/>
      <c r="J70" s="2"/>
      <c r="K70" s="3"/>
      <c r="L70" s="4"/>
      <c r="M70" s="4"/>
      <c r="O70" s="5">
        <f>SUM(O66:O69)</f>
        <v>453224.18280373834</v>
      </c>
      <c r="P70" s="5">
        <f>SUM(P66:P69)</f>
        <v>378807.93909999996</v>
      </c>
    </row>
    <row r="71" spans="1:16" x14ac:dyDescent="0.25">
      <c r="A71" s="1" t="s">
        <v>45</v>
      </c>
      <c r="C71" s="2"/>
      <c r="D71" s="2"/>
      <c r="G71" s="12"/>
      <c r="I71" s="2"/>
      <c r="J71" s="2"/>
      <c r="K71" s="3"/>
      <c r="L71" s="4"/>
      <c r="M71" s="4"/>
      <c r="O71" s="3"/>
      <c r="P71" s="3"/>
    </row>
    <row r="72" spans="1:16" x14ac:dyDescent="0.25">
      <c r="A72" s="1">
        <v>341</v>
      </c>
      <c r="B72" s="1" t="s">
        <v>3</v>
      </c>
      <c r="C72" s="2">
        <v>7443640</v>
      </c>
      <c r="D72" s="2">
        <v>1130337</v>
      </c>
      <c r="E72" s="13">
        <v>55305</v>
      </c>
      <c r="F72" s="14">
        <v>26.75</v>
      </c>
      <c r="G72" s="12">
        <v>0</v>
      </c>
      <c r="I72" s="2">
        <f t="shared" si="2"/>
        <v>7443640</v>
      </c>
      <c r="J72" s="2">
        <f t="shared" si="3"/>
        <v>6313303</v>
      </c>
      <c r="K72" s="3">
        <f t="shared" si="5"/>
        <v>236011.32710280374</v>
      </c>
      <c r="L72" s="4">
        <f t="shared" si="4"/>
        <v>3.1706440276908041E-2</v>
      </c>
      <c r="M72" s="4">
        <v>3.4799999999999998E-2</v>
      </c>
      <c r="O72" s="3">
        <f>L72*C72</f>
        <v>236011.32710280377</v>
      </c>
      <c r="P72" s="3">
        <f>M72*C72</f>
        <v>259038.67199999999</v>
      </c>
    </row>
    <row r="73" spans="1:16" x14ac:dyDescent="0.25">
      <c r="A73" s="1">
        <v>344</v>
      </c>
      <c r="B73" s="1" t="s">
        <v>22</v>
      </c>
      <c r="C73" s="2">
        <v>238084845</v>
      </c>
      <c r="D73" s="2">
        <v>27440240</v>
      </c>
      <c r="E73" s="13">
        <v>55305</v>
      </c>
      <c r="F73" s="14">
        <v>26.75</v>
      </c>
      <c r="G73" s="12">
        <v>0</v>
      </c>
      <c r="I73" s="2">
        <f t="shared" si="2"/>
        <v>238084845</v>
      </c>
      <c r="J73" s="2">
        <f t="shared" si="3"/>
        <v>210644605</v>
      </c>
      <c r="K73" s="3">
        <f t="shared" si="5"/>
        <v>7874564.6728971964</v>
      </c>
      <c r="L73" s="4">
        <f t="shared" si="4"/>
        <v>3.3074615366203576E-2</v>
      </c>
      <c r="M73" s="4">
        <v>3.6400000000000002E-2</v>
      </c>
      <c r="O73" s="3">
        <f>L73*C73</f>
        <v>7874564.6728971964</v>
      </c>
      <c r="P73" s="3">
        <f>M73*C73</f>
        <v>8666288.3580000009</v>
      </c>
    </row>
    <row r="74" spans="1:16" x14ac:dyDescent="0.25">
      <c r="A74" s="1">
        <v>345</v>
      </c>
      <c r="B74" s="1" t="s">
        <v>6</v>
      </c>
      <c r="C74" s="2">
        <v>33448132</v>
      </c>
      <c r="D74" s="2">
        <v>1274258</v>
      </c>
      <c r="E74" s="13">
        <v>55305</v>
      </c>
      <c r="F74" s="14">
        <v>26.75</v>
      </c>
      <c r="G74" s="12">
        <v>0</v>
      </c>
      <c r="I74" s="2">
        <f t="shared" si="2"/>
        <v>33448132</v>
      </c>
      <c r="J74" s="2">
        <f t="shared" si="3"/>
        <v>32173874</v>
      </c>
      <c r="K74" s="3">
        <f t="shared" si="5"/>
        <v>1202761.6448598132</v>
      </c>
      <c r="L74" s="4">
        <f t="shared" si="4"/>
        <v>3.5959007960737935E-2</v>
      </c>
      <c r="M74" s="4">
        <v>3.6400000000000002E-2</v>
      </c>
      <c r="O74" s="3">
        <f>L74*C74</f>
        <v>1202761.6448598132</v>
      </c>
      <c r="P74" s="3">
        <f>M74*C74</f>
        <v>1217512.0048</v>
      </c>
    </row>
    <row r="75" spans="1:16" x14ac:dyDescent="0.25">
      <c r="A75" s="1">
        <v>346</v>
      </c>
      <c r="B75" s="1" t="s">
        <v>7</v>
      </c>
      <c r="C75" s="2">
        <v>634136</v>
      </c>
      <c r="D75" s="2">
        <v>114522</v>
      </c>
      <c r="E75" s="13">
        <v>55305</v>
      </c>
      <c r="F75" s="14">
        <v>26.75</v>
      </c>
      <c r="G75" s="12">
        <v>0</v>
      </c>
      <c r="I75" s="2">
        <f t="shared" si="2"/>
        <v>634136</v>
      </c>
      <c r="J75" s="2">
        <f t="shared" si="3"/>
        <v>519614</v>
      </c>
      <c r="K75" s="3">
        <f t="shared" si="5"/>
        <v>19424.82242990654</v>
      </c>
      <c r="L75" s="4">
        <f t="shared" si="4"/>
        <v>3.0631950291272757E-2</v>
      </c>
      <c r="M75" s="4">
        <v>2.63E-2</v>
      </c>
      <c r="O75" s="3">
        <f>L75*C75</f>
        <v>19424.82242990654</v>
      </c>
      <c r="P75" s="3">
        <f>M75*C75</f>
        <v>16677.7768</v>
      </c>
    </row>
    <row r="76" spans="1:16" x14ac:dyDescent="0.25">
      <c r="B76" s="21" t="s">
        <v>50</v>
      </c>
      <c r="C76" s="20">
        <f>SUM(C72:C75)</f>
        <v>279610753</v>
      </c>
      <c r="D76" s="20">
        <f>SUM(D72:D75)</f>
        <v>29959357</v>
      </c>
      <c r="G76" s="12"/>
      <c r="I76" s="2"/>
      <c r="J76" s="2"/>
      <c r="K76" s="3"/>
      <c r="L76" s="4"/>
      <c r="M76" s="4"/>
      <c r="O76" s="5">
        <f>SUM(O72:O75)</f>
        <v>9332762.4672897197</v>
      </c>
      <c r="P76" s="5">
        <f>SUM(P72:P75)</f>
        <v>10159516.8116</v>
      </c>
    </row>
    <row r="77" spans="1:16" x14ac:dyDescent="0.25">
      <c r="A77" s="1" t="s">
        <v>40</v>
      </c>
      <c r="C77" s="2"/>
      <c r="D77" s="2"/>
      <c r="G77" s="12"/>
      <c r="I77" s="2"/>
      <c r="J77" s="2"/>
      <c r="K77" s="3"/>
      <c r="L77" s="4"/>
      <c r="M77" s="4"/>
      <c r="O77" s="3"/>
      <c r="P77" s="3"/>
    </row>
    <row r="78" spans="1:16" x14ac:dyDescent="0.25">
      <c r="A78" s="1">
        <v>341</v>
      </c>
      <c r="B78" s="1" t="s">
        <v>3</v>
      </c>
      <c r="C78" s="2">
        <v>3903911</v>
      </c>
      <c r="D78" s="2">
        <v>331802</v>
      </c>
      <c r="E78" s="13">
        <v>55305</v>
      </c>
      <c r="F78" s="14">
        <v>26.75</v>
      </c>
      <c r="G78" s="12">
        <v>0</v>
      </c>
      <c r="I78" s="2">
        <f t="shared" si="2"/>
        <v>3903911</v>
      </c>
      <c r="J78" s="2">
        <f t="shared" si="3"/>
        <v>3572109</v>
      </c>
      <c r="K78" s="3">
        <f t="shared" si="5"/>
        <v>133536.78504672897</v>
      </c>
      <c r="L78" s="4">
        <f t="shared" si="4"/>
        <v>3.4205898916939696E-2</v>
      </c>
      <c r="M78" s="4">
        <v>3.3300000000000003E-2</v>
      </c>
      <c r="O78" s="3">
        <f>L78*C78</f>
        <v>133536.78504672897</v>
      </c>
      <c r="P78" s="3">
        <f>M78*C78</f>
        <v>130000.23630000002</v>
      </c>
    </row>
    <row r="79" spans="1:16" x14ac:dyDescent="0.25">
      <c r="A79" s="1">
        <v>344</v>
      </c>
      <c r="B79" s="1" t="s">
        <v>22</v>
      </c>
      <c r="C79" s="2">
        <v>116227361</v>
      </c>
      <c r="D79" s="2">
        <v>15532873</v>
      </c>
      <c r="E79" s="13">
        <v>55305</v>
      </c>
      <c r="F79" s="14">
        <v>26.75</v>
      </c>
      <c r="G79" s="12">
        <v>0</v>
      </c>
      <c r="I79" s="2">
        <f t="shared" si="2"/>
        <v>116227361</v>
      </c>
      <c r="J79" s="2">
        <f t="shared" si="3"/>
        <v>100694488</v>
      </c>
      <c r="K79" s="3">
        <f t="shared" si="5"/>
        <v>3764279.9252336449</v>
      </c>
      <c r="L79" s="4">
        <f t="shared" si="4"/>
        <v>3.2387209800226344E-2</v>
      </c>
      <c r="M79" s="4">
        <v>3.3300000000000003E-2</v>
      </c>
      <c r="O79" s="3">
        <f>L79*C79</f>
        <v>3764279.9252336449</v>
      </c>
      <c r="P79" s="3">
        <f>M79*C79</f>
        <v>3870371.1213000002</v>
      </c>
    </row>
    <row r="80" spans="1:16" x14ac:dyDescent="0.25">
      <c r="A80" s="1">
        <v>345</v>
      </c>
      <c r="B80" s="1" t="s">
        <v>6</v>
      </c>
      <c r="C80" s="2">
        <v>12324568</v>
      </c>
      <c r="D80" s="2">
        <v>566494</v>
      </c>
      <c r="E80" s="13">
        <v>55305</v>
      </c>
      <c r="F80" s="14">
        <v>26.75</v>
      </c>
      <c r="G80" s="12">
        <v>0</v>
      </c>
      <c r="I80" s="2">
        <f t="shared" si="2"/>
        <v>12324568</v>
      </c>
      <c r="J80" s="2">
        <f t="shared" si="3"/>
        <v>11758074</v>
      </c>
      <c r="K80" s="3">
        <f t="shared" si="5"/>
        <v>439554.16822429909</v>
      </c>
      <c r="L80" s="4">
        <f t="shared" si="4"/>
        <v>3.5664874275860951E-2</v>
      </c>
      <c r="M80" s="4">
        <v>3.3300000000000003E-2</v>
      </c>
      <c r="O80" s="3">
        <f>L80*C80</f>
        <v>439554.16822429904</v>
      </c>
      <c r="P80" s="3">
        <f>M80*C80</f>
        <v>410408.11440000002</v>
      </c>
    </row>
    <row r="81" spans="1:16" x14ac:dyDescent="0.25">
      <c r="A81" s="1">
        <v>346</v>
      </c>
      <c r="B81" s="1" t="s">
        <v>7</v>
      </c>
      <c r="C81" s="2">
        <v>456445</v>
      </c>
      <c r="D81" s="2">
        <v>70073</v>
      </c>
      <c r="E81" s="13">
        <v>55305</v>
      </c>
      <c r="F81" s="14">
        <v>26.75</v>
      </c>
      <c r="G81" s="12">
        <v>0</v>
      </c>
      <c r="I81" s="2">
        <f t="shared" si="2"/>
        <v>456445</v>
      </c>
      <c r="J81" s="2">
        <f t="shared" si="3"/>
        <v>386372</v>
      </c>
      <c r="K81" s="3">
        <f t="shared" si="5"/>
        <v>14443.813084112149</v>
      </c>
      <c r="L81" s="4">
        <f t="shared" si="4"/>
        <v>3.1644147891010194E-2</v>
      </c>
      <c r="M81" s="4">
        <v>3.3300000000000003E-2</v>
      </c>
      <c r="O81" s="3">
        <f>L81*C81</f>
        <v>14443.813084112147</v>
      </c>
      <c r="P81" s="3">
        <f>M81*C81</f>
        <v>15199.618500000002</v>
      </c>
    </row>
    <row r="82" spans="1:16" x14ac:dyDescent="0.25">
      <c r="B82" s="21" t="s">
        <v>50</v>
      </c>
      <c r="C82" s="20">
        <f>SUM(C78:C81)</f>
        <v>132912285</v>
      </c>
      <c r="D82" s="20">
        <f>SUM(D78:D81)</f>
        <v>16501242</v>
      </c>
      <c r="G82" s="12"/>
      <c r="I82" s="2"/>
      <c r="J82" s="2"/>
      <c r="K82" s="3"/>
      <c r="L82" s="4"/>
      <c r="M82" s="4"/>
      <c r="O82" s="5">
        <f>SUM(O78:O81)</f>
        <v>4351814.6915887855</v>
      </c>
      <c r="P82" s="5">
        <f>SUM(P78:P81)</f>
        <v>4425979.0904999999</v>
      </c>
    </row>
    <row r="83" spans="1:16" x14ac:dyDescent="0.25">
      <c r="A83" s="1" t="s">
        <v>39</v>
      </c>
      <c r="C83" s="2"/>
      <c r="D83" s="2"/>
      <c r="G83" s="12"/>
      <c r="I83" s="2"/>
      <c r="J83" s="2"/>
      <c r="K83" s="3"/>
      <c r="L83" s="4"/>
      <c r="M83" s="4"/>
      <c r="O83" s="3"/>
      <c r="P83" s="3"/>
    </row>
    <row r="84" spans="1:16" x14ac:dyDescent="0.25">
      <c r="A84" s="1">
        <v>341</v>
      </c>
      <c r="B84" s="1" t="s">
        <v>3</v>
      </c>
      <c r="C84" s="2">
        <v>5954381</v>
      </c>
      <c r="D84" s="2">
        <v>629428</v>
      </c>
      <c r="E84" s="13">
        <v>55305</v>
      </c>
      <c r="F84" s="14">
        <v>26.75</v>
      </c>
      <c r="G84" s="12">
        <v>0</v>
      </c>
      <c r="I84" s="2">
        <f t="shared" ref="I84:I87" si="61">C84*(1-G84)</f>
        <v>5954381</v>
      </c>
      <c r="J84" s="2">
        <f t="shared" ref="J84:J87" si="62">I84-D84</f>
        <v>5324953</v>
      </c>
      <c r="K84" s="3">
        <f t="shared" ref="K84:K87" si="63">J84/F84</f>
        <v>199063.66355140187</v>
      </c>
      <c r="L84" s="4">
        <f t="shared" ref="L84:L87" si="64">K84/C84</f>
        <v>3.3431462237871891E-2</v>
      </c>
      <c r="M84" s="4">
        <v>3.3300000000000003E-2</v>
      </c>
      <c r="O84" s="3">
        <f>L84*C84</f>
        <v>199063.66355140187</v>
      </c>
      <c r="P84" s="3">
        <f>M84*C84</f>
        <v>198280.88730000003</v>
      </c>
    </row>
    <row r="85" spans="1:16" x14ac:dyDescent="0.25">
      <c r="A85" s="1">
        <v>344</v>
      </c>
      <c r="B85" s="1" t="s">
        <v>22</v>
      </c>
      <c r="C85" s="2">
        <v>114102842</v>
      </c>
      <c r="D85" s="2">
        <v>13791316</v>
      </c>
      <c r="E85" s="13">
        <v>55305</v>
      </c>
      <c r="F85" s="14">
        <v>26.75</v>
      </c>
      <c r="G85" s="12">
        <v>0</v>
      </c>
      <c r="I85" s="2">
        <f t="shared" si="61"/>
        <v>114102842</v>
      </c>
      <c r="J85" s="2">
        <f t="shared" si="62"/>
        <v>100311526</v>
      </c>
      <c r="K85" s="3">
        <f t="shared" si="63"/>
        <v>3749963.5887850467</v>
      </c>
      <c r="L85" s="4">
        <f t="shared" si="64"/>
        <v>3.2864769387471057E-2</v>
      </c>
      <c r="M85" s="4">
        <v>3.3300000000000003E-2</v>
      </c>
      <c r="O85" s="3">
        <f>L85*C85</f>
        <v>3749963.5887850467</v>
      </c>
      <c r="P85" s="3">
        <f>M85*C85</f>
        <v>3799624.6386000002</v>
      </c>
    </row>
    <row r="86" spans="1:16" x14ac:dyDescent="0.25">
      <c r="A86" s="1">
        <v>345</v>
      </c>
      <c r="B86" s="1" t="s">
        <v>6</v>
      </c>
      <c r="C86" s="2">
        <v>12944096</v>
      </c>
      <c r="D86" s="2">
        <v>546577</v>
      </c>
      <c r="E86" s="13">
        <v>55305</v>
      </c>
      <c r="F86" s="14">
        <v>26.75</v>
      </c>
      <c r="G86" s="12">
        <v>0</v>
      </c>
      <c r="I86" s="2">
        <f t="shared" si="61"/>
        <v>12944096</v>
      </c>
      <c r="J86" s="2">
        <f t="shared" si="62"/>
        <v>12397519</v>
      </c>
      <c r="K86" s="3">
        <f t="shared" si="63"/>
        <v>463458.65420560748</v>
      </c>
      <c r="L86" s="4">
        <f t="shared" si="64"/>
        <v>3.5804636662584044E-2</v>
      </c>
      <c r="M86" s="4">
        <v>3.3300000000000003E-2</v>
      </c>
      <c r="O86" s="3">
        <f>L86*C86</f>
        <v>463458.65420560748</v>
      </c>
      <c r="P86" s="3">
        <f>M86*C86</f>
        <v>431038.39680000005</v>
      </c>
    </row>
    <row r="87" spans="1:16" x14ac:dyDescent="0.25">
      <c r="A87" s="1">
        <v>346</v>
      </c>
      <c r="B87" s="1" t="s">
        <v>7</v>
      </c>
      <c r="C87" s="2">
        <v>499225</v>
      </c>
      <c r="D87" s="2">
        <v>62677</v>
      </c>
      <c r="E87" s="13">
        <v>55305</v>
      </c>
      <c r="F87" s="14">
        <v>26.75</v>
      </c>
      <c r="G87" s="12">
        <v>0</v>
      </c>
      <c r="I87" s="2">
        <f t="shared" si="61"/>
        <v>499225</v>
      </c>
      <c r="J87" s="2">
        <f t="shared" si="62"/>
        <v>436548</v>
      </c>
      <c r="K87" s="3">
        <f t="shared" si="63"/>
        <v>16319.551401869159</v>
      </c>
      <c r="L87" s="4">
        <f t="shared" si="64"/>
        <v>3.2689771950261223E-2</v>
      </c>
      <c r="M87" s="4">
        <v>3.3300000000000003E-2</v>
      </c>
      <c r="O87" s="3">
        <f>L87*C87</f>
        <v>16319.551401869159</v>
      </c>
      <c r="P87" s="3">
        <f>M87*C87</f>
        <v>16624.192500000001</v>
      </c>
    </row>
    <row r="88" spans="1:16" x14ac:dyDescent="0.25">
      <c r="C88" s="2"/>
      <c r="D88" s="2"/>
      <c r="G88" s="12"/>
      <c r="I88" s="2"/>
      <c r="J88" s="2"/>
      <c r="K88" s="3"/>
      <c r="L88" s="4"/>
      <c r="M88" s="4"/>
      <c r="O88" s="5">
        <f>SUM(O84:O87)</f>
        <v>4428805.4579439256</v>
      </c>
      <c r="P88" s="5">
        <f>SUM(P84:P87)</f>
        <v>4445568.1151999999</v>
      </c>
    </row>
    <row r="89" spans="1:16" x14ac:dyDescent="0.25">
      <c r="A89" s="1" t="s">
        <v>38</v>
      </c>
      <c r="C89" s="2"/>
      <c r="D89" s="2"/>
      <c r="G89" s="12"/>
      <c r="I89" s="2"/>
      <c r="J89" s="2"/>
      <c r="K89" s="3"/>
      <c r="L89" s="4"/>
      <c r="M89" s="4"/>
      <c r="O89" s="3"/>
      <c r="P89" s="3"/>
    </row>
    <row r="90" spans="1:16" x14ac:dyDescent="0.25">
      <c r="A90" s="1">
        <v>341</v>
      </c>
      <c r="B90" s="1" t="s">
        <v>3</v>
      </c>
      <c r="C90" s="2">
        <v>144833</v>
      </c>
      <c r="D90" s="2">
        <v>19025</v>
      </c>
      <c r="E90" s="13">
        <v>52749</v>
      </c>
      <c r="F90" s="14">
        <v>19.75</v>
      </c>
      <c r="G90" s="12">
        <v>0</v>
      </c>
      <c r="I90" s="2">
        <f t="shared" si="2"/>
        <v>144833</v>
      </c>
      <c r="J90" s="2">
        <f t="shared" si="3"/>
        <v>125808</v>
      </c>
      <c r="K90" s="3">
        <f t="shared" si="5"/>
        <v>6370.0253164556962</v>
      </c>
      <c r="L90" s="4">
        <f t="shared" si="4"/>
        <v>4.398186405346638E-2</v>
      </c>
      <c r="M90" s="4">
        <v>0.05</v>
      </c>
      <c r="O90" s="3">
        <f>L90*C90</f>
        <v>6370.0253164556962</v>
      </c>
      <c r="P90" s="3">
        <f>M90*C90</f>
        <v>7241.6500000000005</v>
      </c>
    </row>
    <row r="91" spans="1:16" x14ac:dyDescent="0.25">
      <c r="A91" s="1">
        <v>344</v>
      </c>
      <c r="B91" s="1" t="s">
        <v>22</v>
      </c>
      <c r="C91" s="2">
        <v>2354880</v>
      </c>
      <c r="D91" s="2">
        <v>309338</v>
      </c>
      <c r="E91" s="13">
        <v>52749</v>
      </c>
      <c r="F91" s="14">
        <v>19.75</v>
      </c>
      <c r="G91" s="12">
        <v>0</v>
      </c>
      <c r="I91" s="2">
        <f t="shared" si="2"/>
        <v>2354880</v>
      </c>
      <c r="J91" s="2">
        <f t="shared" si="3"/>
        <v>2045542</v>
      </c>
      <c r="K91" s="3">
        <f t="shared" si="5"/>
        <v>103571.74683544303</v>
      </c>
      <c r="L91" s="4">
        <f t="shared" si="4"/>
        <v>4.3981751441875182E-2</v>
      </c>
      <c r="M91" s="4">
        <v>0.05</v>
      </c>
      <c r="O91" s="3">
        <f>L91*C91</f>
        <v>103571.74683544303</v>
      </c>
      <c r="P91" s="3">
        <f>M91*C91</f>
        <v>117744</v>
      </c>
    </row>
    <row r="92" spans="1:16" x14ac:dyDescent="0.25">
      <c r="A92" s="1">
        <v>345</v>
      </c>
      <c r="B92" s="1" t="s">
        <v>6</v>
      </c>
      <c r="C92" s="2">
        <v>514962</v>
      </c>
      <c r="D92" s="2">
        <v>67646</v>
      </c>
      <c r="E92" s="13">
        <v>52749</v>
      </c>
      <c r="F92" s="14">
        <v>19.75</v>
      </c>
      <c r="G92" s="12">
        <v>0</v>
      </c>
      <c r="I92" s="2">
        <f t="shared" si="2"/>
        <v>514962</v>
      </c>
      <c r="J92" s="2">
        <f t="shared" si="3"/>
        <v>447316</v>
      </c>
      <c r="K92" s="3">
        <f t="shared" si="5"/>
        <v>22648.911392405062</v>
      </c>
      <c r="L92" s="4">
        <f t="shared" si="4"/>
        <v>4.3981713975798337E-2</v>
      </c>
      <c r="M92" s="4">
        <v>0.05</v>
      </c>
      <c r="O92" s="3">
        <f>L92*C92</f>
        <v>22648.911392405062</v>
      </c>
      <c r="P92" s="3">
        <f>M92*C92</f>
        <v>25748.100000000002</v>
      </c>
    </row>
    <row r="93" spans="1:16" x14ac:dyDescent="0.25">
      <c r="A93" s="1">
        <v>346</v>
      </c>
      <c r="B93" s="1" t="s">
        <v>7</v>
      </c>
      <c r="C93" s="2">
        <v>7510</v>
      </c>
      <c r="D93" s="2">
        <v>986</v>
      </c>
      <c r="E93" s="13">
        <v>52749</v>
      </c>
      <c r="F93" s="14">
        <v>19.75</v>
      </c>
      <c r="G93" s="12">
        <v>0</v>
      </c>
      <c r="I93" s="2">
        <f t="shared" si="2"/>
        <v>7510</v>
      </c>
      <c r="J93" s="2">
        <f t="shared" si="3"/>
        <v>6524</v>
      </c>
      <c r="K93" s="3">
        <f t="shared" si="5"/>
        <v>330.32911392405066</v>
      </c>
      <c r="L93" s="4">
        <f t="shared" si="4"/>
        <v>4.3985234876704485E-2</v>
      </c>
      <c r="M93" s="4">
        <v>0.05</v>
      </c>
      <c r="O93" s="3">
        <f>L93*C93</f>
        <v>330.32911392405066</v>
      </c>
      <c r="P93" s="3">
        <f>M93*C93</f>
        <v>375.5</v>
      </c>
    </row>
    <row r="94" spans="1:16" x14ac:dyDescent="0.25">
      <c r="C94" s="2"/>
      <c r="D94" s="2"/>
      <c r="G94" s="12"/>
      <c r="I94" s="2"/>
      <c r="J94" s="2"/>
      <c r="K94" s="3"/>
      <c r="L94" s="4"/>
      <c r="M94" s="4"/>
      <c r="O94" s="5">
        <f>SUM(O90:O93)</f>
        <v>132921.01265822785</v>
      </c>
      <c r="P94" s="5">
        <f>SUM(P90:P93)</f>
        <v>151109.25</v>
      </c>
    </row>
    <row r="96" spans="1:16" x14ac:dyDescent="0.25">
      <c r="N96" s="6" t="s">
        <v>18</v>
      </c>
      <c r="O96" s="5">
        <f>SUM(O88+O94+O82+O76+O63+O54+O46+O37+O29+O20+O12+O70)</f>
        <v>40869995.326511599</v>
      </c>
      <c r="P96" s="5">
        <f>SUM(P88+P94+P82+P76+P63+P54+P46+P37+P29+P20+P12+P70)</f>
        <v>37050358.589693002</v>
      </c>
    </row>
    <row r="97" spans="1:16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M97" s="1" t="s">
        <v>52</v>
      </c>
      <c r="O97" s="5">
        <f>SUM(O88+O94+O82+O76+O63+O54+O46+O37+O20+O12+O70)</f>
        <v>31340036.504289377</v>
      </c>
      <c r="P97" s="5">
        <f>SUM(P88+P94+P82+P76+P63+P54+P46+P37+P20+P12+P70)</f>
        <v>35034614.841992997</v>
      </c>
    </row>
  </sheetData>
  <mergeCells count="1">
    <mergeCell ref="A97:K97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Steam, Nuclear, Hydro</vt:lpstr>
      <vt:lpstr>Other Generation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2025-01-14T13:15:26Z</dcterms:created>
  <dcterms:modified xsi:type="dcterms:W3CDTF">2025-09-16T19:07:13Z</dcterms:modified>
</cp:coreProperties>
</file>