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N:\RESRAM\Monthly Filings\2025\"/>
    </mc:Choice>
  </mc:AlternateContent>
  <xr:revisionPtr revIDLastSave="0" documentId="8_{102AEC8D-B3AF-49FA-920D-3F5F9665E248}" xr6:coauthVersionLast="47" xr6:coauthVersionMax="47" xr10:uidLastSave="{00000000-0000-0000-0000-000000000000}"/>
  <bookViews>
    <workbookView xWindow="-120" yWindow="-120" windowWidth="29040" windowHeight="15720" tabRatio="658" xr2:uid="{00000000-000D-0000-FFFF-FFFF00000000}"/>
  </bookViews>
  <sheets>
    <sheet name="Monthly Cost Tracker AP6" sheetId="15" r:id="rId1"/>
    <sheet name="Monthly Cost Tracker AP7" sheetId="16" r:id="rId2"/>
    <sheet name="Monthly Cost Tracker AP8" sheetId="17" r:id="rId3"/>
    <sheet name="18A" sheetId="5" r:id="rId4"/>
    <sheet name="18B" sheetId="6" r:id="rId5"/>
    <sheet name="18C" sheetId="7" r:id="rId6"/>
    <sheet name="18D" sheetId="8" r:id="rId7"/>
    <sheet name="18E" sheetId="9" r:id="rId8"/>
    <sheet name="18F" sheetId="10" r:id="rId9"/>
  </sheets>
  <definedNames>
    <definedName name="__MISO_Hrly_Spec_Gross_Purchases_01" hidden="1">#REF!</definedName>
    <definedName name="__MISO_Hrly_Spec_Gross_Sales_01" hidden="1">#REF!</definedName>
    <definedName name="__ORIG_COST_TRAN_MW_AVG_ORG_PURCH_PRICE_for_01" hidden="1">#REF!</definedName>
    <definedName name="__ORIG_COST_TRAN_MW_AVG_ORG_PURCH_PRICE_for_02" hidden="1">#REF!</definedName>
    <definedName name="__ORIG_COST_TRAN_MW_AVG_ORG_PURCH_PRICE_for_MISO_01" hidden="1">#REF!</definedName>
    <definedName name="__REVENUE_TRAN_MW_AVG_ORG_SALES_PRICE_for_April_02" hidden="1">#REF!</definedName>
    <definedName name="__REVENUE_TRAN_MW_AVG_ORG_SALES_PRICE_for_MISO_01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hidden="1">#REF!</definedName>
    <definedName name="_Order1" hidden="1">255</definedName>
    <definedName name="_ORIG_COST_TRAN_MW_AVG_ORG_PURCH_PRICE_for_MISO_00" hidden="1">#REF!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8" hidden="1">#REF!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8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hidden="1">#REF!</definedName>
    <definedName name="_pcSlicerSheet2_Slicer1" hidden="1">#REF!</definedName>
    <definedName name="_pcSlicerSheet3_Slicer1" hidden="1">#REF!</definedName>
    <definedName name="_pcSlicerSheet4_Slicer1" hidden="1">#REF!</definedName>
    <definedName name="_pcSlicerSheet5_Slicer1" hidden="1">#REF!</definedName>
    <definedName name="_pcSlicerSheet6_Slicer1" hidden="1">#REF!</definedName>
    <definedName name="_pcSlicerSheet7_Slicer1" hidden="1">#REF!</definedName>
    <definedName name="_pcSlicerSheet8_Slicer1" hidden="1">#REF!</definedName>
    <definedName name="_pcSlicerSheet9_Slicer1" hidden="1">#REF!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8">#REF!</definedName>
    <definedName name="_pg1" localSheetId="0">#REF!</definedName>
    <definedName name="_pg1" localSheetId="1">#REF!</definedName>
    <definedName name="_pg1" localSheetId="2">#REF!</definedName>
    <definedName name="_pg1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8">#REF!</definedName>
    <definedName name="_PG2" localSheetId="0">#REF!</definedName>
    <definedName name="_PG2" localSheetId="1">#REF!</definedName>
    <definedName name="_PG2" localSheetId="2">#REF!</definedName>
    <definedName name="_PG2">#REF!</definedName>
    <definedName name="_REVENUE_TRAN_MW_AVG_ORG_SALES_PRICE_for_April_00" hidden="1">#REF!</definedName>
    <definedName name="_REVENUE_TRAN_MW_AVG_ORG_SALES_PRICE_for_MISO_00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hidden="1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8">#REF!</definedName>
    <definedName name="cosales" localSheetId="0">#REF!</definedName>
    <definedName name="cosales" localSheetId="1">#REF!</definedName>
    <definedName name="cosales" localSheetId="2">#REF!</definedName>
    <definedName name="cosales">#REF!</definedName>
    <definedName name="d" hidden="1">#REF!</definedName>
    <definedName name="p" localSheetId="3">#REF!</definedName>
    <definedName name="p" localSheetId="4">#REF!</definedName>
    <definedName name="p" localSheetId="5">#REF!</definedName>
    <definedName name="p" localSheetId="6">#REF!</definedName>
    <definedName name="p" localSheetId="7">#REF!</definedName>
    <definedName name="p" localSheetId="8">#REF!</definedName>
    <definedName name="p" localSheetId="0">#REF!</definedName>
    <definedName name="p" localSheetId="1">#REF!</definedName>
    <definedName name="p" localSheetId="2">#REF!</definedName>
    <definedName name="p">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8">#REF!</definedName>
    <definedName name="POOL" localSheetId="0">#REF!</definedName>
    <definedName name="POOL" localSheetId="1">#REF!</definedName>
    <definedName name="POOL" localSheetId="2">#REF!</definedName>
    <definedName name="POOL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8">#REF!</definedName>
    <definedName name="PUR" localSheetId="0">#REF!</definedName>
    <definedName name="PUR" localSheetId="1">#REF!</definedName>
    <definedName name="PUR" localSheetId="2">#REF!</definedName>
    <definedName name="PUR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8">#REF!</definedName>
    <definedName name="q" localSheetId="0">#REF!</definedName>
    <definedName name="q" localSheetId="1">#REF!</definedName>
    <definedName name="q" localSheetId="2">#REF!</definedName>
    <definedName name="q">#REF!</definedName>
    <definedName name="rr" localSheetId="3">#REF!</definedName>
    <definedName name="rr" localSheetId="4">#REF!</definedName>
    <definedName name="rr" localSheetId="5">#REF!</definedName>
    <definedName name="rr" localSheetId="6">#REF!</definedName>
    <definedName name="rr" localSheetId="7">#REF!</definedName>
    <definedName name="rr" localSheetId="8">#REF!</definedName>
    <definedName name="rr" localSheetId="0">#REF!</definedName>
    <definedName name="rr" localSheetId="1">#REF!</definedName>
    <definedName name="rr" localSheetId="2">#REF!</definedName>
    <definedName name="rr">#REF!</definedName>
    <definedName name="rrr">#REF!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8">#REF!</definedName>
    <definedName name="SALES" localSheetId="0">#REF!</definedName>
    <definedName name="SALES" localSheetId="1">#REF!</definedName>
    <definedName name="SALES" localSheetId="2">#REF!</definedName>
    <definedName name="SALES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8">#REF!</definedName>
    <definedName name="SPA" localSheetId="0">#REF!</definedName>
    <definedName name="SPA" localSheetId="1">#REF!</definedName>
    <definedName name="SPA" localSheetId="2">#REF!</definedName>
    <definedName name="SPA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8">#REF!</definedName>
    <definedName name="UL" localSheetId="0">#REF!</definedName>
    <definedName name="UL" localSheetId="1">#REF!</definedName>
    <definedName name="UL" localSheetId="2">#REF!</definedName>
    <definedName name="UL">#REF!</definedName>
    <definedName name="ULOAD">#N/A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8">#REF!</definedName>
    <definedName name="upload" localSheetId="0">#REF!</definedName>
    <definedName name="upload" localSheetId="1">#REF!</definedName>
    <definedName name="upload" localSheetId="2">#REF!</definedName>
    <definedName name="upload">#REF!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8" hidden="1">#REF!</definedName>
    <definedName name="z" localSheetId="0" hidden="1">#REF!</definedName>
    <definedName name="z" localSheetId="1" hidden="1">#REF!</definedName>
    <definedName name="z" localSheetId="2" hidden="1">#REF!</definedName>
    <definedName name="z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7" l="1"/>
  <c r="C26" i="17"/>
  <c r="C4" i="17"/>
  <c r="D11" i="6"/>
  <c r="C29" i="16" l="1"/>
  <c r="C26" i="16" l="1"/>
  <c r="C26" i="15" l="1"/>
  <c r="C4" i="16"/>
  <c r="A5" i="5" l="1"/>
  <c r="F8" i="8" l="1"/>
  <c r="E57" i="6" l="1"/>
  <c r="D14" i="6" l="1"/>
  <c r="D12" i="6"/>
  <c r="E12" i="6" s="1"/>
  <c r="D15" i="6"/>
  <c r="D13" i="6"/>
  <c r="D17" i="6"/>
  <c r="D18" i="6"/>
  <c r="D19" i="6"/>
  <c r="C21" i="6" l="1"/>
  <c r="E18" i="6"/>
  <c r="C19" i="5"/>
  <c r="F9" i="8"/>
  <c r="F10" i="8"/>
  <c r="F11" i="8"/>
  <c r="F12" i="8"/>
  <c r="F14" i="8"/>
  <c r="F15" i="8"/>
  <c r="F16" i="8"/>
  <c r="C9" i="8"/>
  <c r="C10" i="8"/>
  <c r="C11" i="8"/>
  <c r="C13" i="8"/>
  <c r="C14" i="8"/>
  <c r="C15" i="8"/>
  <c r="C16" i="8"/>
  <c r="C8" i="8"/>
  <c r="G8" i="8" s="1"/>
  <c r="C12" i="8"/>
  <c r="A4" i="10"/>
  <c r="A4" i="9"/>
  <c r="A5" i="8"/>
  <c r="A4" i="7"/>
  <c r="A5" i="6"/>
  <c r="E17" i="6" l="1"/>
  <c r="E15" i="6"/>
  <c r="E14" i="6"/>
  <c r="E13" i="6"/>
  <c r="E11" i="6"/>
  <c r="E19" i="6"/>
  <c r="G16" i="8"/>
  <c r="G15" i="8"/>
  <c r="G14" i="8"/>
  <c r="G11" i="8"/>
  <c r="F18" i="8"/>
  <c r="D18" i="8"/>
  <c r="G9" i="8"/>
  <c r="G10" i="8"/>
  <c r="G12" i="8"/>
  <c r="C18" i="8"/>
  <c r="C10" i="6"/>
  <c r="E21" i="6" l="1"/>
  <c r="G18" i="8"/>
  <c r="C20" i="15" l="1"/>
  <c r="C27" i="15" s="1"/>
  <c r="C30" i="15" l="1"/>
  <c r="C34" i="15" s="1"/>
  <c r="C20" i="16" l="1"/>
  <c r="C27" i="16" s="1"/>
  <c r="C30" i="16" s="1"/>
  <c r="C32" i="16" s="1"/>
  <c r="C20" i="17" l="1"/>
  <c r="C27" i="17" s="1"/>
  <c r="C30" i="17" s="1"/>
  <c r="C32" i="17" s="1"/>
</calcChain>
</file>

<file path=xl/sharedStrings.xml><?xml version="1.0" encoding="utf-8"?>
<sst xmlns="http://schemas.openxmlformats.org/spreadsheetml/2006/main" count="186" uniqueCount="88">
  <si>
    <t>Ameren Missouri</t>
  </si>
  <si>
    <t>RESRAM Monthly Accounting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</si>
  <si>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</si>
  <si>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</si>
  <si>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</si>
  <si>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</si>
  <si>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</si>
  <si>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</si>
  <si>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</si>
  <si>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</si>
  <si>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</si>
  <si>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</si>
  <si>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</si>
  <si>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</si>
  <si>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</si>
  <si>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</si>
  <si>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</si>
  <si>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</si>
  <si>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</si>
  <si>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</si>
  <si>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</si>
  <si>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</si>
  <si>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</si>
  <si>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</si>
  <si>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</si>
  <si>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</si>
  <si>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</si>
  <si>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</si>
  <si>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</si>
  <si>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</si>
  <si>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</si>
  <si>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</si>
  <si>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</si>
  <si>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</si>
  <si>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</si>
  <si>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</si>
  <si>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</si>
  <si>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</si>
  <si>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</si>
  <si>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</si>
  <si>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</si>
  <si>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Difference between Billed and Projected</t>
  </si>
  <si>
    <t xml:space="preserve">Street Lighting - 5m &amp; 6m </t>
  </si>
  <si>
    <t>Calculated Projected RESRAM Revenues</t>
  </si>
  <si>
    <t>Projected RESRAM Billed kWh</t>
  </si>
  <si>
    <t>Allocated by Rate Class &amp; Voltage Level</t>
  </si>
  <si>
    <t>Report 18(C)</t>
  </si>
  <si>
    <t>Report 18(E)</t>
  </si>
  <si>
    <t>Report 18(F)</t>
  </si>
  <si>
    <t>Interconnection Expenses</t>
  </si>
  <si>
    <r>
      <t>Billed Base Rate Allowance Revenues</t>
    </r>
    <r>
      <rPr>
        <b/>
        <vertAlign val="superscript"/>
        <sz val="10"/>
        <color rgb="FFFF0000"/>
        <rFont val="Arial"/>
        <family val="2"/>
      </rPr>
      <t>1</t>
    </r>
  </si>
  <si>
    <t>Calculated Rate Allocation by Rate Class</t>
  </si>
  <si>
    <r>
      <rPr>
        <vertAlign val="superscript"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Calendar month actual energy usage is provided herein to be consistent with the FAC filings.</t>
    </r>
  </si>
  <si>
    <t>Accumulation Period 6</t>
  </si>
  <si>
    <t>RESRAM Amt in Base Rates/Test Year kWh</t>
  </si>
  <si>
    <t>Non Customer Solar REC Costs - 509RPS/557RPS</t>
  </si>
  <si>
    <t>Biomass REC Costs - 509RBM/557RBM</t>
  </si>
  <si>
    <t>Wind REC Costs - 509RWD/557RWD</t>
  </si>
  <si>
    <t>Solar REC Costs - 509RCS/557RCS</t>
  </si>
  <si>
    <t>Hydro REC Costs - 509RH2/557RH2</t>
  </si>
  <si>
    <t>Solar Rebate Processing Costs - 509SRP/557SRP</t>
  </si>
  <si>
    <t>Rider SR Solar Rebates - 908SR2</t>
  </si>
  <si>
    <t>Production Tax Credit Benefit - 409 - 411</t>
  </si>
  <si>
    <t>Net OSSR/Purchased Power portion - 447 &amp; 555</t>
  </si>
  <si>
    <t>Accumulation Period 7</t>
  </si>
  <si>
    <t>Wind REC Costs - 509RWD/5553RW/557RWD</t>
  </si>
  <si>
    <t>Solar REC Costs - 509RCS/5553RC/557RCS</t>
  </si>
  <si>
    <t>Biomass REC Costs - 509RBM/5553RB/557RBM</t>
  </si>
  <si>
    <t>Hydro REC Costs - 509RH2/5553RH/557RH2</t>
  </si>
  <si>
    <t>Non Customer Solar REC Costs - 509RPS/5553RP/557RPS</t>
  </si>
  <si>
    <t>Billed kWh used to set rates in ER-2024-0319 rate case</t>
  </si>
  <si>
    <t>RESRAM Rebasing excerpt from File No. ER-2024-0319 Unanimous Stipulation and Agreement</t>
  </si>
  <si>
    <t>Residential</t>
  </si>
  <si>
    <t>Small General</t>
  </si>
  <si>
    <t>Large General</t>
  </si>
  <si>
    <t>Small Primary</t>
  </si>
  <si>
    <t>Large Primary</t>
  </si>
  <si>
    <t>Company Owned Lighting</t>
  </si>
  <si>
    <t>Customer Owned Lighting</t>
  </si>
  <si>
    <t>There were no significant factors affecting RESRAM billed revenues during this period.</t>
  </si>
  <si>
    <t>Final RESRAM Rate</t>
  </si>
  <si>
    <t>Wind REC Costs - 5553RW/557RWD</t>
  </si>
  <si>
    <t>Solar REC Costs - 5553RC/557RCS</t>
  </si>
  <si>
    <t>Biomass REC Costs - 5553RB/557RBM</t>
  </si>
  <si>
    <t>Hydro REC Costs - 5553RH/557RH2</t>
  </si>
  <si>
    <t>Non Customer Solar REC Costs - 5553RP/557RPS</t>
  </si>
  <si>
    <t>Solar Rebate Processing Costs - 557SRP</t>
  </si>
  <si>
    <t>Accumulation Period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</si>
</sst>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_(* #,##0.0000000_);_(* \(#,##0.0000000\);_(* &quot;-&quot;_);_(@_)"/>
    <numFmt numFmtId="171" formatCode="[$-409]mmm\ 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0"/>
      <color rgb="FFFF0000"/>
      <name val="Arial"/>
      <family val="2"/>
    </font>
    <font>
      <vertAlign val="superscript"/>
      <sz val="11"/>
      <color rgb="FFFF0000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6" fillId="0" borderId="0" xfId="0" quotePrefix="1" applyNumberFormat="1" applyFont="1" applyAlignment="1">
      <alignment horizontal="left"/>
    </xf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4" fillId="0" borderId="0" xfId="3" applyFont="1"/>
    <xf numFmtId="43" fontId="0" fillId="0" borderId="0" xfId="5" applyFont="1"/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indent="2"/>
    </xf>
    <xf numFmtId="3" fontId="8" fillId="0" borderId="0" xfId="0" applyNumberFormat="1" applyFont="1"/>
    <xf numFmtId="42" fontId="8" fillId="0" borderId="4" xfId="0" applyNumberFormat="1" applyFont="1" applyBorder="1"/>
    <xf numFmtId="42" fontId="0" fillId="0" borderId="0" xfId="0" applyNumberFormat="1"/>
    <xf numFmtId="0" fontId="0" fillId="0" borderId="4" xfId="0" applyBorder="1"/>
    <xf numFmtId="0" fontId="9" fillId="0" borderId="4" xfId="0" applyFont="1" applyBorder="1"/>
    <xf numFmtId="168" fontId="8" fillId="0" borderId="4" xfId="1" applyNumberFormat="1" applyFont="1" applyFill="1" applyBorder="1" applyAlignment="1"/>
    <xf numFmtId="0" fontId="8" fillId="0" borderId="0" xfId="6" applyFont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0" fillId="0" borderId="0" xfId="0" applyNumberFormat="1"/>
    <xf numFmtId="168" fontId="1" fillId="0" borderId="0" xfId="4" applyNumberFormat="1" applyFont="1"/>
    <xf numFmtId="0" fontId="11" fillId="0" borderId="0" xfId="0" applyFont="1"/>
    <xf numFmtId="169" fontId="14" fillId="0" borderId="0" xfId="5" applyNumberFormat="1" applyFont="1"/>
    <xf numFmtId="0" fontId="14" fillId="0" borderId="0" xfId="0" applyFont="1"/>
    <xf numFmtId="169" fontId="14" fillId="0" borderId="4" xfId="0" applyNumberFormat="1" applyFont="1" applyBorder="1"/>
    <xf numFmtId="0" fontId="5" fillId="4" borderId="0" xfId="0" applyFont="1" applyFill="1"/>
    <xf numFmtId="43" fontId="1" fillId="0" borderId="0" xfId="4" applyFont="1" applyFill="1" applyBorder="1"/>
    <xf numFmtId="43" fontId="0" fillId="0" borderId="0" xfId="4" applyFont="1" applyFill="1" applyBorder="1"/>
    <xf numFmtId="43" fontId="10" fillId="0" borderId="0" xfId="4" applyFont="1" applyFill="1" applyBorder="1" applyAlignment="1">
      <alignment horizontal="center"/>
    </xf>
    <xf numFmtId="43" fontId="0" fillId="0" borderId="0" xfId="5" applyFont="1" applyFill="1"/>
    <xf numFmtId="44" fontId="10" fillId="0" borderId="0" xfId="0" applyNumberFormat="1" applyFont="1" applyAlignment="1">
      <alignment horizontal="center"/>
    </xf>
    <xf numFmtId="44" fontId="0" fillId="0" borderId="0" xfId="0" applyNumberFormat="1"/>
    <xf numFmtId="166" fontId="9" fillId="3" borderId="5" xfId="6" applyNumberFormat="1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70" fontId="14" fillId="0" borderId="0" xfId="0" applyNumberFormat="1" applyFont="1"/>
    <xf numFmtId="171" fontId="7" fillId="0" borderId="0" xfId="0" quotePrefix="1" applyNumberFormat="1" applyFont="1" applyAlignment="1">
      <alignment horizontal="left"/>
    </xf>
    <xf numFmtId="168" fontId="5" fillId="0" borderId="0" xfId="1" quotePrefix="1" applyNumberFormat="1" applyFont="1" applyFill="1" applyBorder="1"/>
    <xf numFmtId="168" fontId="5" fillId="0" borderId="1" xfId="1" applyNumberFormat="1" applyFont="1" applyBorder="1"/>
    <xf numFmtId="168" fontId="5" fillId="2" borderId="1" xfId="1" applyNumberFormat="1" applyFont="1" applyFill="1" applyBorder="1"/>
    <xf numFmtId="0" fontId="10" fillId="0" borderId="0" xfId="0" applyFont="1"/>
    <xf numFmtId="167" fontId="8" fillId="0" borderId="0" xfId="1" applyNumberFormat="1" applyFont="1" applyFill="1" applyBorder="1" applyAlignment="1"/>
    <xf numFmtId="169" fontId="14" fillId="0" borderId="0" xfId="5" applyNumberFormat="1" applyFont="1" applyFill="1"/>
    <xf numFmtId="169" fontId="0" fillId="0" borderId="0" xfId="4" applyNumberFormat="1" applyFont="1" applyFill="1"/>
    <xf numFmtId="169" fontId="0" fillId="0" borderId="4" xfId="0" applyNumberFormat="1" applyFill="1" applyBorder="1"/>
  </cellXfs>
  <cellStyles count="9">
    <cellStyle name="Comma" xfId="5" builtinId="3"/>
    <cellStyle name="Comma 3" xfId="4" xr:uid="{00000000-0005-0000-0000-000001000000}"/>
    <cellStyle name="Currency" xfId="1" builtinId="4"/>
    <cellStyle name="Currency 2" xfId="7" xr:uid="{00000000-0005-0000-0000-000003000000}"/>
    <cellStyle name="Normal" xfId="0" builtinId="0"/>
    <cellStyle name="Normal 2" xfId="6" xr:uid="{00000000-0005-0000-0000-000005000000}"/>
    <cellStyle name="Normal 3" xfId="3" xr:uid="{00000000-0005-0000-0000-000006000000}"/>
    <cellStyle name="Percent" xfId="2" builtinId="5"/>
    <cellStyle name="Percent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41</xdr:row>
      <xdr:rowOff>0</xdr:rowOff>
    </xdr:from>
    <xdr:to>
      <xdr:col>3</xdr:col>
      <xdr:colOff>114803</xdr:colOff>
      <xdr:row>72</xdr:row>
      <xdr:rowOff>19880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54FCF1-FE45-A98C-93D0-F6ECF7A2A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124825"/>
          <a:ext cx="3600953" cy="594443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180975</xdr:rowOff>
    </xdr:from>
    <xdr:to>
      <xdr:col>1</xdr:col>
      <xdr:colOff>143098</xdr:colOff>
      <xdr:row>35</xdr:row>
      <xdr:rowOff>114370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3697EF8-CCA6-611C-D59D-2EA9FD40C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591300"/>
          <a:ext cx="1600423" cy="5048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5</xdr:col>
      <xdr:colOff>296200</xdr:colOff>
      <xdr:row>32</xdr:row>
      <xdr:rowOff>181053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DC87665-1A04-F0E5-7618-CE0D3F338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029325"/>
          <a:ext cx="6630325" cy="5620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>
    <pageSetUpPr fitToPage="1"/>
  </sheetPr>
  <dimension ref="A1:M34"/>
  <sheetViews>
    <sheetView tabSelected="1" zoomScaleNormal="100" workbookViewId="0">
      <pane ySplit="4" topLeftCell="A5" activePane="bottomLeft" state="frozen"/>
      <selection activeCell="L16" sqref="L16"/>
      <selection pane="bottomLeft" activeCell="E36" sqref="E36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53</v>
      </c>
    </row>
    <row r="4" spans="1:13" x14ac:dyDescent="0.25">
      <c r="A4" s="1"/>
      <c r="B4" s="2" t="s">
        <v>21</v>
      </c>
      <c r="C4" s="2">
        <v>46022</v>
      </c>
    </row>
    <row r="5" spans="1:13" x14ac:dyDescent="0.25">
      <c r="A5" s="3" t="s">
        <v>22</v>
      </c>
      <c r="B5" s="24"/>
      <c r="C5" s="23"/>
      <c r="D5" s="54"/>
      <c r="E5" s="55"/>
      <c r="F5" s="53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57</v>
      </c>
      <c r="B6" s="6"/>
      <c r="C6" s="40"/>
      <c r="D6" s="56"/>
      <c r="E6" s="57"/>
    </row>
    <row r="7" spans="1:13" x14ac:dyDescent="0.25">
      <c r="A7" s="5" t="s">
        <v>58</v>
      </c>
      <c r="B7" s="6"/>
      <c r="C7" s="40"/>
      <c r="D7" s="56"/>
      <c r="E7" s="57"/>
    </row>
    <row r="8" spans="1:13" x14ac:dyDescent="0.25">
      <c r="A8" s="5" t="s">
        <v>56</v>
      </c>
      <c r="B8" s="6"/>
      <c r="C8" s="40"/>
      <c r="D8" s="56"/>
      <c r="E8" s="57"/>
    </row>
    <row r="9" spans="1:13" x14ac:dyDescent="0.25">
      <c r="A9" s="5" t="s">
        <v>59</v>
      </c>
      <c r="B9" s="6"/>
      <c r="C9" s="40"/>
      <c r="D9" s="56"/>
      <c r="E9" s="57"/>
    </row>
    <row r="10" spans="1:13" x14ac:dyDescent="0.25">
      <c r="A10" s="5" t="s">
        <v>55</v>
      </c>
      <c r="B10" s="6"/>
      <c r="C10" s="40"/>
      <c r="D10" s="56"/>
      <c r="E10" s="57"/>
    </row>
    <row r="11" spans="1:13" x14ac:dyDescent="0.25">
      <c r="A11" s="5" t="s">
        <v>60</v>
      </c>
      <c r="B11" s="6"/>
      <c r="C11" s="40"/>
      <c r="D11" s="56"/>
      <c r="E11" s="57"/>
    </row>
    <row r="12" spans="1:13" x14ac:dyDescent="0.25">
      <c r="A12" s="5" t="s">
        <v>61</v>
      </c>
      <c r="B12" s="7"/>
      <c r="C12" s="40"/>
      <c r="D12" s="56"/>
      <c r="E12" s="57"/>
      <c r="F12" s="58"/>
    </row>
    <row r="13" spans="1:13" x14ac:dyDescent="0.25">
      <c r="A13" s="5" t="s">
        <v>62</v>
      </c>
      <c r="B13" s="6"/>
      <c r="C13" s="40"/>
      <c r="D13" s="56"/>
      <c r="E13" s="57"/>
      <c r="F13" s="58"/>
    </row>
    <row r="14" spans="1:13" x14ac:dyDescent="0.25">
      <c r="A14" s="5" t="s">
        <v>63</v>
      </c>
      <c r="B14" s="6"/>
      <c r="C14" s="40"/>
      <c r="D14" s="56"/>
      <c r="E14" s="57"/>
      <c r="F14" s="58"/>
    </row>
    <row r="15" spans="1:13" x14ac:dyDescent="0.25">
      <c r="A15" s="5" t="s">
        <v>2</v>
      </c>
      <c r="B15" s="6"/>
      <c r="C15" s="40"/>
      <c r="D15" s="56"/>
      <c r="E15" s="57"/>
      <c r="F15" s="58"/>
    </row>
    <row r="16" spans="1:13" x14ac:dyDescent="0.25">
      <c r="A16" s="5" t="s">
        <v>3</v>
      </c>
      <c r="B16" s="6"/>
      <c r="C16" s="40"/>
      <c r="D16" s="56"/>
      <c r="E16" s="57"/>
      <c r="F16" s="58"/>
    </row>
    <row r="17" spans="1:6" x14ac:dyDescent="0.25">
      <c r="A17" s="5" t="s">
        <v>4</v>
      </c>
      <c r="B17" s="6"/>
      <c r="C17" s="40"/>
      <c r="D17" s="56"/>
      <c r="E17" s="57"/>
      <c r="F17" s="58"/>
    </row>
    <row r="18" spans="1:6" x14ac:dyDescent="0.25">
      <c r="A18" s="5" t="s">
        <v>49</v>
      </c>
      <c r="B18" s="6"/>
      <c r="C18" s="40"/>
      <c r="D18" s="56"/>
      <c r="E18" s="57"/>
      <c r="F18" s="58"/>
    </row>
    <row r="19" spans="1:6" x14ac:dyDescent="0.25">
      <c r="A19" s="5" t="s">
        <v>5</v>
      </c>
      <c r="B19" s="6"/>
      <c r="C19" s="40"/>
      <c r="D19" s="56"/>
      <c r="E19" s="57"/>
      <c r="F19" s="58"/>
    </row>
    <row r="20" spans="1:6" ht="15.75" thickBot="1" x14ac:dyDescent="0.3">
      <c r="A20" s="3" t="s">
        <v>6</v>
      </c>
      <c r="B20" s="9"/>
      <c r="C20" s="65">
        <f>SUM(C6:C19)</f>
        <v>0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44">
        <v>-3566350.14</v>
      </c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5"/>
    </row>
    <row r="25" spans="1:6" x14ac:dyDescent="0.25">
      <c r="A25" s="5" t="s">
        <v>24</v>
      </c>
      <c r="B25" s="21"/>
      <c r="C25" s="45"/>
    </row>
    <row r="26" spans="1:6" x14ac:dyDescent="0.25">
      <c r="A26" s="3" t="s">
        <v>25</v>
      </c>
      <c r="B26" s="6"/>
      <c r="C26" s="64">
        <f>SUM(C22:C25)</f>
        <v>-3566350.14</v>
      </c>
    </row>
    <row r="27" spans="1:6" ht="15.75" thickBot="1" x14ac:dyDescent="0.3">
      <c r="A27" s="12" t="s">
        <v>7</v>
      </c>
      <c r="B27" s="22"/>
      <c r="C27" s="66">
        <f>SUM(C26)+C20</f>
        <v>-3566350.14</v>
      </c>
    </row>
    <row r="28" spans="1:6" x14ac:dyDescent="0.25">
      <c r="A28" s="3"/>
      <c r="B28" s="4"/>
      <c r="C28" s="47"/>
    </row>
    <row r="29" spans="1:6" x14ac:dyDescent="0.25">
      <c r="A29" s="13" t="s">
        <v>8</v>
      </c>
      <c r="B29" s="14"/>
      <c r="C29" s="14">
        <v>3.1940241666666663E-3</v>
      </c>
    </row>
    <row r="30" spans="1:6" x14ac:dyDescent="0.25">
      <c r="A30" s="15" t="s">
        <v>9</v>
      </c>
      <c r="B30" s="43"/>
      <c r="C30" s="43">
        <f>(C27+B34)*C29</f>
        <v>6139.3205063985106</v>
      </c>
      <c r="D30" s="56"/>
      <c r="E30" s="57"/>
      <c r="F30" s="58"/>
    </row>
    <row r="31" spans="1:6" x14ac:dyDescent="0.25">
      <c r="A31" s="15"/>
      <c r="B31" s="43"/>
      <c r="C31" s="43"/>
      <c r="D31" s="56"/>
      <c r="E31" s="57"/>
      <c r="F31" s="58"/>
    </row>
    <row r="32" spans="1:6" x14ac:dyDescent="0.25">
      <c r="A32" s="15"/>
      <c r="B32" s="43"/>
      <c r="C32" s="43"/>
      <c r="D32" s="56"/>
      <c r="E32" s="57"/>
      <c r="F32" s="58"/>
    </row>
    <row r="33" spans="1:3" x14ac:dyDescent="0.25">
      <c r="A33" s="3"/>
      <c r="B33" s="46"/>
      <c r="C33" s="46"/>
    </row>
    <row r="34" spans="1:3" ht="15.75" thickBot="1" x14ac:dyDescent="0.3">
      <c r="A34" s="12" t="s">
        <v>10</v>
      </c>
      <c r="B34" s="66">
        <v>5488477.2705550585</v>
      </c>
      <c r="C34" s="66">
        <f>C27+C30+B34+C32</f>
        <v>1928266.4510614569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E15B7-2803-4FE8-852A-AF918B6FD314}">
  <sheetPr>
    <pageSetUpPr fitToPage="1"/>
  </sheetPr>
  <dimension ref="A1:M32"/>
  <sheetViews>
    <sheetView zoomScaleNormal="100" workbookViewId="0">
      <pane ySplit="4" topLeftCell="A5" activePane="bottomLeft" state="frozen"/>
      <selection activeCell="D21" sqref="D21"/>
      <selection pane="bottomLeft" activeCell="F24" sqref="F24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64</v>
      </c>
    </row>
    <row r="4" spans="1:13" x14ac:dyDescent="0.25">
      <c r="A4" s="1"/>
      <c r="B4" s="2" t="s">
        <v>21</v>
      </c>
      <c r="C4" s="2">
        <f>'Monthly Cost Tracker AP6'!C4</f>
        <v>46022</v>
      </c>
    </row>
    <row r="5" spans="1:13" x14ac:dyDescent="0.25">
      <c r="A5" s="3" t="s">
        <v>22</v>
      </c>
      <c r="B5" s="24"/>
      <c r="C5" s="23"/>
      <c r="D5" s="54"/>
      <c r="E5" s="55"/>
      <c r="F5" s="53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65</v>
      </c>
      <c r="B6" s="6"/>
      <c r="C6" s="40"/>
      <c r="D6" s="56"/>
      <c r="E6" s="57"/>
    </row>
    <row r="7" spans="1:13" x14ac:dyDescent="0.25">
      <c r="A7" s="5" t="s">
        <v>66</v>
      </c>
      <c r="B7" s="6"/>
      <c r="C7" s="40"/>
      <c r="D7" s="56"/>
      <c r="E7" s="57"/>
    </row>
    <row r="8" spans="1:13" x14ac:dyDescent="0.25">
      <c r="A8" s="5" t="s">
        <v>67</v>
      </c>
      <c r="B8" s="6"/>
      <c r="C8" s="40"/>
      <c r="D8" s="56"/>
      <c r="E8" s="57"/>
    </row>
    <row r="9" spans="1:13" x14ac:dyDescent="0.25">
      <c r="A9" s="5" t="s">
        <v>68</v>
      </c>
      <c r="B9" s="6"/>
      <c r="C9" s="40"/>
      <c r="D9" s="56"/>
      <c r="E9" s="57"/>
    </row>
    <row r="10" spans="1:13" x14ac:dyDescent="0.25">
      <c r="A10" s="5" t="s">
        <v>69</v>
      </c>
      <c r="B10" s="6"/>
      <c r="C10" s="40"/>
      <c r="D10" s="56"/>
      <c r="E10" s="57"/>
    </row>
    <row r="11" spans="1:13" x14ac:dyDescent="0.25">
      <c r="A11" s="5" t="s">
        <v>60</v>
      </c>
      <c r="B11" s="6"/>
      <c r="C11" s="40"/>
      <c r="D11" s="56"/>
      <c r="E11" s="57"/>
    </row>
    <row r="12" spans="1:13" x14ac:dyDescent="0.25">
      <c r="A12" s="5" t="s">
        <v>61</v>
      </c>
      <c r="B12" s="7"/>
      <c r="C12" s="40"/>
      <c r="D12" s="56"/>
      <c r="E12" s="57"/>
      <c r="F12" s="58"/>
    </row>
    <row r="13" spans="1:13" x14ac:dyDescent="0.25">
      <c r="A13" s="5" t="s">
        <v>62</v>
      </c>
      <c r="B13" s="6"/>
      <c r="C13" s="40"/>
      <c r="D13" s="56"/>
      <c r="E13" s="57"/>
      <c r="F13" s="58"/>
    </row>
    <row r="14" spans="1:13" x14ac:dyDescent="0.25">
      <c r="A14" s="5" t="s">
        <v>63</v>
      </c>
      <c r="B14" s="6"/>
      <c r="C14" s="40"/>
      <c r="D14" s="56"/>
      <c r="E14" s="57"/>
      <c r="F14" s="58"/>
    </row>
    <row r="15" spans="1:13" x14ac:dyDescent="0.25">
      <c r="A15" s="5" t="s">
        <v>2</v>
      </c>
      <c r="B15" s="6"/>
      <c r="C15" s="40"/>
      <c r="D15" s="56"/>
      <c r="E15" s="57"/>
      <c r="F15" s="58"/>
    </row>
    <row r="16" spans="1:13" x14ac:dyDescent="0.25">
      <c r="A16" s="5" t="s">
        <v>3</v>
      </c>
      <c r="B16" s="6"/>
      <c r="C16" s="40"/>
      <c r="D16" s="56"/>
      <c r="E16" s="57"/>
      <c r="F16" s="58"/>
    </row>
    <row r="17" spans="1:6" x14ac:dyDescent="0.25">
      <c r="A17" s="5" t="s">
        <v>4</v>
      </c>
      <c r="B17" s="6"/>
      <c r="C17" s="40"/>
      <c r="D17" s="56"/>
      <c r="E17" s="57"/>
      <c r="F17" s="58"/>
    </row>
    <row r="18" spans="1:6" x14ac:dyDescent="0.25">
      <c r="A18" s="5" t="s">
        <v>49</v>
      </c>
      <c r="B18" s="6"/>
      <c r="C18" s="40"/>
      <c r="D18" s="56"/>
      <c r="E18" s="57"/>
      <c r="F18" s="58"/>
    </row>
    <row r="19" spans="1:6" x14ac:dyDescent="0.25">
      <c r="A19" s="5" t="s">
        <v>5</v>
      </c>
      <c r="B19" s="6"/>
      <c r="C19" s="40"/>
      <c r="D19" s="56"/>
      <c r="E19" s="57"/>
      <c r="F19" s="58"/>
    </row>
    <row r="20" spans="1:6" ht="15.75" thickBot="1" x14ac:dyDescent="0.3">
      <c r="A20" s="3" t="s">
        <v>6</v>
      </c>
      <c r="B20" s="9"/>
      <c r="C20" s="65">
        <f>SUM(C6:C19)</f>
        <v>0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44"/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0"/>
    </row>
    <row r="25" spans="1:6" x14ac:dyDescent="0.25">
      <c r="A25" s="5" t="s">
        <v>24</v>
      </c>
      <c r="B25" s="21"/>
      <c r="C25" s="40"/>
    </row>
    <row r="26" spans="1:6" x14ac:dyDescent="0.25">
      <c r="A26" s="3" t="s">
        <v>25</v>
      </c>
      <c r="B26" s="6"/>
      <c r="C26" s="64">
        <f>C24+C25</f>
        <v>0</v>
      </c>
    </row>
    <row r="27" spans="1:6" ht="15.75" thickBot="1" x14ac:dyDescent="0.3">
      <c r="A27" s="12" t="s">
        <v>7</v>
      </c>
      <c r="B27" s="22"/>
      <c r="C27" s="66">
        <f>-C26+C20</f>
        <v>0</v>
      </c>
    </row>
    <row r="28" spans="1:6" x14ac:dyDescent="0.25">
      <c r="A28" s="3"/>
      <c r="B28" s="4"/>
      <c r="C28" s="47"/>
    </row>
    <row r="29" spans="1:6" x14ac:dyDescent="0.25">
      <c r="A29" s="13" t="s">
        <v>8</v>
      </c>
      <c r="B29" s="14"/>
      <c r="C29" s="14">
        <f>'Monthly Cost Tracker AP6'!C29</f>
        <v>3.1940241666666663E-3</v>
      </c>
    </row>
    <row r="30" spans="1:6" x14ac:dyDescent="0.25">
      <c r="A30" s="15" t="s">
        <v>9</v>
      </c>
      <c r="B30" s="43"/>
      <c r="C30" s="43">
        <f>(C27+B32)*C29</f>
        <v>40540.797654643269</v>
      </c>
      <c r="D30" s="56"/>
      <c r="E30" s="57"/>
      <c r="F30" s="58"/>
    </row>
    <row r="31" spans="1:6" x14ac:dyDescent="0.25">
      <c r="A31" s="3"/>
      <c r="B31" s="46"/>
      <c r="C31" s="46"/>
    </row>
    <row r="32" spans="1:6" ht="15.75" thickBot="1" x14ac:dyDescent="0.3">
      <c r="A32" s="12" t="s">
        <v>10</v>
      </c>
      <c r="B32" s="66">
        <v>12692702.227407465</v>
      </c>
      <c r="C32" s="66">
        <f>C27+C30+B32</f>
        <v>12733243.025062108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115E4-66FF-4B86-849F-9BD87E072DDB}">
  <sheetPr>
    <pageSetUpPr fitToPage="1"/>
  </sheetPr>
  <dimension ref="A1:M32"/>
  <sheetViews>
    <sheetView zoomScaleNormal="100" workbookViewId="0">
      <pane ySplit="4" topLeftCell="A5" activePane="bottomLeft" state="frozen"/>
      <selection activeCell="D21" sqref="D21"/>
      <selection pane="bottomLeft" activeCell="G16" sqref="G16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87</v>
      </c>
    </row>
    <row r="4" spans="1:13" x14ac:dyDescent="0.25">
      <c r="A4" s="1"/>
      <c r="B4" s="2" t="s">
        <v>21</v>
      </c>
      <c r="C4" s="2">
        <f>'Monthly Cost Tracker AP6'!C4</f>
        <v>46022</v>
      </c>
    </row>
    <row r="5" spans="1:13" x14ac:dyDescent="0.25">
      <c r="A5" s="3" t="s">
        <v>22</v>
      </c>
      <c r="B5" s="24"/>
      <c r="C5" s="23"/>
      <c r="D5" s="54"/>
      <c r="E5" s="55"/>
      <c r="F5" s="53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81</v>
      </c>
      <c r="B6" s="6"/>
      <c r="C6" s="40">
        <v>486018.52000000014</v>
      </c>
      <c r="D6" s="56"/>
      <c r="E6" s="57"/>
    </row>
    <row r="7" spans="1:13" x14ac:dyDescent="0.25">
      <c r="A7" s="5" t="s">
        <v>82</v>
      </c>
      <c r="B7" s="6"/>
      <c r="C7" s="40">
        <v>39874.76</v>
      </c>
      <c r="D7" s="56"/>
      <c r="E7" s="57"/>
    </row>
    <row r="8" spans="1:13" x14ac:dyDescent="0.25">
      <c r="A8" s="5" t="s">
        <v>83</v>
      </c>
      <c r="B8" s="6"/>
      <c r="C8" s="40">
        <v>0</v>
      </c>
      <c r="D8" s="56"/>
      <c r="E8" s="57"/>
    </row>
    <row r="9" spans="1:13" x14ac:dyDescent="0.25">
      <c r="A9" s="5" t="s">
        <v>84</v>
      </c>
      <c r="B9" s="6"/>
      <c r="C9" s="40">
        <v>0</v>
      </c>
      <c r="D9" s="56"/>
      <c r="E9" s="57"/>
    </row>
    <row r="10" spans="1:13" x14ac:dyDescent="0.25">
      <c r="A10" s="5" t="s">
        <v>85</v>
      </c>
      <c r="B10" s="6"/>
      <c r="C10" s="40">
        <v>0</v>
      </c>
      <c r="D10" s="56"/>
      <c r="E10" s="57"/>
    </row>
    <row r="11" spans="1:13" x14ac:dyDescent="0.25">
      <c r="A11" s="5" t="s">
        <v>86</v>
      </c>
      <c r="B11" s="6"/>
      <c r="C11" s="40">
        <v>0</v>
      </c>
      <c r="D11" s="56"/>
      <c r="E11" s="57"/>
    </row>
    <row r="12" spans="1:13" x14ac:dyDescent="0.25">
      <c r="A12" s="5" t="s">
        <v>61</v>
      </c>
      <c r="B12" s="7"/>
      <c r="C12" s="40">
        <v>0</v>
      </c>
      <c r="D12" s="56"/>
      <c r="E12" s="57"/>
      <c r="F12" s="58"/>
    </row>
    <row r="13" spans="1:13" x14ac:dyDescent="0.25">
      <c r="A13" s="5" t="s">
        <v>62</v>
      </c>
      <c r="B13" s="6"/>
      <c r="C13" s="40">
        <v>-2889753.445317477</v>
      </c>
      <c r="D13" s="56"/>
      <c r="E13" s="57"/>
      <c r="F13" s="58"/>
    </row>
    <row r="14" spans="1:13" x14ac:dyDescent="0.25">
      <c r="A14" s="5" t="s">
        <v>63</v>
      </c>
      <c r="B14" s="6"/>
      <c r="C14" s="40">
        <v>-4581872.3000000007</v>
      </c>
      <c r="D14" s="56"/>
      <c r="E14" s="57"/>
      <c r="F14" s="58"/>
    </row>
    <row r="15" spans="1:13" x14ac:dyDescent="0.25">
      <c r="A15" s="5" t="s">
        <v>2</v>
      </c>
      <c r="B15" s="6"/>
      <c r="C15" s="40">
        <v>8476673.2549342569</v>
      </c>
      <c r="D15" s="56"/>
      <c r="E15" s="57"/>
      <c r="F15" s="58"/>
    </row>
    <row r="16" spans="1:13" x14ac:dyDescent="0.25">
      <c r="A16" s="5" t="s">
        <v>3</v>
      </c>
      <c r="B16" s="6"/>
      <c r="C16" s="40">
        <v>4555811.6140330834</v>
      </c>
      <c r="D16" s="56"/>
      <c r="E16" s="57"/>
      <c r="F16" s="58"/>
    </row>
    <row r="17" spans="1:6" x14ac:dyDescent="0.25">
      <c r="A17" s="5" t="s">
        <v>4</v>
      </c>
      <c r="B17" s="6"/>
      <c r="C17" s="40">
        <v>4271205.3899999997</v>
      </c>
      <c r="D17" s="56"/>
      <c r="E17" s="57"/>
      <c r="F17" s="58"/>
    </row>
    <row r="18" spans="1:6" x14ac:dyDescent="0.25">
      <c r="A18" s="5" t="s">
        <v>49</v>
      </c>
      <c r="B18" s="6"/>
      <c r="C18" s="40">
        <v>216149.51</v>
      </c>
      <c r="D18" s="56"/>
      <c r="E18" s="57"/>
      <c r="F18" s="58"/>
    </row>
    <row r="19" spans="1:6" x14ac:dyDescent="0.25">
      <c r="A19" s="5" t="s">
        <v>5</v>
      </c>
      <c r="B19" s="6"/>
      <c r="C19" s="40">
        <v>1145467.6666666679</v>
      </c>
      <c r="D19" s="56"/>
      <c r="E19" s="57"/>
      <c r="F19" s="58"/>
    </row>
    <row r="20" spans="1:6" ht="15.75" thickBot="1" x14ac:dyDescent="0.3">
      <c r="A20" s="3" t="s">
        <v>6</v>
      </c>
      <c r="B20" s="9"/>
      <c r="C20" s="65">
        <f>SUM(C6:C19)</f>
        <v>11719574.970316531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44"/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0">
        <v>0</v>
      </c>
    </row>
    <row r="25" spans="1:6" x14ac:dyDescent="0.25">
      <c r="A25" s="5" t="s">
        <v>24</v>
      </c>
      <c r="B25" s="21"/>
      <c r="C25" s="40">
        <v>198408.62274531857</v>
      </c>
    </row>
    <row r="26" spans="1:6" x14ac:dyDescent="0.25">
      <c r="A26" s="3" t="s">
        <v>25</v>
      </c>
      <c r="B26" s="6"/>
      <c r="C26" s="64">
        <f>C24+C25</f>
        <v>198408.62274531857</v>
      </c>
    </row>
    <row r="27" spans="1:6" ht="15.75" thickBot="1" x14ac:dyDescent="0.3">
      <c r="A27" s="12" t="s">
        <v>7</v>
      </c>
      <c r="B27" s="22"/>
      <c r="C27" s="66">
        <f>-C26+C20</f>
        <v>11521166.347571213</v>
      </c>
    </row>
    <row r="28" spans="1:6" x14ac:dyDescent="0.25">
      <c r="A28" s="3"/>
      <c r="B28" s="4"/>
      <c r="C28" s="47"/>
    </row>
    <row r="29" spans="1:6" x14ac:dyDescent="0.25">
      <c r="A29" s="13" t="s">
        <v>8</v>
      </c>
      <c r="B29" s="14"/>
      <c r="C29" s="14">
        <f>'Monthly Cost Tracker AP6'!C29</f>
        <v>3.1940241666666663E-3</v>
      </c>
    </row>
    <row r="30" spans="1:6" x14ac:dyDescent="0.25">
      <c r="A30" s="15" t="s">
        <v>9</v>
      </c>
      <c r="B30" s="43"/>
      <c r="C30" s="43">
        <f>(C27+B32)*C29</f>
        <v>103674.66466906547</v>
      </c>
      <c r="D30" s="56"/>
      <c r="E30" s="57"/>
      <c r="F30" s="58"/>
    </row>
    <row r="31" spans="1:6" x14ac:dyDescent="0.25">
      <c r="A31" s="3"/>
      <c r="B31" s="46"/>
      <c r="C31" s="46"/>
    </row>
    <row r="32" spans="1:6" ht="15.75" thickBot="1" x14ac:dyDescent="0.3">
      <c r="A32" s="12" t="s">
        <v>10</v>
      </c>
      <c r="B32" s="66">
        <v>20937781.756525941</v>
      </c>
      <c r="C32" s="66">
        <f>C27+C30+B32</f>
        <v>32562622.768766217</v>
      </c>
    </row>
  </sheetData>
  <pageMargins left="0.7" right="0.7" top="0.75" bottom="0.75" header="0.3" footer="0.3"/>
  <pageSetup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D26"/>
  <sheetViews>
    <sheetView zoomScaleNormal="100" workbookViewId="0">
      <selection activeCell="I15" sqref="I15"/>
    </sheetView>
  </sheetViews>
  <sheetFormatPr defaultRowHeight="15" x14ac:dyDescent="0.25"/>
  <cols>
    <col min="1" max="1" width="21.7109375" customWidth="1"/>
    <col min="2" max="2" width="13.7109375" customWidth="1"/>
    <col min="3" max="3" width="16.42578125" customWidth="1"/>
    <col min="4" max="4" width="21.5703125" customWidth="1"/>
    <col min="5" max="5" width="12.28515625" bestFit="1" customWidth="1"/>
    <col min="6" max="6" width="14" bestFit="1" customWidth="1"/>
    <col min="7" max="7" width="16" customWidth="1"/>
    <col min="8" max="9" width="14" bestFit="1" customWidth="1"/>
    <col min="10" max="10" width="12.28515625" bestFit="1" customWidth="1"/>
  </cols>
  <sheetData>
    <row r="1" spans="1:4" x14ac:dyDescent="0.25">
      <c r="A1" s="19" t="s">
        <v>0</v>
      </c>
    </row>
    <row r="2" spans="1:4" x14ac:dyDescent="0.25">
      <c r="A2" s="19" t="s">
        <v>14</v>
      </c>
    </row>
    <row r="3" spans="1:4" x14ac:dyDescent="0.25">
      <c r="A3" s="19" t="s">
        <v>45</v>
      </c>
    </row>
    <row r="4" spans="1:4" x14ac:dyDescent="0.25">
      <c r="A4" s="19" t="s">
        <v>11</v>
      </c>
    </row>
    <row r="5" spans="1:4" x14ac:dyDescent="0.25">
      <c r="A5" s="63">
        <f>'Monthly Cost Tracker AP6'!C4</f>
        <v>46022</v>
      </c>
    </row>
    <row r="7" spans="1:4" ht="15.75" thickBot="1" x14ac:dyDescent="0.3">
      <c r="A7" s="18"/>
      <c r="D7" s="8"/>
    </row>
    <row r="8" spans="1:4" ht="23.25" x14ac:dyDescent="0.25">
      <c r="A8" s="42" t="s">
        <v>40</v>
      </c>
      <c r="B8" s="42" t="s">
        <v>28</v>
      </c>
      <c r="C8" s="38" t="s">
        <v>14</v>
      </c>
      <c r="D8" s="8"/>
    </row>
    <row r="9" spans="1:4" x14ac:dyDescent="0.25">
      <c r="A9" s="35" t="s">
        <v>29</v>
      </c>
      <c r="B9" s="27" t="s">
        <v>30</v>
      </c>
      <c r="C9" s="36">
        <v>1568519.8599999996</v>
      </c>
    </row>
    <row r="10" spans="1:4" x14ac:dyDescent="0.25">
      <c r="A10" s="35" t="s">
        <v>31</v>
      </c>
      <c r="B10" s="27" t="s">
        <v>30</v>
      </c>
      <c r="C10" s="36">
        <v>375342.05</v>
      </c>
      <c r="D10" s="8"/>
    </row>
    <row r="11" spans="1:4" x14ac:dyDescent="0.25">
      <c r="A11" s="35" t="s">
        <v>32</v>
      </c>
      <c r="B11" s="27" t="s">
        <v>30</v>
      </c>
      <c r="C11" s="36">
        <v>790405.32999999984</v>
      </c>
      <c r="D11" s="8"/>
    </row>
    <row r="12" spans="1:4" x14ac:dyDescent="0.25">
      <c r="A12" s="35" t="s">
        <v>33</v>
      </c>
      <c r="B12" s="27" t="s">
        <v>34</v>
      </c>
      <c r="C12" s="36">
        <v>374097.94</v>
      </c>
      <c r="D12" s="8"/>
    </row>
    <row r="13" spans="1:4" x14ac:dyDescent="0.25">
      <c r="A13" s="35" t="s">
        <v>35</v>
      </c>
      <c r="B13" s="27" t="s">
        <v>30</v>
      </c>
      <c r="C13" s="36">
        <v>15615.939999999999</v>
      </c>
      <c r="D13" s="25"/>
    </row>
    <row r="14" spans="1:4" x14ac:dyDescent="0.25">
      <c r="A14" s="35" t="s">
        <v>36</v>
      </c>
      <c r="B14" s="27"/>
      <c r="C14" s="36"/>
      <c r="D14" s="25"/>
    </row>
    <row r="15" spans="1:4" x14ac:dyDescent="0.25">
      <c r="A15" s="37" t="s">
        <v>37</v>
      </c>
      <c r="B15" s="27" t="s">
        <v>34</v>
      </c>
      <c r="C15" s="36">
        <v>18288.04</v>
      </c>
      <c r="D15" s="25"/>
    </row>
    <row r="16" spans="1:4" x14ac:dyDescent="0.25">
      <c r="A16" s="37" t="s">
        <v>38</v>
      </c>
      <c r="B16" s="27" t="s">
        <v>34</v>
      </c>
      <c r="C16" s="36">
        <v>243081.27000000002</v>
      </c>
      <c r="D16" s="25"/>
    </row>
    <row r="17" spans="1:4" x14ac:dyDescent="0.25">
      <c r="A17" s="37" t="s">
        <v>39</v>
      </c>
      <c r="B17" s="27" t="s">
        <v>34</v>
      </c>
      <c r="C17" s="36">
        <v>180999.71</v>
      </c>
      <c r="D17" s="25"/>
    </row>
    <row r="18" spans="1:4" x14ac:dyDescent="0.25">
      <c r="D18" s="25"/>
    </row>
    <row r="19" spans="1:4" ht="15.75" thickBot="1" x14ac:dyDescent="0.3">
      <c r="A19" s="33" t="s">
        <v>27</v>
      </c>
      <c r="B19" s="32"/>
      <c r="C19" s="34">
        <f>SUM(C9:C18)</f>
        <v>3566350.1399999992</v>
      </c>
      <c r="D19" s="25"/>
    </row>
    <row r="20" spans="1:4" ht="15.75" thickTop="1" x14ac:dyDescent="0.25">
      <c r="D20" s="25"/>
    </row>
    <row r="21" spans="1:4" x14ac:dyDescent="0.25">
      <c r="D21" s="25"/>
    </row>
    <row r="22" spans="1:4" x14ac:dyDescent="0.25">
      <c r="D22" s="25"/>
    </row>
    <row r="23" spans="1:4" x14ac:dyDescent="0.25">
      <c r="A23" s="26"/>
      <c r="B23" s="8"/>
      <c r="C23" s="8"/>
    </row>
    <row r="24" spans="1:4" x14ac:dyDescent="0.25">
      <c r="A24" s="26"/>
      <c r="B24" s="8"/>
      <c r="C24" s="8"/>
    </row>
    <row r="25" spans="1:4" x14ac:dyDescent="0.25">
      <c r="A25" s="26"/>
      <c r="B25" s="8"/>
      <c r="C25" s="8"/>
    </row>
    <row r="26" spans="1:4" x14ac:dyDescent="0.25">
      <c r="A26" s="26"/>
      <c r="B26" s="8"/>
      <c r="C26" s="8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G58"/>
  <sheetViews>
    <sheetView workbookViewId="0">
      <selection activeCell="L43" sqref="L43"/>
    </sheetView>
  </sheetViews>
  <sheetFormatPr defaultRowHeight="15" x14ac:dyDescent="0.25"/>
  <cols>
    <col min="1" max="1" width="21.85546875" customWidth="1"/>
    <col min="2" max="2" width="12.7109375" customWidth="1"/>
    <col min="3" max="3" width="17.7109375" customWidth="1"/>
    <col min="4" max="4" width="20.7109375" customWidth="1"/>
    <col min="5" max="5" width="22" customWidth="1"/>
    <col min="7" max="7" width="11.5703125" bestFit="1" customWidth="1"/>
    <col min="8" max="8" width="14.5703125" bestFit="1" customWidth="1"/>
  </cols>
  <sheetData>
    <row r="1" spans="1:5" x14ac:dyDescent="0.25">
      <c r="A1" s="19" t="s">
        <v>0</v>
      </c>
    </row>
    <row r="2" spans="1:5" x14ac:dyDescent="0.25">
      <c r="A2" s="19" t="s">
        <v>50</v>
      </c>
    </row>
    <row r="3" spans="1:5" x14ac:dyDescent="0.25">
      <c r="A3" s="19" t="s">
        <v>45</v>
      </c>
    </row>
    <row r="4" spans="1:5" x14ac:dyDescent="0.25">
      <c r="A4" s="19" t="s">
        <v>12</v>
      </c>
    </row>
    <row r="5" spans="1:5" x14ac:dyDescent="0.25">
      <c r="A5" s="20">
        <f>+'18A'!A5</f>
        <v>46022</v>
      </c>
    </row>
    <row r="7" spans="1:5" x14ac:dyDescent="0.25">
      <c r="A7" s="17"/>
      <c r="B7" s="16"/>
      <c r="D7" s="8"/>
    </row>
    <row r="8" spans="1:5" x14ac:dyDescent="0.25">
      <c r="A8" s="48"/>
    </row>
    <row r="9" spans="1:5" ht="15.75" thickBot="1" x14ac:dyDescent="0.3"/>
    <row r="10" spans="1:5" ht="35.25" customHeight="1" x14ac:dyDescent="0.25">
      <c r="A10" s="38" t="s">
        <v>40</v>
      </c>
      <c r="B10" s="38" t="s">
        <v>28</v>
      </c>
      <c r="C10" s="38" t="str">
        <f>CONCATENATE(TEXT($A$5,"MMM-YYYY")," kWh")</f>
        <v>Dec-2025 kWh</v>
      </c>
      <c r="D10" s="59" t="s">
        <v>54</v>
      </c>
      <c r="E10" s="59" t="s">
        <v>51</v>
      </c>
    </row>
    <row r="11" spans="1:5" x14ac:dyDescent="0.25">
      <c r="A11" s="35" t="s">
        <v>29</v>
      </c>
      <c r="B11" s="27" t="s">
        <v>30</v>
      </c>
      <c r="C11" s="69">
        <v>1359454048.4291482</v>
      </c>
      <c r="D11" s="62">
        <f>($E$38/$E$57)</f>
        <v>7.6966043691179155E-5</v>
      </c>
      <c r="E11" s="49">
        <f>C11*D11</f>
        <v>104631.79968754821</v>
      </c>
    </row>
    <row r="12" spans="1:5" x14ac:dyDescent="0.25">
      <c r="A12" s="35" t="s">
        <v>31</v>
      </c>
      <c r="B12" s="27" t="s">
        <v>30</v>
      </c>
      <c r="C12" s="69">
        <v>303289719.29921579</v>
      </c>
      <c r="D12" s="62">
        <f>($E$38/$E$57)</f>
        <v>7.6966043691179155E-5</v>
      </c>
      <c r="E12" s="49">
        <f>C12*D12</f>
        <v>23343.009786668903</v>
      </c>
    </row>
    <row r="13" spans="1:5" x14ac:dyDescent="0.25">
      <c r="A13" s="35" t="s">
        <v>32</v>
      </c>
      <c r="B13" s="27" t="s">
        <v>30</v>
      </c>
      <c r="C13" s="69">
        <v>610619404.60340726</v>
      </c>
      <c r="D13" s="62">
        <f>($E$38/$E$57)</f>
        <v>7.6966043691179155E-5</v>
      </c>
      <c r="E13" s="49">
        <f t="shared" ref="E13:E19" si="0">C13*D13</f>
        <v>46996.959773387644</v>
      </c>
    </row>
    <row r="14" spans="1:5" x14ac:dyDescent="0.25">
      <c r="A14" s="35" t="s">
        <v>33</v>
      </c>
      <c r="B14" s="27" t="s">
        <v>34</v>
      </c>
      <c r="C14" s="69">
        <v>278493463.6820491</v>
      </c>
      <c r="D14" s="62">
        <f>($E$38/$E$57)</f>
        <v>7.6966043691179155E-5</v>
      </c>
      <c r="E14" s="49">
        <f t="shared" si="0"/>
        <v>21434.540093460408</v>
      </c>
    </row>
    <row r="15" spans="1:5" x14ac:dyDescent="0.25">
      <c r="A15" s="35" t="s">
        <v>35</v>
      </c>
      <c r="B15" s="27" t="s">
        <v>30</v>
      </c>
      <c r="C15" s="69">
        <v>11652521.931689963</v>
      </c>
      <c r="D15" s="62">
        <f>($E$38/$E$57)</f>
        <v>7.6966043691179155E-5</v>
      </c>
      <c r="E15" s="49">
        <f t="shared" si="0"/>
        <v>896.84851210687305</v>
      </c>
    </row>
    <row r="16" spans="1:5" x14ac:dyDescent="0.25">
      <c r="A16" s="35" t="s">
        <v>36</v>
      </c>
      <c r="B16" s="27"/>
      <c r="C16" s="69"/>
      <c r="D16" s="62"/>
      <c r="E16" s="49"/>
    </row>
    <row r="17" spans="1:5" x14ac:dyDescent="0.25">
      <c r="A17" s="37" t="s">
        <v>37</v>
      </c>
      <c r="B17" s="27" t="s">
        <v>34</v>
      </c>
      <c r="C17" s="69">
        <v>12044528.5405128</v>
      </c>
      <c r="D17" s="62">
        <f>($E$38/$E$57)</f>
        <v>7.6966043691179155E-5</v>
      </c>
      <c r="E17" s="49">
        <f t="shared" si="0"/>
        <v>927.01970988876246</v>
      </c>
    </row>
    <row r="18" spans="1:5" x14ac:dyDescent="0.25">
      <c r="A18" s="37" t="s">
        <v>38</v>
      </c>
      <c r="B18" s="27" t="s">
        <v>34</v>
      </c>
      <c r="C18" s="69">
        <v>159334996.28703839</v>
      </c>
      <c r="D18" s="62">
        <f>($E$38/$E$57)</f>
        <v>7.6966043691179155E-5</v>
      </c>
      <c r="E18" s="49">
        <f t="shared" si="0"/>
        <v>12263.384285762066</v>
      </c>
    </row>
    <row r="19" spans="1:5" x14ac:dyDescent="0.25">
      <c r="A19" s="37" t="s">
        <v>39</v>
      </c>
      <c r="B19" s="27" t="s">
        <v>34</v>
      </c>
      <c r="C19" s="69">
        <v>119206638.2269382</v>
      </c>
      <c r="D19" s="62">
        <f>($E$38/$E$57)</f>
        <v>7.6966043691179155E-5</v>
      </c>
      <c r="E19" s="49">
        <f t="shared" si="0"/>
        <v>9174.8633260531133</v>
      </c>
    </row>
    <row r="20" spans="1:5" x14ac:dyDescent="0.25">
      <c r="C20" s="50"/>
      <c r="D20" s="50"/>
      <c r="E20" s="50"/>
    </row>
    <row r="21" spans="1:5" ht="15.75" thickBot="1" x14ac:dyDescent="0.3">
      <c r="A21" s="33" t="s">
        <v>27</v>
      </c>
      <c r="B21" s="32"/>
      <c r="C21" s="51">
        <f>SUM(C11:C20)</f>
        <v>2854095320.9999995</v>
      </c>
      <c r="D21" s="51"/>
      <c r="E21" s="51">
        <f t="shared" ref="E21" si="1">SUM(E11:E20)</f>
        <v>219668.42517487597</v>
      </c>
    </row>
    <row r="22" spans="1:5" ht="15.75" thickTop="1" x14ac:dyDescent="0.25"/>
    <row r="24" spans="1:5" ht="17.25" x14ac:dyDescent="0.25">
      <c r="A24" t="s">
        <v>52</v>
      </c>
    </row>
    <row r="30" spans="1:5" x14ac:dyDescent="0.25">
      <c r="A30" s="52" t="s">
        <v>71</v>
      </c>
      <c r="B30" s="52"/>
      <c r="C30" s="52"/>
      <c r="D30" s="52"/>
      <c r="E30" s="52"/>
    </row>
    <row r="38" spans="1:7" x14ac:dyDescent="0.25">
      <c r="E38" s="56">
        <v>2380903</v>
      </c>
      <c r="G38" s="8"/>
    </row>
    <row r="40" spans="1:7" x14ac:dyDescent="0.25">
      <c r="A40" s="52" t="s">
        <v>70</v>
      </c>
      <c r="B40" s="52"/>
      <c r="C40" s="52"/>
      <c r="D40" s="52"/>
      <c r="E40" s="52"/>
    </row>
    <row r="50" spans="5:6" x14ac:dyDescent="0.25">
      <c r="E50" s="70">
        <v>13282878801</v>
      </c>
      <c r="F50" s="67" t="s">
        <v>72</v>
      </c>
    </row>
    <row r="51" spans="5:6" x14ac:dyDescent="0.25">
      <c r="E51" s="70">
        <v>3231277025</v>
      </c>
      <c r="F51" s="67" t="s">
        <v>73</v>
      </c>
    </row>
    <row r="52" spans="5:6" x14ac:dyDescent="0.25">
      <c r="E52" s="70">
        <v>7212371801</v>
      </c>
      <c r="F52" s="67" t="s">
        <v>74</v>
      </c>
    </row>
    <row r="53" spans="5:6" x14ac:dyDescent="0.25">
      <c r="E53" s="70">
        <v>3399414455</v>
      </c>
      <c r="F53" s="67" t="s">
        <v>75</v>
      </c>
    </row>
    <row r="54" spans="5:6" x14ac:dyDescent="0.25">
      <c r="E54" s="70">
        <v>3684171231</v>
      </c>
      <c r="F54" s="67" t="s">
        <v>76</v>
      </c>
    </row>
    <row r="55" spans="5:6" x14ac:dyDescent="0.25">
      <c r="E55" s="70">
        <v>79712880</v>
      </c>
      <c r="F55" s="67" t="s">
        <v>77</v>
      </c>
    </row>
    <row r="56" spans="5:6" x14ac:dyDescent="0.25">
      <c r="E56" s="70">
        <v>44633808</v>
      </c>
      <c r="F56" s="67" t="s">
        <v>78</v>
      </c>
    </row>
    <row r="57" spans="5:6" ht="15.75" thickBot="1" x14ac:dyDescent="0.3">
      <c r="E57" s="71">
        <f>SUM(E50:E56)</f>
        <v>30934460001</v>
      </c>
    </row>
    <row r="58" spans="5:6" ht="15.75" thickTop="1" x14ac:dyDescent="0.25"/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H9"/>
  <sheetViews>
    <sheetView workbookViewId="0">
      <selection activeCell="A2" sqref="A2"/>
    </sheetView>
  </sheetViews>
  <sheetFormatPr defaultRowHeight="15" x14ac:dyDescent="0.25"/>
  <cols>
    <col min="1" max="1" width="39" customWidth="1"/>
    <col min="2" max="2" width="50.5703125" customWidth="1"/>
    <col min="3" max="3" width="3.42578125" customWidth="1"/>
    <col min="4" max="4" width="21.5703125" customWidth="1"/>
  </cols>
  <sheetData>
    <row r="1" spans="1:8" x14ac:dyDescent="0.25">
      <c r="A1" s="19" t="s">
        <v>0</v>
      </c>
    </row>
    <row r="2" spans="1:8" x14ac:dyDescent="0.25">
      <c r="A2" s="19" t="s">
        <v>16</v>
      </c>
    </row>
    <row r="3" spans="1:8" x14ac:dyDescent="0.25">
      <c r="A3" s="19" t="s">
        <v>46</v>
      </c>
    </row>
    <row r="4" spans="1:8" x14ac:dyDescent="0.25">
      <c r="A4" s="20">
        <f>+'18A'!A5</f>
        <v>46022</v>
      </c>
    </row>
    <row r="6" spans="1:8" x14ac:dyDescent="0.25">
      <c r="A6" s="17"/>
      <c r="B6" s="16"/>
      <c r="D6" s="8"/>
    </row>
    <row r="7" spans="1:8" ht="15" customHeight="1" x14ac:dyDescent="0.25">
      <c r="A7" t="s">
        <v>79</v>
      </c>
      <c r="B7" s="61"/>
      <c r="C7" s="61"/>
      <c r="D7" s="61"/>
      <c r="E7" s="61"/>
      <c r="F7" s="61"/>
      <c r="G7" s="61"/>
      <c r="H7" s="61"/>
    </row>
    <row r="8" spans="1:8" x14ac:dyDescent="0.25">
      <c r="A8" s="60"/>
      <c r="B8" s="60"/>
      <c r="C8" s="60"/>
      <c r="D8" s="60"/>
      <c r="E8" s="60"/>
      <c r="F8" s="60"/>
      <c r="G8" s="60"/>
      <c r="H8" s="60"/>
    </row>
    <row r="9" spans="1:8" x14ac:dyDescent="0.25">
      <c r="A9" s="60"/>
      <c r="B9" s="60"/>
      <c r="C9" s="60"/>
      <c r="D9" s="60"/>
      <c r="E9" s="60"/>
      <c r="F9" s="60"/>
      <c r="G9" s="60"/>
      <c r="H9" s="60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G21"/>
  <sheetViews>
    <sheetView workbookViewId="0">
      <selection activeCell="H31" sqref="H31"/>
    </sheetView>
  </sheetViews>
  <sheetFormatPr defaultRowHeight="15" x14ac:dyDescent="0.25"/>
  <cols>
    <col min="1" max="1" width="20.28515625" customWidth="1"/>
    <col min="2" max="2" width="15.7109375" customWidth="1"/>
    <col min="3" max="3" width="14" customWidth="1"/>
    <col min="4" max="4" width="16" customWidth="1"/>
    <col min="5" max="5" width="12" customWidth="1"/>
    <col min="6" max="6" width="17.42578125" customWidth="1"/>
    <col min="7" max="7" width="14.85546875" customWidth="1"/>
    <col min="13" max="13" width="11.5703125" bestFit="1" customWidth="1"/>
  </cols>
  <sheetData>
    <row r="1" spans="1:7" x14ac:dyDescent="0.25">
      <c r="A1" s="19" t="s">
        <v>0</v>
      </c>
    </row>
    <row r="2" spans="1:7" x14ac:dyDescent="0.25">
      <c r="A2" s="19" t="s">
        <v>15</v>
      </c>
    </row>
    <row r="3" spans="1:7" x14ac:dyDescent="0.25">
      <c r="A3" s="19" t="s">
        <v>45</v>
      </c>
    </row>
    <row r="4" spans="1:7" x14ac:dyDescent="0.25">
      <c r="A4" s="19" t="s">
        <v>13</v>
      </c>
    </row>
    <row r="5" spans="1:7" x14ac:dyDescent="0.25">
      <c r="A5" s="20">
        <f>+'18A'!A5</f>
        <v>46022</v>
      </c>
    </row>
    <row r="6" spans="1:7" ht="15.75" thickBot="1" x14ac:dyDescent="0.3"/>
    <row r="7" spans="1:7" ht="42.75" customHeight="1" x14ac:dyDescent="0.25">
      <c r="A7" s="38" t="s">
        <v>40</v>
      </c>
      <c r="B7" s="38" t="s">
        <v>28</v>
      </c>
      <c r="C7" s="38" t="s">
        <v>14</v>
      </c>
      <c r="D7" s="38" t="s">
        <v>44</v>
      </c>
      <c r="E7" s="38" t="s">
        <v>80</v>
      </c>
      <c r="F7" s="38" t="s">
        <v>43</v>
      </c>
      <c r="G7" s="38" t="s">
        <v>41</v>
      </c>
    </row>
    <row r="8" spans="1:7" x14ac:dyDescent="0.25">
      <c r="A8" s="27" t="s">
        <v>29</v>
      </c>
      <c r="B8" s="27" t="s">
        <v>30</v>
      </c>
      <c r="C8" s="36">
        <f>'18A'!C9</f>
        <v>1568519.8599999996</v>
      </c>
      <c r="D8" s="39">
        <v>1295292000</v>
      </c>
      <c r="E8" s="68">
        <v>1.3255806890709791E-3</v>
      </c>
      <c r="F8" s="36">
        <f>D8*E8</f>
        <v>1717014.0619081268</v>
      </c>
      <c r="G8" s="36">
        <f>F8-C8</f>
        <v>148494.20190812717</v>
      </c>
    </row>
    <row r="9" spans="1:7" x14ac:dyDescent="0.25">
      <c r="A9" s="27" t="s">
        <v>31</v>
      </c>
      <c r="B9" s="27" t="s">
        <v>30</v>
      </c>
      <c r="C9" s="36">
        <f>'18A'!C10</f>
        <v>375342.05</v>
      </c>
      <c r="D9" s="39">
        <v>279796030</v>
      </c>
      <c r="E9" s="68">
        <v>1.3255806890709791E-3</v>
      </c>
      <c r="F9" s="36">
        <f t="shared" ref="F9:F16" si="0">D9*E9</f>
        <v>370892.21424672432</v>
      </c>
      <c r="G9" s="36">
        <f t="shared" ref="G9:G16" si="1">F9-C9</f>
        <v>-4449.8357532756636</v>
      </c>
    </row>
    <row r="10" spans="1:7" x14ac:dyDescent="0.25">
      <c r="A10" s="27" t="s">
        <v>32</v>
      </c>
      <c r="B10" s="27" t="s">
        <v>30</v>
      </c>
      <c r="C10" s="36">
        <f>'18A'!C11</f>
        <v>790405.32999999984</v>
      </c>
      <c r="D10" s="39">
        <v>610474400</v>
      </c>
      <c r="E10" s="68">
        <v>1.3255806890709791E-3</v>
      </c>
      <c r="F10" s="36">
        <f t="shared" si="0"/>
        <v>809233.07581219252</v>
      </c>
      <c r="G10" s="36">
        <f t="shared" si="1"/>
        <v>18827.745812192676</v>
      </c>
    </row>
    <row r="11" spans="1:7" x14ac:dyDescent="0.25">
      <c r="A11" s="27" t="s">
        <v>33</v>
      </c>
      <c r="B11" s="27" t="s">
        <v>34</v>
      </c>
      <c r="C11" s="36">
        <f>'18A'!C12</f>
        <v>374097.94</v>
      </c>
      <c r="D11" s="39">
        <v>292014150</v>
      </c>
      <c r="E11" s="68">
        <v>1.3255806890709791E-3</v>
      </c>
      <c r="F11" s="36">
        <f t="shared" si="0"/>
        <v>387088.31817547628</v>
      </c>
      <c r="G11" s="36">
        <f t="shared" si="1"/>
        <v>12990.378175476275</v>
      </c>
    </row>
    <row r="12" spans="1:7" x14ac:dyDescent="0.25">
      <c r="A12" s="27" t="s">
        <v>42</v>
      </c>
      <c r="B12" s="27" t="s">
        <v>30</v>
      </c>
      <c r="C12" s="36">
        <f>'18A'!C13</f>
        <v>15615.939999999999</v>
      </c>
      <c r="D12" s="39">
        <v>13522643.032</v>
      </c>
      <c r="E12" s="68">
        <v>1.3255806890709791E-3</v>
      </c>
      <c r="F12" s="36">
        <f t="shared" si="0"/>
        <v>17925.354468419435</v>
      </c>
      <c r="G12" s="36">
        <f t="shared" si="1"/>
        <v>2309.4144684194362</v>
      </c>
    </row>
    <row r="13" spans="1:7" x14ac:dyDescent="0.25">
      <c r="A13" s="27" t="s">
        <v>36</v>
      </c>
      <c r="B13" s="27"/>
      <c r="C13" s="36">
        <f>'18A'!C14</f>
        <v>0</v>
      </c>
      <c r="D13" s="39"/>
      <c r="E13" s="68"/>
      <c r="F13" s="36"/>
      <c r="G13" s="36"/>
    </row>
    <row r="14" spans="1:7" x14ac:dyDescent="0.25">
      <c r="A14" s="28" t="s">
        <v>37</v>
      </c>
      <c r="B14" s="27" t="s">
        <v>34</v>
      </c>
      <c r="C14" s="36">
        <f>'18A'!C15</f>
        <v>18288.04</v>
      </c>
      <c r="D14" s="39">
        <v>14996260.750690574</v>
      </c>
      <c r="E14" s="68">
        <v>1.3255806890709791E-3</v>
      </c>
      <c r="F14" s="36">
        <f t="shared" si="0"/>
        <v>19878.753659388491</v>
      </c>
      <c r="G14" s="36">
        <f t="shared" si="1"/>
        <v>1590.7136593884898</v>
      </c>
    </row>
    <row r="15" spans="1:7" x14ac:dyDescent="0.25">
      <c r="A15" s="28" t="s">
        <v>38</v>
      </c>
      <c r="B15" s="27" t="s">
        <v>34</v>
      </c>
      <c r="C15" s="36">
        <f>'18A'!C16</f>
        <v>243081.27000000002</v>
      </c>
      <c r="D15" s="39">
        <v>146074069.15809634</v>
      </c>
      <c r="E15" s="68">
        <v>1.3255806890709791E-3</v>
      </c>
      <c r="F15" s="36">
        <f t="shared" si="0"/>
        <v>193632.96524999122</v>
      </c>
      <c r="G15" s="36">
        <f t="shared" si="1"/>
        <v>-49448.3047500088</v>
      </c>
    </row>
    <row r="16" spans="1:7" x14ac:dyDescent="0.25">
      <c r="A16" s="28" t="s">
        <v>39</v>
      </c>
      <c r="B16" s="27" t="s">
        <v>34</v>
      </c>
      <c r="C16" s="36">
        <f>'18A'!C17</f>
        <v>180999.71</v>
      </c>
      <c r="D16" s="39">
        <v>116688550.09121308</v>
      </c>
      <c r="E16" s="68">
        <v>1.3255806890709791E-3</v>
      </c>
      <c r="F16" s="36">
        <f t="shared" si="0"/>
        <v>154680.0886366037</v>
      </c>
      <c r="G16" s="36">
        <f t="shared" si="1"/>
        <v>-26319.621363396291</v>
      </c>
    </row>
    <row r="17" spans="1:7" x14ac:dyDescent="0.25">
      <c r="C17" s="40"/>
      <c r="D17" s="39"/>
      <c r="E17" s="29"/>
      <c r="F17" s="36"/>
      <c r="G17" s="36"/>
    </row>
    <row r="18" spans="1:7" ht="15.75" thickBot="1" x14ac:dyDescent="0.3">
      <c r="A18" s="33" t="s">
        <v>27</v>
      </c>
      <c r="B18" s="32"/>
      <c r="C18" s="34">
        <f>SUM(C8:C17)</f>
        <v>3566350.1399999992</v>
      </c>
      <c r="D18" s="41">
        <f>SUM(D8:D17)</f>
        <v>2768858103.0320001</v>
      </c>
      <c r="E18" s="30"/>
      <c r="F18" s="34">
        <f>SUM(F8:F17)</f>
        <v>3670344.8321569227</v>
      </c>
      <c r="G18" s="34">
        <f>SUM(G8:G17)</f>
        <v>103994.69215692329</v>
      </c>
    </row>
    <row r="19" spans="1:7" ht="15.75" thickTop="1" x14ac:dyDescent="0.25">
      <c r="G19" s="31"/>
    </row>
    <row r="20" spans="1:7" x14ac:dyDescent="0.25">
      <c r="D20" s="31"/>
    </row>
    <row r="21" spans="1:7" x14ac:dyDescent="0.25">
      <c r="D21" s="25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A7"/>
  <sheetViews>
    <sheetView workbookViewId="0">
      <selection activeCell="D21" sqref="D21"/>
    </sheetView>
  </sheetViews>
  <sheetFormatPr defaultRowHeight="15" x14ac:dyDescent="0.25"/>
  <cols>
    <col min="1" max="1" width="80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17</v>
      </c>
    </row>
    <row r="3" spans="1:1" x14ac:dyDescent="0.25">
      <c r="A3" s="19" t="s">
        <v>47</v>
      </c>
    </row>
    <row r="4" spans="1:1" x14ac:dyDescent="0.25">
      <c r="A4" s="20">
        <f>+'18A'!A5</f>
        <v>46022</v>
      </c>
    </row>
    <row r="7" spans="1:1" x14ac:dyDescent="0.25">
      <c r="A7" t="s">
        <v>18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7"/>
  <sheetViews>
    <sheetView workbookViewId="0">
      <selection activeCell="A29" sqref="A29"/>
    </sheetView>
  </sheetViews>
  <sheetFormatPr defaultRowHeight="15" x14ac:dyDescent="0.25"/>
  <cols>
    <col min="1" max="1" width="56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19</v>
      </c>
    </row>
    <row r="3" spans="1:1" x14ac:dyDescent="0.25">
      <c r="A3" s="19" t="s">
        <v>48</v>
      </c>
    </row>
    <row r="4" spans="1:1" x14ac:dyDescent="0.25">
      <c r="A4" s="20">
        <f>+'18A'!A5</f>
        <v>46022</v>
      </c>
    </row>
    <row r="7" spans="1:1" x14ac:dyDescent="0.25">
      <c r="A7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Monthly Cost Tracker AP6</vt:lpstr>
      <vt:lpstr>Monthly Cost Tracker AP7</vt:lpstr>
      <vt:lpstr>Monthly Cost Tracker AP8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Filley, Kimberly S</cp:lastModifiedBy>
  <dcterms:created xsi:type="dcterms:W3CDTF">2019-08-15T19:17:26Z</dcterms:created>
  <dcterms:modified xsi:type="dcterms:W3CDTF">2026-01-14T14:45:11Z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