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213B0FAD-0814-446A-B665-68640850EEC6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6" l="1"/>
  <c r="C29" i="17" l="1"/>
  <c r="C26" i="17"/>
  <c r="C4" i="17"/>
  <c r="D11" i="6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4" i="15" l="1"/>
  <c r="C30" i="15"/>
  <c r="C20" i="16" l="1"/>
  <c r="C27" i="16" s="1"/>
  <c r="C30" i="16" s="1"/>
  <c r="C34" i="16" s="1"/>
  <c r="C20" i="17" l="1"/>
  <c r="C27" i="17" s="1"/>
  <c r="C30" i="17" s="1"/>
  <c r="C32" i="17" s="1"/>
</calcChain>
</file>

<file path=xl/sharedStrings.xml><?xml version="1.0" encoding="utf-8"?>
<sst xmlns="http://schemas.openxmlformats.org/spreadsheetml/2006/main" count="188" uniqueCount="89">
  <si>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</si>
  <si>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</si>
  <si>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</si>
  <si>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</si>
  <si>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</si>
  <si>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</si>
  <si>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</si>
  <si>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</si>
  <si>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</si>
  <si>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</si>
  <si>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</si>
  <si>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</si>
  <si>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</si>
  <si>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</si>
  <si>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</si>
  <si>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</si>
  <si>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</si>
  <si>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</si>
  <si>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</si>
  <si>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</si>
  <si>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</si>
  <si>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</si>
  <si>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</si>
  <si>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</si>
  <si>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</si>
  <si>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</si>
  <si>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</si>
  <si>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</si>
  <si>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</si>
  <si>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</si>
  <si>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</si>
  <si>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</si>
  <si>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</si>
  <si>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</si>
  <si>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</si>
  <si>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</si>
  <si>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</si>
  <si>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</si>
  <si>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</si>
  <si>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</si>
  <si>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</si>
  <si>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</si>
  <si>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</si>
  <si>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</si>
  <si>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</si>
  <si>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</si>
  <si>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</si>
  <si>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</si>
  <si>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</si>
  <si>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</si>
  <si>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</si>
  <si>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</si>
  <si>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</si>
  <si>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</si>
  <si>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</si>
  <si>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</si>
  <si>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</si>
  <si>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</si>
  <si>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</si>
  <si>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</si>
  <si>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</si>
  <si>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</si>
  <si>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</si>
  <si>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</si>
  <si>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</si>
  <si>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</si>
  <si>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</si>
  <si>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</si>
  <si>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</si>
  <si>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</si>
  <si>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</si>
  <si>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</si>
  <si>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</si>
  <si>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</si>
  <si>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</si>
  <si>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</si>
  <si>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</si>
  <si>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</si>
  <si>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</si>
  <si>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</si>
  <si>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</si>
  <si>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</si>
  <si>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</si>
  <si>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</si>
  <si>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</si>
  <si>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</si>
  <si>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</si>
  <si>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</si>
  <si>
    <t>Reclass AP6 to AP7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</si>
</sst>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L16" sqref="L16"/>
      <selection pane="bottomLeft" activeCell="G25" sqref="G2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46053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-4025474.52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-4025474.52</v>
      </c>
    </row>
    <row r="27" spans="1:6" ht="15.75" thickBot="1" x14ac:dyDescent="0.3">
      <c r="A27" s="12" t="s">
        <v>7</v>
      </c>
      <c r="B27" s="22"/>
      <c r="C27" s="66">
        <f>SUM(C26)+C20</f>
        <v>-4025474.52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3.175398333333333E-3</v>
      </c>
    </row>
    <row r="30" spans="1:6" x14ac:dyDescent="0.25">
      <c r="A30" s="15" t="s">
        <v>9</v>
      </c>
      <c r="B30" s="43"/>
      <c r="C30" s="43">
        <f>(C27+B34)*C29</f>
        <v>-6659.4710067606675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3" t="s">
        <v>88</v>
      </c>
      <c r="B32" s="43"/>
      <c r="C32" s="43">
        <v>2103867.54</v>
      </c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1928266.4510614569</v>
      </c>
      <c r="C34" s="66">
        <f>C27+C30+B34+C32</f>
        <v>5.4696109145879745E-5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zoomScaleNormal="100" workbookViewId="0">
      <pane ySplit="4" topLeftCell="A5" activePane="bottomLeft" state="frozen"/>
      <selection activeCell="D21" sqref="D21"/>
      <selection pane="bottomLeft" activeCell="F9" sqref="F9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46053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3.175398333333333E-3</v>
      </c>
    </row>
    <row r="30" spans="1:6" x14ac:dyDescent="0.25">
      <c r="A30" s="15" t="s">
        <v>9</v>
      </c>
      <c r="B30" s="43"/>
      <c r="C30" s="43">
        <f>(C27+B34)*C29</f>
        <v>40433.118679710504</v>
      </c>
      <c r="D30" s="56"/>
      <c r="E30" s="57"/>
      <c r="F30" s="58"/>
    </row>
    <row r="31" spans="1:6" x14ac:dyDescent="0.25">
      <c r="A31" s="15"/>
      <c r="B31" s="43"/>
      <c r="C31" s="43"/>
    </row>
    <row r="32" spans="1:6" x14ac:dyDescent="0.25">
      <c r="A32" s="3" t="s">
        <v>88</v>
      </c>
      <c r="B32" s="43"/>
      <c r="C32" s="43">
        <f>-'Monthly Cost Tracker AP6'!C32</f>
        <v>-2103867.54</v>
      </c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12733243.025062108</v>
      </c>
      <c r="C34" s="66">
        <f>C27+C30+B34+C32</f>
        <v>10669808.603741817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D21" sqref="D21"/>
      <selection pane="bottomLeft" activeCell="B33" sqref="B3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46053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11557.55</v>
      </c>
      <c r="D6" s="56"/>
      <c r="E6" s="57"/>
    </row>
    <row r="7" spans="1:13" x14ac:dyDescent="0.25">
      <c r="A7" s="5" t="s">
        <v>82</v>
      </c>
      <c r="B7" s="6"/>
      <c r="C7" s="40">
        <v>409.06999999999994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-3549272.7707787836</v>
      </c>
      <c r="D13" s="56"/>
      <c r="E13" s="57"/>
      <c r="F13" s="58"/>
    </row>
    <row r="14" spans="1:13" x14ac:dyDescent="0.25">
      <c r="A14" s="5" t="s">
        <v>63</v>
      </c>
      <c r="B14" s="6"/>
      <c r="C14" s="40">
        <v>-11353441.660000002</v>
      </c>
      <c r="D14" s="56"/>
      <c r="E14" s="57"/>
      <c r="F14" s="58"/>
    </row>
    <row r="15" spans="1:13" x14ac:dyDescent="0.25">
      <c r="A15" s="5" t="s">
        <v>2</v>
      </c>
      <c r="B15" s="6"/>
      <c r="C15" s="40">
        <v>8470687.2549342569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4556333.6140330834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3353469.3699999987</v>
      </c>
      <c r="D17" s="56"/>
      <c r="E17" s="57"/>
      <c r="F17" s="58"/>
    </row>
    <row r="18" spans="1:6" x14ac:dyDescent="0.25">
      <c r="A18" s="5" t="s">
        <v>49</v>
      </c>
      <c r="B18" s="6"/>
      <c r="C18" s="40">
        <v>208669.51</v>
      </c>
      <c r="D18" s="56"/>
      <c r="E18" s="57"/>
      <c r="F18" s="58"/>
    </row>
    <row r="19" spans="1:6" x14ac:dyDescent="0.25">
      <c r="A19" s="5" t="s">
        <v>5</v>
      </c>
      <c r="B19" s="6"/>
      <c r="C19" s="40">
        <v>820833.33333333337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2519245.2715218868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2320836.6487765685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3.175398333333333E-3</v>
      </c>
    </row>
    <row r="30" spans="1:6" x14ac:dyDescent="0.25">
      <c r="A30" s="15" t="s">
        <v>9</v>
      </c>
      <c r="B30" s="43"/>
      <c r="C30" s="43">
        <f>(C27+B32)*C29</f>
        <v>110768.87889536632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32562622.768766217</v>
      </c>
      <c r="C32" s="66">
        <f>C27+C30+B32</f>
        <v>34994228.29643815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9" sqref="C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46053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1895986.5600000003</v>
      </c>
    </row>
    <row r="10" spans="1:4" x14ac:dyDescent="0.25">
      <c r="A10" s="35" t="s">
        <v>31</v>
      </c>
      <c r="B10" s="27" t="s">
        <v>30</v>
      </c>
      <c r="C10" s="36">
        <v>419997.83000000013</v>
      </c>
      <c r="D10" s="8"/>
    </row>
    <row r="11" spans="1:4" x14ac:dyDescent="0.25">
      <c r="A11" s="35" t="s">
        <v>32</v>
      </c>
      <c r="B11" s="27" t="s">
        <v>30</v>
      </c>
      <c r="C11" s="36">
        <v>851387.70999999985</v>
      </c>
      <c r="D11" s="8"/>
    </row>
    <row r="12" spans="1:4" x14ac:dyDescent="0.25">
      <c r="A12" s="35" t="s">
        <v>33</v>
      </c>
      <c r="B12" s="27" t="s">
        <v>34</v>
      </c>
      <c r="C12" s="36">
        <v>382981.98000000004</v>
      </c>
      <c r="D12" s="8"/>
    </row>
    <row r="13" spans="1:4" x14ac:dyDescent="0.25">
      <c r="A13" s="35" t="s">
        <v>35</v>
      </c>
      <c r="B13" s="27" t="s">
        <v>30</v>
      </c>
      <c r="C13" s="36">
        <v>16266.339999999997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19432.97</v>
      </c>
      <c r="D15" s="25"/>
    </row>
    <row r="16" spans="1:4" x14ac:dyDescent="0.25">
      <c r="A16" s="37" t="s">
        <v>38</v>
      </c>
      <c r="B16" s="27" t="s">
        <v>34</v>
      </c>
      <c r="C16" s="36">
        <v>243541.64</v>
      </c>
      <c r="D16" s="25"/>
    </row>
    <row r="17" spans="1:4" x14ac:dyDescent="0.25">
      <c r="A17" s="37" t="s">
        <v>39</v>
      </c>
      <c r="B17" s="27" t="s">
        <v>34</v>
      </c>
      <c r="C17" s="36">
        <v>195879.49000000002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4025474.5200000009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N57" sqref="N57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46053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Jan-2026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1548240347.2560937</v>
      </c>
      <c r="D11" s="62">
        <f>($E$38/$E$57)</f>
        <v>7.6966043691179155E-5</v>
      </c>
      <c r="E11" s="49">
        <f>C11*D11</f>
        <v>119161.93421135889</v>
      </c>
    </row>
    <row r="12" spans="1:5" x14ac:dyDescent="0.25">
      <c r="A12" s="35" t="s">
        <v>31</v>
      </c>
      <c r="B12" s="27" t="s">
        <v>30</v>
      </c>
      <c r="C12" s="69">
        <v>330551385.14092225</v>
      </c>
      <c r="D12" s="62">
        <f>($E$38/$E$57)</f>
        <v>7.6966043691179155E-5</v>
      </c>
      <c r="E12" s="49">
        <f>C12*D12</f>
        <v>25441.23235093601</v>
      </c>
    </row>
    <row r="13" spans="1:5" x14ac:dyDescent="0.25">
      <c r="A13" s="35" t="s">
        <v>32</v>
      </c>
      <c r="B13" s="27" t="s">
        <v>30</v>
      </c>
      <c r="C13" s="69">
        <v>640946762.5035454</v>
      </c>
      <c r="D13" s="62">
        <f>($E$38/$E$57)</f>
        <v>7.6966043691179155E-5</v>
      </c>
      <c r="E13" s="49">
        <f t="shared" ref="E13:E19" si="0">C13*D13</f>
        <v>49331.136526567701</v>
      </c>
    </row>
    <row r="14" spans="1:5" x14ac:dyDescent="0.25">
      <c r="A14" s="35" t="s">
        <v>33</v>
      </c>
      <c r="B14" s="27" t="s">
        <v>34</v>
      </c>
      <c r="C14" s="69">
        <v>284117684.49174798</v>
      </c>
      <c r="D14" s="62">
        <f>($E$38/$E$57)</f>
        <v>7.6966043691179155E-5</v>
      </c>
      <c r="E14" s="49">
        <f t="shared" si="0"/>
        <v>21867.41411802853</v>
      </c>
    </row>
    <row r="15" spans="1:5" x14ac:dyDescent="0.25">
      <c r="A15" s="35" t="s">
        <v>35</v>
      </c>
      <c r="B15" s="27" t="s">
        <v>30</v>
      </c>
      <c r="C15" s="69">
        <v>11462965.545875126</v>
      </c>
      <c r="D15" s="62">
        <f>($E$38/$E$57)</f>
        <v>7.6966043691179155E-5</v>
      </c>
      <c r="E15" s="49">
        <f t="shared" si="0"/>
        <v>882.25910703430634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13708994.488552107</v>
      </c>
      <c r="D17" s="62">
        <f>($E$38/$E$57)</f>
        <v>7.6966043691179155E-5</v>
      </c>
      <c r="E17" s="49">
        <f t="shared" si="0"/>
        <v>1055.1270687680358</v>
      </c>
    </row>
    <row r="18" spans="1:5" x14ac:dyDescent="0.25">
      <c r="A18" s="37" t="s">
        <v>38</v>
      </c>
      <c r="B18" s="27" t="s">
        <v>34</v>
      </c>
      <c r="C18" s="69">
        <v>171806524.00215387</v>
      </c>
      <c r="D18" s="62">
        <f>($E$38/$E$57)</f>
        <v>7.6966043691179155E-5</v>
      </c>
      <c r="E18" s="49">
        <f t="shared" si="0"/>
        <v>13223.268432779396</v>
      </c>
    </row>
    <row r="19" spans="1:5" x14ac:dyDescent="0.25">
      <c r="A19" s="37" t="s">
        <v>39</v>
      </c>
      <c r="B19" s="27" t="s">
        <v>34</v>
      </c>
      <c r="C19" s="69">
        <v>138183236.57110935</v>
      </c>
      <c r="D19" s="62">
        <f>($E$38/$E$57)</f>
        <v>7.6966043691179155E-5</v>
      </c>
      <c r="E19" s="49">
        <f t="shared" si="0"/>
        <v>10635.417023320548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3139017899.9999995</v>
      </c>
      <c r="D21" s="51"/>
      <c r="E21" s="51">
        <f t="shared" ref="E21" si="1">SUM(E11:E20)</f>
        <v>241597.78883879341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46053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F26" sqref="F26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46053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1895986.5600000003</v>
      </c>
      <c r="D8" s="39">
        <v>1410197000</v>
      </c>
      <c r="E8" s="68">
        <v>1.3255806890709791E-3</v>
      </c>
      <c r="F8" s="36">
        <f>D8*E8</f>
        <v>1869329.9109858274</v>
      </c>
      <c r="G8" s="36">
        <f>F8-C8</f>
        <v>-26656.649014172843</v>
      </c>
    </row>
    <row r="9" spans="1:7" x14ac:dyDescent="0.25">
      <c r="A9" s="27" t="s">
        <v>31</v>
      </c>
      <c r="B9" s="27" t="s">
        <v>30</v>
      </c>
      <c r="C9" s="36">
        <f>'18A'!C10</f>
        <v>419997.83000000013</v>
      </c>
      <c r="D9" s="39">
        <v>300581269.99999994</v>
      </c>
      <c r="E9" s="68">
        <v>1.3255806890709791E-3</v>
      </c>
      <c r="F9" s="36">
        <f t="shared" ref="F9:F16" si="0">D9*E9</f>
        <v>398444.72700842994</v>
      </c>
      <c r="G9" s="36">
        <f t="shared" ref="G9:G16" si="1">F9-C9</f>
        <v>-21553.102991570195</v>
      </c>
    </row>
    <row r="10" spans="1:7" x14ac:dyDescent="0.25">
      <c r="A10" s="27" t="s">
        <v>32</v>
      </c>
      <c r="B10" s="27" t="s">
        <v>30</v>
      </c>
      <c r="C10" s="36">
        <f>'18A'!C11</f>
        <v>851387.70999999985</v>
      </c>
      <c r="D10" s="39">
        <v>639062820</v>
      </c>
      <c r="E10" s="68">
        <v>1.3255806890709791E-3</v>
      </c>
      <c r="F10" s="36">
        <f t="shared" si="0"/>
        <v>847129.33329524309</v>
      </c>
      <c r="G10" s="36">
        <f t="shared" si="1"/>
        <v>-4258.3767047567526</v>
      </c>
    </row>
    <row r="11" spans="1:7" x14ac:dyDescent="0.25">
      <c r="A11" s="27" t="s">
        <v>33</v>
      </c>
      <c r="B11" s="27" t="s">
        <v>34</v>
      </c>
      <c r="C11" s="36">
        <f>'18A'!C12</f>
        <v>382981.98000000004</v>
      </c>
      <c r="D11" s="39">
        <v>302451410</v>
      </c>
      <c r="E11" s="68">
        <v>1.3255806890709791E-3</v>
      </c>
      <c r="F11" s="36">
        <f t="shared" si="0"/>
        <v>400923.74847828923</v>
      </c>
      <c r="G11" s="36">
        <f t="shared" si="1"/>
        <v>17941.768478289188</v>
      </c>
    </row>
    <row r="12" spans="1:7" x14ac:dyDescent="0.25">
      <c r="A12" s="27" t="s">
        <v>42</v>
      </c>
      <c r="B12" s="27" t="s">
        <v>30</v>
      </c>
      <c r="C12" s="36">
        <f>'18A'!C13</f>
        <v>16266.339999999997</v>
      </c>
      <c r="D12" s="39">
        <v>14060672.850000001</v>
      </c>
      <c r="E12" s="68">
        <v>1.3255806890709791E-3</v>
      </c>
      <c r="F12" s="36">
        <f t="shared" si="0"/>
        <v>18638.556405304611</v>
      </c>
      <c r="G12" s="36">
        <f t="shared" si="1"/>
        <v>2372.2164053046145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19432.97</v>
      </c>
      <c r="D14" s="39">
        <v>12874248.000278432</v>
      </c>
      <c r="E14" s="68">
        <v>1.3255806890709791E-3</v>
      </c>
      <c r="F14" s="36">
        <f t="shared" si="0"/>
        <v>17065.854535479761</v>
      </c>
      <c r="G14" s="36">
        <f t="shared" si="1"/>
        <v>-2367.1154645202405</v>
      </c>
    </row>
    <row r="15" spans="1:7" x14ac:dyDescent="0.25">
      <c r="A15" s="28" t="s">
        <v>38</v>
      </c>
      <c r="B15" s="27" t="s">
        <v>34</v>
      </c>
      <c r="C15" s="36">
        <f>'18A'!C16</f>
        <v>243541.64</v>
      </c>
      <c r="D15" s="39">
        <v>136629611.25068408</v>
      </c>
      <c r="E15" s="68">
        <v>1.3255806890709791E-3</v>
      </c>
      <c r="F15" s="36">
        <f t="shared" si="0"/>
        <v>181113.5742291818</v>
      </c>
      <c r="G15" s="36">
        <f t="shared" si="1"/>
        <v>-62428.065770818212</v>
      </c>
    </row>
    <row r="16" spans="1:7" x14ac:dyDescent="0.25">
      <c r="A16" s="28" t="s">
        <v>39</v>
      </c>
      <c r="B16" s="27" t="s">
        <v>34</v>
      </c>
      <c r="C16" s="36">
        <f>'18A'!C17</f>
        <v>195879.49000000002</v>
      </c>
      <c r="D16" s="39">
        <v>127419760.74903749</v>
      </c>
      <c r="E16" s="68">
        <v>1.3255806890709791E-3</v>
      </c>
      <c r="F16" s="36">
        <f t="shared" si="0"/>
        <v>168905.17425496841</v>
      </c>
      <c r="G16" s="36">
        <f t="shared" si="1"/>
        <v>-26974.315745031607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4025474.5200000009</v>
      </c>
      <c r="D18" s="41">
        <f>SUM(D8:D17)</f>
        <v>2943276792.8499999</v>
      </c>
      <c r="E18" s="30"/>
      <c r="F18" s="34">
        <f>SUM(F8:F17)</f>
        <v>3901550.8791927239</v>
      </c>
      <c r="G18" s="34">
        <f>SUM(G8:G17)</f>
        <v>-123923.64080727604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D21" sqref="D21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46053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1" sqref="A21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46053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2026-02-12T17:59:59Z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