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ustomProperty1.bin" ContentType="application/vnd.openxmlformats-officedocument.spreadsheetml.customProperty"/>
  <Override PartName="/xl/tables/table1.xml" ContentType="application/vnd.openxmlformats-officedocument.spreadsheetml.table+xml"/>
  <Override PartName="/xl/customProperty2.bin" ContentType="application/vnd.openxmlformats-officedocument.spreadsheetml.customProperty"/>
  <Override PartName="/xl/tables/table2.xml" ContentType="application/vnd.openxmlformats-officedocument.spreadsheetml.table+xml"/>
  <Override PartName="/xl/customProperty3.bin" ContentType="application/vnd.openxmlformats-officedocument.spreadsheetml.customProperty"/>
  <Override PartName="/xl/tables/table3.xml" ContentType="application/vnd.openxmlformats-officedocument.spreadsheetml.table+xml"/>
  <Override PartName="/xl/customProperty4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arhart\Desktop\water loss\Water Loss Report\"/>
    </mc:Choice>
  </mc:AlternateContent>
  <xr:revisionPtr revIDLastSave="0" documentId="8_{81D622F9-5ECF-4A9A-A59C-1BF658D86B20}" xr6:coauthVersionLast="47" xr6:coauthVersionMax="47" xr10:uidLastSave="{00000000-0000-0000-0000-000000000000}"/>
  <bookViews>
    <workbookView xWindow="-120" yWindow="-120" windowWidth="29040" windowHeight="15720" tabRatio="794" xr2:uid="{00000000-000D-0000-FFFF-FFFF00000000}"/>
  </bookViews>
  <sheets>
    <sheet name="MPSC Summary" sheetId="16" r:id="rId1"/>
    <sheet name="MPSC Water Loss by Area" sheetId="17" r:id="rId2"/>
    <sheet name="Water Pumpage" sheetId="13" r:id="rId3"/>
    <sheet name="Operations Water Loss" sheetId="12" r:id="rId4"/>
    <sheet name="Billed Volumes" sheetId="10" r:id="rId5"/>
    <sheet name="DateSet" sheetId="5" state="hidden" r:id="rId6"/>
  </sheets>
  <definedNames>
    <definedName name="PressBaseConvert">14.73/14.65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53" i="10" l="1"/>
  <c r="C3" i="5" l="1"/>
  <c r="D6" i="17" l="1"/>
  <c r="D5" i="17" s="1"/>
  <c r="D6" i="16"/>
  <c r="D5" i="16" s="1"/>
  <c r="C9" i="16" s="1" a="1"/>
  <c r="C9" i="16" s="1"/>
  <c r="C11" i="16" l="1" a="1"/>
  <c r="C11" i="16" s="1"/>
  <c r="C12" i="16" a="1"/>
  <c r="C12" i="16" s="1"/>
  <c r="C206" i="17" a="1"/>
  <c r="C206" i="17" s="1"/>
  <c r="C205" i="17" a="1"/>
  <c r="C205" i="17" s="1"/>
  <c r="C134" i="17" a="1"/>
  <c r="C134" i="17" s="1"/>
  <c r="C243" i="17" a="1"/>
  <c r="C243" i="17" s="1"/>
  <c r="C183" i="17" a="1"/>
  <c r="C183" i="17" s="1"/>
  <c r="C223" i="17" a="1"/>
  <c r="C223" i="17" s="1"/>
  <c r="C81" i="17" a="1"/>
  <c r="C81" i="17" s="1"/>
  <c r="C94" i="17" a="1"/>
  <c r="C94" i="17" s="1"/>
  <c r="C131" i="17" a="1"/>
  <c r="C131" i="17" s="1"/>
  <c r="C161" i="17" a="1"/>
  <c r="C161" i="17" s="1"/>
  <c r="C213" i="17" a="1"/>
  <c r="C213" i="17" s="1"/>
  <c r="C71" i="17" a="1"/>
  <c r="C71" i="17" s="1"/>
  <c r="C51" i="17" a="1"/>
  <c r="C51" i="17" s="1"/>
  <c r="C63" i="17" a="1"/>
  <c r="C63" i="17" s="1"/>
  <c r="C111" i="17" a="1"/>
  <c r="C111" i="17" s="1"/>
  <c r="C236" i="17" a="1"/>
  <c r="C236" i="17" s="1"/>
  <c r="C30" i="17" a="1"/>
  <c r="C30" i="17" s="1"/>
  <c r="C226" i="17" a="1"/>
  <c r="C226" i="17" s="1"/>
  <c r="C22" i="17" a="1"/>
  <c r="C22" i="17" s="1"/>
  <c r="C216" i="17" a="1"/>
  <c r="C216" i="17" s="1"/>
  <c r="C141" i="17" a="1"/>
  <c r="C141" i="17" s="1"/>
  <c r="C23" i="17" a="1"/>
  <c r="C23" i="17" s="1"/>
  <c r="C114" i="17" a="1"/>
  <c r="C114" i="17" s="1"/>
  <c r="C43" i="17" a="1"/>
  <c r="C43" i="17" s="1"/>
  <c r="C203" i="17" a="1"/>
  <c r="C203" i="17" s="1"/>
  <c r="C101" i="17" a="1"/>
  <c r="C101" i="17" s="1"/>
  <c r="C83" i="17" a="1"/>
  <c r="C83" i="17" s="1"/>
  <c r="C9" i="17" a="1"/>
  <c r="C9" i="17" s="1"/>
  <c r="C153" i="17" a="1"/>
  <c r="C153" i="17" s="1"/>
  <c r="C53" i="17" a="1"/>
  <c r="C53" i="17" s="1"/>
  <c r="C202" i="17" a="1"/>
  <c r="C202" i="17" s="1"/>
  <c r="C174" i="17" a="1"/>
  <c r="C174" i="17" s="1"/>
  <c r="C91" i="17" a="1"/>
  <c r="C91" i="17" s="1"/>
  <c r="C151" i="17" a="1"/>
  <c r="C151" i="17" s="1"/>
  <c r="C225" i="17" a="1"/>
  <c r="C225" i="17" s="1"/>
  <c r="C227" i="17" s="1"/>
  <c r="C235" i="17" a="1"/>
  <c r="C235" i="17" s="1"/>
  <c r="C237" i="17" s="1"/>
  <c r="C13" i="17" a="1"/>
  <c r="C13" i="17" s="1"/>
  <c r="C103" i="17" a="1"/>
  <c r="C103" i="17" s="1"/>
  <c r="C163" i="17" a="1"/>
  <c r="C163" i="17" s="1"/>
  <c r="C74" i="17" a="1"/>
  <c r="C74" i="17" s="1"/>
  <c r="C41" i="17" a="1"/>
  <c r="C41" i="17" s="1"/>
  <c r="C253" i="17" a="1"/>
  <c r="C253" i="17" s="1"/>
  <c r="C256" i="17" a="1"/>
  <c r="C256" i="17" s="1"/>
  <c r="C33" i="17" a="1"/>
  <c r="C33" i="17" s="1"/>
  <c r="C10" i="17" a="1"/>
  <c r="C10" i="17" s="1"/>
  <c r="C173" i="17" a="1"/>
  <c r="C173" i="17" s="1"/>
  <c r="C175" i="17" s="1"/>
  <c r="C181" i="17" a="1"/>
  <c r="C181" i="17" s="1"/>
  <c r="C194" i="17" a="1"/>
  <c r="C194" i="17" s="1"/>
  <c r="C64" i="17" a="1"/>
  <c r="C64" i="17" s="1"/>
  <c r="C164" i="17" a="1"/>
  <c r="C164" i="17" s="1"/>
  <c r="C193" i="17" a="1"/>
  <c r="C193" i="17" s="1"/>
  <c r="C123" i="17" a="1"/>
  <c r="C123" i="17" s="1"/>
  <c r="C125" i="17" s="1"/>
  <c r="C61" i="17" a="1"/>
  <c r="C61" i="17" s="1"/>
  <c r="C171" i="17" a="1"/>
  <c r="C171" i="17" s="1"/>
  <c r="C124" i="17" a="1"/>
  <c r="C124" i="17" s="1"/>
  <c r="C104" i="17" a="1"/>
  <c r="C104" i="17" s="1"/>
  <c r="C245" i="17" a="1"/>
  <c r="C245" i="17" s="1"/>
  <c r="C84" i="17" a="1"/>
  <c r="C84" i="17" s="1"/>
  <c r="C233" i="17" a="1"/>
  <c r="C233" i="17" s="1"/>
  <c r="C246" i="17" a="1"/>
  <c r="C246" i="17" s="1"/>
  <c r="C154" i="17" a="1"/>
  <c r="C154" i="17" s="1"/>
  <c r="C40" i="17" a="1"/>
  <c r="C40" i="17" s="1"/>
  <c r="C73" i="17" a="1"/>
  <c r="C73" i="17" s="1"/>
  <c r="C133" i="17" a="1"/>
  <c r="C133" i="17" s="1"/>
  <c r="C135" i="17" s="1"/>
  <c r="C201" i="17" a="1"/>
  <c r="C201" i="17" s="1"/>
  <c r="C54" i="17" a="1"/>
  <c r="C54" i="17" s="1"/>
  <c r="C144" i="17" a="1"/>
  <c r="C144" i="17" s="1"/>
  <c r="C121" i="17" a="1"/>
  <c r="C121" i="17" s="1"/>
  <c r="C32" i="17" a="1"/>
  <c r="C32" i="17" s="1"/>
  <c r="C215" i="17" a="1"/>
  <c r="C215" i="17" s="1"/>
  <c r="C184" i="17" a="1"/>
  <c r="C184" i="17" s="1"/>
  <c r="C255" i="17" a="1"/>
  <c r="C255" i="17" s="1"/>
  <c r="C191" i="17" a="1"/>
  <c r="C191" i="17" s="1"/>
  <c r="C20" i="17" a="1"/>
  <c r="C20" i="17" s="1"/>
  <c r="C93" i="17" a="1"/>
  <c r="C93" i="17" s="1"/>
  <c r="C44" i="17" a="1"/>
  <c r="C44" i="17" s="1"/>
  <c r="C143" i="17" a="1"/>
  <c r="C143" i="17" s="1"/>
  <c r="C12" i="17" a="1"/>
  <c r="C12" i="17" s="1"/>
  <c r="C113" i="17" a="1"/>
  <c r="C113" i="17" s="1"/>
  <c r="C105" i="17" l="1"/>
  <c r="C75" i="17"/>
  <c r="C13" i="16"/>
  <c r="C15" i="16" s="1"/>
  <c r="C16" i="16" s="1"/>
  <c r="C257" i="17"/>
  <c r="C115" i="17"/>
  <c r="C145" i="17"/>
  <c r="C185" i="17"/>
  <c r="C187" i="17" s="1"/>
  <c r="C188" i="17" s="1"/>
  <c r="C207" i="17"/>
  <c r="C209" i="17" s="1"/>
  <c r="C210" i="17" s="1"/>
  <c r="C117" i="17"/>
  <c r="C118" i="17" s="1"/>
  <c r="C45" i="17"/>
  <c r="C47" i="17" s="1"/>
  <c r="C48" i="17" s="1"/>
  <c r="C165" i="17"/>
  <c r="C167" i="17" s="1"/>
  <c r="C168" i="17" s="1"/>
  <c r="C195" i="17"/>
  <c r="C197" i="17" s="1"/>
  <c r="C198" i="17" s="1"/>
  <c r="C266" i="17"/>
  <c r="C137" i="17"/>
  <c r="C138" i="17" s="1"/>
  <c r="C147" i="17"/>
  <c r="C148" i="17" s="1"/>
  <c r="C229" i="17"/>
  <c r="C230" i="17" s="1"/>
  <c r="C239" i="17"/>
  <c r="C240" i="17" s="1"/>
  <c r="C95" i="17"/>
  <c r="C97" i="17" s="1"/>
  <c r="C98" i="17" s="1"/>
  <c r="C247" i="17"/>
  <c r="C249" i="17" s="1"/>
  <c r="C250" i="17" s="1"/>
  <c r="C259" i="17"/>
  <c r="C260" i="17" s="1"/>
  <c r="C263" i="17"/>
  <c r="C16" i="17"/>
  <c r="C17" i="17" s="1"/>
  <c r="C65" i="17"/>
  <c r="C67" i="17" s="1"/>
  <c r="C68" i="17" s="1"/>
  <c r="C265" i="17"/>
  <c r="C14" i="17"/>
  <c r="C55" i="17"/>
  <c r="C34" i="17"/>
  <c r="C36" i="17" s="1"/>
  <c r="C37" i="17" s="1"/>
  <c r="C85" i="17"/>
  <c r="C87" i="17" s="1"/>
  <c r="C88" i="17" s="1"/>
  <c r="C57" i="17"/>
  <c r="C58" i="17" s="1"/>
  <c r="C24" i="17"/>
  <c r="C26" i="17" s="1"/>
  <c r="C27" i="17" s="1"/>
  <c r="C155" i="17"/>
  <c r="C157" i="17" s="1"/>
  <c r="C158" i="17" s="1"/>
  <c r="C217" i="17"/>
  <c r="C219" i="17" s="1"/>
  <c r="C220" i="17" s="1"/>
  <c r="C127" i="17"/>
  <c r="C128" i="17" s="1"/>
  <c r="C177" i="17"/>
  <c r="C178" i="17" s="1"/>
  <c r="C107" i="17"/>
  <c r="C108" i="17" s="1"/>
  <c r="C77" i="17"/>
  <c r="C78" i="17" s="1"/>
  <c r="C267" i="17" l="1"/>
  <c r="C269" i="17" s="1"/>
  <c r="C270" i="1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<sst xmlns="http://schemas.openxmlformats.org/spreadsheetml/2006/main" count="1554" uniqueCount="70">
  <si>
    <t>Month</t>
  </si>
  <si>
    <t>Year</t>
  </si>
  <si>
    <t>Lost and Unaccounted For</t>
  </si>
  <si>
    <t>End Month:</t>
  </si>
  <si>
    <t>Total</t>
  </si>
  <si>
    <t>Date: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</si>
  <si>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</si>
  <si>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</si>
  <si>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</si>
  <si>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</si>
  <si>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</si>
  <si>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</si>
  <si>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</si>
  <si>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</si>
  <si>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</si>
  <si>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</si>
  <si>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</si>
  <si>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</si>
  <si>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Billed Volumes</t>
  </si>
  <si>
    <t>Service Area</t>
  </si>
  <si>
    <t>Gallons</t>
  </si>
  <si>
    <t>CITY OF BOLIVAR MO</t>
  </si>
  <si>
    <t>CITY OF BOLIVAR MO - South Town</t>
  </si>
  <si>
    <t>TIMBERCREEK MO</t>
  </si>
  <si>
    <t>OZARK MOUNTAIN MO</t>
  </si>
  <si>
    <t>HILLSHIRE Acres (HillShine)</t>
  </si>
  <si>
    <t>CEDAR HILL ESTATES MO</t>
  </si>
  <si>
    <t>HIGH RIDGE MANOR MO</t>
  </si>
  <si>
    <t>WARREN WOODS SUB MO</t>
  </si>
  <si>
    <t>CRESTVIEW ACRES MO</t>
  </si>
  <si>
    <t>LAKEWOOD HILLS MO</t>
  </si>
  <si>
    <t>TOWN OF SCOTTSDALE MO</t>
  </si>
  <si>
    <t>HOLIDAY HILLS MO</t>
  </si>
  <si>
    <t>NOEL MO</t>
  </si>
  <si>
    <t>HIDDEN MEADOWS MO (Midland)</t>
  </si>
  <si>
    <t>BILYEU RIDGE MO</t>
  </si>
  <si>
    <t>MOORE BEND MO</t>
  </si>
  <si>
    <t>RIVERFORK MO</t>
  </si>
  <si>
    <t>ROCKAWAY BEACH MO - Red Rock</t>
  </si>
  <si>
    <t>ROCKAWAY BEACH MO - Honey Lane</t>
  </si>
  <si>
    <t>VALLEY VIEW</t>
  </si>
  <si>
    <t>VALLEY WOOD MO</t>
  </si>
  <si>
    <t>LAKE ST. CLAIR MO (Franklin Co)</t>
  </si>
  <si>
    <t>AURORA MO</t>
  </si>
  <si>
    <t>VERONA MO</t>
  </si>
  <si>
    <t>MARIONVILLE MO</t>
  </si>
  <si>
    <t>LAKELAND HEIGHTS MO</t>
  </si>
  <si>
    <t>WHISPERING HILLS MO</t>
  </si>
  <si>
    <t>OAK BRIAR MO</t>
  </si>
  <si>
    <t>Missouri Water</t>
  </si>
  <si>
    <t>Volumes in Gallons</t>
  </si>
  <si>
    <t>Property</t>
  </si>
  <si>
    <t>Water Pumpage</t>
  </si>
  <si>
    <t>Water Pumpage Inputs</t>
  </si>
  <si>
    <t>Billed Gallons</t>
  </si>
  <si>
    <t>Period</t>
  </si>
  <si>
    <t>End Month</t>
  </si>
  <si>
    <t>Difference</t>
  </si>
  <si>
    <t>Pct</t>
  </si>
  <si>
    <t>Billing Outputs</t>
  </si>
  <si>
    <t>Total Outputs</t>
  </si>
  <si>
    <t>Authorized Water Loss</t>
  </si>
  <si>
    <t>Inputs</t>
  </si>
  <si>
    <t>KISSEE MILLS MO</t>
  </si>
  <si>
    <t>Begin Month</t>
  </si>
  <si>
    <t>Notes</t>
  </si>
  <si>
    <t>VENICE ON THE LAKE - HONEY LANE</t>
  </si>
  <si>
    <t>VENICE ON THE LAKE - RED ROCK</t>
  </si>
  <si>
    <t>VENICE ON THE LAKE - VALLEY VIEW</t>
  </si>
  <si>
    <t>LAKEWAY VILLAGE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</si>
</sst>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409]mmm\-yy;@"/>
    <numFmt numFmtId="165" formatCode="_(* #,##0_);_(* \(#,##0\);_(* &quot;-&quot;??_);_(@_)"/>
    <numFmt numFmtId="166" formatCode="0.0%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4">
    <xf numFmtId="0" fontId="0" fillId="0" borderId="0" xfId="0"/>
    <xf numFmtId="14" fontId="0" fillId="0" borderId="0" xfId="0" applyNumberFormat="1"/>
    <xf numFmtId="0" fontId="3" fillId="0" borderId="0" xfId="1"/>
    <xf numFmtId="0" fontId="3" fillId="0" borderId="0" xfId="1" applyAlignment="1">
      <alignment horizontal="left"/>
    </xf>
    <xf numFmtId="1" fontId="3" fillId="0" borderId="0" xfId="1" applyNumberFormat="1" applyAlignment="1">
      <alignment horizontal="left"/>
    </xf>
    <xf numFmtId="165" fontId="0" fillId="0" borderId="0" xfId="2" applyNumberFormat="1" applyFont="1"/>
    <xf numFmtId="0" fontId="2" fillId="3" borderId="3" xfId="0" applyFont="1" applyFill="1" applyBorder="1"/>
    <xf numFmtId="0" fontId="0" fillId="3" borderId="4" xfId="0" applyFill="1" applyBorder="1"/>
    <xf numFmtId="0" fontId="0" fillId="3" borderId="5" xfId="0" applyFill="1" applyBorder="1"/>
    <xf numFmtId="0" fontId="2" fillId="3" borderId="6" xfId="0" applyFont="1" applyFill="1" applyBorder="1"/>
    <xf numFmtId="0" fontId="0" fillId="3" borderId="0" xfId="0" applyFill="1"/>
    <xf numFmtId="0" fontId="0" fillId="3" borderId="1" xfId="0" applyFill="1" applyBorder="1"/>
    <xf numFmtId="0" fontId="2" fillId="3" borderId="7" xfId="0" applyFont="1" applyFill="1" applyBorder="1"/>
    <xf numFmtId="0" fontId="0" fillId="3" borderId="8" xfId="0" applyFill="1" applyBorder="1"/>
    <xf numFmtId="164" fontId="2" fillId="3" borderId="8" xfId="0" applyNumberFormat="1" applyFont="1" applyFill="1" applyBorder="1" applyAlignment="1">
      <alignment horizontal="left"/>
    </xf>
    <xf numFmtId="0" fontId="0" fillId="3" borderId="9" xfId="0" applyFill="1" applyBorder="1"/>
    <xf numFmtId="0" fontId="1" fillId="3" borderId="2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0" xfId="0" applyFont="1" applyFill="1"/>
    <xf numFmtId="0" fontId="0" fillId="2" borderId="10" xfId="0" applyFill="1" applyBorder="1"/>
    <xf numFmtId="165" fontId="0" fillId="0" borderId="2" xfId="2" applyNumberFormat="1" applyFont="1" applyBorder="1"/>
    <xf numFmtId="165" fontId="0" fillId="0" borderId="11" xfId="2" applyNumberFormat="1" applyFont="1" applyBorder="1"/>
    <xf numFmtId="165" fontId="0" fillId="0" borderId="10" xfId="2" applyNumberFormat="1" applyFont="1" applyFill="1" applyBorder="1"/>
    <xf numFmtId="165" fontId="0" fillId="0" borderId="10" xfId="0" applyNumberFormat="1" applyBorder="1"/>
    <xf numFmtId="165" fontId="0" fillId="0" borderId="0" xfId="0" applyNumberFormat="1"/>
    <xf numFmtId="165" fontId="0" fillId="0" borderId="2" xfId="0" applyNumberFormat="1" applyBorder="1"/>
    <xf numFmtId="164" fontId="1" fillId="2" borderId="12" xfId="0" applyNumberFormat="1" applyFont="1" applyFill="1" applyBorder="1" applyAlignment="1">
      <alignment horizontal="left"/>
    </xf>
    <xf numFmtId="14" fontId="1" fillId="2" borderId="13" xfId="0" applyNumberFormat="1" applyFont="1" applyFill="1" applyBorder="1" applyAlignment="1">
      <alignment horizontal="center"/>
    </xf>
    <xf numFmtId="0" fontId="0" fillId="0" borderId="15" xfId="0" applyBorder="1" applyAlignment="1">
      <alignment horizontal="left"/>
    </xf>
    <xf numFmtId="165" fontId="0" fillId="0" borderId="16" xfId="2" applyNumberFormat="1" applyFont="1" applyBorder="1"/>
    <xf numFmtId="0" fontId="1" fillId="2" borderId="17" xfId="0" applyFont="1" applyFill="1" applyBorder="1"/>
    <xf numFmtId="0" fontId="0" fillId="2" borderId="18" xfId="0" applyFill="1" applyBorder="1"/>
    <xf numFmtId="0" fontId="0" fillId="0" borderId="17" xfId="0" applyBorder="1" applyAlignment="1">
      <alignment horizontal="left"/>
    </xf>
    <xf numFmtId="165" fontId="0" fillId="0" borderId="18" xfId="2" applyNumberFormat="1" applyFont="1" applyBorder="1"/>
    <xf numFmtId="0" fontId="0" fillId="0" borderId="19" xfId="0" applyBorder="1" applyAlignment="1">
      <alignment horizontal="left"/>
    </xf>
    <xf numFmtId="165" fontId="0" fillId="0" borderId="20" xfId="2" applyNumberFormat="1" applyFont="1" applyBorder="1"/>
    <xf numFmtId="0" fontId="0" fillId="0" borderId="21" xfId="0" applyBorder="1" applyAlignment="1">
      <alignment horizontal="right"/>
    </xf>
    <xf numFmtId="165" fontId="0" fillId="0" borderId="22" xfId="2" applyNumberFormat="1" applyFont="1" applyBorder="1"/>
    <xf numFmtId="0" fontId="1" fillId="0" borderId="23" xfId="0" applyFont="1" applyBorder="1"/>
    <xf numFmtId="165" fontId="0" fillId="0" borderId="18" xfId="0" applyNumberFormat="1" applyBorder="1"/>
    <xf numFmtId="0" fontId="1" fillId="0" borderId="24" xfId="0" applyFont="1" applyBorder="1"/>
    <xf numFmtId="166" fontId="0" fillId="0" borderId="25" xfId="3" applyNumberFormat="1" applyFont="1" applyBorder="1"/>
    <xf numFmtId="166" fontId="0" fillId="0" borderId="26" xfId="3" applyNumberFormat="1" applyFont="1" applyBorder="1"/>
    <xf numFmtId="0" fontId="0" fillId="0" borderId="15" xfId="0" applyBorder="1"/>
    <xf numFmtId="0" fontId="1" fillId="0" borderId="0" xfId="0" applyFont="1"/>
    <xf numFmtId="166" fontId="0" fillId="0" borderId="0" xfId="3" applyNumberFormat="1" applyFont="1" applyBorder="1"/>
    <xf numFmtId="164" fontId="2" fillId="3" borderId="0" xfId="0" applyNumberFormat="1" applyFont="1" applyFill="1" applyAlignment="1">
      <alignment horizontal="left"/>
    </xf>
    <xf numFmtId="14" fontId="1" fillId="2" borderId="14" xfId="0" applyNumberFormat="1" applyFont="1" applyFill="1" applyBorder="1" applyAlignment="1">
      <alignment horizontal="center"/>
    </xf>
    <xf numFmtId="0" fontId="0" fillId="0" borderId="23" xfId="0" applyBorder="1" applyAlignment="1">
      <alignment horizontal="left"/>
    </xf>
    <xf numFmtId="0" fontId="0" fillId="0" borderId="21" xfId="0" applyBorder="1" applyAlignment="1">
      <alignment horizontal="left"/>
    </xf>
    <xf numFmtId="164" fontId="1" fillId="2" borderId="27" xfId="0" applyNumberFormat="1" applyFont="1" applyFill="1" applyBorder="1" applyAlignment="1">
      <alignment horizontal="left"/>
    </xf>
    <xf numFmtId="0" fontId="1" fillId="2" borderId="19" xfId="0" applyFont="1" applyFill="1" applyBorder="1"/>
    <xf numFmtId="0" fontId="0" fillId="0" borderId="28" xfId="0" applyBorder="1" applyAlignment="1">
      <alignment horizontal="left"/>
    </xf>
    <xf numFmtId="0" fontId="0" fillId="0" borderId="27" xfId="0" applyBorder="1"/>
    <xf numFmtId="165" fontId="0" fillId="0" borderId="29" xfId="2" applyNumberFormat="1" applyFont="1" applyFill="1" applyBorder="1"/>
    <xf numFmtId="0" fontId="0" fillId="0" borderId="19" xfId="0" applyBorder="1"/>
    <xf numFmtId="165" fontId="0" fillId="0" borderId="20" xfId="2" applyNumberFormat="1" applyFont="1" applyFill="1" applyBorder="1"/>
    <xf numFmtId="0" fontId="0" fillId="0" borderId="28" xfId="0" applyBorder="1"/>
    <xf numFmtId="165" fontId="0" fillId="0" borderId="30" xfId="2" applyNumberFormat="1" applyFont="1" applyFill="1" applyBorder="1"/>
    <xf numFmtId="0" fontId="0" fillId="2" borderId="20" xfId="0" applyFill="1" applyBorder="1"/>
    <xf numFmtId="165" fontId="0" fillId="0" borderId="18" xfId="2" applyNumberFormat="1" applyFont="1" applyFill="1" applyBorder="1"/>
    <xf numFmtId="165" fontId="0" fillId="0" borderId="16" xfId="0" applyNumberFormat="1" applyBorder="1"/>
    <xf numFmtId="165" fontId="0" fillId="0" borderId="22" xfId="0" applyNumberFormat="1" applyBorder="1"/>
    <xf numFmtId="14" fontId="1" fillId="2" borderId="29" xfId="0" applyNumberFormat="1" applyFont="1" applyFill="1" applyBorder="1" applyAlignment="1">
      <alignment horizontal="center"/>
    </xf>
  </cellXfs>
  <cellStyles count="4">
    <cellStyle name="Comma" xfId="2" builtinId="3"/>
    <cellStyle name="Normal" xfId="0" builtinId="0"/>
    <cellStyle name="Normal 2" xfId="1" xr:uid="{00000000-0005-0000-0000-000001000000}"/>
    <cellStyle name="Percent" xfId="3" builtinId="5"/>
  </cellStyles>
  <dxfs count="6">
    <dxf>
      <numFmt numFmtId="165" formatCode="_(* #,##0_);_(* \(#,##0\);_(* &quot;-&quot;??_);_(@_)"/>
    </dxf>
    <dxf>
      <numFmt numFmtId="19" formatCode="m/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</dxf>
    <dxf>
      <numFmt numFmtId="19" formatCode="m/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</dxf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Drop" dropLines="12" dropStyle="combo" dx="16" fmlaLink="DateSet!$C$5" fmlaRange="DateSet!$B$5:$B$16" noThreeD="1" sel="12" val="0"/>
</file>

<file path=xl/ctrlProps/ctrlProp2.xml><?xml version="1.0" encoding="utf-8"?>
<formControlPr xmlns="http://schemas.microsoft.com/office/spreadsheetml/2009/9/main" objectType="Drop" dropLines="12" dropStyle="combo" dx="16" fmlaLink="DateSet!$C$18" fmlaRange="DateSet!$B$18:$B$33" noThreeD="1" sel="14" val="4"/>
</file>

<file path=xl/ctrlProps/ctrlProp3.xml><?xml version="1.0" encoding="utf-8"?>
<formControlPr xmlns="http://schemas.microsoft.com/office/spreadsheetml/2009/9/main" objectType="Drop" dropLines="12" dropStyle="combo" dx="16" fmlaLink="DateSet!$C$5" fmlaRange="DateSet!$B$5:$B$16" noThreeD="1" sel="12" val="0"/>
</file>

<file path=xl/ctrlProps/ctrlProp4.xml><?xml version="1.0" encoding="utf-8"?>
<formControlPr xmlns="http://schemas.microsoft.com/office/spreadsheetml/2009/9/main" objectType="Drop" dropLines="12" dropStyle="combo" dx="16" fmlaLink="DateSet!$C$18" fmlaRange="DateSet!$B$18:$B$33" noThreeD="1" sel="14" val="4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</xdr:row>
          <xdr:rowOff>228600</xdr:rowOff>
        </xdr:from>
        <xdr:to>
          <xdr:col>7</xdr:col>
          <xdr:colOff>9525</xdr:colOff>
          <xdr:row>3</xdr:row>
          <xdr:rowOff>19050</xdr:rowOff>
        </xdr:to>
        <xdr:sp macro="" textlink="">
          <xdr:nvSpPr>
            <xdr:cNvPr id="27649" name="Drop Down 1" hidden="1">
              <a:extLst>
                <a:ext uri="{63B3BB69-23CF-44E3-9099-C40C66FF867C}">
                  <a14:compatExt spid="_x0000_s27649"/>
                </a:ext>
                <a:ext uri="{FF2B5EF4-FFF2-40B4-BE49-F238E27FC236}">
                  <a16:creationId xmlns:a16="http://schemas.microsoft.com/office/drawing/2014/main" id="{00000000-0008-0000-0000-00000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</xdr:row>
          <xdr:rowOff>0</xdr:rowOff>
        </xdr:from>
        <xdr:to>
          <xdr:col>7</xdr:col>
          <xdr:colOff>828675</xdr:colOff>
          <xdr:row>3</xdr:row>
          <xdr:rowOff>9525</xdr:rowOff>
        </xdr:to>
        <xdr:sp macro="" textlink="">
          <xdr:nvSpPr>
            <xdr:cNvPr id="27650" name="Drop Down 2" hidden="1">
              <a:extLst>
                <a:ext uri="{63B3BB69-23CF-44E3-9099-C40C66FF867C}">
                  <a14:compatExt spid="_x0000_s27650"/>
                </a:ext>
                <a:ext uri="{FF2B5EF4-FFF2-40B4-BE49-F238E27FC236}">
                  <a16:creationId xmlns:a16="http://schemas.microsoft.com/office/drawing/2014/main" id="{00000000-0008-0000-0000-00000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</xdr:row>
          <xdr:rowOff>228600</xdr:rowOff>
        </xdr:from>
        <xdr:to>
          <xdr:col>6</xdr:col>
          <xdr:colOff>819150</xdr:colOff>
          <xdr:row>3</xdr:row>
          <xdr:rowOff>9525</xdr:rowOff>
        </xdr:to>
        <xdr:sp macro="" textlink="">
          <xdr:nvSpPr>
            <xdr:cNvPr id="28673" name="Drop Down 1" hidden="1">
              <a:extLst>
                <a:ext uri="{63B3BB69-23CF-44E3-9099-C40C66FF867C}">
                  <a14:compatExt spid="_x0000_s28673"/>
                </a:ext>
                <a:ext uri="{FF2B5EF4-FFF2-40B4-BE49-F238E27FC236}">
                  <a16:creationId xmlns:a16="http://schemas.microsoft.com/office/drawing/2014/main" id="{00000000-0008-0000-0100-000001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</xdr:row>
          <xdr:rowOff>0</xdr:rowOff>
        </xdr:from>
        <xdr:to>
          <xdr:col>7</xdr:col>
          <xdr:colOff>847725</xdr:colOff>
          <xdr:row>2</xdr:row>
          <xdr:rowOff>228600</xdr:rowOff>
        </xdr:to>
        <xdr:sp macro="" textlink="">
          <xdr:nvSpPr>
            <xdr:cNvPr id="28674" name="Drop Down 2" hidden="1">
              <a:extLst>
                <a:ext uri="{63B3BB69-23CF-44E3-9099-C40C66FF867C}">
                  <a14:compatExt spid="_x0000_s28674"/>
                </a:ext>
                <a:ext uri="{FF2B5EF4-FFF2-40B4-BE49-F238E27FC236}">
                  <a16:creationId xmlns:a16="http://schemas.microsoft.com/office/drawing/2014/main" id="{00000000-0008-0000-0100-000002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B5BDDA4-6ED8-406E-9766-7A6E15F7F125}" name="WaterPumpage" displayName="WaterPumpage" ref="A1:D365" totalsRowShown="0">
  <autoFilter ref="A1:D365" xr:uid="{8B5BDDA4-6ED8-406E-9766-7A6E15F7F125}"/>
  <sortState xmlns:xlrd2="http://schemas.microsoft.com/office/spreadsheetml/2017/richdata2" ref="A2:D337">
    <sortCondition ref="A1:A337"/>
  </sortState>
  <tableColumns count="4">
    <tableColumn id="1" xr3:uid="{806D1E1B-F93C-4FA9-8D1B-BDEF7C5554D3}" name="Month" dataDxfId="5"/>
    <tableColumn id="2" xr3:uid="{E5708134-85E5-4560-AB60-3475F85D03E8}" name="Service Area"/>
    <tableColumn id="3" xr3:uid="{B1B983B6-30A2-4E6E-90E5-5D55750A8A43}" name="Gallons" dataDxfId="4" dataCellStyle="Comma"/>
    <tableColumn id="4" xr3:uid="{A63AE5EE-9D4E-4C46-841C-3130A4A2614B}" name="Not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8896F14-4A80-43B2-AB18-55463188B2CB}" name="OperationsWaterLoss" displayName="OperationsWaterLoss" ref="A1:D378" totalsRowShown="0">
  <autoFilter ref="A1:D378" xr:uid="{88896F14-4A80-43B2-AB18-55463188B2CB}"/>
  <sortState xmlns:xlrd2="http://schemas.microsoft.com/office/spreadsheetml/2017/richdata2" ref="A2:D349">
    <sortCondition ref="A1:A349"/>
  </sortState>
  <tableColumns count="4">
    <tableColumn id="1" xr3:uid="{33661EC5-87FD-4CD3-B67D-9670DB31461A}" name="Month" dataDxfId="3"/>
    <tableColumn id="2" xr3:uid="{9C070EAD-5607-43AA-96BB-F805542825D7}" name="Property"/>
    <tableColumn id="3" xr3:uid="{72D02FC5-AFC2-4F27-854A-B55651D187C4}" name="Gallons" dataDxfId="2" dataCellStyle="Comma"/>
    <tableColumn id="4" xr3:uid="{9694385B-5758-467D-B5D3-96E82467FCCD}" name="Note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FB72033-85CF-405F-B62F-7F7A9584C6A2}" name="BilledVolume" displayName="BilledVolume" ref="A1:D378" totalsRowShown="0">
  <autoFilter ref="A1:D378" xr:uid="{9FB72033-85CF-405F-B62F-7F7A9584C6A2}"/>
  <sortState xmlns:xlrd2="http://schemas.microsoft.com/office/spreadsheetml/2017/richdata2" ref="A2:D349">
    <sortCondition ref="A1:A349"/>
  </sortState>
  <tableColumns count="4">
    <tableColumn id="1" xr3:uid="{71220CFF-E214-4F00-998C-E4A6A486F1D5}" name="Month" dataDxfId="1"/>
    <tableColumn id="2" xr3:uid="{E7A51915-EDC1-437A-8FBF-5472B4107552}" name="Service Area"/>
    <tableColumn id="3" xr3:uid="{C4EB16D8-97E4-448D-BB15-58C26A983328}" name="Billed Gallons" dataDxfId="0" dataCellStyle="Comma"/>
    <tableColumn id="4" xr3:uid="{7A1E596B-6169-4C5D-B487-BDAA4A9F07BF}" name="Not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customProperty" Target="../customProperty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customProperty" Target="../customProperty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customProperty" Target="../customProperty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5E940-10BE-4F8E-B69C-DFDB7CEC185A}">
  <dimension ref="B2:H16"/>
  <sheetViews>
    <sheetView tabSelected="1" workbookViewId="0">
      <selection activeCell="C10" sqref="C10"/>
    </sheetView>
  </sheetViews>
  <sheetFormatPr defaultRowHeight="15" x14ac:dyDescent="0.25"/>
  <cols>
    <col min="1" max="1" width="2.7109375" customWidth="1"/>
    <col min="2" max="2" width="22.5703125" customWidth="1"/>
    <col min="3" max="3" width="14.42578125" customWidth="1"/>
    <col min="4" max="4" width="12.7109375" customWidth="1"/>
    <col min="5" max="8" width="12.5703125" bestFit="1" customWidth="1"/>
    <col min="9" max="14" width="14.28515625" bestFit="1" customWidth="1"/>
    <col min="15" max="15" width="15.28515625" bestFit="1" customWidth="1"/>
    <col min="16" max="16" width="14.28515625" bestFit="1" customWidth="1"/>
  </cols>
  <sheetData>
    <row r="2" spans="2:8" ht="18.75" x14ac:dyDescent="0.3">
      <c r="B2" s="6" t="s">
        <v>49</v>
      </c>
      <c r="C2" s="7"/>
      <c r="D2" s="7"/>
      <c r="E2" s="8"/>
      <c r="F2" s="17" t="s">
        <v>55</v>
      </c>
      <c r="G2" s="16" t="s">
        <v>0</v>
      </c>
      <c r="H2" s="16" t="s">
        <v>1</v>
      </c>
    </row>
    <row r="3" spans="2:8" ht="18.75" x14ac:dyDescent="0.3">
      <c r="B3" s="9" t="s">
        <v>2</v>
      </c>
      <c r="C3" s="10"/>
      <c r="D3" s="10"/>
      <c r="E3" s="11"/>
      <c r="F3" s="18" t="s">
        <v>56</v>
      </c>
    </row>
    <row r="4" spans="2:8" ht="18.75" x14ac:dyDescent="0.3">
      <c r="B4" s="9" t="s">
        <v>50</v>
      </c>
      <c r="C4" s="10"/>
      <c r="D4" s="10"/>
      <c r="E4" s="11"/>
    </row>
    <row r="5" spans="2:8" ht="18.75" x14ac:dyDescent="0.3">
      <c r="B5" s="9" t="s">
        <v>64</v>
      </c>
      <c r="C5" s="10"/>
      <c r="D5" s="46">
        <f>EOMONTH(D6,-12)+1</f>
        <v>45658</v>
      </c>
      <c r="E5" s="11"/>
    </row>
    <row r="6" spans="2:8" ht="18.75" x14ac:dyDescent="0.3">
      <c r="B6" s="12" t="s">
        <v>3</v>
      </c>
      <c r="C6" s="13"/>
      <c r="D6" s="14">
        <f>DateSet!C3</f>
        <v>45992</v>
      </c>
      <c r="E6" s="15"/>
    </row>
    <row r="7" spans="2:8" ht="15.75" thickBot="1" x14ac:dyDescent="0.3"/>
    <row r="8" spans="2:8" x14ac:dyDescent="0.25">
      <c r="B8" s="26" t="s">
        <v>62</v>
      </c>
      <c r="C8" s="47" t="s">
        <v>4</v>
      </c>
    </row>
    <row r="9" spans="2:8" x14ac:dyDescent="0.25">
      <c r="B9" s="28" t="s">
        <v>52</v>
      </c>
      <c r="C9" s="29" cm="1">
        <f t="array" ref="C9">SUMPRODUCT((WaterPumpage[Month]&gt;=D5)*(WaterPumpage[Month]&lt;=D6)*(WaterPumpage[Gallons]))</f>
        <v>1418149118</v>
      </c>
    </row>
    <row r="10" spans="2:8" x14ac:dyDescent="0.25">
      <c r="B10" s="30" t="s">
        <v>59</v>
      </c>
      <c r="C10" s="31"/>
    </row>
    <row r="11" spans="2:8" x14ac:dyDescent="0.25">
      <c r="B11" s="32" t="s">
        <v>61</v>
      </c>
      <c r="C11" s="33" cm="1">
        <f t="array" ref="C11">SUMPRODUCT((OperationsWaterLoss[Month]&gt;=D5)*(OperationsWaterLoss[Month]&lt;=D6)*(OperationsWaterLoss[Gallons]))</f>
        <v>15965140</v>
      </c>
    </row>
    <row r="12" spans="2:8" x14ac:dyDescent="0.25">
      <c r="B12" s="34" t="s">
        <v>18</v>
      </c>
      <c r="C12" s="35" cm="1">
        <f t="array" ref="C12">SUMPRODUCT((BilledVolume[Month]&gt;=D5)*(BilledVolume[Month]&lt;=D6)*(BilledVolume[Billed Gallons]))</f>
        <v>770561317.20000005</v>
      </c>
    </row>
    <row r="13" spans="2:8" x14ac:dyDescent="0.25">
      <c r="B13" s="28" t="s">
        <v>60</v>
      </c>
      <c r="C13" s="29">
        <f>SUM(C11:C12)</f>
        <v>786526457.20000005</v>
      </c>
    </row>
    <row r="14" spans="2:8" x14ac:dyDescent="0.25">
      <c r="B14" s="36"/>
      <c r="C14" s="37"/>
    </row>
    <row r="15" spans="2:8" x14ac:dyDescent="0.25">
      <c r="B15" s="38" t="s">
        <v>57</v>
      </c>
      <c r="C15" s="39">
        <f>C9-C13</f>
        <v>631622660.79999995</v>
      </c>
    </row>
    <row r="16" spans="2:8" ht="15.75" thickBot="1" x14ac:dyDescent="0.3">
      <c r="B16" s="40" t="s">
        <v>58</v>
      </c>
      <c r="C16" s="42">
        <f t="shared" ref="C16" si="0">IFERROR(C15/C9,"")</f>
        <v>0.44538522274073011</v>
      </c>
    </row>
  </sheetData>
  <pageMargins left="0.7" right="0.7" top="0.75" bottom="0.75" header="0.3" footer="0.3"/>
  <pageSetup orientation="portrait" r:id="rId1"/>
  <headerFooter>
    <oddFooter>&amp;R&amp;Z&amp;F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649" r:id="rId4" name="Drop Down 1">
              <controlPr defaultSize="0" autoLine="0" autoPict="0">
                <anchor moveWithCells="1">
                  <from>
                    <xdr:col>6</xdr:col>
                    <xdr:colOff>9525</xdr:colOff>
                    <xdr:row>1</xdr:row>
                    <xdr:rowOff>228600</xdr:rowOff>
                  </from>
                  <to>
                    <xdr:col>7</xdr:col>
                    <xdr:colOff>9525</xdr:colOff>
                    <xdr:row>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0" r:id="rId5" name="Drop Down 2">
              <controlPr defaultSize="0" autoLine="0" autoPict="0">
                <anchor moveWithCells="1">
                  <from>
                    <xdr:col>7</xdr:col>
                    <xdr:colOff>0</xdr:colOff>
                    <xdr:row>2</xdr:row>
                    <xdr:rowOff>0</xdr:rowOff>
                  </from>
                  <to>
                    <xdr:col>7</xdr:col>
                    <xdr:colOff>828675</xdr:colOff>
                    <xdr:row>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1B188-88DB-499B-BA37-D9BAC26D2411}">
  <dimension ref="B2:H270"/>
  <sheetViews>
    <sheetView topLeftCell="A237" workbookViewId="0">
      <selection activeCell="E233" sqref="E233"/>
    </sheetView>
  </sheetViews>
  <sheetFormatPr defaultRowHeight="15" x14ac:dyDescent="0.25"/>
  <cols>
    <col min="1" max="1" width="2.7109375" customWidth="1"/>
    <col min="2" max="2" width="35.5703125" customWidth="1"/>
    <col min="3" max="3" width="18.42578125" customWidth="1"/>
    <col min="4" max="7" width="12.5703125" bestFit="1" customWidth="1"/>
    <col min="8" max="8" width="12.85546875" customWidth="1"/>
    <col min="9" max="14" width="14.28515625" bestFit="1" customWidth="1"/>
    <col min="15" max="15" width="15.28515625" bestFit="1" customWidth="1"/>
    <col min="17" max="17" width="11.5703125" bestFit="1" customWidth="1"/>
  </cols>
  <sheetData>
    <row r="2" spans="2:8" ht="18.75" x14ac:dyDescent="0.3">
      <c r="B2" s="6" t="s">
        <v>49</v>
      </c>
      <c r="C2" s="7"/>
      <c r="D2" s="7"/>
      <c r="E2" s="8"/>
      <c r="F2" s="17" t="s">
        <v>55</v>
      </c>
      <c r="G2" s="16" t="s">
        <v>0</v>
      </c>
      <c r="H2" s="16" t="s">
        <v>1</v>
      </c>
    </row>
    <row r="3" spans="2:8" ht="18.75" x14ac:dyDescent="0.3">
      <c r="B3" s="9" t="s">
        <v>2</v>
      </c>
      <c r="C3" s="10"/>
      <c r="D3" s="10"/>
      <c r="E3" s="11"/>
      <c r="F3" s="18" t="s">
        <v>56</v>
      </c>
    </row>
    <row r="4" spans="2:8" ht="18.75" x14ac:dyDescent="0.3">
      <c r="B4" s="9" t="s">
        <v>50</v>
      </c>
      <c r="C4" s="10"/>
      <c r="D4" s="10"/>
      <c r="E4" s="11"/>
    </row>
    <row r="5" spans="2:8" ht="18.75" x14ac:dyDescent="0.3">
      <c r="B5" s="9" t="s">
        <v>64</v>
      </c>
      <c r="C5" s="10"/>
      <c r="D5" s="46">
        <f>EOMONTH(D6,-12)+1</f>
        <v>45658</v>
      </c>
      <c r="E5" s="11"/>
    </row>
    <row r="6" spans="2:8" ht="18.75" x14ac:dyDescent="0.3">
      <c r="B6" s="12" t="s">
        <v>3</v>
      </c>
      <c r="C6" s="13"/>
      <c r="D6" s="14">
        <f>DateSet!C3</f>
        <v>45992</v>
      </c>
      <c r="E6" s="15"/>
    </row>
    <row r="7" spans="2:8" ht="15.75" thickBot="1" x14ac:dyDescent="0.3"/>
    <row r="8" spans="2:8" x14ac:dyDescent="0.25">
      <c r="B8" s="26" t="s">
        <v>53</v>
      </c>
      <c r="C8" s="47" t="s">
        <v>4</v>
      </c>
    </row>
    <row r="9" spans="2:8" x14ac:dyDescent="0.25">
      <c r="B9" s="32" t="s">
        <v>43</v>
      </c>
      <c r="C9" s="60" cm="1">
        <f t="array" ref="C9">SUMPRODUCT((WaterPumpage[Month]&gt;=$D$5)*(WaterPumpage[Month]&lt;=$D$6)*(WaterPumpage[Service Area]=$B9)*(WaterPumpage[Gallons]))</f>
        <v>629576088</v>
      </c>
    </row>
    <row r="10" spans="2:8" x14ac:dyDescent="0.25">
      <c r="B10" s="34" t="s">
        <v>44</v>
      </c>
      <c r="C10" s="35" cm="1">
        <f t="array" ref="C10">SUMPRODUCT((WaterPumpage[Month]&gt;=$D$5)*(WaterPumpage[Month]&lt;=$D$6)*(WaterPumpage[Service Area]=$B10)*(WaterPumpage[Gallons]))</f>
        <v>0</v>
      </c>
    </row>
    <row r="11" spans="2:8" x14ac:dyDescent="0.25">
      <c r="B11" s="30" t="s">
        <v>59</v>
      </c>
      <c r="C11" s="31"/>
    </row>
    <row r="12" spans="2:8" x14ac:dyDescent="0.25">
      <c r="B12" s="32" t="s">
        <v>61</v>
      </c>
      <c r="C12" s="60" cm="1">
        <f t="array" ref="C12">SUMPRODUCT((OperationsWaterLoss[Month]&gt;=$D$5)*(OperationsWaterLoss[Month]&lt;=$D$6)*(OperationsWaterLoss[Property]=$B9)*(OperationsWaterLoss[Gallons]))</f>
        <v>2656980</v>
      </c>
    </row>
    <row r="13" spans="2:8" x14ac:dyDescent="0.25">
      <c r="B13" s="34" t="s">
        <v>18</v>
      </c>
      <c r="C13" s="35" cm="1">
        <f t="array" ref="C13">SUMPRODUCT((BilledVolume[Month]&gt;=$D$5)*(BilledVolume[Month]&lt;=$D$6)*(BilledVolume[Service Area]=$B10)*(BilledVolume[Billed Gallons]))+SUMPRODUCT((BilledVolume[Month]&gt;=$D$5)*(BilledVolume[Month]&lt;=$D$6)*(BilledVolume[Service Area]=$B9)*(BilledVolume[Billed Gallons]))</f>
        <v>275779595</v>
      </c>
    </row>
    <row r="14" spans="2:8" x14ac:dyDescent="0.25">
      <c r="B14" s="28" t="s">
        <v>60</v>
      </c>
      <c r="C14" s="61">
        <f>SUM(C12:C13)</f>
        <v>278436575</v>
      </c>
    </row>
    <row r="15" spans="2:8" x14ac:dyDescent="0.25">
      <c r="B15" s="36"/>
      <c r="C15" s="62"/>
    </row>
    <row r="16" spans="2:8" x14ac:dyDescent="0.25">
      <c r="B16" s="38" t="s">
        <v>57</v>
      </c>
      <c r="C16" s="39">
        <f t="shared" ref="C16" si="0">C9-C14</f>
        <v>351139513</v>
      </c>
    </row>
    <row r="17" spans="2:3" ht="15.75" thickBot="1" x14ac:dyDescent="0.3">
      <c r="B17" s="40" t="s">
        <v>58</v>
      </c>
      <c r="C17" s="42">
        <f t="shared" ref="C17" si="1">IFERROR(C16/C9,"")</f>
        <v>0.55773959604387002</v>
      </c>
    </row>
    <row r="18" spans="2:3" ht="15.75" thickBot="1" x14ac:dyDescent="0.3"/>
    <row r="19" spans="2:3" x14ac:dyDescent="0.25">
      <c r="B19" s="26" t="s">
        <v>53</v>
      </c>
      <c r="C19" s="47" t="s">
        <v>4</v>
      </c>
    </row>
    <row r="20" spans="2:3" x14ac:dyDescent="0.25">
      <c r="B20" s="43" t="s">
        <v>35</v>
      </c>
      <c r="C20" s="60" cm="1">
        <f t="array" ref="C20">SUMPRODUCT((WaterPumpage[Month]&gt;=$D$5)*(WaterPumpage[Month]&lt;=$D$6)*(WaterPumpage[Service Area]=$B20)*(WaterPumpage[Gallons]))</f>
        <v>3742216</v>
      </c>
    </row>
    <row r="21" spans="2:3" x14ac:dyDescent="0.25">
      <c r="B21" s="30" t="s">
        <v>59</v>
      </c>
      <c r="C21" s="31"/>
    </row>
    <row r="22" spans="2:3" x14ac:dyDescent="0.25">
      <c r="B22" s="32" t="s">
        <v>61</v>
      </c>
      <c r="C22" s="60" cm="1">
        <f t="array" ref="C22">SUMPRODUCT((OperationsWaterLoss[Month]&gt;=$D$5)*(OperationsWaterLoss[Month]&lt;=$D$6)*(OperationsWaterLoss[Property]=$B20)*(OperationsWaterLoss[Gallons]))</f>
        <v>119130</v>
      </c>
    </row>
    <row r="23" spans="2:3" x14ac:dyDescent="0.25">
      <c r="B23" s="34" t="s">
        <v>18</v>
      </c>
      <c r="C23" s="35" cm="1">
        <f t="array" ref="C23">SUMPRODUCT((BilledVolume[Month]&gt;=$D$5)*(BilledVolume[Month]&lt;=$D$6)*(BilledVolume[Service Area]=$B$20)*(BilledVolume[Billed Gallons]))</f>
        <v>3778306</v>
      </c>
    </row>
    <row r="24" spans="2:3" x14ac:dyDescent="0.25">
      <c r="B24" s="28" t="s">
        <v>60</v>
      </c>
      <c r="C24" s="61">
        <f>SUM(C22:C23)</f>
        <v>3897436</v>
      </c>
    </row>
    <row r="25" spans="2:3" x14ac:dyDescent="0.25">
      <c r="B25" s="36"/>
      <c r="C25" s="62"/>
    </row>
    <row r="26" spans="2:3" x14ac:dyDescent="0.25">
      <c r="B26" s="38" t="s">
        <v>57</v>
      </c>
      <c r="C26" s="39">
        <f t="shared" ref="C26" si="2">C20-C24</f>
        <v>-155220</v>
      </c>
    </row>
    <row r="27" spans="2:3" ht="15.75" thickBot="1" x14ac:dyDescent="0.3">
      <c r="B27" s="40" t="s">
        <v>58</v>
      </c>
      <c r="C27" s="42">
        <f>IFERROR(C26/C20,"")</f>
        <v>-4.1478097469520733E-2</v>
      </c>
    </row>
    <row r="28" spans="2:3" ht="15.75" thickBot="1" x14ac:dyDescent="0.3"/>
    <row r="29" spans="2:3" x14ac:dyDescent="0.25">
      <c r="B29" s="26" t="s">
        <v>53</v>
      </c>
      <c r="C29" s="47" t="s">
        <v>4</v>
      </c>
    </row>
    <row r="30" spans="2:3" x14ac:dyDescent="0.25">
      <c r="B30" s="43" t="s">
        <v>26</v>
      </c>
      <c r="C30" s="60" cm="1">
        <f t="array" ref="C30">SUMPRODUCT((WaterPumpage[Month]&gt;=$D$5)*(WaterPumpage[Month]&lt;=$D$6)*(WaterPumpage[Service Area]=$B30)*(WaterPumpage[Gallons]))</f>
        <v>34187290</v>
      </c>
    </row>
    <row r="31" spans="2:3" x14ac:dyDescent="0.25">
      <c r="B31" s="30" t="s">
        <v>59</v>
      </c>
      <c r="C31" s="31"/>
    </row>
    <row r="32" spans="2:3" x14ac:dyDescent="0.25">
      <c r="B32" s="32" t="s">
        <v>61</v>
      </c>
      <c r="C32" s="60" cm="1">
        <f t="array" ref="C32">SUMPRODUCT((OperationsWaterLoss[Month]&gt;=$D$5)*(OperationsWaterLoss[Month]&lt;=$D$6)*(OperationsWaterLoss[Property]=$B30)*(OperationsWaterLoss[Gallons]))</f>
        <v>113880</v>
      </c>
    </row>
    <row r="33" spans="2:3" x14ac:dyDescent="0.25">
      <c r="B33" s="34" t="s">
        <v>18</v>
      </c>
      <c r="C33" s="35" cm="1">
        <f t="array" ref="C33">SUMPRODUCT((BilledVolume[Month]&gt;=$D$5)*(BilledVolume[Month]&lt;=$D$6)*(BilledVolume[Service Area]=$B30)*(BilledVolume[Billed Gallons]))</f>
        <v>11015466</v>
      </c>
    </row>
    <row r="34" spans="2:3" x14ac:dyDescent="0.25">
      <c r="B34" s="28" t="s">
        <v>60</v>
      </c>
      <c r="C34" s="61">
        <f>SUM(C32:C33)</f>
        <v>11129346</v>
      </c>
    </row>
    <row r="35" spans="2:3" x14ac:dyDescent="0.25">
      <c r="B35" s="36"/>
      <c r="C35" s="62"/>
    </row>
    <row r="36" spans="2:3" x14ac:dyDescent="0.25">
      <c r="B36" s="38" t="s">
        <v>57</v>
      </c>
      <c r="C36" s="39">
        <f t="shared" ref="C36" si="3">C30-C34</f>
        <v>23057944</v>
      </c>
    </row>
    <row r="37" spans="2:3" ht="15.75" thickBot="1" x14ac:dyDescent="0.3">
      <c r="B37" s="40" t="s">
        <v>58</v>
      </c>
      <c r="C37" s="42">
        <f>IFERROR(C36/C30,"")</f>
        <v>0.67445954329810875</v>
      </c>
    </row>
    <row r="38" spans="2:3" ht="15.75" thickBot="1" x14ac:dyDescent="0.3"/>
    <row r="39" spans="2:3" x14ac:dyDescent="0.25">
      <c r="B39" s="26" t="s">
        <v>53</v>
      </c>
      <c r="C39" s="63" t="s">
        <v>4</v>
      </c>
    </row>
    <row r="40" spans="2:3" x14ac:dyDescent="0.25">
      <c r="B40" s="48" t="s">
        <v>21</v>
      </c>
      <c r="C40" s="60" cm="1">
        <f t="array" ref="C40">SUMPRODUCT((WaterPumpage[Month]&gt;=$D$5)*(WaterPumpage[Month]&lt;=$D$6)*(WaterPumpage[Service Area]=$B40)*(WaterPumpage[Gallons]))</f>
        <v>411750810</v>
      </c>
    </row>
    <row r="41" spans="2:3" x14ac:dyDescent="0.25">
      <c r="B41" s="49" t="s">
        <v>22</v>
      </c>
      <c r="C41" s="58" cm="1">
        <f t="array" ref="C41">SUMPRODUCT((WaterPumpage[Month]&gt;=$D$5)*(WaterPumpage[Month]&lt;=$D$6)*(WaterPumpage[Service Area]=$B41)*(WaterPumpage[Gallons]))</f>
        <v>14701317</v>
      </c>
    </row>
    <row r="42" spans="2:3" x14ac:dyDescent="0.25">
      <c r="B42" s="30" t="s">
        <v>59</v>
      </c>
      <c r="C42" s="59"/>
    </row>
    <row r="43" spans="2:3" x14ac:dyDescent="0.25">
      <c r="B43" s="32" t="s">
        <v>61</v>
      </c>
      <c r="C43" s="60" cm="1">
        <f t="array" ref="C43">SUMPRODUCT((OperationsWaterLoss[Month]&gt;=$D$5)*(OperationsWaterLoss[Month]&lt;=$D$6)*(OperationsWaterLoss[Property]=$B41)*(OperationsWaterLoss[Gallons]))+SUMPRODUCT((OperationsWaterLoss[Month]&gt;=$D$5)*(OperationsWaterLoss[Month]&lt;=$D$6)*(OperationsWaterLoss[Property]=$B40)*(OperationsWaterLoss[Gallons]))</f>
        <v>6303580</v>
      </c>
    </row>
    <row r="44" spans="2:3" x14ac:dyDescent="0.25">
      <c r="B44" s="34" t="s">
        <v>18</v>
      </c>
      <c r="C44" s="35" cm="1">
        <f t="array" ref="C44">SUMPRODUCT((BilledVolume[Month]&gt;=$D$5)*(BilledVolume[Month]&lt;=$D$6)*(BilledVolume[Service Area]=$B40)*(BilledVolume[Billed Gallons]))+SUMPRODUCT((BilledVolume[Month]&gt;=$D$5)*(BilledVolume[Month]&lt;=$D$6)*(BilledVolume[Service Area]=$B41)*(BilledVolume[Billed Gallons]))</f>
        <v>282687957.19999999</v>
      </c>
    </row>
    <row r="45" spans="2:3" x14ac:dyDescent="0.25">
      <c r="B45" s="28" t="s">
        <v>60</v>
      </c>
      <c r="C45" s="61">
        <f>SUM(C43:C44)</f>
        <v>288991537.19999999</v>
      </c>
    </row>
    <row r="46" spans="2:3" x14ac:dyDescent="0.25">
      <c r="B46" s="36"/>
      <c r="C46" s="62"/>
    </row>
    <row r="47" spans="2:3" x14ac:dyDescent="0.25">
      <c r="B47" s="38" t="s">
        <v>57</v>
      </c>
      <c r="C47" s="39">
        <f>C40+C41-C45</f>
        <v>137460589.80000001</v>
      </c>
    </row>
    <row r="48" spans="2:3" ht="15.75" thickBot="1" x14ac:dyDescent="0.3">
      <c r="B48" s="40" t="s">
        <v>58</v>
      </c>
      <c r="C48" s="42">
        <f>IFERROR(C47/C40,"")</f>
        <v>0.33384412722831075</v>
      </c>
    </row>
    <row r="49" spans="2:3" ht="15.75" thickBot="1" x14ac:dyDescent="0.3"/>
    <row r="50" spans="2:3" x14ac:dyDescent="0.25">
      <c r="B50" s="26" t="s">
        <v>53</v>
      </c>
      <c r="C50" s="47" t="s">
        <v>4</v>
      </c>
    </row>
    <row r="51" spans="2:3" x14ac:dyDescent="0.25">
      <c r="B51" s="43" t="s">
        <v>29</v>
      </c>
      <c r="C51" s="60" cm="1">
        <f t="array" ref="C51">SUMPRODUCT((WaterPumpage[Month]&gt;=$D$5)*(WaterPumpage[Month]&lt;=$D$6)*(WaterPumpage[Service Area]=$B51)*(WaterPumpage[Gallons]))</f>
        <v>3350326</v>
      </c>
    </row>
    <row r="52" spans="2:3" x14ac:dyDescent="0.25">
      <c r="B52" s="30" t="s">
        <v>59</v>
      </c>
      <c r="C52" s="31"/>
    </row>
    <row r="53" spans="2:3" x14ac:dyDescent="0.25">
      <c r="B53" s="32" t="s">
        <v>61</v>
      </c>
      <c r="C53" s="60" cm="1">
        <f t="array" ref="C53">SUMPRODUCT((OperationsWaterLoss[Month]&gt;=$D$5)*(OperationsWaterLoss[Month]&lt;=$D$6)*(OperationsWaterLoss[Property]=$B51)*(OperationsWaterLoss[Gallons]))</f>
        <v>113880</v>
      </c>
    </row>
    <row r="54" spans="2:3" x14ac:dyDescent="0.25">
      <c r="B54" s="34" t="s">
        <v>18</v>
      </c>
      <c r="C54" s="35" cm="1">
        <f t="array" ref="C54">SUMPRODUCT((BilledVolume[Month]&gt;=$D$5)*(BilledVolume[Month]&lt;=$D$6)*(BilledVolume[Service Area]=$B51)*(BilledVolume[Billed Gallons]))</f>
        <v>2556156</v>
      </c>
    </row>
    <row r="55" spans="2:3" x14ac:dyDescent="0.25">
      <c r="B55" s="28" t="s">
        <v>60</v>
      </c>
      <c r="C55" s="61">
        <f>SUM(C53:C54)</f>
        <v>2670036</v>
      </c>
    </row>
    <row r="56" spans="2:3" x14ac:dyDescent="0.25">
      <c r="B56" s="36"/>
      <c r="C56" s="62"/>
    </row>
    <row r="57" spans="2:3" x14ac:dyDescent="0.25">
      <c r="B57" s="38" t="s">
        <v>57</v>
      </c>
      <c r="C57" s="39">
        <f t="shared" ref="C57" si="4">C51-C55</f>
        <v>680290</v>
      </c>
    </row>
    <row r="58" spans="2:3" ht="15.75" thickBot="1" x14ac:dyDescent="0.3">
      <c r="B58" s="40" t="s">
        <v>58</v>
      </c>
      <c r="C58" s="42">
        <f>IFERROR(C57/C51,"")</f>
        <v>0.20305188211535236</v>
      </c>
    </row>
    <row r="59" spans="2:3" ht="15.75" thickBot="1" x14ac:dyDescent="0.3"/>
    <row r="60" spans="2:3" x14ac:dyDescent="0.25">
      <c r="B60" s="26" t="s">
        <v>53</v>
      </c>
      <c r="C60" s="47" t="s">
        <v>4</v>
      </c>
    </row>
    <row r="61" spans="2:3" x14ac:dyDescent="0.25">
      <c r="B61" s="43" t="s">
        <v>34</v>
      </c>
      <c r="C61" s="60" cm="1">
        <f t="array" ref="C61">SUMPRODUCT((WaterPumpage[Month]&gt;=$D$5)*(WaterPumpage[Month]&lt;=$D$6)*(WaterPumpage[Service Area]=$B61)*(WaterPumpage[Gallons]))</f>
        <v>5937445</v>
      </c>
    </row>
    <row r="62" spans="2:3" x14ac:dyDescent="0.25">
      <c r="B62" s="30" t="s">
        <v>59</v>
      </c>
      <c r="C62" s="31"/>
    </row>
    <row r="63" spans="2:3" x14ac:dyDescent="0.25">
      <c r="B63" s="32" t="s">
        <v>61</v>
      </c>
      <c r="C63" s="60" cm="1">
        <f t="array" ref="C63">SUMPRODUCT((OperationsWaterLoss[Month]&gt;=$D$5)*(OperationsWaterLoss[Month]&lt;=$D$6)*(OperationsWaterLoss[Property]=$B61)*(OperationsWaterLoss[Gallons]))</f>
        <v>263880</v>
      </c>
    </row>
    <row r="64" spans="2:3" x14ac:dyDescent="0.25">
      <c r="B64" s="34" t="s">
        <v>18</v>
      </c>
      <c r="C64" s="35" cm="1">
        <f t="array" ref="C64">SUMPRODUCT((BilledVolume[Month]&gt;=$D$5)*(BilledVolume[Month]&lt;=$D$6)*(BilledVolume[Service Area]=$B61)*(BilledVolume[Billed Gallons]))</f>
        <v>4865219</v>
      </c>
    </row>
    <row r="65" spans="2:3" x14ac:dyDescent="0.25">
      <c r="B65" s="28" t="s">
        <v>60</v>
      </c>
      <c r="C65" s="61">
        <f>SUM(C63:C64)</f>
        <v>5129099</v>
      </c>
    </row>
    <row r="66" spans="2:3" x14ac:dyDescent="0.25">
      <c r="B66" s="36"/>
      <c r="C66" s="62"/>
    </row>
    <row r="67" spans="2:3" x14ac:dyDescent="0.25">
      <c r="B67" s="38" t="s">
        <v>57</v>
      </c>
      <c r="C67" s="39">
        <f t="shared" ref="C67" si="5">C61-C65</f>
        <v>808346</v>
      </c>
    </row>
    <row r="68" spans="2:3" ht="15.75" thickBot="1" x14ac:dyDescent="0.3">
      <c r="B68" s="40" t="s">
        <v>58</v>
      </c>
      <c r="C68" s="42">
        <f>IFERROR(C67/C61,"")</f>
        <v>0.1361437453315357</v>
      </c>
    </row>
    <row r="69" spans="2:3" ht="15.75" thickBot="1" x14ac:dyDescent="0.3"/>
    <row r="70" spans="2:3" x14ac:dyDescent="0.25">
      <c r="B70" s="26" t="s">
        <v>53</v>
      </c>
      <c r="C70" s="47" t="s">
        <v>4</v>
      </c>
    </row>
    <row r="71" spans="2:3" x14ac:dyDescent="0.25">
      <c r="B71" s="43" t="s">
        <v>27</v>
      </c>
      <c r="C71" s="60" cm="1">
        <f t="array" ref="C71">SUMPRODUCT((WaterPumpage[Month]&gt;=$D$5)*(WaterPumpage[Month]&lt;=$D$6)*(WaterPumpage[Service Area]=$B71)*(WaterPumpage[Gallons]))</f>
        <v>4627685</v>
      </c>
    </row>
    <row r="72" spans="2:3" x14ac:dyDescent="0.25">
      <c r="B72" s="30" t="s">
        <v>59</v>
      </c>
      <c r="C72" s="31"/>
    </row>
    <row r="73" spans="2:3" x14ac:dyDescent="0.25">
      <c r="B73" s="32" t="s">
        <v>61</v>
      </c>
      <c r="C73" s="60" cm="1">
        <f t="array" ref="C73">SUMPRODUCT((OperationsWaterLoss[Month]&gt;=$D$5)*(OperationsWaterLoss[Month]&lt;=$D$6)*(OperationsWaterLoss[Property]=$B71)*(OperationsWaterLoss[Gallons]))</f>
        <v>113880</v>
      </c>
    </row>
    <row r="74" spans="2:3" x14ac:dyDescent="0.25">
      <c r="B74" s="34" t="s">
        <v>18</v>
      </c>
      <c r="C74" s="35" cm="1">
        <f t="array" ref="C74">SUMPRODUCT((BilledVolume[Month]&gt;=$D$5)*(BilledVolume[Month]&lt;=$D$6)*(BilledVolume[Service Area]=$B71)*(BilledVolume[Billed Gallons]))</f>
        <v>3956284</v>
      </c>
    </row>
    <row r="75" spans="2:3" x14ac:dyDescent="0.25">
      <c r="B75" s="28" t="s">
        <v>60</v>
      </c>
      <c r="C75" s="61">
        <f>SUM(C73:C74)</f>
        <v>4070164</v>
      </c>
    </row>
    <row r="76" spans="2:3" x14ac:dyDescent="0.25">
      <c r="B76" s="36"/>
      <c r="C76" s="62"/>
    </row>
    <row r="77" spans="2:3" x14ac:dyDescent="0.25">
      <c r="B77" s="38" t="s">
        <v>57</v>
      </c>
      <c r="C77" s="39">
        <f t="shared" ref="C77" si="6">C71-C75</f>
        <v>557521</v>
      </c>
    </row>
    <row r="78" spans="2:3" ht="15.75" thickBot="1" x14ac:dyDescent="0.3">
      <c r="B78" s="40" t="s">
        <v>58</v>
      </c>
      <c r="C78" s="42">
        <f>IFERROR(C77/C71,"")</f>
        <v>0.12047514037796436</v>
      </c>
    </row>
    <row r="79" spans="2:3" ht="15.75" thickBot="1" x14ac:dyDescent="0.3"/>
    <row r="80" spans="2:3" x14ac:dyDescent="0.25">
      <c r="B80" s="26" t="s">
        <v>53</v>
      </c>
      <c r="C80" s="47" t="s">
        <v>4</v>
      </c>
    </row>
    <row r="81" spans="2:3" x14ac:dyDescent="0.25">
      <c r="B81" s="43" t="s">
        <v>25</v>
      </c>
      <c r="C81" s="60" cm="1">
        <f t="array" ref="C81">SUMPRODUCT((WaterPumpage[Month]&gt;=$D$5)*(WaterPumpage[Month]&lt;=$D$6)*(WaterPumpage[Service Area]=$B81)*(WaterPumpage[Gallons]))</f>
        <v>1602984</v>
      </c>
    </row>
    <row r="82" spans="2:3" x14ac:dyDescent="0.25">
      <c r="B82" s="30" t="s">
        <v>59</v>
      </c>
      <c r="C82" s="31"/>
    </row>
    <row r="83" spans="2:3" x14ac:dyDescent="0.25">
      <c r="B83" s="32" t="s">
        <v>61</v>
      </c>
      <c r="C83" s="60" cm="1">
        <f t="array" ref="C83">SUMPRODUCT((OperationsWaterLoss[Month]&gt;=$D$5)*(OperationsWaterLoss[Month]&lt;=$D$6)*(OperationsWaterLoss[Property]=$B81)*(OperationsWaterLoss[Gallons]))</f>
        <v>114192</v>
      </c>
    </row>
    <row r="84" spans="2:3" x14ac:dyDescent="0.25">
      <c r="B84" s="34" t="s">
        <v>18</v>
      </c>
      <c r="C84" s="35" cm="1">
        <f t="array" ref="C84">SUMPRODUCT((BilledVolume[Month]&gt;=$D$5)*(BilledVolume[Month]&lt;=$D$6)*(BilledVolume[Service Area]=$B81)*(BilledVolume[Billed Gallons]))</f>
        <v>1334080</v>
      </c>
    </row>
    <row r="85" spans="2:3" x14ac:dyDescent="0.25">
      <c r="B85" s="28" t="s">
        <v>60</v>
      </c>
      <c r="C85" s="61">
        <f>SUM(C83:C84)</f>
        <v>1448272</v>
      </c>
    </row>
    <row r="86" spans="2:3" x14ac:dyDescent="0.25">
      <c r="B86" s="36"/>
      <c r="C86" s="62"/>
    </row>
    <row r="87" spans="2:3" x14ac:dyDescent="0.25">
      <c r="B87" s="38" t="s">
        <v>57</v>
      </c>
      <c r="C87" s="39">
        <f t="shared" ref="C87" si="7">C81-C85</f>
        <v>154712</v>
      </c>
    </row>
    <row r="88" spans="2:3" ht="15.75" thickBot="1" x14ac:dyDescent="0.3">
      <c r="B88" s="40" t="s">
        <v>58</v>
      </c>
      <c r="C88" s="42">
        <f>IFERROR(C87/C81,"")</f>
        <v>9.6514999525884229E-2</v>
      </c>
    </row>
    <row r="89" spans="2:3" ht="15.75" thickBot="1" x14ac:dyDescent="0.3"/>
    <row r="90" spans="2:3" x14ac:dyDescent="0.25">
      <c r="B90" s="26" t="s">
        <v>53</v>
      </c>
      <c r="C90" s="47" t="s">
        <v>4</v>
      </c>
    </row>
    <row r="91" spans="2:3" x14ac:dyDescent="0.25">
      <c r="B91" s="43" t="s">
        <v>32</v>
      </c>
      <c r="C91" s="60" cm="1">
        <f t="array" ref="C91">SUMPRODUCT((WaterPumpage[Month]&gt;=$D$5)*(WaterPumpage[Month]&lt;=$D$6)*(WaterPumpage[Service Area]=$B91)*(WaterPumpage[Gallons]))</f>
        <v>59109470</v>
      </c>
    </row>
    <row r="92" spans="2:3" x14ac:dyDescent="0.25">
      <c r="B92" s="30" t="s">
        <v>59</v>
      </c>
      <c r="C92" s="31"/>
    </row>
    <row r="93" spans="2:3" x14ac:dyDescent="0.25">
      <c r="B93" s="32" t="s">
        <v>61</v>
      </c>
      <c r="C93" s="60" cm="1">
        <f t="array" ref="C93">SUMPRODUCT((OperationsWaterLoss[Month]&gt;=$D$5)*(OperationsWaterLoss[Month]&lt;=$D$6)*(OperationsWaterLoss[Property]=$B91)*(OperationsWaterLoss[Gallons]))</f>
        <v>357760</v>
      </c>
    </row>
    <row r="94" spans="2:3" x14ac:dyDescent="0.25">
      <c r="B94" s="34" t="s">
        <v>18</v>
      </c>
      <c r="C94" s="35" cm="1">
        <f t="array" ref="C94">SUMPRODUCT((BilledVolume[Month]&gt;=$D$5)*(BilledVolume[Month]&lt;=$D$6)*(BilledVolume[Service Area]=$B91)*(BilledVolume[Billed Gallons]))</f>
        <v>26086458</v>
      </c>
    </row>
    <row r="95" spans="2:3" x14ac:dyDescent="0.25">
      <c r="B95" s="28" t="s">
        <v>60</v>
      </c>
      <c r="C95" s="61">
        <f>SUM(C93:C94)</f>
        <v>26444218</v>
      </c>
    </row>
    <row r="96" spans="2:3" x14ac:dyDescent="0.25">
      <c r="B96" s="36"/>
      <c r="C96" s="62"/>
    </row>
    <row r="97" spans="2:3" x14ac:dyDescent="0.25">
      <c r="B97" s="38" t="s">
        <v>57</v>
      </c>
      <c r="C97" s="39">
        <f t="shared" ref="C97" si="8">C91-C95</f>
        <v>32665252</v>
      </c>
    </row>
    <row r="98" spans="2:3" ht="15.75" thickBot="1" x14ac:dyDescent="0.3">
      <c r="B98" s="40" t="s">
        <v>58</v>
      </c>
      <c r="C98" s="42">
        <f>IFERROR(C97/C91,"")</f>
        <v>0.55262298917584607</v>
      </c>
    </row>
    <row r="99" spans="2:3" ht="15.75" thickBot="1" x14ac:dyDescent="0.3"/>
    <row r="100" spans="2:3" x14ac:dyDescent="0.25">
      <c r="B100" s="26" t="s">
        <v>53</v>
      </c>
      <c r="C100" s="47" t="s">
        <v>4</v>
      </c>
    </row>
    <row r="101" spans="2:3" x14ac:dyDescent="0.25">
      <c r="B101" s="43" t="s">
        <v>69</v>
      </c>
      <c r="C101" s="60" cm="1">
        <f t="array" ref="C101">SUMPRODUCT((WaterPumpage[Month]&gt;=$D$5)*(WaterPumpage[Month]&lt;=$D$6)*(WaterPumpage[Service Area]=$B101)*(WaterPumpage[Gallons]))</f>
        <v>15325224</v>
      </c>
    </row>
    <row r="102" spans="2:3" x14ac:dyDescent="0.25">
      <c r="B102" s="30" t="s">
        <v>59</v>
      </c>
      <c r="C102" s="31"/>
    </row>
    <row r="103" spans="2:3" x14ac:dyDescent="0.25">
      <c r="B103" s="32" t="s">
        <v>61</v>
      </c>
      <c r="C103" s="60" cm="1">
        <f t="array" ref="C103">SUMPRODUCT((OperationsWaterLoss[Month]&gt;=$D$5)*(OperationsWaterLoss[Month]&lt;=$D$6)*(OperationsWaterLoss[Property]=$B101)*(OperationsWaterLoss[Gallons]))</f>
        <v>113880</v>
      </c>
    </row>
    <row r="104" spans="2:3" x14ac:dyDescent="0.25">
      <c r="B104" s="34" t="s">
        <v>18</v>
      </c>
      <c r="C104" s="35" cm="1">
        <f t="array" ref="C104">SUMPRODUCT((BilledVolume[Month]&gt;=$D$5)*(BilledVolume[Month]&lt;=$D$6)*(BilledVolume[Service Area]=$B101)*(BilledVolume[Billed Gallons]))</f>
        <v>5301763</v>
      </c>
    </row>
    <row r="105" spans="2:3" x14ac:dyDescent="0.25">
      <c r="B105" s="28" t="s">
        <v>60</v>
      </c>
      <c r="C105" s="61">
        <f>SUM(C103:C104)</f>
        <v>5415643</v>
      </c>
    </row>
    <row r="106" spans="2:3" x14ac:dyDescent="0.25">
      <c r="B106" s="36"/>
      <c r="C106" s="62"/>
    </row>
    <row r="107" spans="2:3" x14ac:dyDescent="0.25">
      <c r="B107" s="38" t="s">
        <v>57</v>
      </c>
      <c r="C107" s="39">
        <f t="shared" ref="C107" si="9">C101-C105</f>
        <v>9909581</v>
      </c>
    </row>
    <row r="108" spans="2:3" ht="15.75" thickBot="1" x14ac:dyDescent="0.3">
      <c r="B108" s="40" t="s">
        <v>58</v>
      </c>
      <c r="C108" s="42">
        <f>IFERROR(C107/C101,"")</f>
        <v>0.64661899884791241</v>
      </c>
    </row>
    <row r="109" spans="2:3" ht="15.75" thickBot="1" x14ac:dyDescent="0.3"/>
    <row r="110" spans="2:3" x14ac:dyDescent="0.25">
      <c r="B110" s="26" t="s">
        <v>53</v>
      </c>
      <c r="C110" s="47" t="s">
        <v>4</v>
      </c>
    </row>
    <row r="111" spans="2:3" x14ac:dyDescent="0.25">
      <c r="B111" s="43" t="s">
        <v>42</v>
      </c>
      <c r="C111" s="60" cm="1">
        <f t="array" ref="C111">SUMPRODUCT((WaterPumpage[Month]&gt;=$D$5)*(WaterPumpage[Month]&lt;=$D$6)*(WaterPumpage[Service Area]=$B111)*(WaterPumpage[Gallons]))</f>
        <v>9308778</v>
      </c>
    </row>
    <row r="112" spans="2:3" x14ac:dyDescent="0.25">
      <c r="B112" s="30" t="s">
        <v>59</v>
      </c>
      <c r="C112" s="31"/>
    </row>
    <row r="113" spans="2:3" x14ac:dyDescent="0.25">
      <c r="B113" s="32" t="s">
        <v>61</v>
      </c>
      <c r="C113" s="60" cm="1">
        <f t="array" ref="C113">SUMPRODUCT((OperationsWaterLoss[Month]&gt;=$D$5)*(OperationsWaterLoss[Month]&lt;=$D$6)*(OperationsWaterLoss[Property]=$B111)*(OperationsWaterLoss[Gallons]))</f>
        <v>113880</v>
      </c>
    </row>
    <row r="114" spans="2:3" x14ac:dyDescent="0.25">
      <c r="B114" s="34" t="s">
        <v>18</v>
      </c>
      <c r="C114" s="35" cm="1">
        <f t="array" ref="C114">SUMPRODUCT((BilledVolume[Month]&gt;=$D$5)*(BilledVolume[Month]&lt;=$D$6)*(BilledVolume[Service Area]=$B111)*(BilledVolume[Billed Gallons]))</f>
        <v>7855605</v>
      </c>
    </row>
    <row r="115" spans="2:3" x14ac:dyDescent="0.25">
      <c r="B115" s="28" t="s">
        <v>60</v>
      </c>
      <c r="C115" s="61">
        <f>SUM(C113:C114)</f>
        <v>7969485</v>
      </c>
    </row>
    <row r="116" spans="2:3" x14ac:dyDescent="0.25">
      <c r="B116" s="36"/>
      <c r="C116" s="62"/>
    </row>
    <row r="117" spans="2:3" x14ac:dyDescent="0.25">
      <c r="B117" s="38" t="s">
        <v>57</v>
      </c>
      <c r="C117" s="39">
        <f t="shared" ref="C117" si="10">C111-C115</f>
        <v>1339293</v>
      </c>
    </row>
    <row r="118" spans="2:3" ht="15.75" thickBot="1" x14ac:dyDescent="0.3">
      <c r="B118" s="40" t="s">
        <v>58</v>
      </c>
      <c r="C118" s="42">
        <f>IFERROR(C117/C111,"")</f>
        <v>0.14387420131836853</v>
      </c>
    </row>
    <row r="119" spans="2:3" ht="15.75" thickBot="1" x14ac:dyDescent="0.3"/>
    <row r="120" spans="2:3" x14ac:dyDescent="0.25">
      <c r="B120" s="26" t="s">
        <v>53</v>
      </c>
      <c r="C120" s="47" t="s">
        <v>4</v>
      </c>
    </row>
    <row r="121" spans="2:3" x14ac:dyDescent="0.25">
      <c r="B121" s="43" t="s">
        <v>46</v>
      </c>
      <c r="C121" s="60" cm="1">
        <f t="array" ref="C121">SUMPRODUCT((WaterPumpage[Month]&gt;=$D$5)*(WaterPumpage[Month]&lt;=$D$6)*(WaterPumpage[Service Area]=$B121)*(WaterPumpage[Gallons]))</f>
        <v>2577703</v>
      </c>
    </row>
    <row r="122" spans="2:3" x14ac:dyDescent="0.25">
      <c r="B122" s="30" t="s">
        <v>59</v>
      </c>
      <c r="C122" s="31"/>
    </row>
    <row r="123" spans="2:3" x14ac:dyDescent="0.25">
      <c r="B123" s="32" t="s">
        <v>61</v>
      </c>
      <c r="C123" s="60" cm="1">
        <f t="array" ref="C123">SUMPRODUCT((OperationsWaterLoss[Month]&gt;=$D$5)*(OperationsWaterLoss[Month]&lt;=$D$6)*(OperationsWaterLoss[Property]=$B121)*(OperationsWaterLoss[Gallons]))</f>
        <v>112944</v>
      </c>
    </row>
    <row r="124" spans="2:3" x14ac:dyDescent="0.25">
      <c r="B124" s="34" t="s">
        <v>18</v>
      </c>
      <c r="C124" s="35" cm="1">
        <f t="array" ref="C124">SUMPRODUCT((BilledVolume[Month]&gt;=$D$5)*(BilledVolume[Month]&lt;=$D$6)*(BilledVolume[Service Area]=$B121)*(BilledVolume[Billed Gallons]))</f>
        <v>1381493</v>
      </c>
    </row>
    <row r="125" spans="2:3" x14ac:dyDescent="0.25">
      <c r="B125" s="28" t="s">
        <v>60</v>
      </c>
      <c r="C125" s="61">
        <f>SUM(C123:C124)</f>
        <v>1494437</v>
      </c>
    </row>
    <row r="126" spans="2:3" x14ac:dyDescent="0.25">
      <c r="B126" s="36"/>
      <c r="C126" s="62"/>
    </row>
    <row r="127" spans="2:3" x14ac:dyDescent="0.25">
      <c r="B127" s="38" t="s">
        <v>57</v>
      </c>
      <c r="C127" s="39">
        <f t="shared" ref="C127" si="11">C121-C125</f>
        <v>1083266</v>
      </c>
    </row>
    <row r="128" spans="2:3" ht="15.75" thickBot="1" x14ac:dyDescent="0.3">
      <c r="B128" s="40" t="s">
        <v>58</v>
      </c>
      <c r="C128" s="42">
        <f>IFERROR(C127/C121,"")</f>
        <v>0.42024469071882992</v>
      </c>
    </row>
    <row r="129" spans="2:3" ht="15.75" thickBot="1" x14ac:dyDescent="0.3"/>
    <row r="130" spans="2:3" x14ac:dyDescent="0.25">
      <c r="B130" s="26" t="s">
        <v>53</v>
      </c>
      <c r="C130" s="47" t="s">
        <v>4</v>
      </c>
    </row>
    <row r="131" spans="2:3" x14ac:dyDescent="0.25">
      <c r="B131" s="43" t="s">
        <v>30</v>
      </c>
      <c r="C131" s="60" cm="1">
        <f t="array" ref="C131">SUMPRODUCT((WaterPumpage[Month]&gt;=$D$5)*(WaterPumpage[Month]&lt;=$D$6)*(WaterPumpage[Service Area]=$B131)*(WaterPumpage[Gallons]))</f>
        <v>8011462</v>
      </c>
    </row>
    <row r="132" spans="2:3" x14ac:dyDescent="0.25">
      <c r="B132" s="30" t="s">
        <v>59</v>
      </c>
      <c r="C132" s="31"/>
    </row>
    <row r="133" spans="2:3" x14ac:dyDescent="0.25">
      <c r="B133" s="32" t="s">
        <v>61</v>
      </c>
      <c r="C133" s="60" cm="1">
        <f t="array" ref="C133">SUMPRODUCT((OperationsWaterLoss[Month]&gt;=$D$5)*(OperationsWaterLoss[Month]&lt;=$D$6)*(OperationsWaterLoss[Property]=$B131)*(OperationsWaterLoss[Gallons]))</f>
        <v>113880</v>
      </c>
    </row>
    <row r="134" spans="2:3" x14ac:dyDescent="0.25">
      <c r="B134" s="34" t="s">
        <v>18</v>
      </c>
      <c r="C134" s="35" cm="1">
        <f t="array" ref="C134">SUMPRODUCT((BilledVolume[Month]&gt;=$D$5)*(BilledVolume[Month]&lt;=$D$6)*(BilledVolume[Service Area]=$B131)*(BilledVolume[Billed Gallons]))</f>
        <v>7772509</v>
      </c>
    </row>
    <row r="135" spans="2:3" x14ac:dyDescent="0.25">
      <c r="B135" s="28" t="s">
        <v>60</v>
      </c>
      <c r="C135" s="61">
        <f>SUM(C133:C134)</f>
        <v>7886389</v>
      </c>
    </row>
    <row r="136" spans="2:3" x14ac:dyDescent="0.25">
      <c r="B136" s="36"/>
      <c r="C136" s="62"/>
    </row>
    <row r="137" spans="2:3" x14ac:dyDescent="0.25">
      <c r="B137" s="38" t="s">
        <v>57</v>
      </c>
      <c r="C137" s="39">
        <f t="shared" ref="C137" si="12">C131-C135</f>
        <v>125073</v>
      </c>
    </row>
    <row r="138" spans="2:3" ht="15.75" thickBot="1" x14ac:dyDescent="0.3">
      <c r="B138" s="40" t="s">
        <v>58</v>
      </c>
      <c r="C138" s="42">
        <f>IFERROR(C137/C131,"")</f>
        <v>1.5611757254793196E-2</v>
      </c>
    </row>
    <row r="139" spans="2:3" ht="15.75" thickBot="1" x14ac:dyDescent="0.3"/>
    <row r="140" spans="2:3" x14ac:dyDescent="0.25">
      <c r="B140" s="26" t="s">
        <v>53</v>
      </c>
      <c r="C140" s="47" t="s">
        <v>4</v>
      </c>
    </row>
    <row r="141" spans="2:3" x14ac:dyDescent="0.25">
      <c r="B141" s="43" t="s">
        <v>45</v>
      </c>
      <c r="C141" s="60" cm="1">
        <f t="array" ref="C141">SUMPRODUCT((WaterPumpage[Month]&gt;=$D$5)*(WaterPumpage[Month]&lt;=$D$6)*(WaterPumpage[Service Area]=$B141)*(WaterPumpage[Gallons]))</f>
        <v>10113174</v>
      </c>
    </row>
    <row r="142" spans="2:3" x14ac:dyDescent="0.25">
      <c r="B142" s="30" t="s">
        <v>59</v>
      </c>
      <c r="C142" s="31"/>
    </row>
    <row r="143" spans="2:3" x14ac:dyDescent="0.25">
      <c r="B143" s="32" t="s">
        <v>61</v>
      </c>
      <c r="C143" s="60" cm="1">
        <f t="array" ref="C143">SUMPRODUCT((OperationsWaterLoss[Month]&gt;=$D$5)*(OperationsWaterLoss[Month]&lt;=$D$6)*(OperationsWaterLoss[Property]=$B141)*(OperationsWaterLoss[Gallons]))</f>
        <v>1202810</v>
      </c>
    </row>
    <row r="144" spans="2:3" x14ac:dyDescent="0.25">
      <c r="B144" s="34" t="s">
        <v>18</v>
      </c>
      <c r="C144" s="35" cm="1">
        <f t="array" ref="C144">SUMPRODUCT((BilledVolume[Month]&gt;=$D$5)*(BilledVolume[Month]&lt;=$D$6)*(BilledVolume[Service Area]=$B141)*(BilledVolume[Billed Gallons]))</f>
        <v>48826217</v>
      </c>
    </row>
    <row r="145" spans="2:3" x14ac:dyDescent="0.25">
      <c r="B145" s="28" t="s">
        <v>60</v>
      </c>
      <c r="C145" s="61">
        <f>SUM(C143:C144)</f>
        <v>50029027</v>
      </c>
    </row>
    <row r="146" spans="2:3" x14ac:dyDescent="0.25">
      <c r="B146" s="36"/>
      <c r="C146" s="62"/>
    </row>
    <row r="147" spans="2:3" x14ac:dyDescent="0.25">
      <c r="B147" s="38" t="s">
        <v>57</v>
      </c>
      <c r="C147" s="39">
        <f t="shared" ref="C147" si="13">C141-C145</f>
        <v>-39915853</v>
      </c>
    </row>
    <row r="148" spans="2:3" ht="15.75" thickBot="1" x14ac:dyDescent="0.3">
      <c r="B148" s="40" t="s">
        <v>58</v>
      </c>
      <c r="C148" s="42">
        <f>IFERROR(C147/C141,"")</f>
        <v>-3.946916467569924</v>
      </c>
    </row>
    <row r="149" spans="2:3" ht="15.75" thickBot="1" x14ac:dyDescent="0.3"/>
    <row r="150" spans="2:3" x14ac:dyDescent="0.25">
      <c r="B150" s="26" t="s">
        <v>53</v>
      </c>
      <c r="C150" s="47" t="s">
        <v>4</v>
      </c>
    </row>
    <row r="151" spans="2:3" x14ac:dyDescent="0.25">
      <c r="B151" s="43" t="s">
        <v>36</v>
      </c>
      <c r="C151" s="60" cm="1">
        <f t="array" ref="C151">SUMPRODUCT((WaterPumpage[Month]&gt;=$D$5)*(WaterPumpage[Month]&lt;=$D$6)*(WaterPumpage[Service Area]=$B151)*(WaterPumpage[Gallons]))</f>
        <v>5828182</v>
      </c>
    </row>
    <row r="152" spans="2:3" x14ac:dyDescent="0.25">
      <c r="B152" s="30" t="s">
        <v>59</v>
      </c>
      <c r="C152" s="31"/>
    </row>
    <row r="153" spans="2:3" x14ac:dyDescent="0.25">
      <c r="B153" s="32" t="s">
        <v>61</v>
      </c>
      <c r="C153" s="60" cm="1">
        <f t="array" ref="C153">SUMPRODUCT((OperationsWaterLoss[Month]&gt;=$D$5)*(OperationsWaterLoss[Month]&lt;=$D$6)*(OperationsWaterLoss[Property]=$B151)*(OperationsWaterLoss[Gallons]))</f>
        <v>222768</v>
      </c>
    </row>
    <row r="154" spans="2:3" x14ac:dyDescent="0.25">
      <c r="B154" s="34" t="s">
        <v>18</v>
      </c>
      <c r="C154" s="35" cm="1">
        <f t="array" ref="C154">SUMPRODUCT((BilledVolume[Month]&gt;=$D$5)*(BilledVolume[Month]&lt;=$D$6)*(BilledVolume[Service Area]=$B151)*(BilledVolume[Billed Gallons]))</f>
        <v>917065</v>
      </c>
    </row>
    <row r="155" spans="2:3" x14ac:dyDescent="0.25">
      <c r="B155" s="28" t="s">
        <v>60</v>
      </c>
      <c r="C155" s="61">
        <f>SUM(C153:C154)</f>
        <v>1139833</v>
      </c>
    </row>
    <row r="156" spans="2:3" x14ac:dyDescent="0.25">
      <c r="B156" s="36"/>
      <c r="C156" s="62"/>
    </row>
    <row r="157" spans="2:3" x14ac:dyDescent="0.25">
      <c r="B157" s="38" t="s">
        <v>57</v>
      </c>
      <c r="C157" s="39">
        <f t="shared" ref="C157" si="14">C151-C155</f>
        <v>4688349</v>
      </c>
    </row>
    <row r="158" spans="2:3" ht="15.75" thickBot="1" x14ac:dyDescent="0.3">
      <c r="B158" s="40" t="s">
        <v>58</v>
      </c>
      <c r="C158" s="42">
        <f>IFERROR(C157/C151,"")</f>
        <v>0.80442734972929808</v>
      </c>
    </row>
    <row r="159" spans="2:3" ht="15.75" thickBot="1" x14ac:dyDescent="0.3"/>
    <row r="160" spans="2:3" x14ac:dyDescent="0.25">
      <c r="B160" s="26" t="s">
        <v>53</v>
      </c>
      <c r="C160" s="47" t="s">
        <v>4</v>
      </c>
    </row>
    <row r="161" spans="2:3" x14ac:dyDescent="0.25">
      <c r="B161" s="43" t="s">
        <v>33</v>
      </c>
      <c r="C161" s="60" cm="1">
        <f t="array" ref="C161">SUMPRODUCT((WaterPumpage[Month]&gt;=$D$5)*(WaterPumpage[Month]&lt;=$D$6)*(WaterPumpage[Service Area]=$B161)*(WaterPumpage[Gallons]))</f>
        <v>102816000</v>
      </c>
    </row>
    <row r="162" spans="2:3" x14ac:dyDescent="0.25">
      <c r="B162" s="30" t="s">
        <v>59</v>
      </c>
      <c r="C162" s="31"/>
    </row>
    <row r="163" spans="2:3" x14ac:dyDescent="0.25">
      <c r="B163" s="32" t="s">
        <v>61</v>
      </c>
      <c r="C163" s="60" cm="1">
        <f t="array" ref="C163">SUMPRODUCT((OperationsWaterLoss[Month]&gt;=$D$5)*(OperationsWaterLoss[Month]&lt;=$D$6)*(OperationsWaterLoss[Property]=$B161)*(OperationsWaterLoss[Gallons]))</f>
        <v>1618428</v>
      </c>
    </row>
    <row r="164" spans="2:3" x14ac:dyDescent="0.25">
      <c r="B164" s="34" t="s">
        <v>18</v>
      </c>
      <c r="C164" s="35" cm="1">
        <f t="array" ref="C164">SUMPRODUCT((BilledVolume[Month]&gt;=$D$5)*(BilledVolume[Month]&lt;=$D$6)*(BilledVolume[Service Area]=$B161)*(BilledVolume[Billed Gallons]))</f>
        <v>34744245</v>
      </c>
    </row>
    <row r="165" spans="2:3" x14ac:dyDescent="0.25">
      <c r="B165" s="28" t="s">
        <v>60</v>
      </c>
      <c r="C165" s="61">
        <f>SUM(C163:C164)</f>
        <v>36362673</v>
      </c>
    </row>
    <row r="166" spans="2:3" x14ac:dyDescent="0.25">
      <c r="B166" s="36"/>
      <c r="C166" s="62"/>
    </row>
    <row r="167" spans="2:3" x14ac:dyDescent="0.25">
      <c r="B167" s="38" t="s">
        <v>57</v>
      </c>
      <c r="C167" s="39">
        <f t="shared" ref="C167" si="15">C161-C165</f>
        <v>66453327</v>
      </c>
    </row>
    <row r="168" spans="2:3" ht="15.75" thickBot="1" x14ac:dyDescent="0.3">
      <c r="B168" s="40" t="s">
        <v>58</v>
      </c>
      <c r="C168" s="42">
        <f>IFERROR(C167/C161,"")</f>
        <v>0.64633254551820729</v>
      </c>
    </row>
    <row r="169" spans="2:3" ht="15.75" thickBot="1" x14ac:dyDescent="0.3"/>
    <row r="170" spans="2:3" x14ac:dyDescent="0.25">
      <c r="B170" s="26" t="s">
        <v>53</v>
      </c>
      <c r="C170" s="47" t="s">
        <v>4</v>
      </c>
    </row>
    <row r="171" spans="2:3" x14ac:dyDescent="0.25">
      <c r="B171" s="43" t="s">
        <v>48</v>
      </c>
      <c r="C171" s="60" cm="1">
        <f t="array" ref="C171">SUMPRODUCT((WaterPumpage[Month]&gt;=$D$5)*(WaterPumpage[Month]&lt;=$D$6)*(WaterPumpage[Service Area]=$B171)*(WaterPumpage[Gallons]))</f>
        <v>4311000</v>
      </c>
    </row>
    <row r="172" spans="2:3" x14ac:dyDescent="0.25">
      <c r="B172" s="30" t="s">
        <v>59</v>
      </c>
      <c r="C172" s="31"/>
    </row>
    <row r="173" spans="2:3" x14ac:dyDescent="0.25">
      <c r="B173" s="32" t="s">
        <v>61</v>
      </c>
      <c r="C173" s="60" cm="1">
        <f t="array" ref="C173">SUMPRODUCT((OperationsWaterLoss[Month]&gt;=$D$5)*(OperationsWaterLoss[Month]&lt;=$D$6)*(OperationsWaterLoss[Property]=$B171)*(OperationsWaterLoss[Gallons]))</f>
        <v>112944</v>
      </c>
    </row>
    <row r="174" spans="2:3" x14ac:dyDescent="0.25">
      <c r="B174" s="34" t="s">
        <v>18</v>
      </c>
      <c r="C174" s="35" cm="1">
        <f t="array" ref="C174">SUMPRODUCT((BilledVolume[Month]&gt;=$D$5)*(BilledVolume[Month]&lt;=$D$6)*(BilledVolume[Service Area]=$B171)*(BilledVolume[Billed Gallons]))</f>
        <v>2325178</v>
      </c>
    </row>
    <row r="175" spans="2:3" x14ac:dyDescent="0.25">
      <c r="B175" s="28" t="s">
        <v>60</v>
      </c>
      <c r="C175" s="61">
        <f>SUM(C173:C174)</f>
        <v>2438122</v>
      </c>
    </row>
    <row r="176" spans="2:3" x14ac:dyDescent="0.25">
      <c r="B176" s="36"/>
      <c r="C176" s="62"/>
    </row>
    <row r="177" spans="2:3" x14ac:dyDescent="0.25">
      <c r="B177" s="38" t="s">
        <v>57</v>
      </c>
      <c r="C177" s="39">
        <f t="shared" ref="C177" si="16">C171-C175</f>
        <v>1872878</v>
      </c>
    </row>
    <row r="178" spans="2:3" ht="15.75" thickBot="1" x14ac:dyDescent="0.3">
      <c r="B178" s="40" t="s">
        <v>58</v>
      </c>
      <c r="C178" s="42">
        <f>IFERROR(C177/C171,"")</f>
        <v>0.43444166086754815</v>
      </c>
    </row>
    <row r="179" spans="2:3" ht="15.75" thickBot="1" x14ac:dyDescent="0.3"/>
    <row r="180" spans="2:3" x14ac:dyDescent="0.25">
      <c r="B180" s="26" t="s">
        <v>53</v>
      </c>
      <c r="C180" s="47" t="s">
        <v>4</v>
      </c>
    </row>
    <row r="181" spans="2:3" x14ac:dyDescent="0.25">
      <c r="B181" s="43" t="s">
        <v>24</v>
      </c>
      <c r="C181" s="60" cm="1">
        <f t="array" ref="C181">SUMPRODUCT((WaterPumpage[Month]&gt;=$D$5)*(WaterPumpage[Month]&lt;=$D$6)*(WaterPumpage[Service Area]=$B181)*(WaterPumpage[Gallons]))</f>
        <v>17720585</v>
      </c>
    </row>
    <row r="182" spans="2:3" x14ac:dyDescent="0.25">
      <c r="B182" s="30" t="s">
        <v>59</v>
      </c>
      <c r="C182" s="31"/>
    </row>
    <row r="183" spans="2:3" x14ac:dyDescent="0.25">
      <c r="B183" s="32" t="s">
        <v>61</v>
      </c>
      <c r="C183" s="60" cm="1">
        <f t="array" ref="C183">SUMPRODUCT((OperationsWaterLoss[Month]&gt;=$D$5)*(OperationsWaterLoss[Month]&lt;=$D$6)*(OperationsWaterLoss[Property]=$B181)*(OperationsWaterLoss[Gallons]))</f>
        <v>413880</v>
      </c>
    </row>
    <row r="184" spans="2:3" x14ac:dyDescent="0.25">
      <c r="B184" s="34" t="s">
        <v>18</v>
      </c>
      <c r="C184" s="35" cm="1">
        <f t="array" ref="C184">SUMPRODUCT((BilledVolume[Month]&gt;=$D$5)*(BilledVolume[Month]&lt;=$D$6)*(BilledVolume[Service Area]=$B181)*(BilledVolume[Billed Gallons]))</f>
        <v>4118262</v>
      </c>
    </row>
    <row r="185" spans="2:3" x14ac:dyDescent="0.25">
      <c r="B185" s="28" t="s">
        <v>60</v>
      </c>
      <c r="C185" s="61">
        <f>SUM(C183:C184)</f>
        <v>4532142</v>
      </c>
    </row>
    <row r="186" spans="2:3" x14ac:dyDescent="0.25">
      <c r="B186" s="36"/>
      <c r="C186" s="62"/>
    </row>
    <row r="187" spans="2:3" x14ac:dyDescent="0.25">
      <c r="B187" s="38" t="s">
        <v>57</v>
      </c>
      <c r="C187" s="39">
        <f t="shared" ref="C187" si="17">C181-C185</f>
        <v>13188443</v>
      </c>
    </row>
    <row r="188" spans="2:3" ht="15.75" thickBot="1" x14ac:dyDescent="0.3">
      <c r="B188" s="40" t="s">
        <v>58</v>
      </c>
      <c r="C188" s="42">
        <f>IFERROR(C187/C181,"")</f>
        <v>0.7442442221856671</v>
      </c>
    </row>
    <row r="189" spans="2:3" ht="15.75" thickBot="1" x14ac:dyDescent="0.3"/>
    <row r="190" spans="2:3" x14ac:dyDescent="0.25">
      <c r="B190" s="26" t="s">
        <v>53</v>
      </c>
      <c r="C190" s="47" t="s">
        <v>4</v>
      </c>
    </row>
    <row r="191" spans="2:3" x14ac:dyDescent="0.25">
      <c r="B191" s="43" t="s">
        <v>37</v>
      </c>
      <c r="C191" s="60" cm="1">
        <f t="array" ref="C191">SUMPRODUCT((WaterPumpage[Month]&gt;=$D$5)*(WaterPumpage[Month]&lt;=$D$6)*(WaterPumpage[Service Area]=$B191)*(WaterPumpage[Gallons]))</f>
        <v>14494174</v>
      </c>
    </row>
    <row r="192" spans="2:3" x14ac:dyDescent="0.25">
      <c r="B192" s="30" t="s">
        <v>59</v>
      </c>
      <c r="C192" s="31"/>
    </row>
    <row r="193" spans="2:3" x14ac:dyDescent="0.25">
      <c r="B193" s="32" t="s">
        <v>61</v>
      </c>
      <c r="C193" s="60" cm="1">
        <f t="array" ref="C193">SUMPRODUCT((OperationsWaterLoss[Month]&gt;=$D$5)*(OperationsWaterLoss[Month]&lt;=$D$6)*(OperationsWaterLoss[Property]=$B191)*(OperationsWaterLoss[Gallons]))</f>
        <v>118880</v>
      </c>
    </row>
    <row r="194" spans="2:3" x14ac:dyDescent="0.25">
      <c r="B194" s="34" t="s">
        <v>18</v>
      </c>
      <c r="C194" s="35" cm="1">
        <f t="array" ref="C194">SUMPRODUCT((BilledVolume[Month]&gt;=$D$5)*(BilledVolume[Month]&lt;=$D$6)*(BilledVolume[Service Area]=$B191)*(BilledVolume[Billed Gallons]))</f>
        <v>14148666</v>
      </c>
    </row>
    <row r="195" spans="2:3" x14ac:dyDescent="0.25">
      <c r="B195" s="28" t="s">
        <v>60</v>
      </c>
      <c r="C195" s="61">
        <f>SUM(C193:C194)</f>
        <v>14267546</v>
      </c>
    </row>
    <row r="196" spans="2:3" x14ac:dyDescent="0.25">
      <c r="B196" s="36"/>
      <c r="C196" s="62"/>
    </row>
    <row r="197" spans="2:3" x14ac:dyDescent="0.25">
      <c r="B197" s="38" t="s">
        <v>57</v>
      </c>
      <c r="C197" s="39">
        <f t="shared" ref="C197" si="18">C191-C195</f>
        <v>226628</v>
      </c>
    </row>
    <row r="198" spans="2:3" ht="15.75" thickBot="1" x14ac:dyDescent="0.3">
      <c r="B198" s="40" t="s">
        <v>58</v>
      </c>
      <c r="C198" s="42">
        <f>IFERROR(C197/C191,"")</f>
        <v>1.5635799597824615E-2</v>
      </c>
    </row>
    <row r="199" spans="2:3" ht="15.75" thickBot="1" x14ac:dyDescent="0.3"/>
    <row r="200" spans="2:3" ht="15.75" thickBot="1" x14ac:dyDescent="0.3">
      <c r="B200" s="50" t="s">
        <v>53</v>
      </c>
      <c r="C200" s="63" t="s">
        <v>4</v>
      </c>
    </row>
    <row r="201" spans="2:3" x14ac:dyDescent="0.25">
      <c r="B201" s="53" t="s">
        <v>66</v>
      </c>
      <c r="C201" s="54" cm="1">
        <f t="array" ref="C201">SUMPRODUCT((WaterPumpage[Month]&gt;=$D$5)*(WaterPumpage[Month]&lt;=$D$6)*(WaterPumpage[Service Area]=$B201)*(WaterPumpage[Gallons]))</f>
        <v>8375033</v>
      </c>
    </row>
    <row r="202" spans="2:3" x14ac:dyDescent="0.25">
      <c r="B202" s="55" t="s">
        <v>67</v>
      </c>
      <c r="C202" s="56" cm="1">
        <f t="array" ref="C202">SUMPRODUCT((WaterPumpage[Month]&gt;=$D$5)*(WaterPumpage[Month]&lt;=$D$6)*(WaterPumpage[Service Area]=$B202)*(WaterPumpage[Gallons]))</f>
        <v>38424620</v>
      </c>
    </row>
    <row r="203" spans="2:3" x14ac:dyDescent="0.25">
      <c r="B203" s="57" t="s">
        <v>68</v>
      </c>
      <c r="C203" s="58" cm="1">
        <f t="array" ref="C203">SUMPRODUCT((WaterPumpage[Month]&gt;=$D$5)*(WaterPumpage[Month]&lt;=$D$6)*(WaterPumpage[Service Area]=$B203)*(WaterPumpage[Gallons]))</f>
        <v>620747</v>
      </c>
    </row>
    <row r="204" spans="2:3" x14ac:dyDescent="0.25">
      <c r="B204" s="51" t="s">
        <v>59</v>
      </c>
      <c r="C204" s="59"/>
    </row>
    <row r="205" spans="2:3" x14ac:dyDescent="0.25">
      <c r="B205" s="32" t="s">
        <v>61</v>
      </c>
      <c r="C205" s="60" cm="1">
        <f t="array" ref="C205">SUMPRODUCT((OperationsWaterLoss[Month]&gt;=$D$5)*(OperationsWaterLoss[Month]&lt;=$D$6)*(OperationsWaterLoss[Property]=$B201)*(OperationsWaterLoss[Gallons]))+SUMPRODUCT((OperationsWaterLoss[Month]&gt;=$D$5)*(OperationsWaterLoss[Month]&lt;=$D$6)*(OperationsWaterLoss[Property]=$B202)*(OperationsWaterLoss[Gallons]))+SUMPRODUCT((OperationsWaterLoss[Month]&gt;=$D$5)*(OperationsWaterLoss[Month]&lt;=$D$6)*(OperationsWaterLoss[Property]=$B203)*(OperationsWaterLoss[Gallons]))</f>
        <v>979180</v>
      </c>
    </row>
    <row r="206" spans="2:3" x14ac:dyDescent="0.25">
      <c r="B206" s="52" t="s">
        <v>18</v>
      </c>
      <c r="C206" s="37" cm="1">
        <f t="array" ref="C206">SUMPRODUCT((BilledVolume[Month]&gt;=$D$5)*(BilledVolume[Month]&lt;=$D$6)*(BilledVolume[Service Area]=$B201)*(BilledVolume[Billed Gallons]))+SUMPRODUCT((BilledVolume[Month]&gt;=$D$5)*(BilledVolume[Month]&lt;=$D$6)*(BilledVolume[Service Area]=$B202)*(BilledVolume[Billed Gallons]))+SUMPRODUCT((BilledVolume[Month]&gt;=$D$5)*(BilledVolume[Month]&lt;=$D$6)*(BilledVolume[Service Area]=$B203)*(BilledVolume[Billed Gallons]))</f>
        <v>20163315</v>
      </c>
    </row>
    <row r="207" spans="2:3" x14ac:dyDescent="0.25">
      <c r="B207" s="52" t="s">
        <v>60</v>
      </c>
      <c r="C207" s="61">
        <f>SUM(C205:C206)</f>
        <v>21142495</v>
      </c>
    </row>
    <row r="208" spans="2:3" x14ac:dyDescent="0.25">
      <c r="B208" s="36"/>
      <c r="C208" s="62"/>
    </row>
    <row r="209" spans="2:3" x14ac:dyDescent="0.25">
      <c r="B209" s="38" t="s">
        <v>57</v>
      </c>
      <c r="C209" s="39">
        <f>C201+C202+C203-C207</f>
        <v>26277905</v>
      </c>
    </row>
    <row r="210" spans="2:3" ht="15.75" thickBot="1" x14ac:dyDescent="0.3">
      <c r="B210" s="40" t="s">
        <v>58</v>
      </c>
      <c r="C210" s="42">
        <f>IFERROR(C209/(C201+C202+C203),"")</f>
        <v>0.55414768749314636</v>
      </c>
    </row>
    <row r="211" spans="2:3" ht="15.75" thickBot="1" x14ac:dyDescent="0.3"/>
    <row r="212" spans="2:3" x14ac:dyDescent="0.25">
      <c r="B212" s="26" t="s">
        <v>53</v>
      </c>
      <c r="C212" s="47" t="s">
        <v>4</v>
      </c>
    </row>
    <row r="213" spans="2:3" x14ac:dyDescent="0.25">
      <c r="B213" s="43" t="s">
        <v>23</v>
      </c>
      <c r="C213" s="60" cm="1">
        <f t="array" ref="C213">SUMPRODUCT((WaterPumpage[Month]&gt;=$D$5)*(WaterPumpage[Month]&lt;=$D$6)*(WaterPumpage[Service Area]=$B213)*(WaterPumpage[Gallons]))</f>
        <v>4475000</v>
      </c>
    </row>
    <row r="214" spans="2:3" x14ac:dyDescent="0.25">
      <c r="B214" s="30" t="s">
        <v>59</v>
      </c>
      <c r="C214" s="31"/>
    </row>
    <row r="215" spans="2:3" x14ac:dyDescent="0.25">
      <c r="B215" s="32" t="s">
        <v>61</v>
      </c>
      <c r="C215" s="60" cm="1">
        <f t="array" ref="C215">SUMPRODUCT((OperationsWaterLoss[Month]&gt;=$D$5)*(OperationsWaterLoss[Month]&lt;=$D$6)*(OperationsWaterLoss[Property]=$B213)*(OperationsWaterLoss[Gallons]))</f>
        <v>227760</v>
      </c>
    </row>
    <row r="216" spans="2:3" x14ac:dyDescent="0.25">
      <c r="B216" s="34" t="s">
        <v>18</v>
      </c>
      <c r="C216" s="35" cm="1">
        <f t="array" ref="C216">SUMPRODUCT((BilledVolume[Month]&gt;=$D$5)*(BilledVolume[Month]&lt;=$D$6)*(BilledVolume[Service Area]=$B213)*(BilledVolume[Billed Gallons]))</f>
        <v>4986541</v>
      </c>
    </row>
    <row r="217" spans="2:3" x14ac:dyDescent="0.25">
      <c r="B217" s="28" t="s">
        <v>60</v>
      </c>
      <c r="C217" s="61">
        <f>SUM(C215:C216)</f>
        <v>5214301</v>
      </c>
    </row>
    <row r="218" spans="2:3" x14ac:dyDescent="0.25">
      <c r="B218" s="36"/>
      <c r="C218" s="62"/>
    </row>
    <row r="219" spans="2:3" x14ac:dyDescent="0.25">
      <c r="B219" s="38" t="s">
        <v>57</v>
      </c>
      <c r="C219" s="39">
        <f t="shared" ref="C219" si="19">C213-C217</f>
        <v>-739301</v>
      </c>
    </row>
    <row r="220" spans="2:3" ht="15.75" thickBot="1" x14ac:dyDescent="0.3">
      <c r="B220" s="40" t="s">
        <v>58</v>
      </c>
      <c r="C220" s="42">
        <f>IFERROR(C219/C213,"")</f>
        <v>-0.16520692737430168</v>
      </c>
    </row>
    <row r="221" spans="2:3" ht="15.75" thickBot="1" x14ac:dyDescent="0.3"/>
    <row r="222" spans="2:3" x14ac:dyDescent="0.25">
      <c r="B222" s="26" t="s">
        <v>53</v>
      </c>
      <c r="C222" s="47" t="s">
        <v>4</v>
      </c>
    </row>
    <row r="223" spans="2:3" x14ac:dyDescent="0.25">
      <c r="B223" s="43" t="s">
        <v>31</v>
      </c>
      <c r="C223" s="60" cm="1">
        <f t="array" ref="C223">SUMPRODUCT((WaterPumpage[Month]&gt;=$D$5)*(WaterPumpage[Month]&lt;=$D$6)*(WaterPumpage[Service Area]=$B223)*(WaterPumpage[Gallons]))</f>
        <v>2321566</v>
      </c>
    </row>
    <row r="224" spans="2:3" x14ac:dyDescent="0.25">
      <c r="B224" s="30" t="s">
        <v>59</v>
      </c>
      <c r="C224" s="31"/>
    </row>
    <row r="225" spans="2:3" x14ac:dyDescent="0.25">
      <c r="B225" s="32" t="s">
        <v>61</v>
      </c>
      <c r="C225" s="60" cm="1">
        <f t="array" ref="C225">SUMPRODUCT((OperationsWaterLoss[Month]&gt;=$D$5)*(OperationsWaterLoss[Month]&lt;=$D$6)*(OperationsWaterLoss[Property]=$B223)*(OperationsWaterLoss[Gallons]))</f>
        <v>113880</v>
      </c>
    </row>
    <row r="226" spans="2:3" x14ac:dyDescent="0.25">
      <c r="B226" s="34" t="s">
        <v>18</v>
      </c>
      <c r="C226" s="35" cm="1">
        <f t="array" ref="C226">SUMPRODUCT((BilledVolume[Month]&gt;=$D$5)*(BilledVolume[Month]&lt;=$D$6)*(BilledVolume[Service Area]=$B223)*(BilledVolume[Billed Gallons]))</f>
        <v>1686744</v>
      </c>
    </row>
    <row r="227" spans="2:3" x14ac:dyDescent="0.25">
      <c r="B227" s="28" t="s">
        <v>60</v>
      </c>
      <c r="C227" s="61">
        <f>SUM(C225:C226)</f>
        <v>1800624</v>
      </c>
    </row>
    <row r="228" spans="2:3" x14ac:dyDescent="0.25">
      <c r="B228" s="36"/>
      <c r="C228" s="62"/>
    </row>
    <row r="229" spans="2:3" x14ac:dyDescent="0.25">
      <c r="B229" s="38" t="s">
        <v>57</v>
      </c>
      <c r="C229" s="39">
        <f t="shared" ref="C229" si="20">C223-C227</f>
        <v>520942</v>
      </c>
    </row>
    <row r="230" spans="2:3" ht="15.75" thickBot="1" x14ac:dyDescent="0.3">
      <c r="B230" s="40" t="s">
        <v>58</v>
      </c>
      <c r="C230" s="42">
        <f>IFERROR(C229/C223,"")</f>
        <v>0.22439250057935031</v>
      </c>
    </row>
    <row r="231" spans="2:3" ht="15.75" thickBot="1" x14ac:dyDescent="0.3"/>
    <row r="232" spans="2:3" x14ac:dyDescent="0.25">
      <c r="B232" s="26" t="s">
        <v>53</v>
      </c>
      <c r="C232" s="47" t="s">
        <v>4</v>
      </c>
    </row>
    <row r="233" spans="2:3" x14ac:dyDescent="0.25">
      <c r="B233" s="43" t="s">
        <v>41</v>
      </c>
      <c r="C233" s="60" cm="1">
        <f t="array" ref="C233">SUMPRODUCT((WaterPumpage[Month]&gt;=$D$5)*(WaterPumpage[Month]&lt;=$D$6)*(WaterPumpage[Service Area]=$B233)*(WaterPumpage[Gallons]))</f>
        <v>2328180</v>
      </c>
    </row>
    <row r="234" spans="2:3" x14ac:dyDescent="0.25">
      <c r="B234" s="30" t="s">
        <v>59</v>
      </c>
      <c r="C234" s="31"/>
    </row>
    <row r="235" spans="2:3" x14ac:dyDescent="0.25">
      <c r="B235" s="32" t="s">
        <v>61</v>
      </c>
      <c r="C235" s="60" cm="1">
        <f t="array" ref="C235">SUMPRODUCT((OperationsWaterLoss[Month]&gt;=$D$5)*(OperationsWaterLoss[Month]&lt;=$D$6)*(OperationsWaterLoss[Property]=$B233)*(OperationsWaterLoss[Gallons]))</f>
        <v>116040</v>
      </c>
    </row>
    <row r="236" spans="2:3" x14ac:dyDescent="0.25">
      <c r="B236" s="34" t="s">
        <v>18</v>
      </c>
      <c r="C236" s="35" cm="1">
        <f t="array" ref="C236">SUMPRODUCT((BilledVolume[Month]&gt;=$D$5)*(BilledVolume[Month]&lt;=$D$6)*(BilledVolume[Service Area]=$B233)*(BilledVolume[Billed Gallons]))</f>
        <v>2622163</v>
      </c>
    </row>
    <row r="237" spans="2:3" x14ac:dyDescent="0.25">
      <c r="B237" s="28" t="s">
        <v>60</v>
      </c>
      <c r="C237" s="61">
        <f>SUM(C235:C236)</f>
        <v>2738203</v>
      </c>
    </row>
    <row r="238" spans="2:3" x14ac:dyDescent="0.25">
      <c r="B238" s="36"/>
      <c r="C238" s="62"/>
    </row>
    <row r="239" spans="2:3" x14ac:dyDescent="0.25">
      <c r="B239" s="38" t="s">
        <v>57</v>
      </c>
      <c r="C239" s="39">
        <f t="shared" ref="C239" si="21">C233-C237</f>
        <v>-410023</v>
      </c>
    </row>
    <row r="240" spans="2:3" ht="15.75" thickBot="1" x14ac:dyDescent="0.3">
      <c r="B240" s="40" t="s">
        <v>58</v>
      </c>
      <c r="C240" s="42">
        <f>IFERROR(C239/C233,"")</f>
        <v>-0.17611310122069598</v>
      </c>
    </row>
    <row r="241" spans="2:3" ht="15.75" thickBot="1" x14ac:dyDescent="0.3">
      <c r="B241" s="44"/>
      <c r="C241" s="45"/>
    </row>
    <row r="242" spans="2:3" x14ac:dyDescent="0.25">
      <c r="B242" s="26" t="s">
        <v>53</v>
      </c>
      <c r="C242" s="47" t="s">
        <v>4</v>
      </c>
    </row>
    <row r="243" spans="2:3" x14ac:dyDescent="0.25">
      <c r="B243" s="43" t="s">
        <v>28</v>
      </c>
      <c r="C243" s="60" cm="1">
        <f t="array" ref="C243">SUMPRODUCT((WaterPumpage[Month]&gt;=$D$5)*(WaterPumpage[Month]&lt;=$D$6)*(WaterPumpage[Service Area]=$B243)*(WaterPumpage[Gallons]))</f>
        <v>1052059</v>
      </c>
    </row>
    <row r="244" spans="2:3" x14ac:dyDescent="0.25">
      <c r="B244" s="30" t="s">
        <v>59</v>
      </c>
      <c r="C244" s="31"/>
    </row>
    <row r="245" spans="2:3" x14ac:dyDescent="0.25">
      <c r="B245" s="32" t="s">
        <v>61</v>
      </c>
      <c r="C245" s="60" cm="1">
        <f t="array" ref="C245">SUMPRODUCT((OperationsWaterLoss[Month]&gt;=$D$5)*(OperationsWaterLoss[Month]&lt;=$D$6)*(OperationsWaterLoss[Property]=$B243)*(OperationsWaterLoss[Gallons]))</f>
        <v>113880</v>
      </c>
    </row>
    <row r="246" spans="2:3" x14ac:dyDescent="0.25">
      <c r="B246" s="34" t="s">
        <v>18</v>
      </c>
      <c r="C246" s="35" cm="1">
        <f t="array" ref="C246">SUMPRODUCT((BilledVolume[Month]&gt;=$D$5)*(BilledVolume[Month]&lt;=$D$6)*(BilledVolume[Service Area]=$B243)*(BilledVolume[Billed Gallons]))</f>
        <v>711787</v>
      </c>
    </row>
    <row r="247" spans="2:3" x14ac:dyDescent="0.25">
      <c r="B247" s="28" t="s">
        <v>60</v>
      </c>
      <c r="C247" s="61">
        <f>SUM(C245:C246)</f>
        <v>825667</v>
      </c>
    </row>
    <row r="248" spans="2:3" x14ac:dyDescent="0.25">
      <c r="B248" s="36"/>
      <c r="C248" s="62"/>
    </row>
    <row r="249" spans="2:3" x14ac:dyDescent="0.25">
      <c r="B249" s="38" t="s">
        <v>57</v>
      </c>
      <c r="C249" s="39">
        <f t="shared" ref="C249" si="22">C243-C247</f>
        <v>226392</v>
      </c>
    </row>
    <row r="250" spans="2:3" ht="15.75" thickBot="1" x14ac:dyDescent="0.3">
      <c r="B250" s="40" t="s">
        <v>58</v>
      </c>
      <c r="C250" s="42">
        <f>IFERROR(C249/C243,"")</f>
        <v>0.21518945230257999</v>
      </c>
    </row>
    <row r="251" spans="2:3" ht="15.75" thickBot="1" x14ac:dyDescent="0.3"/>
    <row r="252" spans="2:3" x14ac:dyDescent="0.25">
      <c r="B252" s="26" t="s">
        <v>53</v>
      </c>
      <c r="C252" s="47" t="s">
        <v>4</v>
      </c>
    </row>
    <row r="253" spans="2:3" x14ac:dyDescent="0.25">
      <c r="B253" s="43" t="s">
        <v>47</v>
      </c>
      <c r="C253" s="60" cm="1">
        <f t="array" ref="C253">SUMPRODUCT((WaterPumpage[Month]&gt;=$D$5)*(WaterPumpage[Month]&lt;=$D$6)*(WaterPumpage[Service Area]=$B253)*(WaterPumpage[Gallons]))</f>
        <v>1460000</v>
      </c>
    </row>
    <row r="254" spans="2:3" x14ac:dyDescent="0.25">
      <c r="B254" s="30" t="s">
        <v>59</v>
      </c>
      <c r="C254" s="31"/>
    </row>
    <row r="255" spans="2:3" x14ac:dyDescent="0.25">
      <c r="B255" s="32" t="s">
        <v>61</v>
      </c>
      <c r="C255" s="60" cm="1">
        <f t="array" ref="C255">SUMPRODUCT((OperationsWaterLoss[Month]&gt;=$D$5)*(OperationsWaterLoss[Month]&lt;=$D$6)*(OperationsWaterLoss[Property]=$B253)*(OperationsWaterLoss[Gallons]))</f>
        <v>112944</v>
      </c>
    </row>
    <row r="256" spans="2:3" x14ac:dyDescent="0.25">
      <c r="B256" s="34" t="s">
        <v>18</v>
      </c>
      <c r="C256" s="35" cm="1">
        <f t="array" ref="C256">SUMPRODUCT((BilledVolume[Month]&gt;=$D$5)*(BilledVolume[Month]&lt;=$D$6)*(BilledVolume[Service Area]=$B253)*(BilledVolume[Billed Gallons]))</f>
        <v>940243</v>
      </c>
    </row>
    <row r="257" spans="2:3" x14ac:dyDescent="0.25">
      <c r="B257" s="28" t="s">
        <v>60</v>
      </c>
      <c r="C257" s="61">
        <f>SUM(C255:C256)</f>
        <v>1053187</v>
      </c>
    </row>
    <row r="258" spans="2:3" x14ac:dyDescent="0.25">
      <c r="B258" s="36"/>
      <c r="C258" s="62"/>
    </row>
    <row r="259" spans="2:3" x14ac:dyDescent="0.25">
      <c r="B259" s="38" t="s">
        <v>57</v>
      </c>
      <c r="C259" s="39">
        <f t="shared" ref="C259" si="23">C253-C257</f>
        <v>406813</v>
      </c>
    </row>
    <row r="260" spans="2:3" ht="15.75" thickBot="1" x14ac:dyDescent="0.3">
      <c r="B260" s="40" t="s">
        <v>58</v>
      </c>
      <c r="C260" s="42">
        <f>IFERROR(C259/C253,"")</f>
        <v>0.27863904109589044</v>
      </c>
    </row>
    <row r="261" spans="2:3" ht="15.75" thickBot="1" x14ac:dyDescent="0.3"/>
    <row r="262" spans="2:3" x14ac:dyDescent="0.25">
      <c r="B262" s="26" t="s">
        <v>53</v>
      </c>
      <c r="C262" s="27" t="s">
        <v>4</v>
      </c>
    </row>
    <row r="263" spans="2:3" x14ac:dyDescent="0.25">
      <c r="B263" s="43"/>
      <c r="C263" s="20">
        <f>C9+C10+C20+C30+C40+C41+C51+C61+C71+C81+C91+C101+C111+C121+C131+C141+C151+C161+C171+C181+C191+C201+C202+C203+C213+C223+C233+C243+C253</f>
        <v>1418149118</v>
      </c>
    </row>
    <row r="264" spans="2:3" x14ac:dyDescent="0.25">
      <c r="B264" s="30" t="s">
        <v>59</v>
      </c>
      <c r="C264" s="19"/>
    </row>
    <row r="265" spans="2:3" x14ac:dyDescent="0.25">
      <c r="B265" s="32" t="s">
        <v>61</v>
      </c>
      <c r="C265" s="22">
        <f>C12+C22+C32+C43+C53+C63+C73+C83+C93+C103+C113+C123+C133+C143+C153+C163+C173+C183+C193+C205+C215+C225+C235+C245+C255</f>
        <v>15965140</v>
      </c>
    </row>
    <row r="266" spans="2:3" x14ac:dyDescent="0.25">
      <c r="B266" s="34" t="s">
        <v>18</v>
      </c>
      <c r="C266" s="21">
        <f>C13+C23+C33+C44+C54+C64+C74+C84+C94+C104+C114+C124+C134+C144+C154+C164+C174+C184+C194+C206+C216+C226+C236+C246+C256</f>
        <v>770561317.20000005</v>
      </c>
    </row>
    <row r="267" spans="2:3" x14ac:dyDescent="0.25">
      <c r="B267" s="28" t="s">
        <v>60</v>
      </c>
      <c r="C267" s="25">
        <f>SUM(C265:C266)</f>
        <v>786526457.20000005</v>
      </c>
    </row>
    <row r="268" spans="2:3" x14ac:dyDescent="0.25">
      <c r="B268" s="36"/>
      <c r="C268" s="24"/>
    </row>
    <row r="269" spans="2:3" x14ac:dyDescent="0.25">
      <c r="B269" s="38" t="s">
        <v>57</v>
      </c>
      <c r="C269" s="23">
        <f t="shared" ref="C269" si="24">C263-C267</f>
        <v>631622660.79999995</v>
      </c>
    </row>
    <row r="270" spans="2:3" ht="15.75" thickBot="1" x14ac:dyDescent="0.3">
      <c r="B270" s="40" t="s">
        <v>58</v>
      </c>
      <c r="C270" s="41">
        <f>IFERROR(C269/C263,"")</f>
        <v>0.44538522274073011</v>
      </c>
    </row>
  </sheetData>
  <pageMargins left="0.7" right="0.7" top="0.75" bottom="0.75" header="0.3" footer="0.3"/>
  <pageSetup orientation="portrait" r:id="rId1"/>
  <headerFooter>
    <oddFooter>&amp;R&amp;Z&amp;F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8673" r:id="rId4" name="Drop Down 1">
              <controlPr defaultSize="0" autoLine="0" autoPict="0">
                <anchor moveWithCells="1">
                  <from>
                    <xdr:col>6</xdr:col>
                    <xdr:colOff>9525</xdr:colOff>
                    <xdr:row>1</xdr:row>
                    <xdr:rowOff>228600</xdr:rowOff>
                  </from>
                  <to>
                    <xdr:col>6</xdr:col>
                    <xdr:colOff>819150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4" r:id="rId5" name="Drop Down 2">
              <controlPr defaultSize="0" autoLine="0" autoPict="0">
                <anchor moveWithCells="1">
                  <from>
                    <xdr:col>7</xdr:col>
                    <xdr:colOff>0</xdr:colOff>
                    <xdr:row>2</xdr:row>
                    <xdr:rowOff>0</xdr:rowOff>
                  </from>
                  <to>
                    <xdr:col>7</xdr:col>
                    <xdr:colOff>847725</xdr:colOff>
                    <xdr:row>2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B6C67-8E19-4ED8-8221-809F0177A3F1}">
  <sheetPr>
    <tabColor rgb="FF00B0F0"/>
  </sheetPr>
  <dimension ref="A1:H365"/>
  <sheetViews>
    <sheetView topLeftCell="A318" workbookViewId="0">
      <selection activeCell="B334" sqref="B334"/>
    </sheetView>
  </sheetViews>
  <sheetFormatPr defaultRowHeight="15" x14ac:dyDescent="0.25"/>
  <cols>
    <col min="1" max="1" width="9.7109375" bestFit="1" customWidth="1"/>
    <col min="2" max="2" width="37" customWidth="1"/>
    <col min="3" max="3" width="14.28515625" style="5" bestFit="1" customWidth="1"/>
    <col min="4" max="4" width="38.7109375" customWidth="1"/>
    <col min="7" max="7" width="28.28515625" customWidth="1"/>
    <col min="8" max="8" width="16.28515625" bestFit="1" customWidth="1"/>
  </cols>
  <sheetData>
    <row r="1" spans="1:4" x14ac:dyDescent="0.25">
      <c r="A1" t="s">
        <v>0</v>
      </c>
      <c r="B1" t="s">
        <v>19</v>
      </c>
      <c r="C1" s="5" t="s">
        <v>20</v>
      </c>
      <c r="D1" t="s">
        <v>65</v>
      </c>
    </row>
    <row r="2" spans="1:4" x14ac:dyDescent="0.25">
      <c r="A2" s="1">
        <v>45658</v>
      </c>
      <c r="B2" t="s">
        <v>43</v>
      </c>
      <c r="C2" s="5">
        <v>54051992</v>
      </c>
    </row>
    <row r="3" spans="1:4" x14ac:dyDescent="0.25">
      <c r="A3" s="1">
        <v>45658</v>
      </c>
      <c r="B3" t="s">
        <v>35</v>
      </c>
      <c r="C3" s="5">
        <v>256200</v>
      </c>
    </row>
    <row r="4" spans="1:4" x14ac:dyDescent="0.25">
      <c r="A4" s="1">
        <v>45658</v>
      </c>
      <c r="B4" t="s">
        <v>26</v>
      </c>
      <c r="C4" s="5">
        <v>3483450</v>
      </c>
    </row>
    <row r="5" spans="1:4" x14ac:dyDescent="0.25">
      <c r="A5" s="1">
        <v>45658</v>
      </c>
      <c r="B5" t="s">
        <v>21</v>
      </c>
      <c r="C5" s="5">
        <v>35304590</v>
      </c>
    </row>
    <row r="6" spans="1:4" x14ac:dyDescent="0.25">
      <c r="A6" s="1">
        <v>45658</v>
      </c>
      <c r="B6" t="s">
        <v>22</v>
      </c>
      <c r="C6" s="5">
        <v>1581818</v>
      </c>
    </row>
    <row r="7" spans="1:4" x14ac:dyDescent="0.25">
      <c r="A7" s="1">
        <v>45658</v>
      </c>
      <c r="B7" t="s">
        <v>29</v>
      </c>
      <c r="C7" s="5">
        <v>263756</v>
      </c>
    </row>
    <row r="8" spans="1:4" x14ac:dyDescent="0.25">
      <c r="A8" s="1">
        <v>45658</v>
      </c>
      <c r="B8" t="s">
        <v>34</v>
      </c>
      <c r="C8" s="5">
        <v>619682</v>
      </c>
    </row>
    <row r="9" spans="1:4" x14ac:dyDescent="0.25">
      <c r="A9" s="1">
        <v>45658</v>
      </c>
      <c r="B9" t="s">
        <v>27</v>
      </c>
      <c r="C9" s="5">
        <v>414795</v>
      </c>
    </row>
    <row r="10" spans="1:4" x14ac:dyDescent="0.25">
      <c r="A10" s="1">
        <v>45658</v>
      </c>
      <c r="B10" t="s">
        <v>25</v>
      </c>
      <c r="C10" s="5">
        <v>164553</v>
      </c>
    </row>
    <row r="11" spans="1:4" x14ac:dyDescent="0.25">
      <c r="A11" s="1">
        <v>45658</v>
      </c>
      <c r="B11" t="s">
        <v>32</v>
      </c>
      <c r="C11" s="5">
        <v>3573470</v>
      </c>
    </row>
    <row r="12" spans="1:4" x14ac:dyDescent="0.25">
      <c r="A12" s="1">
        <v>45658</v>
      </c>
      <c r="B12" t="s">
        <v>69</v>
      </c>
      <c r="C12" s="5">
        <v>1909313</v>
      </c>
      <c r="D12" t="s">
        <v>63</v>
      </c>
    </row>
    <row r="13" spans="1:4" x14ac:dyDescent="0.25">
      <c r="A13" s="1">
        <v>45658</v>
      </c>
      <c r="B13" t="s">
        <v>42</v>
      </c>
      <c r="C13" s="5">
        <v>726420</v>
      </c>
    </row>
    <row r="14" spans="1:4" x14ac:dyDescent="0.25">
      <c r="A14" s="1">
        <v>45658</v>
      </c>
      <c r="B14" t="s">
        <v>46</v>
      </c>
      <c r="C14" s="5">
        <v>196105</v>
      </c>
    </row>
    <row r="15" spans="1:4" x14ac:dyDescent="0.25">
      <c r="A15" s="1">
        <v>45658</v>
      </c>
      <c r="B15" t="s">
        <v>30</v>
      </c>
      <c r="C15" s="5">
        <v>707325</v>
      </c>
    </row>
    <row r="16" spans="1:4" x14ac:dyDescent="0.25">
      <c r="A16" s="1">
        <v>45658</v>
      </c>
      <c r="B16" t="s">
        <v>45</v>
      </c>
      <c r="C16" s="5">
        <v>829100</v>
      </c>
    </row>
    <row r="17" spans="1:4" x14ac:dyDescent="0.25">
      <c r="A17" s="1">
        <v>45658</v>
      </c>
      <c r="B17" t="s">
        <v>36</v>
      </c>
      <c r="C17" s="5">
        <v>544810</v>
      </c>
    </row>
    <row r="18" spans="1:4" x14ac:dyDescent="0.25">
      <c r="A18" s="1">
        <v>45658</v>
      </c>
      <c r="B18" t="s">
        <v>33</v>
      </c>
      <c r="C18" s="5">
        <v>9315000</v>
      </c>
    </row>
    <row r="19" spans="1:4" x14ac:dyDescent="0.25">
      <c r="A19" s="1">
        <v>45658</v>
      </c>
      <c r="B19" t="s">
        <v>48</v>
      </c>
      <c r="C19" s="5">
        <v>431000</v>
      </c>
    </row>
    <row r="20" spans="1:4" x14ac:dyDescent="0.25">
      <c r="A20" s="1">
        <v>45658</v>
      </c>
      <c r="B20" t="s">
        <v>24</v>
      </c>
      <c r="C20" s="5">
        <v>1208950</v>
      </c>
    </row>
    <row r="21" spans="1:4" x14ac:dyDescent="0.25">
      <c r="A21" s="1">
        <v>45658</v>
      </c>
      <c r="B21" t="s">
        <v>37</v>
      </c>
      <c r="C21" s="5">
        <v>1054605</v>
      </c>
    </row>
    <row r="22" spans="1:4" x14ac:dyDescent="0.25">
      <c r="A22" s="1">
        <v>45658</v>
      </c>
      <c r="B22" t="s">
        <v>66</v>
      </c>
      <c r="C22" s="5">
        <v>829765</v>
      </c>
      <c r="D22" t="s">
        <v>39</v>
      </c>
    </row>
    <row r="23" spans="1:4" x14ac:dyDescent="0.25">
      <c r="A23" s="1">
        <v>45658</v>
      </c>
      <c r="B23" t="s">
        <v>67</v>
      </c>
      <c r="C23" s="5">
        <v>3909000</v>
      </c>
      <c r="D23" t="s">
        <v>38</v>
      </c>
    </row>
    <row r="24" spans="1:4" x14ac:dyDescent="0.25">
      <c r="A24" s="1">
        <v>45658</v>
      </c>
      <c r="B24" t="s">
        <v>23</v>
      </c>
      <c r="C24" s="5">
        <v>123000</v>
      </c>
    </row>
    <row r="25" spans="1:4" x14ac:dyDescent="0.25">
      <c r="A25" s="1">
        <v>45658</v>
      </c>
      <c r="B25" t="s">
        <v>31</v>
      </c>
      <c r="C25" s="5">
        <v>170698</v>
      </c>
    </row>
    <row r="26" spans="1:4" x14ac:dyDescent="0.25">
      <c r="A26" s="1">
        <v>45658</v>
      </c>
      <c r="B26" t="s">
        <v>68</v>
      </c>
      <c r="C26" s="5">
        <v>55056</v>
      </c>
      <c r="D26" t="s">
        <v>40</v>
      </c>
    </row>
    <row r="27" spans="1:4" x14ac:dyDescent="0.25">
      <c r="A27" s="1">
        <v>45658</v>
      </c>
      <c r="B27" t="s">
        <v>41</v>
      </c>
      <c r="C27" s="5">
        <v>182433</v>
      </c>
    </row>
    <row r="28" spans="1:4" x14ac:dyDescent="0.25">
      <c r="A28" s="1">
        <v>45658</v>
      </c>
      <c r="B28" t="s">
        <v>28</v>
      </c>
      <c r="C28" s="5">
        <v>141316</v>
      </c>
    </row>
    <row r="29" spans="1:4" x14ac:dyDescent="0.25">
      <c r="A29" s="1">
        <v>45658</v>
      </c>
      <c r="B29" t="s">
        <v>47</v>
      </c>
      <c r="C29" s="5">
        <v>172000</v>
      </c>
    </row>
    <row r="30" spans="1:4" x14ac:dyDescent="0.25">
      <c r="A30" s="1">
        <v>45689</v>
      </c>
      <c r="B30" t="s">
        <v>43</v>
      </c>
      <c r="C30" s="5">
        <v>52258931</v>
      </c>
    </row>
    <row r="31" spans="1:4" x14ac:dyDescent="0.25">
      <c r="A31" s="1">
        <v>45689</v>
      </c>
      <c r="B31" t="s">
        <v>35</v>
      </c>
      <c r="C31" s="5">
        <v>221400</v>
      </c>
    </row>
    <row r="32" spans="1:4" x14ac:dyDescent="0.25">
      <c r="A32" s="1">
        <v>45689</v>
      </c>
      <c r="B32" t="s">
        <v>26</v>
      </c>
      <c r="C32" s="5">
        <v>2691430</v>
      </c>
    </row>
    <row r="33" spans="1:4" x14ac:dyDescent="0.25">
      <c r="A33" s="1">
        <v>45689</v>
      </c>
      <c r="B33" t="s">
        <v>21</v>
      </c>
      <c r="C33" s="5">
        <v>27072413</v>
      </c>
    </row>
    <row r="34" spans="1:4" x14ac:dyDescent="0.25">
      <c r="A34" s="1">
        <v>45689</v>
      </c>
      <c r="B34" t="s">
        <v>22</v>
      </c>
      <c r="C34" s="5">
        <v>1482791</v>
      </c>
    </row>
    <row r="35" spans="1:4" x14ac:dyDescent="0.25">
      <c r="A35" s="1">
        <v>45689</v>
      </c>
      <c r="B35" t="s">
        <v>29</v>
      </c>
      <c r="C35" s="5">
        <v>244857</v>
      </c>
    </row>
    <row r="36" spans="1:4" x14ac:dyDescent="0.25">
      <c r="A36" s="1">
        <v>45689</v>
      </c>
      <c r="B36" t="s">
        <v>34</v>
      </c>
      <c r="C36" s="5">
        <v>646595</v>
      </c>
    </row>
    <row r="37" spans="1:4" x14ac:dyDescent="0.25">
      <c r="A37" s="1">
        <v>45689</v>
      </c>
      <c r="B37" t="s">
        <v>27</v>
      </c>
      <c r="C37" s="5">
        <v>252690</v>
      </c>
    </row>
    <row r="38" spans="1:4" x14ac:dyDescent="0.25">
      <c r="A38" s="1">
        <v>45689</v>
      </c>
      <c r="B38" t="s">
        <v>25</v>
      </c>
      <c r="C38" s="5">
        <v>181050</v>
      </c>
    </row>
    <row r="39" spans="1:4" x14ac:dyDescent="0.25">
      <c r="A39" s="1">
        <v>45689</v>
      </c>
      <c r="B39" t="s">
        <v>32</v>
      </c>
      <c r="C39" s="5">
        <v>4126612</v>
      </c>
    </row>
    <row r="40" spans="1:4" x14ac:dyDescent="0.25">
      <c r="A40" s="1">
        <v>45689</v>
      </c>
      <c r="B40" t="s">
        <v>69</v>
      </c>
      <c r="C40" s="5">
        <v>1694822</v>
      </c>
      <c r="D40" t="s">
        <v>63</v>
      </c>
    </row>
    <row r="41" spans="1:4" x14ac:dyDescent="0.25">
      <c r="A41" s="1">
        <v>45689</v>
      </c>
      <c r="B41" t="s">
        <v>42</v>
      </c>
      <c r="C41" s="5">
        <v>642787</v>
      </c>
    </row>
    <row r="42" spans="1:4" x14ac:dyDescent="0.25">
      <c r="A42" s="1">
        <v>45689</v>
      </c>
      <c r="B42" t="s">
        <v>46</v>
      </c>
      <c r="C42" s="5">
        <v>184994</v>
      </c>
    </row>
    <row r="43" spans="1:4" x14ac:dyDescent="0.25">
      <c r="A43" s="1">
        <v>45689</v>
      </c>
      <c r="B43" t="s">
        <v>30</v>
      </c>
      <c r="C43" s="5">
        <v>546797</v>
      </c>
    </row>
    <row r="44" spans="1:4" x14ac:dyDescent="0.25">
      <c r="A44" s="1">
        <v>45689</v>
      </c>
      <c r="B44" t="s">
        <v>45</v>
      </c>
      <c r="C44" s="5">
        <v>738500</v>
      </c>
    </row>
    <row r="45" spans="1:4" x14ac:dyDescent="0.25">
      <c r="A45" s="1">
        <v>45689</v>
      </c>
      <c r="B45" t="s">
        <v>36</v>
      </c>
      <c r="C45" s="5">
        <v>520006</v>
      </c>
    </row>
    <row r="46" spans="1:4" x14ac:dyDescent="0.25">
      <c r="A46" s="1">
        <v>45689</v>
      </c>
      <c r="B46" t="s">
        <v>33</v>
      </c>
      <c r="C46" s="5">
        <v>10057000</v>
      </c>
    </row>
    <row r="47" spans="1:4" x14ac:dyDescent="0.25">
      <c r="A47" s="1">
        <v>45689</v>
      </c>
      <c r="B47" t="s">
        <v>48</v>
      </c>
      <c r="C47" s="5">
        <v>476000</v>
      </c>
    </row>
    <row r="48" spans="1:4" x14ac:dyDescent="0.25">
      <c r="A48" s="1">
        <v>45689</v>
      </c>
      <c r="B48" t="s">
        <v>24</v>
      </c>
      <c r="C48" s="5">
        <v>1589183</v>
      </c>
    </row>
    <row r="49" spans="1:4" x14ac:dyDescent="0.25">
      <c r="A49" s="1">
        <v>45689</v>
      </c>
      <c r="B49" t="s">
        <v>37</v>
      </c>
      <c r="C49" s="5">
        <v>962227</v>
      </c>
    </row>
    <row r="50" spans="1:4" x14ac:dyDescent="0.25">
      <c r="A50" s="1">
        <v>45689</v>
      </c>
      <c r="B50" t="s">
        <v>66</v>
      </c>
      <c r="C50" s="5">
        <v>857558</v>
      </c>
      <c r="D50" t="s">
        <v>39</v>
      </c>
    </row>
    <row r="51" spans="1:4" x14ac:dyDescent="0.25">
      <c r="A51" s="1">
        <v>45689</v>
      </c>
      <c r="B51" t="s">
        <v>67</v>
      </c>
      <c r="C51" s="5">
        <v>3796876</v>
      </c>
      <c r="D51" t="s">
        <v>38</v>
      </c>
    </row>
    <row r="52" spans="1:4" x14ac:dyDescent="0.25">
      <c r="A52" s="1">
        <v>45689</v>
      </c>
      <c r="B52" t="s">
        <v>23</v>
      </c>
      <c r="C52" s="5">
        <v>100000</v>
      </c>
    </row>
    <row r="53" spans="1:4" x14ac:dyDescent="0.25">
      <c r="A53" s="1">
        <v>45689</v>
      </c>
      <c r="B53" t="s">
        <v>31</v>
      </c>
      <c r="C53" s="5">
        <v>154652</v>
      </c>
    </row>
    <row r="54" spans="1:4" x14ac:dyDescent="0.25">
      <c r="A54" s="1">
        <v>45689</v>
      </c>
      <c r="B54" t="s">
        <v>68</v>
      </c>
      <c r="C54" s="5">
        <v>52565</v>
      </c>
      <c r="D54" t="s">
        <v>40</v>
      </c>
    </row>
    <row r="55" spans="1:4" x14ac:dyDescent="0.25">
      <c r="A55" s="1">
        <v>45689</v>
      </c>
      <c r="B55" t="s">
        <v>41</v>
      </c>
      <c r="C55" s="5">
        <v>160840</v>
      </c>
    </row>
    <row r="56" spans="1:4" x14ac:dyDescent="0.25">
      <c r="A56" s="1">
        <v>45689</v>
      </c>
      <c r="B56" t="s">
        <v>28</v>
      </c>
      <c r="C56" s="5">
        <v>96793</v>
      </c>
    </row>
    <row r="57" spans="1:4" x14ac:dyDescent="0.25">
      <c r="A57" s="1">
        <v>45689</v>
      </c>
      <c r="B57" t="s">
        <v>47</v>
      </c>
      <c r="C57" s="5">
        <v>109000</v>
      </c>
    </row>
    <row r="58" spans="1:4" x14ac:dyDescent="0.25">
      <c r="A58" s="1">
        <v>45717</v>
      </c>
      <c r="B58" t="s">
        <v>43</v>
      </c>
      <c r="C58" s="5">
        <v>49519085</v>
      </c>
    </row>
    <row r="59" spans="1:4" x14ac:dyDescent="0.25">
      <c r="A59" s="1">
        <v>45717</v>
      </c>
      <c r="B59" t="s">
        <v>35</v>
      </c>
      <c r="C59" s="5">
        <v>251300</v>
      </c>
    </row>
    <row r="60" spans="1:4" x14ac:dyDescent="0.25">
      <c r="A60" s="1">
        <v>45717</v>
      </c>
      <c r="B60" t="s">
        <v>26</v>
      </c>
      <c r="C60" s="5">
        <v>3813000</v>
      </c>
    </row>
    <row r="61" spans="1:4" x14ac:dyDescent="0.25">
      <c r="A61" s="1">
        <v>45717</v>
      </c>
      <c r="B61" t="s">
        <v>21</v>
      </c>
      <c r="C61" s="5">
        <v>27863090</v>
      </c>
    </row>
    <row r="62" spans="1:4" x14ac:dyDescent="0.25">
      <c r="A62" s="1">
        <v>45717</v>
      </c>
      <c r="B62" t="s">
        <v>22</v>
      </c>
      <c r="C62" s="5">
        <v>1211751</v>
      </c>
    </row>
    <row r="63" spans="1:4" x14ac:dyDescent="0.25">
      <c r="A63" s="1">
        <v>45717</v>
      </c>
      <c r="B63" t="s">
        <v>29</v>
      </c>
      <c r="C63" s="5">
        <v>460000</v>
      </c>
    </row>
    <row r="64" spans="1:4" x14ac:dyDescent="0.25">
      <c r="A64" s="1">
        <v>45717</v>
      </c>
      <c r="B64" t="s">
        <v>34</v>
      </c>
      <c r="C64" s="5">
        <v>487656</v>
      </c>
    </row>
    <row r="65" spans="1:4" x14ac:dyDescent="0.25">
      <c r="A65" s="1">
        <v>45717</v>
      </c>
      <c r="B65" t="s">
        <v>27</v>
      </c>
      <c r="C65" s="5">
        <v>401172</v>
      </c>
    </row>
    <row r="66" spans="1:4" x14ac:dyDescent="0.25">
      <c r="A66" s="1">
        <v>45717</v>
      </c>
      <c r="B66" t="s">
        <v>25</v>
      </c>
      <c r="C66" s="5">
        <v>117512</v>
      </c>
    </row>
    <row r="67" spans="1:4" x14ac:dyDescent="0.25">
      <c r="A67" s="1">
        <v>45717</v>
      </c>
      <c r="B67" t="s">
        <v>32</v>
      </c>
      <c r="C67" s="5">
        <v>3674141</v>
      </c>
    </row>
    <row r="68" spans="1:4" x14ac:dyDescent="0.25">
      <c r="A68" s="1">
        <v>45717</v>
      </c>
      <c r="B68" t="s">
        <v>69</v>
      </c>
      <c r="C68" s="5">
        <v>975874</v>
      </c>
      <c r="D68" t="s">
        <v>63</v>
      </c>
    </row>
    <row r="69" spans="1:4" x14ac:dyDescent="0.25">
      <c r="A69" s="1">
        <v>45717</v>
      </c>
      <c r="B69" t="s">
        <v>42</v>
      </c>
      <c r="C69" s="5">
        <v>1001000</v>
      </c>
    </row>
    <row r="70" spans="1:4" x14ac:dyDescent="0.25">
      <c r="A70" s="1">
        <v>45717</v>
      </c>
      <c r="B70" t="s">
        <v>46</v>
      </c>
      <c r="C70" s="5">
        <v>187879</v>
      </c>
    </row>
    <row r="71" spans="1:4" x14ac:dyDescent="0.25">
      <c r="A71" s="1">
        <v>45717</v>
      </c>
      <c r="B71" t="s">
        <v>30</v>
      </c>
      <c r="C71" s="5">
        <v>739000</v>
      </c>
    </row>
    <row r="72" spans="1:4" x14ac:dyDescent="0.25">
      <c r="A72" s="1">
        <v>45717</v>
      </c>
      <c r="B72" t="s">
        <v>45</v>
      </c>
      <c r="C72" s="5">
        <v>785112</v>
      </c>
    </row>
    <row r="73" spans="1:4" x14ac:dyDescent="0.25">
      <c r="A73" s="1">
        <v>45717</v>
      </c>
      <c r="B73" t="s">
        <v>36</v>
      </c>
      <c r="C73" s="5">
        <v>441851</v>
      </c>
    </row>
    <row r="74" spans="1:4" x14ac:dyDescent="0.25">
      <c r="A74" s="1">
        <v>45717</v>
      </c>
      <c r="B74" t="s">
        <v>33</v>
      </c>
      <c r="C74" s="5">
        <v>9750000</v>
      </c>
    </row>
    <row r="75" spans="1:4" x14ac:dyDescent="0.25">
      <c r="A75" s="1">
        <v>45717</v>
      </c>
      <c r="B75" t="s">
        <v>48</v>
      </c>
      <c r="C75" s="5">
        <v>321000</v>
      </c>
    </row>
    <row r="76" spans="1:4" x14ac:dyDescent="0.25">
      <c r="A76" s="1">
        <v>45717</v>
      </c>
      <c r="B76" t="s">
        <v>24</v>
      </c>
      <c r="C76" s="5">
        <v>1074008</v>
      </c>
    </row>
    <row r="77" spans="1:4" x14ac:dyDescent="0.25">
      <c r="A77" s="1">
        <v>45717</v>
      </c>
      <c r="B77" t="s">
        <v>37</v>
      </c>
      <c r="C77" s="5">
        <v>1010463</v>
      </c>
    </row>
    <row r="78" spans="1:4" x14ac:dyDescent="0.25">
      <c r="A78" s="1">
        <v>45717</v>
      </c>
      <c r="B78" t="s">
        <v>66</v>
      </c>
      <c r="C78" s="5">
        <v>395932</v>
      </c>
      <c r="D78" t="s">
        <v>39</v>
      </c>
    </row>
    <row r="79" spans="1:4" x14ac:dyDescent="0.25">
      <c r="A79" s="1">
        <v>45717</v>
      </c>
      <c r="B79" t="s">
        <v>67</v>
      </c>
      <c r="C79" s="5">
        <v>2350603</v>
      </c>
      <c r="D79" t="s">
        <v>38</v>
      </c>
    </row>
    <row r="80" spans="1:4" x14ac:dyDescent="0.25">
      <c r="A80" s="1">
        <v>45717</v>
      </c>
      <c r="B80" t="s">
        <v>23</v>
      </c>
      <c r="C80" s="5">
        <v>223000</v>
      </c>
    </row>
    <row r="81" spans="1:4" x14ac:dyDescent="0.25">
      <c r="A81" s="1">
        <v>45717</v>
      </c>
      <c r="B81" t="s">
        <v>31</v>
      </c>
      <c r="C81" s="5">
        <v>242000</v>
      </c>
    </row>
    <row r="82" spans="1:4" x14ac:dyDescent="0.25">
      <c r="A82" s="1">
        <v>45717</v>
      </c>
      <c r="B82" t="s">
        <v>68</v>
      </c>
      <c r="C82" s="5">
        <v>29785</v>
      </c>
      <c r="D82" t="s">
        <v>40</v>
      </c>
    </row>
    <row r="83" spans="1:4" x14ac:dyDescent="0.25">
      <c r="A83" s="1">
        <v>45717</v>
      </c>
      <c r="B83" t="s">
        <v>41</v>
      </c>
      <c r="C83" s="5">
        <v>185045</v>
      </c>
    </row>
    <row r="84" spans="1:4" x14ac:dyDescent="0.25">
      <c r="A84" s="1">
        <v>45717</v>
      </c>
      <c r="B84" t="s">
        <v>28</v>
      </c>
      <c r="C84" s="5">
        <v>130000</v>
      </c>
    </row>
    <row r="85" spans="1:4" x14ac:dyDescent="0.25">
      <c r="A85" s="1">
        <v>45717</v>
      </c>
      <c r="B85" t="s">
        <v>47</v>
      </c>
      <c r="C85" s="5">
        <v>90000</v>
      </c>
    </row>
    <row r="86" spans="1:4" x14ac:dyDescent="0.25">
      <c r="A86" s="1">
        <v>45748</v>
      </c>
      <c r="B86" t="s">
        <v>43</v>
      </c>
      <c r="C86" s="5">
        <v>52544680</v>
      </c>
    </row>
    <row r="87" spans="1:4" x14ac:dyDescent="0.25">
      <c r="A87" s="1">
        <v>45748</v>
      </c>
      <c r="B87" t="s">
        <v>35</v>
      </c>
      <c r="C87" s="5">
        <v>257600</v>
      </c>
    </row>
    <row r="88" spans="1:4" x14ac:dyDescent="0.25">
      <c r="A88" s="1">
        <v>45748</v>
      </c>
      <c r="B88" t="s">
        <v>26</v>
      </c>
      <c r="C88" s="5">
        <v>2328000</v>
      </c>
    </row>
    <row r="89" spans="1:4" x14ac:dyDescent="0.25">
      <c r="A89" s="1">
        <v>45748</v>
      </c>
      <c r="B89" t="s">
        <v>21</v>
      </c>
      <c r="C89" s="5">
        <v>37025726</v>
      </c>
    </row>
    <row r="90" spans="1:4" x14ac:dyDescent="0.25">
      <c r="A90" s="1">
        <v>45748</v>
      </c>
      <c r="B90" t="s">
        <v>22</v>
      </c>
      <c r="C90" s="5">
        <v>1085344</v>
      </c>
    </row>
    <row r="91" spans="1:4" x14ac:dyDescent="0.25">
      <c r="A91" s="1">
        <v>45748</v>
      </c>
      <c r="B91" t="s">
        <v>29</v>
      </c>
      <c r="C91" s="5">
        <v>358000</v>
      </c>
    </row>
    <row r="92" spans="1:4" x14ac:dyDescent="0.25">
      <c r="A92" s="1">
        <v>45748</v>
      </c>
      <c r="B92" t="s">
        <v>34</v>
      </c>
      <c r="C92" s="5">
        <v>504784</v>
      </c>
    </row>
    <row r="93" spans="1:4" x14ac:dyDescent="0.25">
      <c r="A93" s="1">
        <v>45748</v>
      </c>
      <c r="B93" t="s">
        <v>27</v>
      </c>
      <c r="C93" s="5">
        <v>278000</v>
      </c>
    </row>
    <row r="94" spans="1:4" x14ac:dyDescent="0.25">
      <c r="A94" s="1">
        <v>45748</v>
      </c>
      <c r="B94" t="s">
        <v>25</v>
      </c>
      <c r="C94" s="5">
        <v>123000</v>
      </c>
    </row>
    <row r="95" spans="1:4" x14ac:dyDescent="0.25">
      <c r="A95" s="1">
        <v>45748</v>
      </c>
      <c r="B95" t="s">
        <v>32</v>
      </c>
      <c r="C95" s="5">
        <v>3276177</v>
      </c>
    </row>
    <row r="96" spans="1:4" x14ac:dyDescent="0.25">
      <c r="A96" s="1">
        <v>45748</v>
      </c>
      <c r="B96" t="s">
        <v>69</v>
      </c>
      <c r="C96" s="5">
        <v>1227906</v>
      </c>
      <c r="D96" t="s">
        <v>63</v>
      </c>
    </row>
    <row r="97" spans="1:4" x14ac:dyDescent="0.25">
      <c r="A97" s="1">
        <v>45748</v>
      </c>
      <c r="B97" t="s">
        <v>42</v>
      </c>
      <c r="C97" s="5">
        <v>610000</v>
      </c>
    </row>
    <row r="98" spans="1:4" x14ac:dyDescent="0.25">
      <c r="A98" s="1">
        <v>45748</v>
      </c>
      <c r="B98" t="s">
        <v>46</v>
      </c>
      <c r="C98" s="5">
        <v>184080</v>
      </c>
    </row>
    <row r="99" spans="1:4" x14ac:dyDescent="0.25">
      <c r="A99" s="1">
        <v>45748</v>
      </c>
      <c r="B99" t="s">
        <v>30</v>
      </c>
      <c r="C99" s="5">
        <v>495000</v>
      </c>
    </row>
    <row r="100" spans="1:4" x14ac:dyDescent="0.25">
      <c r="A100" s="1">
        <v>45748</v>
      </c>
      <c r="B100" t="s">
        <v>45</v>
      </c>
      <c r="C100" s="5">
        <v>811900</v>
      </c>
    </row>
    <row r="101" spans="1:4" x14ac:dyDescent="0.25">
      <c r="A101" s="1">
        <v>45748</v>
      </c>
      <c r="B101" t="s">
        <v>36</v>
      </c>
      <c r="C101" s="5">
        <v>649806</v>
      </c>
    </row>
    <row r="102" spans="1:4" x14ac:dyDescent="0.25">
      <c r="A102" s="1">
        <v>45748</v>
      </c>
      <c r="B102" t="s">
        <v>33</v>
      </c>
      <c r="C102" s="5">
        <v>9081000</v>
      </c>
    </row>
    <row r="103" spans="1:4" x14ac:dyDescent="0.25">
      <c r="A103" s="1">
        <v>45748</v>
      </c>
      <c r="B103" t="s">
        <v>48</v>
      </c>
      <c r="C103" s="5">
        <v>303000</v>
      </c>
    </row>
    <row r="104" spans="1:4" x14ac:dyDescent="0.25">
      <c r="A104" s="1">
        <v>45748</v>
      </c>
      <c r="B104" t="s">
        <v>24</v>
      </c>
      <c r="C104" s="5">
        <v>1272117</v>
      </c>
    </row>
    <row r="105" spans="1:4" x14ac:dyDescent="0.25">
      <c r="A105" s="1">
        <v>45748</v>
      </c>
      <c r="B105" t="s">
        <v>37</v>
      </c>
      <c r="C105" s="5">
        <v>1000753</v>
      </c>
    </row>
    <row r="106" spans="1:4" x14ac:dyDescent="0.25">
      <c r="A106" s="1">
        <v>45748</v>
      </c>
      <c r="B106" t="s">
        <v>66</v>
      </c>
      <c r="C106" s="5">
        <v>478486</v>
      </c>
      <c r="D106" t="s">
        <v>39</v>
      </c>
    </row>
    <row r="107" spans="1:4" x14ac:dyDescent="0.25">
      <c r="A107" s="1">
        <v>45748</v>
      </c>
      <c r="B107" t="s">
        <v>67</v>
      </c>
      <c r="C107" s="5">
        <v>3004521</v>
      </c>
      <c r="D107" t="s">
        <v>38</v>
      </c>
    </row>
    <row r="108" spans="1:4" x14ac:dyDescent="0.25">
      <c r="A108" s="1">
        <v>45748</v>
      </c>
      <c r="B108" t="s">
        <v>23</v>
      </c>
      <c r="C108" s="5">
        <v>419000</v>
      </c>
    </row>
    <row r="109" spans="1:4" x14ac:dyDescent="0.25">
      <c r="A109" s="1">
        <v>45748</v>
      </c>
      <c r="B109" t="s">
        <v>31</v>
      </c>
      <c r="C109" s="5">
        <v>136000</v>
      </c>
    </row>
    <row r="110" spans="1:4" x14ac:dyDescent="0.25">
      <c r="A110" s="1">
        <v>45748</v>
      </c>
      <c r="B110" t="s">
        <v>68</v>
      </c>
      <c r="C110" s="5">
        <v>39719</v>
      </c>
      <c r="D110" t="s">
        <v>40</v>
      </c>
    </row>
    <row r="111" spans="1:4" x14ac:dyDescent="0.25">
      <c r="A111" s="1">
        <v>45748</v>
      </c>
      <c r="B111" t="s">
        <v>41</v>
      </c>
      <c r="C111" s="5">
        <v>202120</v>
      </c>
    </row>
    <row r="112" spans="1:4" x14ac:dyDescent="0.25">
      <c r="A112" s="1">
        <v>45748</v>
      </c>
      <c r="B112" t="s">
        <v>28</v>
      </c>
      <c r="C112" s="5">
        <v>63000</v>
      </c>
    </row>
    <row r="113" spans="1:4" x14ac:dyDescent="0.25">
      <c r="A113" s="1">
        <v>45748</v>
      </c>
      <c r="B113" t="s">
        <v>47</v>
      </c>
      <c r="C113" s="5">
        <v>91000</v>
      </c>
    </row>
    <row r="114" spans="1:4" x14ac:dyDescent="0.25">
      <c r="A114" s="1">
        <v>45778</v>
      </c>
      <c r="B114" t="s">
        <v>43</v>
      </c>
      <c r="C114" s="5">
        <v>52276000</v>
      </c>
    </row>
    <row r="115" spans="1:4" x14ac:dyDescent="0.25">
      <c r="A115" s="1">
        <v>45778</v>
      </c>
      <c r="B115" t="s">
        <v>35</v>
      </c>
      <c r="C115" s="5">
        <v>305200</v>
      </c>
    </row>
    <row r="116" spans="1:4" x14ac:dyDescent="0.25">
      <c r="A116" s="1">
        <v>45778</v>
      </c>
      <c r="B116" t="s">
        <v>26</v>
      </c>
      <c r="C116" s="5">
        <v>2829000</v>
      </c>
    </row>
    <row r="117" spans="1:4" x14ac:dyDescent="0.25">
      <c r="A117" s="1">
        <v>45778</v>
      </c>
      <c r="B117" t="s">
        <v>21</v>
      </c>
      <c r="C117" s="5">
        <v>33907457</v>
      </c>
    </row>
    <row r="118" spans="1:4" x14ac:dyDescent="0.25">
      <c r="A118" s="1">
        <v>45778</v>
      </c>
      <c r="B118" t="s">
        <v>22</v>
      </c>
      <c r="C118" s="5">
        <v>1179196</v>
      </c>
    </row>
    <row r="119" spans="1:4" x14ac:dyDescent="0.25">
      <c r="A119" s="1">
        <v>45778</v>
      </c>
      <c r="B119" t="s">
        <v>29</v>
      </c>
      <c r="C119" s="5">
        <v>254000</v>
      </c>
    </row>
    <row r="120" spans="1:4" x14ac:dyDescent="0.25">
      <c r="A120" s="1">
        <v>45778</v>
      </c>
      <c r="B120" t="s">
        <v>34</v>
      </c>
      <c r="C120" s="5">
        <v>511953</v>
      </c>
    </row>
    <row r="121" spans="1:4" x14ac:dyDescent="0.25">
      <c r="A121" s="1">
        <v>45778</v>
      </c>
      <c r="B121" t="s">
        <v>27</v>
      </c>
      <c r="C121" s="5">
        <v>410000</v>
      </c>
    </row>
    <row r="122" spans="1:4" x14ac:dyDescent="0.25">
      <c r="A122" s="1">
        <v>45778</v>
      </c>
      <c r="B122" t="s">
        <v>25</v>
      </c>
      <c r="C122" s="5">
        <v>126000</v>
      </c>
    </row>
    <row r="123" spans="1:4" x14ac:dyDescent="0.25">
      <c r="A123" s="1">
        <v>45778</v>
      </c>
      <c r="B123" t="s">
        <v>32</v>
      </c>
      <c r="C123" s="5">
        <v>6603080</v>
      </c>
    </row>
    <row r="124" spans="1:4" x14ac:dyDescent="0.25">
      <c r="A124" s="1">
        <v>45778</v>
      </c>
      <c r="B124" t="s">
        <v>69</v>
      </c>
      <c r="C124" s="5">
        <v>1465671</v>
      </c>
      <c r="D124" t="s">
        <v>63</v>
      </c>
    </row>
    <row r="125" spans="1:4" x14ac:dyDescent="0.25">
      <c r="A125" s="1">
        <v>45778</v>
      </c>
      <c r="B125" t="s">
        <v>42</v>
      </c>
      <c r="C125" s="5">
        <v>823000</v>
      </c>
    </row>
    <row r="126" spans="1:4" x14ac:dyDescent="0.25">
      <c r="A126" s="1">
        <v>45778</v>
      </c>
      <c r="B126" t="s">
        <v>46</v>
      </c>
      <c r="C126" s="5">
        <v>242274</v>
      </c>
    </row>
    <row r="127" spans="1:4" x14ac:dyDescent="0.25">
      <c r="A127" s="1">
        <v>45778</v>
      </c>
      <c r="B127" t="s">
        <v>30</v>
      </c>
      <c r="C127" s="5">
        <v>561000</v>
      </c>
    </row>
    <row r="128" spans="1:4" x14ac:dyDescent="0.25">
      <c r="A128" s="1">
        <v>45778</v>
      </c>
      <c r="B128" t="s">
        <v>45</v>
      </c>
      <c r="C128" s="5">
        <v>815400</v>
      </c>
    </row>
    <row r="129" spans="1:4" x14ac:dyDescent="0.25">
      <c r="A129" s="1">
        <v>45778</v>
      </c>
      <c r="B129" t="s">
        <v>36</v>
      </c>
      <c r="C129" s="5">
        <v>583653</v>
      </c>
    </row>
    <row r="130" spans="1:4" x14ac:dyDescent="0.25">
      <c r="A130" s="1">
        <v>45778</v>
      </c>
      <c r="B130" t="s">
        <v>33</v>
      </c>
      <c r="C130" s="5">
        <v>8234000</v>
      </c>
    </row>
    <row r="131" spans="1:4" x14ac:dyDescent="0.25">
      <c r="A131" s="1">
        <v>45778</v>
      </c>
      <c r="B131" t="s">
        <v>48</v>
      </c>
      <c r="C131" s="5">
        <v>316000</v>
      </c>
    </row>
    <row r="132" spans="1:4" x14ac:dyDescent="0.25">
      <c r="A132" s="1">
        <v>45778</v>
      </c>
      <c r="B132" t="s">
        <v>24</v>
      </c>
      <c r="C132" s="5">
        <v>1616104</v>
      </c>
    </row>
    <row r="133" spans="1:4" x14ac:dyDescent="0.25">
      <c r="A133" s="1">
        <v>45778</v>
      </c>
      <c r="B133" t="s">
        <v>37</v>
      </c>
      <c r="C133" s="5">
        <v>1000711</v>
      </c>
    </row>
    <row r="134" spans="1:4" x14ac:dyDescent="0.25">
      <c r="A134" s="1">
        <v>45778</v>
      </c>
      <c r="B134" t="s">
        <v>66</v>
      </c>
      <c r="C134" s="5">
        <v>763760</v>
      </c>
      <c r="D134" t="s">
        <v>39</v>
      </c>
    </row>
    <row r="135" spans="1:4" x14ac:dyDescent="0.25">
      <c r="A135" s="1">
        <v>45778</v>
      </c>
      <c r="B135" t="s">
        <v>67</v>
      </c>
      <c r="C135" s="5">
        <v>4224880</v>
      </c>
      <c r="D135" t="s">
        <v>38</v>
      </c>
    </row>
    <row r="136" spans="1:4" x14ac:dyDescent="0.25">
      <c r="A136" s="1">
        <v>45778</v>
      </c>
      <c r="B136" t="s">
        <v>23</v>
      </c>
      <c r="C136" s="5">
        <v>646000</v>
      </c>
    </row>
    <row r="137" spans="1:4" x14ac:dyDescent="0.25">
      <c r="A137" s="1">
        <v>45778</v>
      </c>
      <c r="B137" t="s">
        <v>31</v>
      </c>
      <c r="C137" s="5">
        <v>159000</v>
      </c>
    </row>
    <row r="138" spans="1:4" x14ac:dyDescent="0.25">
      <c r="A138" s="1">
        <v>45778</v>
      </c>
      <c r="B138" t="s">
        <v>68</v>
      </c>
      <c r="C138" s="5">
        <v>50322</v>
      </c>
      <c r="D138" t="s">
        <v>40</v>
      </c>
    </row>
    <row r="139" spans="1:4" x14ac:dyDescent="0.25">
      <c r="A139" s="1">
        <v>45778</v>
      </c>
      <c r="B139" t="s">
        <v>41</v>
      </c>
      <c r="C139" s="5">
        <v>212004</v>
      </c>
    </row>
    <row r="140" spans="1:4" x14ac:dyDescent="0.25">
      <c r="A140" s="1">
        <v>45778</v>
      </c>
      <c r="B140" t="s">
        <v>28</v>
      </c>
      <c r="C140" s="5">
        <v>73000</v>
      </c>
    </row>
    <row r="141" spans="1:4" x14ac:dyDescent="0.25">
      <c r="A141" s="1">
        <v>45778</v>
      </c>
      <c r="B141" t="s">
        <v>47</v>
      </c>
      <c r="C141" s="5">
        <v>93000</v>
      </c>
    </row>
    <row r="142" spans="1:4" x14ac:dyDescent="0.25">
      <c r="A142" s="1">
        <v>45809</v>
      </c>
      <c r="B142" t="s">
        <v>43</v>
      </c>
      <c r="C142" s="5">
        <v>54983000</v>
      </c>
    </row>
    <row r="143" spans="1:4" x14ac:dyDescent="0.25">
      <c r="A143" s="1">
        <v>45809</v>
      </c>
      <c r="B143" t="s">
        <v>35</v>
      </c>
      <c r="C143" s="5">
        <v>330900</v>
      </c>
    </row>
    <row r="144" spans="1:4" x14ac:dyDescent="0.25">
      <c r="A144" s="1">
        <v>45809</v>
      </c>
      <c r="B144" t="s">
        <v>26</v>
      </c>
      <c r="C144" s="5">
        <v>2809000</v>
      </c>
    </row>
    <row r="145" spans="1:4" x14ac:dyDescent="0.25">
      <c r="A145" s="1">
        <v>45809</v>
      </c>
      <c r="B145" t="s">
        <v>21</v>
      </c>
      <c r="C145" s="5">
        <v>30014386</v>
      </c>
    </row>
    <row r="146" spans="1:4" x14ac:dyDescent="0.25">
      <c r="A146" s="1">
        <v>45809</v>
      </c>
      <c r="B146" t="s">
        <v>22</v>
      </c>
      <c r="C146" s="5">
        <v>1188758</v>
      </c>
    </row>
    <row r="147" spans="1:4" x14ac:dyDescent="0.25">
      <c r="A147" s="1">
        <v>45809</v>
      </c>
      <c r="B147" t="s">
        <v>29</v>
      </c>
      <c r="C147" s="5">
        <v>170000</v>
      </c>
    </row>
    <row r="148" spans="1:4" x14ac:dyDescent="0.25">
      <c r="A148" s="1">
        <v>45809</v>
      </c>
      <c r="B148" t="s">
        <v>34</v>
      </c>
      <c r="C148" s="5">
        <v>523388</v>
      </c>
    </row>
    <row r="149" spans="1:4" x14ac:dyDescent="0.25">
      <c r="A149" s="1">
        <v>45809</v>
      </c>
      <c r="B149" t="s">
        <v>27</v>
      </c>
      <c r="C149" s="5">
        <v>425000</v>
      </c>
    </row>
    <row r="150" spans="1:4" x14ac:dyDescent="0.25">
      <c r="A150" s="1">
        <v>45809</v>
      </c>
      <c r="B150" t="s">
        <v>25</v>
      </c>
      <c r="C150" s="5">
        <v>130000</v>
      </c>
    </row>
    <row r="151" spans="1:4" x14ac:dyDescent="0.25">
      <c r="A151" s="1">
        <v>45809</v>
      </c>
      <c r="B151" t="s">
        <v>32</v>
      </c>
      <c r="C151" s="5">
        <v>5223053</v>
      </c>
    </row>
    <row r="152" spans="1:4" x14ac:dyDescent="0.25">
      <c r="A152" s="1">
        <v>45809</v>
      </c>
      <c r="B152" t="s">
        <v>69</v>
      </c>
      <c r="C152" s="5">
        <v>971275</v>
      </c>
      <c r="D152" t="s">
        <v>63</v>
      </c>
    </row>
    <row r="153" spans="1:4" x14ac:dyDescent="0.25">
      <c r="A153" s="1">
        <v>45809</v>
      </c>
      <c r="B153" t="s">
        <v>42</v>
      </c>
      <c r="C153" s="5">
        <v>970000</v>
      </c>
    </row>
    <row r="154" spans="1:4" x14ac:dyDescent="0.25">
      <c r="A154" s="1">
        <v>45809</v>
      </c>
      <c r="B154" t="s">
        <v>46</v>
      </c>
      <c r="C154" s="5">
        <v>216135</v>
      </c>
    </row>
    <row r="155" spans="1:4" x14ac:dyDescent="0.25">
      <c r="A155" s="1">
        <v>45809</v>
      </c>
      <c r="B155" t="s">
        <v>30</v>
      </c>
      <c r="C155" s="5">
        <v>646000</v>
      </c>
    </row>
    <row r="156" spans="1:4" x14ac:dyDescent="0.25">
      <c r="A156" s="1">
        <v>45809</v>
      </c>
      <c r="B156" t="s">
        <v>45</v>
      </c>
      <c r="C156" s="5">
        <v>814600</v>
      </c>
    </row>
    <row r="157" spans="1:4" x14ac:dyDescent="0.25">
      <c r="A157" s="1">
        <v>45809</v>
      </c>
      <c r="B157" t="s">
        <v>36</v>
      </c>
      <c r="C157" s="5">
        <v>446493</v>
      </c>
    </row>
    <row r="158" spans="1:4" x14ac:dyDescent="0.25">
      <c r="A158" s="1">
        <v>45809</v>
      </c>
      <c r="B158" t="s">
        <v>33</v>
      </c>
      <c r="C158" s="5">
        <v>7611000</v>
      </c>
    </row>
    <row r="159" spans="1:4" x14ac:dyDescent="0.25">
      <c r="A159" s="1">
        <v>45809</v>
      </c>
      <c r="B159" t="s">
        <v>48</v>
      </c>
      <c r="C159" s="5">
        <v>343000</v>
      </c>
    </row>
    <row r="160" spans="1:4" x14ac:dyDescent="0.25">
      <c r="A160" s="1">
        <v>45809</v>
      </c>
      <c r="B160" t="s">
        <v>24</v>
      </c>
      <c r="C160" s="5">
        <v>1156593</v>
      </c>
    </row>
    <row r="161" spans="1:4" x14ac:dyDescent="0.25">
      <c r="A161" s="1">
        <v>45809</v>
      </c>
      <c r="B161" t="s">
        <v>37</v>
      </c>
      <c r="C161" s="5">
        <v>1027821</v>
      </c>
    </row>
    <row r="162" spans="1:4" x14ac:dyDescent="0.25">
      <c r="A162" s="1">
        <v>45809</v>
      </c>
      <c r="B162" t="s">
        <v>66</v>
      </c>
      <c r="C162" s="5">
        <v>681328</v>
      </c>
      <c r="D162" t="s">
        <v>39</v>
      </c>
    </row>
    <row r="163" spans="1:4" x14ac:dyDescent="0.25">
      <c r="A163" s="1">
        <v>45809</v>
      </c>
      <c r="B163" t="s">
        <v>67</v>
      </c>
      <c r="C163" s="5">
        <v>3263320</v>
      </c>
      <c r="D163" t="s">
        <v>38</v>
      </c>
    </row>
    <row r="164" spans="1:4" x14ac:dyDescent="0.25">
      <c r="A164" s="1">
        <v>45809</v>
      </c>
      <c r="B164" t="s">
        <v>23</v>
      </c>
      <c r="C164" s="5">
        <v>463000</v>
      </c>
    </row>
    <row r="165" spans="1:4" x14ac:dyDescent="0.25">
      <c r="A165" s="1">
        <v>45809</v>
      </c>
      <c r="B165" t="s">
        <v>31</v>
      </c>
      <c r="C165" s="5">
        <v>175000</v>
      </c>
    </row>
    <row r="166" spans="1:4" x14ac:dyDescent="0.25">
      <c r="A166" s="1">
        <v>45809</v>
      </c>
      <c r="B166" t="s">
        <v>68</v>
      </c>
      <c r="C166" s="5">
        <v>45526</v>
      </c>
      <c r="D166" t="s">
        <v>40</v>
      </c>
    </row>
    <row r="167" spans="1:4" x14ac:dyDescent="0.25">
      <c r="A167" s="1">
        <v>45809</v>
      </c>
      <c r="B167" t="s">
        <v>41</v>
      </c>
      <c r="C167" s="5">
        <v>230480</v>
      </c>
    </row>
    <row r="168" spans="1:4" x14ac:dyDescent="0.25">
      <c r="A168" s="1">
        <v>45809</v>
      </c>
      <c r="B168" t="s">
        <v>28</v>
      </c>
      <c r="C168" s="5">
        <v>64000</v>
      </c>
    </row>
    <row r="169" spans="1:4" x14ac:dyDescent="0.25">
      <c r="A169" s="1">
        <v>45809</v>
      </c>
      <c r="B169" t="s">
        <v>47</v>
      </c>
      <c r="C169" s="5">
        <v>108000</v>
      </c>
    </row>
    <row r="170" spans="1:4" x14ac:dyDescent="0.25">
      <c r="A170" s="1">
        <v>45839</v>
      </c>
      <c r="B170" t="s">
        <v>43</v>
      </c>
      <c r="C170" s="5">
        <v>56360000</v>
      </c>
    </row>
    <row r="171" spans="1:4" x14ac:dyDescent="0.25">
      <c r="A171" s="1">
        <v>45839</v>
      </c>
      <c r="B171" t="s">
        <v>35</v>
      </c>
      <c r="C171" s="5">
        <v>472700</v>
      </c>
    </row>
    <row r="172" spans="1:4" x14ac:dyDescent="0.25">
      <c r="A172" s="1">
        <v>45839</v>
      </c>
      <c r="B172" t="s">
        <v>26</v>
      </c>
      <c r="C172" s="5">
        <v>2606000</v>
      </c>
    </row>
    <row r="173" spans="1:4" x14ac:dyDescent="0.25">
      <c r="A173" s="1">
        <v>45839</v>
      </c>
      <c r="B173" t="s">
        <v>21</v>
      </c>
      <c r="C173" s="5">
        <v>41527247</v>
      </c>
    </row>
    <row r="174" spans="1:4" x14ac:dyDescent="0.25">
      <c r="A174" s="1">
        <v>45839</v>
      </c>
      <c r="B174" t="s">
        <v>22</v>
      </c>
      <c r="C174" s="5">
        <v>1454734</v>
      </c>
    </row>
    <row r="175" spans="1:4" x14ac:dyDescent="0.25">
      <c r="A175" s="1">
        <v>45839</v>
      </c>
      <c r="B175" t="s">
        <v>29</v>
      </c>
      <c r="C175" s="5">
        <v>184000</v>
      </c>
    </row>
    <row r="176" spans="1:4" x14ac:dyDescent="0.25">
      <c r="A176" s="1">
        <v>45839</v>
      </c>
      <c r="B176" t="s">
        <v>34</v>
      </c>
      <c r="C176" s="5">
        <v>568181</v>
      </c>
    </row>
    <row r="177" spans="1:4" x14ac:dyDescent="0.25">
      <c r="A177" s="1">
        <v>45839</v>
      </c>
      <c r="B177" t="s">
        <v>27</v>
      </c>
      <c r="C177" s="5">
        <v>426000</v>
      </c>
    </row>
    <row r="178" spans="1:4" x14ac:dyDescent="0.25">
      <c r="A178" s="1">
        <v>45839</v>
      </c>
      <c r="B178" t="s">
        <v>25</v>
      </c>
      <c r="C178" s="5">
        <v>160000</v>
      </c>
    </row>
    <row r="179" spans="1:4" x14ac:dyDescent="0.25">
      <c r="A179" s="1">
        <v>45839</v>
      </c>
      <c r="B179" t="s">
        <v>32</v>
      </c>
      <c r="C179" s="5">
        <v>6943477</v>
      </c>
    </row>
    <row r="180" spans="1:4" x14ac:dyDescent="0.25">
      <c r="A180" s="1">
        <v>45839</v>
      </c>
      <c r="B180" t="s">
        <v>69</v>
      </c>
      <c r="C180" s="5">
        <v>1155270</v>
      </c>
      <c r="D180" t="s">
        <v>63</v>
      </c>
    </row>
    <row r="181" spans="1:4" x14ac:dyDescent="0.25">
      <c r="A181" s="1">
        <v>45839</v>
      </c>
      <c r="B181" t="s">
        <v>42</v>
      </c>
      <c r="C181" s="5">
        <v>1028000</v>
      </c>
    </row>
    <row r="182" spans="1:4" x14ac:dyDescent="0.25">
      <c r="A182" s="1">
        <v>45839</v>
      </c>
      <c r="B182" t="s">
        <v>46</v>
      </c>
      <c r="C182" s="5">
        <v>293910</v>
      </c>
    </row>
    <row r="183" spans="1:4" x14ac:dyDescent="0.25">
      <c r="A183" s="1">
        <v>45839</v>
      </c>
      <c r="B183" t="s">
        <v>30</v>
      </c>
      <c r="C183" s="5">
        <v>769000</v>
      </c>
    </row>
    <row r="184" spans="1:4" x14ac:dyDescent="0.25">
      <c r="A184" s="1">
        <v>45839</v>
      </c>
      <c r="B184" t="s">
        <v>45</v>
      </c>
      <c r="C184" s="5">
        <v>969100</v>
      </c>
    </row>
    <row r="185" spans="1:4" x14ac:dyDescent="0.25">
      <c r="A185" s="1">
        <v>45839</v>
      </c>
      <c r="B185" t="s">
        <v>36</v>
      </c>
      <c r="C185" s="5">
        <v>510960</v>
      </c>
    </row>
    <row r="186" spans="1:4" x14ac:dyDescent="0.25">
      <c r="A186" s="1">
        <v>45839</v>
      </c>
      <c r="B186" t="s">
        <v>33</v>
      </c>
      <c r="C186" s="5">
        <v>7615000</v>
      </c>
    </row>
    <row r="187" spans="1:4" x14ac:dyDescent="0.25">
      <c r="A187" s="1">
        <v>45839</v>
      </c>
      <c r="B187" t="s">
        <v>48</v>
      </c>
      <c r="C187" s="5">
        <v>403000</v>
      </c>
    </row>
    <row r="188" spans="1:4" x14ac:dyDescent="0.25">
      <c r="A188" s="1">
        <v>45839</v>
      </c>
      <c r="B188" t="s">
        <v>24</v>
      </c>
      <c r="C188" s="5">
        <v>1679416</v>
      </c>
    </row>
    <row r="189" spans="1:4" x14ac:dyDescent="0.25">
      <c r="A189" s="1">
        <v>45839</v>
      </c>
      <c r="B189" t="s">
        <v>37</v>
      </c>
      <c r="C189" s="5">
        <v>1261774</v>
      </c>
    </row>
    <row r="190" spans="1:4" x14ac:dyDescent="0.25">
      <c r="A190" s="1">
        <v>45839</v>
      </c>
      <c r="B190" t="s">
        <v>66</v>
      </c>
      <c r="C190" s="5">
        <v>994090</v>
      </c>
      <c r="D190" t="s">
        <v>39</v>
      </c>
    </row>
    <row r="191" spans="1:4" x14ac:dyDescent="0.25">
      <c r="A191" s="1">
        <v>45839</v>
      </c>
      <c r="B191" t="s">
        <v>67</v>
      </c>
      <c r="C191" s="5">
        <v>3744820</v>
      </c>
      <c r="D191" t="s">
        <v>38</v>
      </c>
    </row>
    <row r="192" spans="1:4" x14ac:dyDescent="0.25">
      <c r="A192" s="1">
        <v>45839</v>
      </c>
      <c r="B192" t="s">
        <v>23</v>
      </c>
      <c r="C192" s="5">
        <v>1015000</v>
      </c>
    </row>
    <row r="193" spans="1:4" x14ac:dyDescent="0.25">
      <c r="A193" s="1">
        <v>45839</v>
      </c>
      <c r="B193" t="s">
        <v>31</v>
      </c>
      <c r="C193" s="5">
        <v>189000</v>
      </c>
    </row>
    <row r="194" spans="1:4" x14ac:dyDescent="0.25">
      <c r="A194" s="1">
        <v>45839</v>
      </c>
      <c r="B194" t="s">
        <v>68</v>
      </c>
      <c r="C194" s="5">
        <v>58096</v>
      </c>
      <c r="D194" t="s">
        <v>40</v>
      </c>
    </row>
    <row r="195" spans="1:4" x14ac:dyDescent="0.25">
      <c r="A195" s="1">
        <v>45839</v>
      </c>
      <c r="B195" t="s">
        <v>41</v>
      </c>
      <c r="C195" s="5">
        <v>220443</v>
      </c>
    </row>
    <row r="196" spans="1:4" x14ac:dyDescent="0.25">
      <c r="A196" s="1">
        <v>45839</v>
      </c>
      <c r="B196" t="s">
        <v>28</v>
      </c>
      <c r="C196" s="5">
        <v>76000</v>
      </c>
    </row>
    <row r="197" spans="1:4" x14ac:dyDescent="0.25">
      <c r="A197" s="1">
        <v>45839</v>
      </c>
      <c r="B197" t="s">
        <v>47</v>
      </c>
      <c r="C197" s="5">
        <v>146000</v>
      </c>
    </row>
    <row r="198" spans="1:4" x14ac:dyDescent="0.25">
      <c r="A198" s="1">
        <v>45870</v>
      </c>
      <c r="B198" t="s">
        <v>43</v>
      </c>
      <c r="C198" s="5">
        <v>53122914</v>
      </c>
    </row>
    <row r="199" spans="1:4" x14ac:dyDescent="0.25">
      <c r="A199" s="1">
        <v>45870</v>
      </c>
      <c r="B199" t="s">
        <v>35</v>
      </c>
      <c r="C199" s="5">
        <v>480000</v>
      </c>
    </row>
    <row r="200" spans="1:4" x14ac:dyDescent="0.25">
      <c r="A200" s="1">
        <v>45870</v>
      </c>
      <c r="B200" t="s">
        <v>26</v>
      </c>
      <c r="C200" s="5">
        <v>2796460</v>
      </c>
    </row>
    <row r="201" spans="1:4" x14ac:dyDescent="0.25">
      <c r="A201" s="1">
        <v>45870</v>
      </c>
      <c r="B201" t="s">
        <v>21</v>
      </c>
      <c r="C201" s="5">
        <v>47203865</v>
      </c>
    </row>
    <row r="202" spans="1:4" x14ac:dyDescent="0.25">
      <c r="A202" s="1">
        <v>45870</v>
      </c>
      <c r="B202" t="s">
        <v>22</v>
      </c>
      <c r="C202" s="5">
        <v>1177682</v>
      </c>
    </row>
    <row r="203" spans="1:4" x14ac:dyDescent="0.25">
      <c r="A203" s="1">
        <v>45870</v>
      </c>
      <c r="B203" t="s">
        <v>29</v>
      </c>
      <c r="C203" s="5">
        <v>286750</v>
      </c>
    </row>
    <row r="204" spans="1:4" x14ac:dyDescent="0.25">
      <c r="A204" s="1">
        <v>45870</v>
      </c>
      <c r="B204" t="s">
        <v>34</v>
      </c>
      <c r="C204" s="5">
        <v>513272</v>
      </c>
    </row>
    <row r="205" spans="1:4" x14ac:dyDescent="0.25">
      <c r="A205" s="1">
        <v>45870</v>
      </c>
      <c r="B205" t="s">
        <v>27</v>
      </c>
      <c r="C205" s="5">
        <v>408831</v>
      </c>
    </row>
    <row r="206" spans="1:4" x14ac:dyDescent="0.25">
      <c r="A206" s="1">
        <v>45870</v>
      </c>
      <c r="B206" t="s">
        <v>25</v>
      </c>
      <c r="C206" s="5">
        <v>136843</v>
      </c>
    </row>
    <row r="207" spans="1:4" x14ac:dyDescent="0.25">
      <c r="A207" s="1">
        <v>45870</v>
      </c>
      <c r="B207" t="s">
        <v>32</v>
      </c>
      <c r="C207" s="5">
        <v>4851770</v>
      </c>
    </row>
    <row r="208" spans="1:4" x14ac:dyDescent="0.25">
      <c r="A208" s="1">
        <v>45870</v>
      </c>
      <c r="B208" t="s">
        <v>69</v>
      </c>
      <c r="C208" s="5">
        <v>1054929</v>
      </c>
      <c r="D208" t="s">
        <v>63</v>
      </c>
    </row>
    <row r="209" spans="1:4" x14ac:dyDescent="0.25">
      <c r="A209" s="1">
        <v>45870</v>
      </c>
      <c r="B209" t="s">
        <v>42</v>
      </c>
      <c r="C209" s="5">
        <v>700641</v>
      </c>
    </row>
    <row r="210" spans="1:4" x14ac:dyDescent="0.25">
      <c r="A210" s="1">
        <v>45870</v>
      </c>
      <c r="B210" t="s">
        <v>46</v>
      </c>
      <c r="C210" s="5">
        <v>277218</v>
      </c>
    </row>
    <row r="211" spans="1:4" x14ac:dyDescent="0.25">
      <c r="A211" s="1">
        <v>45870</v>
      </c>
      <c r="B211" t="s">
        <v>30</v>
      </c>
      <c r="C211" s="5">
        <v>741645</v>
      </c>
    </row>
    <row r="212" spans="1:4" x14ac:dyDescent="0.25">
      <c r="A212" s="1">
        <v>45870</v>
      </c>
      <c r="B212" t="s">
        <v>45</v>
      </c>
      <c r="C212" s="5">
        <v>933197</v>
      </c>
    </row>
    <row r="213" spans="1:4" x14ac:dyDescent="0.25">
      <c r="A213" s="1">
        <v>45870</v>
      </c>
      <c r="B213" t="s">
        <v>36</v>
      </c>
      <c r="C213" s="5">
        <v>396118</v>
      </c>
    </row>
    <row r="214" spans="1:4" x14ac:dyDescent="0.25">
      <c r="A214" s="1">
        <v>45870</v>
      </c>
      <c r="B214" t="s">
        <v>33</v>
      </c>
      <c r="C214" s="5">
        <v>6909000</v>
      </c>
    </row>
    <row r="215" spans="1:4" x14ac:dyDescent="0.25">
      <c r="A215" s="1">
        <v>45870</v>
      </c>
      <c r="B215" t="s">
        <v>48</v>
      </c>
      <c r="C215" s="5">
        <v>349000</v>
      </c>
    </row>
    <row r="216" spans="1:4" x14ac:dyDescent="0.25">
      <c r="A216" s="1">
        <v>45870</v>
      </c>
      <c r="B216" t="s">
        <v>24</v>
      </c>
      <c r="C216" s="5">
        <v>1931065</v>
      </c>
    </row>
    <row r="217" spans="1:4" x14ac:dyDescent="0.25">
      <c r="A217" s="1">
        <v>45870</v>
      </c>
      <c r="B217" t="s">
        <v>37</v>
      </c>
      <c r="C217" s="5">
        <v>1444128</v>
      </c>
    </row>
    <row r="218" spans="1:4" x14ac:dyDescent="0.25">
      <c r="A218" s="1">
        <v>45870</v>
      </c>
      <c r="B218" t="s">
        <v>66</v>
      </c>
      <c r="C218" s="5">
        <v>646413</v>
      </c>
      <c r="D218" t="s">
        <v>39</v>
      </c>
    </row>
    <row r="219" spans="1:4" x14ac:dyDescent="0.25">
      <c r="A219" s="1">
        <v>45870</v>
      </c>
      <c r="B219" t="s">
        <v>67</v>
      </c>
      <c r="C219" s="5">
        <v>2510050</v>
      </c>
      <c r="D219" t="s">
        <v>38</v>
      </c>
    </row>
    <row r="220" spans="1:4" x14ac:dyDescent="0.25">
      <c r="A220" s="1">
        <v>45870</v>
      </c>
      <c r="B220" t="s">
        <v>23</v>
      </c>
      <c r="C220" s="5">
        <v>602000</v>
      </c>
    </row>
    <row r="221" spans="1:4" x14ac:dyDescent="0.25">
      <c r="A221" s="1">
        <v>45870</v>
      </c>
      <c r="B221" t="s">
        <v>31</v>
      </c>
      <c r="C221" s="5">
        <v>161310</v>
      </c>
    </row>
    <row r="222" spans="1:4" x14ac:dyDescent="0.25">
      <c r="A222" s="1">
        <v>45870</v>
      </c>
      <c r="B222" t="s">
        <v>68</v>
      </c>
      <c r="C222" s="5">
        <v>49100</v>
      </c>
      <c r="D222" t="s">
        <v>40</v>
      </c>
    </row>
    <row r="223" spans="1:4" x14ac:dyDescent="0.25">
      <c r="A223" s="1">
        <v>45870</v>
      </c>
      <c r="B223" t="s">
        <v>41</v>
      </c>
      <c r="C223" s="5">
        <v>217660</v>
      </c>
    </row>
    <row r="224" spans="1:4" x14ac:dyDescent="0.25">
      <c r="A224" s="1">
        <v>45870</v>
      </c>
      <c r="B224" t="s">
        <v>28</v>
      </c>
      <c r="C224" s="5">
        <v>89757</v>
      </c>
    </row>
    <row r="225" spans="1:4" x14ac:dyDescent="0.25">
      <c r="A225" s="1">
        <v>45870</v>
      </c>
      <c r="B225" t="s">
        <v>47</v>
      </c>
      <c r="C225" s="5">
        <v>120000</v>
      </c>
    </row>
    <row r="226" spans="1:4" x14ac:dyDescent="0.25">
      <c r="A226" s="1">
        <v>45901</v>
      </c>
      <c r="B226" t="s">
        <v>43</v>
      </c>
      <c r="C226" s="5">
        <v>51387194</v>
      </c>
    </row>
    <row r="227" spans="1:4" x14ac:dyDescent="0.25">
      <c r="A227" s="1">
        <v>45901</v>
      </c>
      <c r="B227" t="s">
        <v>35</v>
      </c>
      <c r="C227" s="5">
        <v>370000</v>
      </c>
    </row>
    <row r="228" spans="1:4" x14ac:dyDescent="0.25">
      <c r="A228" s="1">
        <v>45901</v>
      </c>
      <c r="B228" t="s">
        <v>26</v>
      </c>
      <c r="C228" s="5">
        <v>2637560</v>
      </c>
    </row>
    <row r="229" spans="1:4" x14ac:dyDescent="0.25">
      <c r="A229" s="1">
        <v>45901</v>
      </c>
      <c r="B229" t="s">
        <v>21</v>
      </c>
      <c r="C229" s="5">
        <v>35616990</v>
      </c>
    </row>
    <row r="230" spans="1:4" x14ac:dyDescent="0.25">
      <c r="A230" s="1">
        <v>45901</v>
      </c>
      <c r="B230" t="s">
        <v>22</v>
      </c>
      <c r="C230" s="5">
        <v>1053001</v>
      </c>
    </row>
    <row r="231" spans="1:4" x14ac:dyDescent="0.25">
      <c r="A231" s="1">
        <v>45901</v>
      </c>
      <c r="B231" t="s">
        <v>29</v>
      </c>
      <c r="C231" s="5">
        <v>177897</v>
      </c>
    </row>
    <row r="232" spans="1:4" x14ac:dyDescent="0.25">
      <c r="A232" s="1">
        <v>45901</v>
      </c>
      <c r="B232" t="s">
        <v>34</v>
      </c>
      <c r="C232" s="5">
        <v>427710</v>
      </c>
    </row>
    <row r="233" spans="1:4" x14ac:dyDescent="0.25">
      <c r="A233" s="1">
        <v>45901</v>
      </c>
      <c r="B233" t="s">
        <v>27</v>
      </c>
      <c r="C233" s="5">
        <v>388000</v>
      </c>
    </row>
    <row r="234" spans="1:4" x14ac:dyDescent="0.25">
      <c r="A234" s="1">
        <v>45901</v>
      </c>
      <c r="B234" t="s">
        <v>25</v>
      </c>
      <c r="C234" s="5">
        <v>115924</v>
      </c>
    </row>
    <row r="235" spans="1:4" x14ac:dyDescent="0.25">
      <c r="A235" s="1">
        <v>45901</v>
      </c>
      <c r="B235" t="s">
        <v>32</v>
      </c>
      <c r="C235" s="5">
        <v>5653390</v>
      </c>
    </row>
    <row r="236" spans="1:4" x14ac:dyDescent="0.25">
      <c r="A236" s="1">
        <v>45901</v>
      </c>
      <c r="B236" t="s">
        <v>69</v>
      </c>
      <c r="C236" s="5">
        <v>1098470</v>
      </c>
      <c r="D236" t="s">
        <v>63</v>
      </c>
    </row>
    <row r="237" spans="1:4" x14ac:dyDescent="0.25">
      <c r="A237" s="1">
        <v>45901</v>
      </c>
      <c r="B237" t="s">
        <v>42</v>
      </c>
      <c r="C237" s="5">
        <v>575111</v>
      </c>
    </row>
    <row r="238" spans="1:4" x14ac:dyDescent="0.25">
      <c r="A238" s="1">
        <v>45901</v>
      </c>
      <c r="B238" t="s">
        <v>46</v>
      </c>
      <c r="C238" s="5">
        <v>184405</v>
      </c>
    </row>
    <row r="239" spans="1:4" x14ac:dyDescent="0.25">
      <c r="A239" s="1">
        <v>45901</v>
      </c>
      <c r="B239" t="s">
        <v>30</v>
      </c>
      <c r="C239" s="5">
        <v>790147</v>
      </c>
    </row>
    <row r="240" spans="1:4" x14ac:dyDescent="0.25">
      <c r="A240" s="1">
        <v>45901</v>
      </c>
      <c r="B240" t="s">
        <v>45</v>
      </c>
      <c r="C240" s="5">
        <v>856634</v>
      </c>
    </row>
    <row r="241" spans="1:4" x14ac:dyDescent="0.25">
      <c r="A241" s="1">
        <v>45901</v>
      </c>
      <c r="B241" t="s">
        <v>36</v>
      </c>
      <c r="C241" s="5">
        <v>452088</v>
      </c>
    </row>
    <row r="242" spans="1:4" x14ac:dyDescent="0.25">
      <c r="A242" s="1">
        <v>45901</v>
      </c>
      <c r="B242" t="s">
        <v>33</v>
      </c>
      <c r="C242" s="5">
        <v>8801000</v>
      </c>
    </row>
    <row r="243" spans="1:4" x14ac:dyDescent="0.25">
      <c r="A243" s="1">
        <v>45901</v>
      </c>
      <c r="B243" t="s">
        <v>48</v>
      </c>
      <c r="C243" s="5">
        <v>333000</v>
      </c>
    </row>
    <row r="244" spans="1:4" x14ac:dyDescent="0.25">
      <c r="A244" s="1">
        <v>45901</v>
      </c>
      <c r="B244" t="s">
        <v>24</v>
      </c>
      <c r="C244" s="5">
        <v>1467074</v>
      </c>
    </row>
    <row r="245" spans="1:4" x14ac:dyDescent="0.25">
      <c r="A245" s="1">
        <v>45901</v>
      </c>
      <c r="B245" t="s">
        <v>37</v>
      </c>
      <c r="C245" s="5">
        <v>1250488</v>
      </c>
    </row>
    <row r="246" spans="1:4" x14ac:dyDescent="0.25">
      <c r="A246" s="1">
        <v>45901</v>
      </c>
      <c r="B246" t="s">
        <v>66</v>
      </c>
      <c r="C246" s="5">
        <v>770200</v>
      </c>
      <c r="D246" t="s">
        <v>39</v>
      </c>
    </row>
    <row r="247" spans="1:4" x14ac:dyDescent="0.25">
      <c r="A247" s="1">
        <v>45901</v>
      </c>
      <c r="B247" t="s">
        <v>67</v>
      </c>
      <c r="C247" s="5">
        <v>3264230</v>
      </c>
      <c r="D247" t="s">
        <v>38</v>
      </c>
    </row>
    <row r="248" spans="1:4" x14ac:dyDescent="0.25">
      <c r="A248" s="1">
        <v>45901</v>
      </c>
      <c r="B248" t="s">
        <v>23</v>
      </c>
      <c r="C248" s="5">
        <v>499000</v>
      </c>
    </row>
    <row r="249" spans="1:4" x14ac:dyDescent="0.25">
      <c r="A249" s="1">
        <v>45901</v>
      </c>
      <c r="B249" t="s">
        <v>31</v>
      </c>
      <c r="C249" s="5">
        <v>243598</v>
      </c>
    </row>
    <row r="250" spans="1:4" x14ac:dyDescent="0.25">
      <c r="A250" s="1">
        <v>45901</v>
      </c>
      <c r="B250" t="s">
        <v>68</v>
      </c>
      <c r="C250" s="5">
        <v>54554</v>
      </c>
      <c r="D250" t="s">
        <v>40</v>
      </c>
    </row>
    <row r="251" spans="1:4" x14ac:dyDescent="0.25">
      <c r="A251" s="1">
        <v>45901</v>
      </c>
      <c r="B251" t="s">
        <v>41</v>
      </c>
      <c r="C251" s="5">
        <v>187923</v>
      </c>
    </row>
    <row r="252" spans="1:4" x14ac:dyDescent="0.25">
      <c r="A252" s="1">
        <v>45901</v>
      </c>
      <c r="B252" t="s">
        <v>28</v>
      </c>
      <c r="C252" s="5">
        <v>90000</v>
      </c>
    </row>
    <row r="253" spans="1:4" x14ac:dyDescent="0.25">
      <c r="A253" s="1">
        <v>45901</v>
      </c>
      <c r="B253" t="s">
        <v>47</v>
      </c>
      <c r="C253" s="5">
        <v>148000</v>
      </c>
    </row>
    <row r="254" spans="1:4" x14ac:dyDescent="0.25">
      <c r="A254" s="1">
        <v>45931</v>
      </c>
      <c r="B254" t="s">
        <v>43</v>
      </c>
      <c r="C254" s="5">
        <v>55304111</v>
      </c>
    </row>
    <row r="255" spans="1:4" x14ac:dyDescent="0.25">
      <c r="A255" s="1">
        <v>45931</v>
      </c>
      <c r="B255" t="s">
        <v>35</v>
      </c>
      <c r="C255" s="5">
        <v>292630</v>
      </c>
    </row>
    <row r="256" spans="1:4" x14ac:dyDescent="0.25">
      <c r="A256" s="1">
        <v>45931</v>
      </c>
      <c r="B256" t="s">
        <v>26</v>
      </c>
      <c r="C256" s="5">
        <v>2699420</v>
      </c>
    </row>
    <row r="257" spans="1:4" x14ac:dyDescent="0.25">
      <c r="A257" s="1">
        <v>45931</v>
      </c>
      <c r="B257" t="s">
        <v>21</v>
      </c>
      <c r="C257" s="5">
        <v>41423548</v>
      </c>
    </row>
    <row r="258" spans="1:4" x14ac:dyDescent="0.25">
      <c r="A258" s="1">
        <v>45931</v>
      </c>
      <c r="B258" t="s">
        <v>22</v>
      </c>
      <c r="C258" s="5">
        <v>1294905</v>
      </c>
    </row>
    <row r="259" spans="1:4" x14ac:dyDescent="0.25">
      <c r="A259" s="1">
        <v>45931</v>
      </c>
      <c r="B259" t="s">
        <v>29</v>
      </c>
      <c r="C259" s="5">
        <v>265519</v>
      </c>
    </row>
    <row r="260" spans="1:4" x14ac:dyDescent="0.25">
      <c r="A260" s="1">
        <v>45931</v>
      </c>
      <c r="B260" t="s">
        <v>34</v>
      </c>
      <c r="C260" s="5">
        <v>470516</v>
      </c>
    </row>
    <row r="261" spans="1:4" x14ac:dyDescent="0.25">
      <c r="A261" s="1">
        <v>45931</v>
      </c>
      <c r="B261" t="s">
        <v>27</v>
      </c>
      <c r="C261" s="5">
        <v>449986</v>
      </c>
    </row>
    <row r="262" spans="1:4" x14ac:dyDescent="0.25">
      <c r="A262" s="1">
        <v>45931</v>
      </c>
      <c r="B262" t="s">
        <v>25</v>
      </c>
      <c r="C262" s="5">
        <v>106344</v>
      </c>
    </row>
    <row r="263" spans="1:4" x14ac:dyDescent="0.25">
      <c r="A263" s="1">
        <v>45931</v>
      </c>
      <c r="B263" t="s">
        <v>32</v>
      </c>
      <c r="C263" s="5">
        <v>4839590</v>
      </c>
    </row>
    <row r="264" spans="1:4" x14ac:dyDescent="0.25">
      <c r="A264" s="1">
        <v>45931</v>
      </c>
      <c r="B264" t="s">
        <v>69</v>
      </c>
      <c r="C264" s="5">
        <v>1144179</v>
      </c>
      <c r="D264" t="s">
        <v>63</v>
      </c>
    </row>
    <row r="265" spans="1:4" x14ac:dyDescent="0.25">
      <c r="A265" s="1">
        <v>45931</v>
      </c>
      <c r="B265" t="s">
        <v>42</v>
      </c>
      <c r="C265" s="5">
        <v>643644</v>
      </c>
    </row>
    <row r="266" spans="1:4" x14ac:dyDescent="0.25">
      <c r="A266" s="1">
        <v>45931</v>
      </c>
      <c r="B266" t="s">
        <v>46</v>
      </c>
      <c r="C266" s="5">
        <v>190045</v>
      </c>
    </row>
    <row r="267" spans="1:4" x14ac:dyDescent="0.25">
      <c r="A267" s="1">
        <v>45931</v>
      </c>
      <c r="B267" t="s">
        <v>30</v>
      </c>
      <c r="C267" s="5">
        <v>698378</v>
      </c>
    </row>
    <row r="268" spans="1:4" x14ac:dyDescent="0.25">
      <c r="A268" s="1">
        <v>45931</v>
      </c>
      <c r="B268" t="s">
        <v>45</v>
      </c>
      <c r="C268" s="5">
        <v>920904</v>
      </c>
    </row>
    <row r="269" spans="1:4" x14ac:dyDescent="0.25">
      <c r="A269" s="1">
        <v>45931</v>
      </c>
      <c r="B269" t="s">
        <v>36</v>
      </c>
      <c r="C269" s="5">
        <v>692654</v>
      </c>
    </row>
    <row r="270" spans="1:4" x14ac:dyDescent="0.25">
      <c r="A270" s="1">
        <v>45931</v>
      </c>
      <c r="B270" t="s">
        <v>33</v>
      </c>
      <c r="C270" s="5">
        <v>7516000</v>
      </c>
    </row>
    <row r="271" spans="1:4" x14ac:dyDescent="0.25">
      <c r="A271" s="1">
        <v>45931</v>
      </c>
      <c r="B271" t="s">
        <v>48</v>
      </c>
      <c r="C271" s="5">
        <v>342000</v>
      </c>
    </row>
    <row r="272" spans="1:4" x14ac:dyDescent="0.25">
      <c r="A272" s="1">
        <v>45931</v>
      </c>
      <c r="B272" t="s">
        <v>24</v>
      </c>
      <c r="C272" s="5">
        <v>1318922</v>
      </c>
    </row>
    <row r="273" spans="1:4" x14ac:dyDescent="0.25">
      <c r="A273" s="1">
        <v>45931</v>
      </c>
      <c r="B273" t="s">
        <v>37</v>
      </c>
      <c r="C273" s="5">
        <v>1685791</v>
      </c>
    </row>
    <row r="274" spans="1:4" x14ac:dyDescent="0.25">
      <c r="A274" s="1">
        <v>45931</v>
      </c>
      <c r="B274" t="s">
        <v>66</v>
      </c>
      <c r="C274" s="5">
        <v>580915</v>
      </c>
      <c r="D274" t="s">
        <v>39</v>
      </c>
    </row>
    <row r="275" spans="1:4" x14ac:dyDescent="0.25">
      <c r="A275" s="1">
        <v>45931</v>
      </c>
      <c r="B275" t="s">
        <v>67</v>
      </c>
      <c r="C275" s="5">
        <v>2628680</v>
      </c>
      <c r="D275" t="s">
        <v>38</v>
      </c>
    </row>
    <row r="276" spans="1:4" x14ac:dyDescent="0.25">
      <c r="A276" s="1">
        <v>45931</v>
      </c>
      <c r="B276" t="s">
        <v>23</v>
      </c>
      <c r="C276" s="5">
        <v>177000</v>
      </c>
    </row>
    <row r="277" spans="1:4" x14ac:dyDescent="0.25">
      <c r="A277" s="1">
        <v>45931</v>
      </c>
      <c r="B277" t="s">
        <v>31</v>
      </c>
      <c r="C277" s="5">
        <v>242031</v>
      </c>
    </row>
    <row r="278" spans="1:4" x14ac:dyDescent="0.25">
      <c r="A278" s="1">
        <v>45931</v>
      </c>
      <c r="B278" t="s">
        <v>68</v>
      </c>
      <c r="C278" s="5">
        <v>68937</v>
      </c>
      <c r="D278" t="s">
        <v>40</v>
      </c>
    </row>
    <row r="279" spans="1:4" x14ac:dyDescent="0.25">
      <c r="A279" s="1">
        <v>45931</v>
      </c>
      <c r="B279" t="s">
        <v>41</v>
      </c>
      <c r="C279" s="5">
        <v>211095</v>
      </c>
    </row>
    <row r="280" spans="1:4" x14ac:dyDescent="0.25">
      <c r="A280" s="1">
        <v>45931</v>
      </c>
      <c r="B280" t="s">
        <v>28</v>
      </c>
      <c r="C280" s="5">
        <v>102644</v>
      </c>
    </row>
    <row r="281" spans="1:4" x14ac:dyDescent="0.25">
      <c r="A281" s="1">
        <v>45931</v>
      </c>
      <c r="B281" t="s">
        <v>47</v>
      </c>
      <c r="C281" s="5">
        <v>128000</v>
      </c>
    </row>
    <row r="282" spans="1:4" x14ac:dyDescent="0.25">
      <c r="A282" s="1">
        <v>45962</v>
      </c>
      <c r="B282" t="s">
        <v>43</v>
      </c>
      <c r="C282" s="5">
        <v>43527100</v>
      </c>
    </row>
    <row r="283" spans="1:4" x14ac:dyDescent="0.25">
      <c r="A283" s="1">
        <v>45962</v>
      </c>
      <c r="B283" t="s">
        <v>35</v>
      </c>
      <c r="C283" s="5">
        <v>232172</v>
      </c>
    </row>
    <row r="284" spans="1:4" x14ac:dyDescent="0.25">
      <c r="A284" s="1">
        <v>45962</v>
      </c>
      <c r="B284" t="s">
        <v>26</v>
      </c>
      <c r="C284" s="5">
        <v>2719030</v>
      </c>
    </row>
    <row r="285" spans="1:4" x14ac:dyDescent="0.25">
      <c r="A285" s="1">
        <v>45962</v>
      </c>
      <c r="B285" t="s">
        <v>21</v>
      </c>
      <c r="C285" s="5">
        <v>30561811</v>
      </c>
    </row>
    <row r="286" spans="1:4" x14ac:dyDescent="0.25">
      <c r="A286" s="1">
        <v>45962</v>
      </c>
      <c r="B286" t="s">
        <v>22</v>
      </c>
      <c r="C286" s="5">
        <v>906399</v>
      </c>
    </row>
    <row r="287" spans="1:4" x14ac:dyDescent="0.25">
      <c r="A287" s="1">
        <v>45962</v>
      </c>
      <c r="B287" t="s">
        <v>29</v>
      </c>
      <c r="C287" s="5">
        <v>304195</v>
      </c>
    </row>
    <row r="288" spans="1:4" x14ac:dyDescent="0.25">
      <c r="A288" s="1">
        <v>45962</v>
      </c>
      <c r="B288" t="s">
        <v>34</v>
      </c>
      <c r="C288" s="5">
        <v>300659</v>
      </c>
    </row>
    <row r="289" spans="1:4" x14ac:dyDescent="0.25">
      <c r="A289" s="1">
        <v>45962</v>
      </c>
      <c r="B289" t="s">
        <v>27</v>
      </c>
      <c r="C289" s="5">
        <v>412230</v>
      </c>
    </row>
    <row r="290" spans="1:4" x14ac:dyDescent="0.25">
      <c r="A290" s="1">
        <v>45962</v>
      </c>
      <c r="B290" t="s">
        <v>25</v>
      </c>
      <c r="C290" s="5">
        <v>137019</v>
      </c>
    </row>
    <row r="291" spans="1:4" x14ac:dyDescent="0.25">
      <c r="A291" s="1">
        <v>45962</v>
      </c>
      <c r="B291" t="s">
        <v>32</v>
      </c>
      <c r="C291" s="5">
        <v>5604260</v>
      </c>
    </row>
    <row r="292" spans="1:4" x14ac:dyDescent="0.25">
      <c r="A292" s="1">
        <v>45962</v>
      </c>
      <c r="B292" t="s">
        <v>69</v>
      </c>
      <c r="C292" s="5">
        <v>1450090</v>
      </c>
      <c r="D292" t="s">
        <v>63</v>
      </c>
    </row>
    <row r="293" spans="1:4" x14ac:dyDescent="0.25">
      <c r="A293" s="1">
        <v>45962</v>
      </c>
      <c r="B293" t="s">
        <v>42</v>
      </c>
      <c r="C293" s="5">
        <v>660755</v>
      </c>
    </row>
    <row r="294" spans="1:4" x14ac:dyDescent="0.25">
      <c r="A294" s="1">
        <v>45962</v>
      </c>
      <c r="B294" t="s">
        <v>46</v>
      </c>
      <c r="C294" s="5">
        <v>167502</v>
      </c>
    </row>
    <row r="295" spans="1:4" x14ac:dyDescent="0.25">
      <c r="A295" s="1">
        <v>45962</v>
      </c>
      <c r="B295" t="s">
        <v>30</v>
      </c>
      <c r="C295" s="5">
        <v>638933</v>
      </c>
    </row>
    <row r="296" spans="1:4" x14ac:dyDescent="0.25">
      <c r="A296" s="1">
        <v>45962</v>
      </c>
      <c r="B296" t="s">
        <v>45</v>
      </c>
      <c r="C296" s="5">
        <v>711897</v>
      </c>
    </row>
    <row r="297" spans="1:4" x14ac:dyDescent="0.25">
      <c r="A297" s="1">
        <v>45962</v>
      </c>
      <c r="B297" t="s">
        <v>36</v>
      </c>
      <c r="C297" s="5">
        <v>304856</v>
      </c>
    </row>
    <row r="298" spans="1:4" x14ac:dyDescent="0.25">
      <c r="A298" s="1">
        <v>45962</v>
      </c>
      <c r="B298" t="s">
        <v>33</v>
      </c>
      <c r="C298" s="5">
        <v>8442000</v>
      </c>
    </row>
    <row r="299" spans="1:4" x14ac:dyDescent="0.25">
      <c r="A299" s="1">
        <v>45962</v>
      </c>
      <c r="B299" t="s">
        <v>48</v>
      </c>
      <c r="C299" s="5">
        <v>277000</v>
      </c>
    </row>
    <row r="300" spans="1:4" x14ac:dyDescent="0.25">
      <c r="A300" s="1">
        <v>45962</v>
      </c>
      <c r="B300" t="s">
        <v>24</v>
      </c>
      <c r="C300" s="5">
        <v>1682384</v>
      </c>
    </row>
    <row r="301" spans="1:4" x14ac:dyDescent="0.25">
      <c r="A301" s="1">
        <v>45962</v>
      </c>
      <c r="B301" t="s">
        <v>37</v>
      </c>
      <c r="C301" s="5">
        <v>1228964</v>
      </c>
    </row>
    <row r="302" spans="1:4" x14ac:dyDescent="0.25">
      <c r="A302" s="1">
        <v>45962</v>
      </c>
      <c r="B302" t="s">
        <v>66</v>
      </c>
      <c r="C302" s="5">
        <v>827681</v>
      </c>
      <c r="D302" t="s">
        <v>39</v>
      </c>
    </row>
    <row r="303" spans="1:4" x14ac:dyDescent="0.25">
      <c r="A303" s="1">
        <v>45962</v>
      </c>
      <c r="B303" t="s">
        <v>67</v>
      </c>
      <c r="C303" s="5">
        <v>3253390</v>
      </c>
      <c r="D303" t="s">
        <v>38</v>
      </c>
    </row>
    <row r="304" spans="1:4" x14ac:dyDescent="0.25">
      <c r="A304" s="1">
        <v>45962</v>
      </c>
      <c r="B304" t="s">
        <v>23</v>
      </c>
      <c r="C304" s="5">
        <v>88000</v>
      </c>
    </row>
    <row r="305" spans="1:4" x14ac:dyDescent="0.25">
      <c r="A305" s="1">
        <v>45962</v>
      </c>
      <c r="B305" t="s">
        <v>31</v>
      </c>
      <c r="C305" s="5">
        <v>169496</v>
      </c>
    </row>
    <row r="306" spans="1:4" x14ac:dyDescent="0.25">
      <c r="A306" s="1">
        <v>45962</v>
      </c>
      <c r="B306" t="s">
        <v>68</v>
      </c>
      <c r="C306" s="5">
        <v>51257</v>
      </c>
      <c r="D306" t="s">
        <v>40</v>
      </c>
    </row>
    <row r="307" spans="1:4" x14ac:dyDescent="0.25">
      <c r="A307" s="1">
        <v>45962</v>
      </c>
      <c r="B307" t="s">
        <v>41</v>
      </c>
      <c r="C307" s="5">
        <v>148137</v>
      </c>
    </row>
    <row r="308" spans="1:4" x14ac:dyDescent="0.25">
      <c r="A308" s="1">
        <v>45962</v>
      </c>
      <c r="B308" t="s">
        <v>28</v>
      </c>
      <c r="C308" s="5">
        <v>75668</v>
      </c>
    </row>
    <row r="309" spans="1:4" x14ac:dyDescent="0.25">
      <c r="A309" s="1">
        <v>45962</v>
      </c>
      <c r="B309" t="s">
        <v>47</v>
      </c>
      <c r="C309" s="5">
        <v>101000</v>
      </c>
    </row>
    <row r="310" spans="1:4" x14ac:dyDescent="0.25">
      <c r="A310" s="1">
        <v>45992</v>
      </c>
      <c r="B310" t="s">
        <v>43</v>
      </c>
      <c r="C310" s="5">
        <v>54241081</v>
      </c>
    </row>
    <row r="311" spans="1:4" x14ac:dyDescent="0.25">
      <c r="A311" s="1">
        <v>45992</v>
      </c>
      <c r="B311" t="s">
        <v>35</v>
      </c>
      <c r="C311" s="5">
        <v>272114</v>
      </c>
    </row>
    <row r="312" spans="1:4" x14ac:dyDescent="0.25">
      <c r="A312" s="1">
        <v>45992</v>
      </c>
      <c r="B312" t="s">
        <v>26</v>
      </c>
      <c r="C312" s="5">
        <v>2774940</v>
      </c>
    </row>
    <row r="313" spans="1:4" x14ac:dyDescent="0.25">
      <c r="A313" s="1">
        <v>45992</v>
      </c>
      <c r="B313" t="s">
        <v>21</v>
      </c>
      <c r="C313" s="5">
        <v>24229687</v>
      </c>
    </row>
    <row r="314" spans="1:4" x14ac:dyDescent="0.25">
      <c r="A314" s="1">
        <v>45992</v>
      </c>
      <c r="B314" t="s">
        <v>22</v>
      </c>
      <c r="C314" s="5">
        <v>1084938</v>
      </c>
    </row>
    <row r="315" spans="1:4" x14ac:dyDescent="0.25">
      <c r="A315" s="1">
        <v>45992</v>
      </c>
      <c r="B315" t="s">
        <v>29</v>
      </c>
      <c r="C315" s="5">
        <v>381352</v>
      </c>
    </row>
    <row r="316" spans="1:4" x14ac:dyDescent="0.25">
      <c r="A316" s="1">
        <v>45992</v>
      </c>
      <c r="B316" t="s">
        <v>34</v>
      </c>
      <c r="C316" s="5">
        <v>363049</v>
      </c>
    </row>
    <row r="317" spans="1:4" x14ac:dyDescent="0.25">
      <c r="A317" s="1">
        <v>45992</v>
      </c>
      <c r="B317" t="s">
        <v>27</v>
      </c>
      <c r="C317" s="5">
        <v>360981</v>
      </c>
    </row>
    <row r="318" spans="1:4" x14ac:dyDescent="0.25">
      <c r="A318" s="1">
        <v>45992</v>
      </c>
      <c r="B318" t="s">
        <v>25</v>
      </c>
      <c r="C318" s="5">
        <v>104739</v>
      </c>
    </row>
    <row r="319" spans="1:4" x14ac:dyDescent="0.25">
      <c r="A319" s="1">
        <v>45992</v>
      </c>
      <c r="B319" t="s">
        <v>32</v>
      </c>
      <c r="C319" s="5">
        <v>4740450</v>
      </c>
    </row>
    <row r="320" spans="1:4" x14ac:dyDescent="0.25">
      <c r="A320" s="1">
        <v>45992</v>
      </c>
      <c r="B320" t="s">
        <v>69</v>
      </c>
      <c r="C320" s="5">
        <v>1177425</v>
      </c>
      <c r="D320" t="s">
        <v>63</v>
      </c>
    </row>
    <row r="321" spans="1:4" x14ac:dyDescent="0.25">
      <c r="A321" s="1">
        <v>45992</v>
      </c>
      <c r="B321" t="s">
        <v>42</v>
      </c>
      <c r="C321" s="5">
        <v>927420</v>
      </c>
    </row>
    <row r="322" spans="1:4" x14ac:dyDescent="0.25">
      <c r="A322" s="1">
        <v>45992</v>
      </c>
      <c r="B322" t="s">
        <v>46</v>
      </c>
      <c r="C322" s="5">
        <v>253156</v>
      </c>
    </row>
    <row r="323" spans="1:4" x14ac:dyDescent="0.25">
      <c r="A323" s="1">
        <v>45992</v>
      </c>
      <c r="B323" t="s">
        <v>30</v>
      </c>
      <c r="C323" s="5">
        <v>678237</v>
      </c>
    </row>
    <row r="324" spans="1:4" x14ac:dyDescent="0.25">
      <c r="A324" s="1">
        <v>45992</v>
      </c>
      <c r="B324" t="s">
        <v>45</v>
      </c>
      <c r="C324" s="5">
        <v>926830</v>
      </c>
    </row>
    <row r="325" spans="1:4" x14ac:dyDescent="0.25">
      <c r="A325" s="1">
        <v>45992</v>
      </c>
      <c r="B325" t="s">
        <v>36</v>
      </c>
      <c r="C325" s="5">
        <v>284887</v>
      </c>
    </row>
    <row r="326" spans="1:4" x14ac:dyDescent="0.25">
      <c r="A326" s="1">
        <v>45992</v>
      </c>
      <c r="B326" t="s">
        <v>33</v>
      </c>
      <c r="C326" s="5">
        <v>9485000</v>
      </c>
    </row>
    <row r="327" spans="1:4" x14ac:dyDescent="0.25">
      <c r="A327" s="1">
        <v>45992</v>
      </c>
      <c r="B327" t="s">
        <v>48</v>
      </c>
      <c r="C327" s="5">
        <v>417000</v>
      </c>
    </row>
    <row r="328" spans="1:4" x14ac:dyDescent="0.25">
      <c r="A328" s="1">
        <v>45992</v>
      </c>
      <c r="B328" t="s">
        <v>24</v>
      </c>
      <c r="C328" s="5">
        <v>1724769</v>
      </c>
    </row>
    <row r="329" spans="1:4" x14ac:dyDescent="0.25">
      <c r="A329" s="1">
        <v>45992</v>
      </c>
      <c r="B329" t="s">
        <v>37</v>
      </c>
      <c r="C329" s="5">
        <v>1566449</v>
      </c>
    </row>
    <row r="330" spans="1:4" x14ac:dyDescent="0.25">
      <c r="A330" s="1">
        <v>45992</v>
      </c>
      <c r="B330" t="s">
        <v>66</v>
      </c>
      <c r="C330" s="5">
        <v>548905</v>
      </c>
      <c r="D330" t="s">
        <v>39</v>
      </c>
    </row>
    <row r="331" spans="1:4" x14ac:dyDescent="0.25">
      <c r="A331" s="1">
        <v>45992</v>
      </c>
      <c r="B331" t="s">
        <v>67</v>
      </c>
      <c r="C331" s="5">
        <v>2474250</v>
      </c>
      <c r="D331" t="s">
        <v>38</v>
      </c>
    </row>
    <row r="332" spans="1:4" x14ac:dyDescent="0.25">
      <c r="A332" s="1">
        <v>45992</v>
      </c>
      <c r="B332" t="s">
        <v>23</v>
      </c>
      <c r="C332" s="5">
        <v>120000</v>
      </c>
    </row>
    <row r="333" spans="1:4" x14ac:dyDescent="0.25">
      <c r="A333" s="1">
        <v>45992</v>
      </c>
      <c r="B333" t="s">
        <v>31</v>
      </c>
      <c r="C333" s="5">
        <v>278781</v>
      </c>
    </row>
    <row r="334" spans="1:4" x14ac:dyDescent="0.25">
      <c r="A334" s="1">
        <v>45992</v>
      </c>
      <c r="B334" t="s">
        <v>68</v>
      </c>
      <c r="C334" s="5">
        <v>65830</v>
      </c>
      <c r="D334" t="s">
        <v>40</v>
      </c>
    </row>
    <row r="335" spans="1:4" x14ac:dyDescent="0.25">
      <c r="A335" s="1">
        <v>45992</v>
      </c>
      <c r="B335" t="s">
        <v>41</v>
      </c>
      <c r="C335" s="5">
        <v>170000</v>
      </c>
    </row>
    <row r="336" spans="1:4" x14ac:dyDescent="0.25">
      <c r="A336" s="1">
        <v>45992</v>
      </c>
      <c r="B336" t="s">
        <v>28</v>
      </c>
      <c r="C336" s="5">
        <v>49881</v>
      </c>
    </row>
    <row r="337" spans="1:8" x14ac:dyDescent="0.25">
      <c r="A337" s="1">
        <v>45992</v>
      </c>
      <c r="B337" t="s">
        <v>47</v>
      </c>
      <c r="C337" s="5">
        <v>154000</v>
      </c>
    </row>
    <row r="338" spans="1:8" x14ac:dyDescent="0.25">
      <c r="A338" s="1">
        <v>46023</v>
      </c>
      <c r="B338" t="s">
        <v>43</v>
      </c>
      <c r="C338" s="5">
        <v>54319363</v>
      </c>
      <c r="H338" s="5"/>
    </row>
    <row r="339" spans="1:8" x14ac:dyDescent="0.25">
      <c r="A339" s="1">
        <v>46023</v>
      </c>
      <c r="B339" t="s">
        <v>35</v>
      </c>
      <c r="C339" s="5">
        <v>278558</v>
      </c>
      <c r="H339" s="5"/>
    </row>
    <row r="340" spans="1:8" x14ac:dyDescent="0.25">
      <c r="A340" s="1">
        <v>46023</v>
      </c>
      <c r="B340" t="s">
        <v>26</v>
      </c>
      <c r="C340" s="5">
        <v>3950390</v>
      </c>
      <c r="H340" s="5"/>
    </row>
    <row r="341" spans="1:8" x14ac:dyDescent="0.25">
      <c r="A341" s="1">
        <v>46023</v>
      </c>
      <c r="B341" t="s">
        <v>21</v>
      </c>
      <c r="C341" s="5">
        <v>32485729</v>
      </c>
      <c r="H341" s="5"/>
    </row>
    <row r="342" spans="1:8" x14ac:dyDescent="0.25">
      <c r="A342" s="1">
        <v>46023</v>
      </c>
      <c r="B342" t="s">
        <v>22</v>
      </c>
      <c r="C342" s="5">
        <v>1217067</v>
      </c>
      <c r="H342" s="5"/>
    </row>
    <row r="343" spans="1:8" x14ac:dyDescent="0.25">
      <c r="A343" s="1">
        <v>46023</v>
      </c>
      <c r="B343" t="s">
        <v>29</v>
      </c>
      <c r="C343" s="5">
        <v>220818</v>
      </c>
      <c r="H343" s="5"/>
    </row>
    <row r="344" spans="1:8" x14ac:dyDescent="0.25">
      <c r="A344" s="1">
        <v>46023</v>
      </c>
      <c r="B344" t="s">
        <v>34</v>
      </c>
      <c r="C344" s="5">
        <v>514939</v>
      </c>
      <c r="H344" s="5"/>
    </row>
    <row r="345" spans="1:8" x14ac:dyDescent="0.25">
      <c r="A345" s="1">
        <v>46023</v>
      </c>
      <c r="B345" t="s">
        <v>27</v>
      </c>
      <c r="C345" s="5">
        <v>550279</v>
      </c>
      <c r="H345" s="5"/>
    </row>
    <row r="346" spans="1:8" x14ac:dyDescent="0.25">
      <c r="A346" s="1">
        <v>46023</v>
      </c>
      <c r="B346" t="s">
        <v>25</v>
      </c>
      <c r="C346" s="5">
        <v>158200</v>
      </c>
      <c r="H346" s="5"/>
    </row>
    <row r="347" spans="1:8" x14ac:dyDescent="0.25">
      <c r="A347" s="1">
        <v>46023</v>
      </c>
      <c r="B347" t="s">
        <v>32</v>
      </c>
      <c r="C347" s="5">
        <v>3504200</v>
      </c>
      <c r="H347" s="5"/>
    </row>
    <row r="348" spans="1:8" x14ac:dyDescent="0.25">
      <c r="A348" s="1">
        <v>46023</v>
      </c>
      <c r="B348" t="s">
        <v>69</v>
      </c>
      <c r="C348" s="5">
        <v>1098720</v>
      </c>
      <c r="H348" s="5"/>
    </row>
    <row r="349" spans="1:8" x14ac:dyDescent="0.25">
      <c r="A349" s="1">
        <v>46023</v>
      </c>
      <c r="B349" t="s">
        <v>42</v>
      </c>
      <c r="C349" s="5">
        <v>1352830</v>
      </c>
      <c r="H349" s="5"/>
    </row>
    <row r="350" spans="1:8" x14ac:dyDescent="0.25">
      <c r="A350" s="1">
        <v>46023</v>
      </c>
      <c r="B350" t="s">
        <v>46</v>
      </c>
      <c r="C350" s="5">
        <v>314663</v>
      </c>
      <c r="H350" s="5"/>
    </row>
    <row r="351" spans="1:8" x14ac:dyDescent="0.25">
      <c r="A351" s="1">
        <v>46023</v>
      </c>
      <c r="B351" t="s">
        <v>30</v>
      </c>
      <c r="C351" s="5">
        <v>675788</v>
      </c>
      <c r="H351" s="5"/>
    </row>
    <row r="352" spans="1:8" x14ac:dyDescent="0.25">
      <c r="A352" s="1">
        <v>46023</v>
      </c>
      <c r="B352" t="s">
        <v>45</v>
      </c>
      <c r="C352" s="5">
        <v>774038</v>
      </c>
      <c r="H352" s="5"/>
    </row>
    <row r="353" spans="1:8" x14ac:dyDescent="0.25">
      <c r="A353" s="1">
        <v>46023</v>
      </c>
      <c r="B353" t="s">
        <v>36</v>
      </c>
      <c r="C353" s="5">
        <v>312740</v>
      </c>
      <c r="H353" s="5"/>
    </row>
    <row r="354" spans="1:8" x14ac:dyDescent="0.25">
      <c r="A354" s="1">
        <v>46023</v>
      </c>
      <c r="B354" t="s">
        <v>33</v>
      </c>
      <c r="C354" s="5">
        <v>9602000</v>
      </c>
      <c r="H354" s="5"/>
    </row>
    <row r="355" spans="1:8" x14ac:dyDescent="0.25">
      <c r="A355" s="1">
        <v>46023</v>
      </c>
      <c r="B355" t="s">
        <v>48</v>
      </c>
      <c r="C355" s="5">
        <v>524000</v>
      </c>
      <c r="H355" s="5"/>
    </row>
    <row r="356" spans="1:8" x14ac:dyDescent="0.25">
      <c r="A356" s="1">
        <v>46023</v>
      </c>
      <c r="B356" t="s">
        <v>24</v>
      </c>
      <c r="C356" s="5">
        <v>1507826</v>
      </c>
      <c r="H356" s="5"/>
    </row>
    <row r="357" spans="1:8" x14ac:dyDescent="0.25">
      <c r="A357" s="1">
        <v>46023</v>
      </c>
      <c r="B357" t="s">
        <v>37</v>
      </c>
      <c r="C357" s="5">
        <v>1119541</v>
      </c>
      <c r="H357" s="5"/>
    </row>
    <row r="358" spans="1:8" x14ac:dyDescent="0.25">
      <c r="A358" s="1">
        <v>46023</v>
      </c>
      <c r="B358" t="s">
        <v>66</v>
      </c>
      <c r="C358" s="5">
        <v>532372</v>
      </c>
      <c r="H358" s="5"/>
    </row>
    <row r="359" spans="1:8" x14ac:dyDescent="0.25">
      <c r="A359" s="1">
        <v>46023</v>
      </c>
      <c r="B359" t="s">
        <v>67</v>
      </c>
      <c r="C359" s="5">
        <v>2369560</v>
      </c>
      <c r="H359" s="5"/>
    </row>
    <row r="360" spans="1:8" x14ac:dyDescent="0.25">
      <c r="A360" s="1">
        <v>46023</v>
      </c>
      <c r="B360" t="s">
        <v>23</v>
      </c>
      <c r="C360" s="5">
        <v>82000</v>
      </c>
      <c r="H360" s="5"/>
    </row>
    <row r="361" spans="1:8" x14ac:dyDescent="0.25">
      <c r="A361" s="1">
        <v>46023</v>
      </c>
      <c r="B361" t="s">
        <v>31</v>
      </c>
      <c r="C361" s="5">
        <v>304301</v>
      </c>
      <c r="H361" s="5"/>
    </row>
    <row r="362" spans="1:8" x14ac:dyDescent="0.25">
      <c r="A362" s="1">
        <v>46023</v>
      </c>
      <c r="B362" t="s">
        <v>68</v>
      </c>
      <c r="C362" s="5">
        <v>69992</v>
      </c>
      <c r="H362" s="5"/>
    </row>
    <row r="363" spans="1:8" x14ac:dyDescent="0.25">
      <c r="A363" s="1">
        <v>46023</v>
      </c>
      <c r="B363" t="s">
        <v>41</v>
      </c>
      <c r="C363" s="5">
        <v>177575</v>
      </c>
      <c r="H363" s="5"/>
    </row>
    <row r="364" spans="1:8" x14ac:dyDescent="0.25">
      <c r="A364" s="1">
        <v>46023</v>
      </c>
      <c r="B364" t="s">
        <v>28</v>
      </c>
      <c r="C364" s="5">
        <v>146277</v>
      </c>
      <c r="H364" s="5"/>
    </row>
    <row r="365" spans="1:8" x14ac:dyDescent="0.25">
      <c r="A365" s="1">
        <v>46023</v>
      </c>
      <c r="B365" t="s">
        <v>47</v>
      </c>
      <c r="C365" s="5">
        <v>222000</v>
      </c>
      <c r="H365" s="5"/>
    </row>
  </sheetData>
  <pageMargins left="0.7" right="0.7" top="0.75" bottom="0.75" header="0.3" footer="0.3"/>
  <customProperties>
    <customPr name="_pios_id" r:id="rId1"/>
  </customPropertie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3444E-93F0-4D0C-8EB7-0B7D434EE376}">
  <sheetPr>
    <tabColor rgb="FF00B0F0"/>
  </sheetPr>
  <dimension ref="A1:D378"/>
  <sheetViews>
    <sheetView topLeftCell="A350" workbookViewId="0">
      <selection activeCell="C350" sqref="C350:C378"/>
    </sheetView>
  </sheetViews>
  <sheetFormatPr defaultRowHeight="15" x14ac:dyDescent="0.25"/>
  <cols>
    <col min="1" max="1" width="9.7109375" style="1" bestFit="1" customWidth="1"/>
    <col min="2" max="2" width="33.85546875" customWidth="1"/>
    <col min="3" max="3" width="11.5703125" style="5" bestFit="1" customWidth="1"/>
    <col min="4" max="4" width="40.28515625" customWidth="1"/>
  </cols>
  <sheetData>
    <row r="1" spans="1:4" x14ac:dyDescent="0.25">
      <c r="A1" s="1" t="s">
        <v>0</v>
      </c>
      <c r="B1" t="s">
        <v>51</v>
      </c>
      <c r="C1" s="5" t="s">
        <v>20</v>
      </c>
      <c r="D1" t="s">
        <v>65</v>
      </c>
    </row>
    <row r="2" spans="1:4" x14ac:dyDescent="0.25">
      <c r="A2" s="1">
        <v>45658</v>
      </c>
      <c r="B2" t="s">
        <v>43</v>
      </c>
      <c r="C2" s="5">
        <v>48360</v>
      </c>
    </row>
    <row r="3" spans="1:4" x14ac:dyDescent="0.25">
      <c r="A3" s="1">
        <v>45658</v>
      </c>
      <c r="B3" t="s">
        <v>35</v>
      </c>
      <c r="C3" s="5">
        <v>9672</v>
      </c>
    </row>
    <row r="4" spans="1:4" x14ac:dyDescent="0.25">
      <c r="A4" s="1">
        <v>45658</v>
      </c>
      <c r="B4" t="s">
        <v>26</v>
      </c>
      <c r="C4" s="5">
        <v>9672</v>
      </c>
    </row>
    <row r="5" spans="1:4" x14ac:dyDescent="0.25">
      <c r="A5" s="1">
        <v>45658</v>
      </c>
      <c r="B5" t="s">
        <v>21</v>
      </c>
      <c r="C5" s="5">
        <v>48360</v>
      </c>
    </row>
    <row r="6" spans="1:4" x14ac:dyDescent="0.25">
      <c r="A6" s="1">
        <v>45658</v>
      </c>
      <c r="B6" t="s">
        <v>22</v>
      </c>
      <c r="C6" s="5">
        <v>264644</v>
      </c>
    </row>
    <row r="7" spans="1:4" x14ac:dyDescent="0.25">
      <c r="A7" s="1">
        <v>45658</v>
      </c>
      <c r="B7" t="s">
        <v>29</v>
      </c>
      <c r="C7" s="5">
        <v>9672</v>
      </c>
    </row>
    <row r="8" spans="1:4" x14ac:dyDescent="0.25">
      <c r="A8" s="1">
        <v>45658</v>
      </c>
      <c r="B8" t="s">
        <v>34</v>
      </c>
      <c r="C8" s="5">
        <v>9672</v>
      </c>
    </row>
    <row r="9" spans="1:4" x14ac:dyDescent="0.25">
      <c r="A9" s="1">
        <v>45658</v>
      </c>
      <c r="B9" t="s">
        <v>27</v>
      </c>
      <c r="C9" s="5">
        <v>9672</v>
      </c>
    </row>
    <row r="10" spans="1:4" x14ac:dyDescent="0.25">
      <c r="A10" s="1">
        <v>45658</v>
      </c>
      <c r="B10" t="s">
        <v>25</v>
      </c>
      <c r="C10" s="5">
        <v>9672</v>
      </c>
    </row>
    <row r="11" spans="1:4" x14ac:dyDescent="0.25">
      <c r="A11" s="1">
        <v>45658</v>
      </c>
      <c r="B11" t="s">
        <v>32</v>
      </c>
      <c r="C11" s="5">
        <v>19344</v>
      </c>
    </row>
    <row r="12" spans="1:4" x14ac:dyDescent="0.25">
      <c r="A12" s="1">
        <v>45658</v>
      </c>
      <c r="B12" t="s">
        <v>42</v>
      </c>
      <c r="C12" s="5">
        <v>9672</v>
      </c>
    </row>
    <row r="13" spans="1:4" x14ac:dyDescent="0.25">
      <c r="A13" s="1">
        <v>45658</v>
      </c>
      <c r="B13" t="s">
        <v>46</v>
      </c>
      <c r="C13" s="5">
        <v>9672</v>
      </c>
    </row>
    <row r="14" spans="1:4" x14ac:dyDescent="0.25">
      <c r="A14" s="1">
        <v>45658</v>
      </c>
      <c r="B14" t="s">
        <v>69</v>
      </c>
      <c r="C14" s="5">
        <v>9672</v>
      </c>
      <c r="D14" t="s">
        <v>63</v>
      </c>
    </row>
    <row r="15" spans="1:4" x14ac:dyDescent="0.25">
      <c r="A15" s="1">
        <v>45658</v>
      </c>
      <c r="B15" t="s">
        <v>30</v>
      </c>
      <c r="C15" s="5">
        <v>9672</v>
      </c>
    </row>
    <row r="16" spans="1:4" x14ac:dyDescent="0.25">
      <c r="A16" s="1">
        <v>45658</v>
      </c>
      <c r="B16" t="s">
        <v>45</v>
      </c>
      <c r="C16" s="5">
        <v>19344</v>
      </c>
    </row>
    <row r="17" spans="1:4" x14ac:dyDescent="0.25">
      <c r="A17" s="1">
        <v>45658</v>
      </c>
      <c r="B17" t="s">
        <v>36</v>
      </c>
      <c r="C17" s="5">
        <v>19344</v>
      </c>
    </row>
    <row r="18" spans="1:4" x14ac:dyDescent="0.25">
      <c r="A18" s="1">
        <v>45658</v>
      </c>
      <c r="B18" t="s">
        <v>33</v>
      </c>
      <c r="C18" s="5">
        <v>48360</v>
      </c>
    </row>
    <row r="19" spans="1:4" x14ac:dyDescent="0.25">
      <c r="A19" s="1">
        <v>45658</v>
      </c>
      <c r="B19" t="s">
        <v>48</v>
      </c>
      <c r="C19" s="5">
        <v>9672</v>
      </c>
    </row>
    <row r="20" spans="1:4" x14ac:dyDescent="0.25">
      <c r="A20" s="1">
        <v>45658</v>
      </c>
      <c r="B20" t="s">
        <v>24</v>
      </c>
      <c r="C20" s="5">
        <v>9672</v>
      </c>
    </row>
    <row r="21" spans="1:4" x14ac:dyDescent="0.25">
      <c r="A21" s="1">
        <v>45658</v>
      </c>
      <c r="B21" t="s">
        <v>37</v>
      </c>
      <c r="C21" s="5">
        <v>9672</v>
      </c>
    </row>
    <row r="22" spans="1:4" x14ac:dyDescent="0.25">
      <c r="A22" s="1">
        <v>45658</v>
      </c>
      <c r="B22" t="s">
        <v>66</v>
      </c>
      <c r="C22" s="5">
        <v>9672</v>
      </c>
      <c r="D22" t="s">
        <v>39</v>
      </c>
    </row>
    <row r="23" spans="1:4" x14ac:dyDescent="0.25">
      <c r="A23" s="1">
        <v>45658</v>
      </c>
      <c r="B23" t="s">
        <v>67</v>
      </c>
      <c r="C23" s="5">
        <v>9672</v>
      </c>
      <c r="D23" t="s">
        <v>38</v>
      </c>
    </row>
    <row r="24" spans="1:4" x14ac:dyDescent="0.25">
      <c r="A24" s="1">
        <v>45658</v>
      </c>
      <c r="B24" t="s">
        <v>23</v>
      </c>
      <c r="C24" s="5">
        <v>19344</v>
      </c>
    </row>
    <row r="25" spans="1:4" x14ac:dyDescent="0.25">
      <c r="A25" s="1">
        <v>45658</v>
      </c>
      <c r="B25" t="s">
        <v>31</v>
      </c>
      <c r="C25" s="5">
        <v>9672</v>
      </c>
    </row>
    <row r="26" spans="1:4" x14ac:dyDescent="0.25">
      <c r="A26" s="1">
        <v>45658</v>
      </c>
      <c r="B26" t="s">
        <v>68</v>
      </c>
      <c r="C26" s="5">
        <v>9672</v>
      </c>
      <c r="D26" t="s">
        <v>40</v>
      </c>
    </row>
    <row r="27" spans="1:4" x14ac:dyDescent="0.25">
      <c r="A27" s="1">
        <v>45658</v>
      </c>
      <c r="B27" t="s">
        <v>41</v>
      </c>
      <c r="C27" s="5">
        <v>9672</v>
      </c>
    </row>
    <row r="28" spans="1:4" x14ac:dyDescent="0.25">
      <c r="A28" s="1">
        <v>45658</v>
      </c>
      <c r="B28" t="s">
        <v>44</v>
      </c>
    </row>
    <row r="29" spans="1:4" x14ac:dyDescent="0.25">
      <c r="A29" s="1">
        <v>45658</v>
      </c>
      <c r="B29" t="s">
        <v>28</v>
      </c>
      <c r="C29" s="5">
        <v>9672</v>
      </c>
    </row>
    <row r="30" spans="1:4" x14ac:dyDescent="0.25">
      <c r="A30" s="1">
        <v>45658</v>
      </c>
      <c r="B30" t="s">
        <v>47</v>
      </c>
      <c r="C30" s="5">
        <v>9672</v>
      </c>
    </row>
    <row r="31" spans="1:4" x14ac:dyDescent="0.25">
      <c r="A31" s="1">
        <v>45689</v>
      </c>
      <c r="B31" t="s">
        <v>43</v>
      </c>
      <c r="C31" s="5">
        <v>43680</v>
      </c>
    </row>
    <row r="32" spans="1:4" x14ac:dyDescent="0.25">
      <c r="A32" s="1">
        <v>45689</v>
      </c>
      <c r="B32" t="s">
        <v>35</v>
      </c>
      <c r="C32" s="5">
        <v>8736</v>
      </c>
    </row>
    <row r="33" spans="1:4" x14ac:dyDescent="0.25">
      <c r="A33" s="1">
        <v>45689</v>
      </c>
      <c r="B33" t="s">
        <v>26</v>
      </c>
      <c r="C33" s="5">
        <v>8736</v>
      </c>
    </row>
    <row r="34" spans="1:4" x14ac:dyDescent="0.25">
      <c r="A34" s="1">
        <v>45689</v>
      </c>
      <c r="B34" t="s">
        <v>21</v>
      </c>
      <c r="C34" s="5">
        <v>57580</v>
      </c>
    </row>
    <row r="35" spans="1:4" x14ac:dyDescent="0.25">
      <c r="A35" s="1">
        <v>45689</v>
      </c>
      <c r="B35" t="s">
        <v>22</v>
      </c>
      <c r="C35" s="5">
        <v>17472</v>
      </c>
    </row>
    <row r="36" spans="1:4" x14ac:dyDescent="0.25">
      <c r="A36" s="1">
        <v>45689</v>
      </c>
      <c r="B36" t="s">
        <v>29</v>
      </c>
      <c r="C36" s="5">
        <v>8736</v>
      </c>
    </row>
    <row r="37" spans="1:4" x14ac:dyDescent="0.25">
      <c r="A37" s="1">
        <v>45689</v>
      </c>
      <c r="B37" t="s">
        <v>34</v>
      </c>
      <c r="C37" s="5">
        <v>8736</v>
      </c>
    </row>
    <row r="38" spans="1:4" x14ac:dyDescent="0.25">
      <c r="A38" s="1">
        <v>45689</v>
      </c>
      <c r="B38" t="s">
        <v>27</v>
      </c>
      <c r="C38" s="5">
        <v>8736</v>
      </c>
    </row>
    <row r="39" spans="1:4" x14ac:dyDescent="0.25">
      <c r="A39" s="1">
        <v>45689</v>
      </c>
      <c r="B39" t="s">
        <v>25</v>
      </c>
      <c r="C39" s="5">
        <v>8736</v>
      </c>
    </row>
    <row r="40" spans="1:4" x14ac:dyDescent="0.25">
      <c r="A40" s="1">
        <v>45689</v>
      </c>
      <c r="B40" t="s">
        <v>32</v>
      </c>
      <c r="C40" s="5">
        <v>17472</v>
      </c>
    </row>
    <row r="41" spans="1:4" x14ac:dyDescent="0.25">
      <c r="A41" s="1">
        <v>45689</v>
      </c>
      <c r="B41" t="s">
        <v>42</v>
      </c>
      <c r="C41" s="5">
        <v>8736</v>
      </c>
    </row>
    <row r="42" spans="1:4" x14ac:dyDescent="0.25">
      <c r="A42" s="1">
        <v>45689</v>
      </c>
      <c r="B42" t="s">
        <v>46</v>
      </c>
      <c r="C42" s="5">
        <v>8736</v>
      </c>
    </row>
    <row r="43" spans="1:4" x14ac:dyDescent="0.25">
      <c r="A43" s="1">
        <v>45689</v>
      </c>
      <c r="B43" t="s">
        <v>69</v>
      </c>
      <c r="C43" s="5">
        <v>8736</v>
      </c>
      <c r="D43" t="s">
        <v>63</v>
      </c>
    </row>
    <row r="44" spans="1:4" x14ac:dyDescent="0.25">
      <c r="A44" s="1">
        <v>45689</v>
      </c>
      <c r="B44" t="s">
        <v>30</v>
      </c>
      <c r="C44" s="5">
        <v>8736</v>
      </c>
    </row>
    <row r="45" spans="1:4" x14ac:dyDescent="0.25">
      <c r="A45" s="1">
        <v>45689</v>
      </c>
      <c r="B45" t="s">
        <v>45</v>
      </c>
      <c r="C45" s="5">
        <v>17472</v>
      </c>
    </row>
    <row r="46" spans="1:4" x14ac:dyDescent="0.25">
      <c r="A46" s="1">
        <v>45689</v>
      </c>
      <c r="B46" t="s">
        <v>36</v>
      </c>
      <c r="C46" s="5">
        <v>17472</v>
      </c>
    </row>
    <row r="47" spans="1:4" x14ac:dyDescent="0.25">
      <c r="A47" s="1">
        <v>45689</v>
      </c>
      <c r="B47" t="s">
        <v>33</v>
      </c>
      <c r="C47" s="5">
        <v>43680</v>
      </c>
    </row>
    <row r="48" spans="1:4" x14ac:dyDescent="0.25">
      <c r="A48" s="1">
        <v>45689</v>
      </c>
      <c r="B48" t="s">
        <v>48</v>
      </c>
      <c r="C48" s="5">
        <v>8736</v>
      </c>
    </row>
    <row r="49" spans="1:4" x14ac:dyDescent="0.25">
      <c r="A49" s="1">
        <v>45689</v>
      </c>
      <c r="B49" t="s">
        <v>24</v>
      </c>
      <c r="C49" s="5">
        <v>8736</v>
      </c>
    </row>
    <row r="50" spans="1:4" x14ac:dyDescent="0.25">
      <c r="A50" s="1">
        <v>45689</v>
      </c>
      <c r="B50" t="s">
        <v>37</v>
      </c>
      <c r="C50" s="5">
        <v>8736</v>
      </c>
    </row>
    <row r="51" spans="1:4" x14ac:dyDescent="0.25">
      <c r="A51" s="1">
        <v>45689</v>
      </c>
      <c r="B51" t="s">
        <v>66</v>
      </c>
      <c r="C51" s="5">
        <v>8736</v>
      </c>
      <c r="D51" t="s">
        <v>39</v>
      </c>
    </row>
    <row r="52" spans="1:4" x14ac:dyDescent="0.25">
      <c r="A52" s="1">
        <v>45689</v>
      </c>
      <c r="B52" t="s">
        <v>67</v>
      </c>
      <c r="C52" s="5">
        <v>8736</v>
      </c>
      <c r="D52" t="s">
        <v>38</v>
      </c>
    </row>
    <row r="53" spans="1:4" x14ac:dyDescent="0.25">
      <c r="A53" s="1">
        <v>45689</v>
      </c>
      <c r="B53" t="s">
        <v>23</v>
      </c>
      <c r="C53" s="5">
        <v>17472</v>
      </c>
    </row>
    <row r="54" spans="1:4" x14ac:dyDescent="0.25">
      <c r="A54" s="1">
        <v>45689</v>
      </c>
      <c r="B54" t="s">
        <v>31</v>
      </c>
      <c r="C54" s="5">
        <v>8736</v>
      </c>
    </row>
    <row r="55" spans="1:4" x14ac:dyDescent="0.25">
      <c r="A55" s="1">
        <v>45689</v>
      </c>
      <c r="B55" t="s">
        <v>68</v>
      </c>
      <c r="C55" s="5">
        <v>8736</v>
      </c>
      <c r="D55" t="s">
        <v>40</v>
      </c>
    </row>
    <row r="56" spans="1:4" x14ac:dyDescent="0.25">
      <c r="A56" s="1">
        <v>45689</v>
      </c>
      <c r="B56" t="s">
        <v>41</v>
      </c>
      <c r="C56" s="5">
        <v>8736</v>
      </c>
    </row>
    <row r="57" spans="1:4" x14ac:dyDescent="0.25">
      <c r="A57" s="1">
        <v>45689</v>
      </c>
      <c r="B57" t="s">
        <v>44</v>
      </c>
    </row>
    <row r="58" spans="1:4" x14ac:dyDescent="0.25">
      <c r="A58" s="1">
        <v>45689</v>
      </c>
      <c r="B58" t="s">
        <v>28</v>
      </c>
      <c r="C58" s="5">
        <v>8736</v>
      </c>
    </row>
    <row r="59" spans="1:4" x14ac:dyDescent="0.25">
      <c r="A59" s="1">
        <v>45689</v>
      </c>
      <c r="B59" t="s">
        <v>47</v>
      </c>
      <c r="C59" s="5">
        <v>8736</v>
      </c>
    </row>
    <row r="60" spans="1:4" x14ac:dyDescent="0.25">
      <c r="A60" s="1">
        <v>45717</v>
      </c>
      <c r="B60" t="s">
        <v>43</v>
      </c>
      <c r="C60" s="5">
        <v>90360</v>
      </c>
    </row>
    <row r="61" spans="1:4" x14ac:dyDescent="0.25">
      <c r="A61" s="1">
        <v>45717</v>
      </c>
      <c r="B61" t="s">
        <v>35</v>
      </c>
      <c r="C61" s="5">
        <v>9672</v>
      </c>
    </row>
    <row r="62" spans="1:4" x14ac:dyDescent="0.25">
      <c r="A62" s="1">
        <v>45717</v>
      </c>
      <c r="B62" t="s">
        <v>26</v>
      </c>
      <c r="C62" s="5">
        <v>9672</v>
      </c>
    </row>
    <row r="63" spans="1:4" x14ac:dyDescent="0.25">
      <c r="A63" s="1">
        <v>45717</v>
      </c>
      <c r="B63" t="s">
        <v>21</v>
      </c>
      <c r="C63" s="5">
        <v>307860</v>
      </c>
    </row>
    <row r="64" spans="1:4" x14ac:dyDescent="0.25">
      <c r="A64" s="1">
        <v>45717</v>
      </c>
      <c r="B64" t="s">
        <v>22</v>
      </c>
      <c r="C64" s="5">
        <v>19344</v>
      </c>
    </row>
    <row r="65" spans="1:4" x14ac:dyDescent="0.25">
      <c r="A65" s="1">
        <v>45717</v>
      </c>
      <c r="B65" t="s">
        <v>29</v>
      </c>
      <c r="C65" s="5">
        <v>9672</v>
      </c>
    </row>
    <row r="66" spans="1:4" x14ac:dyDescent="0.25">
      <c r="A66" s="1">
        <v>45717</v>
      </c>
      <c r="B66" t="s">
        <v>34</v>
      </c>
      <c r="C66" s="5">
        <v>9672</v>
      </c>
    </row>
    <row r="67" spans="1:4" x14ac:dyDescent="0.25">
      <c r="A67" s="1">
        <v>45717</v>
      </c>
      <c r="B67" t="s">
        <v>27</v>
      </c>
      <c r="C67" s="5">
        <v>9672</v>
      </c>
    </row>
    <row r="68" spans="1:4" x14ac:dyDescent="0.25">
      <c r="A68" s="1">
        <v>45717</v>
      </c>
      <c r="B68" t="s">
        <v>25</v>
      </c>
      <c r="C68" s="5">
        <v>9672</v>
      </c>
    </row>
    <row r="69" spans="1:4" x14ac:dyDescent="0.25">
      <c r="A69" s="1">
        <v>45717</v>
      </c>
      <c r="B69" t="s">
        <v>32</v>
      </c>
      <c r="C69" s="5">
        <v>19344</v>
      </c>
    </row>
    <row r="70" spans="1:4" x14ac:dyDescent="0.25">
      <c r="A70" s="1">
        <v>45717</v>
      </c>
      <c r="B70" t="s">
        <v>42</v>
      </c>
      <c r="C70" s="5">
        <v>9672</v>
      </c>
    </row>
    <row r="71" spans="1:4" x14ac:dyDescent="0.25">
      <c r="A71" s="1">
        <v>45717</v>
      </c>
      <c r="B71" t="s">
        <v>46</v>
      </c>
      <c r="C71" s="5">
        <v>8736</v>
      </c>
    </row>
    <row r="72" spans="1:4" x14ac:dyDescent="0.25">
      <c r="A72" s="1">
        <v>45717</v>
      </c>
      <c r="B72" t="s">
        <v>69</v>
      </c>
      <c r="C72" s="5">
        <v>9672</v>
      </c>
      <c r="D72" t="s">
        <v>63</v>
      </c>
    </row>
    <row r="73" spans="1:4" x14ac:dyDescent="0.25">
      <c r="A73" s="1">
        <v>45717</v>
      </c>
      <c r="B73" t="s">
        <v>30</v>
      </c>
      <c r="C73" s="5">
        <v>9672</v>
      </c>
    </row>
    <row r="74" spans="1:4" x14ac:dyDescent="0.25">
      <c r="A74" s="1">
        <v>45717</v>
      </c>
      <c r="B74" t="s">
        <v>45</v>
      </c>
      <c r="C74" s="5">
        <v>143844</v>
      </c>
    </row>
    <row r="75" spans="1:4" x14ac:dyDescent="0.25">
      <c r="A75" s="1">
        <v>45717</v>
      </c>
      <c r="B75" t="s">
        <v>36</v>
      </c>
      <c r="C75" s="5">
        <v>19344</v>
      </c>
    </row>
    <row r="76" spans="1:4" x14ac:dyDescent="0.25">
      <c r="A76" s="1">
        <v>45717</v>
      </c>
      <c r="B76" t="s">
        <v>33</v>
      </c>
      <c r="C76" s="5">
        <v>48360</v>
      </c>
    </row>
    <row r="77" spans="1:4" x14ac:dyDescent="0.25">
      <c r="A77" s="1">
        <v>45717</v>
      </c>
      <c r="B77" t="s">
        <v>48</v>
      </c>
      <c r="C77" s="5">
        <v>8736</v>
      </c>
    </row>
    <row r="78" spans="1:4" x14ac:dyDescent="0.25">
      <c r="A78" s="1">
        <v>45717</v>
      </c>
      <c r="B78" t="s">
        <v>24</v>
      </c>
      <c r="C78" s="5">
        <v>9672</v>
      </c>
    </row>
    <row r="79" spans="1:4" x14ac:dyDescent="0.25">
      <c r="A79" s="1">
        <v>45717</v>
      </c>
      <c r="B79" t="s">
        <v>37</v>
      </c>
      <c r="C79" s="5">
        <v>9672</v>
      </c>
    </row>
    <row r="80" spans="1:4" x14ac:dyDescent="0.25">
      <c r="A80" s="1">
        <v>45717</v>
      </c>
      <c r="B80" t="s">
        <v>66</v>
      </c>
      <c r="C80" s="5">
        <v>9672</v>
      </c>
      <c r="D80" t="s">
        <v>39</v>
      </c>
    </row>
    <row r="81" spans="1:4" x14ac:dyDescent="0.25">
      <c r="A81" s="1">
        <v>45717</v>
      </c>
      <c r="B81" t="s">
        <v>67</v>
      </c>
      <c r="C81" s="5">
        <v>9672</v>
      </c>
      <c r="D81" t="s">
        <v>38</v>
      </c>
    </row>
    <row r="82" spans="1:4" x14ac:dyDescent="0.25">
      <c r="A82" s="1">
        <v>45717</v>
      </c>
      <c r="B82" t="s">
        <v>23</v>
      </c>
      <c r="C82" s="5">
        <v>19344</v>
      </c>
    </row>
    <row r="83" spans="1:4" x14ac:dyDescent="0.25">
      <c r="A83" s="1">
        <v>45717</v>
      </c>
      <c r="B83" t="s">
        <v>31</v>
      </c>
      <c r="C83" s="5">
        <v>9672</v>
      </c>
    </row>
    <row r="84" spans="1:4" x14ac:dyDescent="0.25">
      <c r="A84" s="1">
        <v>45717</v>
      </c>
      <c r="B84" t="s">
        <v>68</v>
      </c>
      <c r="C84" s="5">
        <v>9672</v>
      </c>
      <c r="D84" t="s">
        <v>40</v>
      </c>
    </row>
    <row r="85" spans="1:4" x14ac:dyDescent="0.25">
      <c r="A85" s="1">
        <v>45717</v>
      </c>
      <c r="B85" t="s">
        <v>41</v>
      </c>
      <c r="C85" s="5">
        <v>9672</v>
      </c>
    </row>
    <row r="86" spans="1:4" x14ac:dyDescent="0.25">
      <c r="A86" s="1">
        <v>45717</v>
      </c>
      <c r="B86" t="s">
        <v>44</v>
      </c>
    </row>
    <row r="87" spans="1:4" x14ac:dyDescent="0.25">
      <c r="A87" s="1">
        <v>45717</v>
      </c>
      <c r="B87" t="s">
        <v>28</v>
      </c>
      <c r="C87" s="5">
        <v>9672</v>
      </c>
    </row>
    <row r="88" spans="1:4" x14ac:dyDescent="0.25">
      <c r="A88" s="1">
        <v>45717</v>
      </c>
      <c r="B88" t="s">
        <v>47</v>
      </c>
      <c r="C88" s="5">
        <v>8736</v>
      </c>
    </row>
    <row r="89" spans="1:4" x14ac:dyDescent="0.25">
      <c r="A89" s="1">
        <v>45748</v>
      </c>
      <c r="B89" t="s">
        <v>43</v>
      </c>
      <c r="C89" s="5">
        <v>361800</v>
      </c>
    </row>
    <row r="90" spans="1:4" x14ac:dyDescent="0.25">
      <c r="A90" s="1">
        <v>45748</v>
      </c>
      <c r="B90" t="s">
        <v>35</v>
      </c>
      <c r="C90" s="5">
        <v>9360</v>
      </c>
    </row>
    <row r="91" spans="1:4" x14ac:dyDescent="0.25">
      <c r="A91" s="1">
        <v>45748</v>
      </c>
      <c r="B91" t="s">
        <v>26</v>
      </c>
      <c r="C91" s="5">
        <v>9360</v>
      </c>
    </row>
    <row r="92" spans="1:4" x14ac:dyDescent="0.25">
      <c r="A92" s="1">
        <v>45748</v>
      </c>
      <c r="B92" t="s">
        <v>21</v>
      </c>
      <c r="C92" s="5">
        <v>95000</v>
      </c>
    </row>
    <row r="93" spans="1:4" x14ac:dyDescent="0.25">
      <c r="A93" s="1">
        <v>45748</v>
      </c>
      <c r="B93" t="s">
        <v>22</v>
      </c>
      <c r="C93" s="5">
        <v>18720</v>
      </c>
    </row>
    <row r="94" spans="1:4" x14ac:dyDescent="0.25">
      <c r="A94" s="1">
        <v>45748</v>
      </c>
      <c r="B94" t="s">
        <v>29</v>
      </c>
      <c r="C94" s="5">
        <v>9360</v>
      </c>
    </row>
    <row r="95" spans="1:4" x14ac:dyDescent="0.25">
      <c r="A95" s="1">
        <v>45748</v>
      </c>
      <c r="B95" t="s">
        <v>34</v>
      </c>
      <c r="C95" s="5">
        <v>9360</v>
      </c>
    </row>
    <row r="96" spans="1:4" x14ac:dyDescent="0.25">
      <c r="A96" s="1">
        <v>45748</v>
      </c>
      <c r="B96" t="s">
        <v>27</v>
      </c>
      <c r="C96" s="5">
        <v>9360</v>
      </c>
    </row>
    <row r="97" spans="1:4" x14ac:dyDescent="0.25">
      <c r="A97" s="1">
        <v>45748</v>
      </c>
      <c r="B97" t="s">
        <v>25</v>
      </c>
      <c r="C97" s="5">
        <v>9360</v>
      </c>
    </row>
    <row r="98" spans="1:4" x14ac:dyDescent="0.25">
      <c r="A98" s="1">
        <v>45748</v>
      </c>
      <c r="B98" t="s">
        <v>32</v>
      </c>
      <c r="C98" s="5">
        <v>18720</v>
      </c>
    </row>
    <row r="99" spans="1:4" x14ac:dyDescent="0.25">
      <c r="A99" s="1">
        <v>45748</v>
      </c>
      <c r="B99" t="s">
        <v>42</v>
      </c>
      <c r="C99" s="5">
        <v>9360</v>
      </c>
    </row>
    <row r="100" spans="1:4" x14ac:dyDescent="0.25">
      <c r="A100" s="1">
        <v>45748</v>
      </c>
      <c r="B100" t="s">
        <v>46</v>
      </c>
      <c r="C100" s="5">
        <v>9360</v>
      </c>
    </row>
    <row r="101" spans="1:4" x14ac:dyDescent="0.25">
      <c r="A101" s="1">
        <v>45748</v>
      </c>
      <c r="B101" t="s">
        <v>69</v>
      </c>
      <c r="C101" s="5">
        <v>9360</v>
      </c>
      <c r="D101" t="s">
        <v>63</v>
      </c>
    </row>
    <row r="102" spans="1:4" x14ac:dyDescent="0.25">
      <c r="A102" s="1">
        <v>45748</v>
      </c>
      <c r="B102" t="s">
        <v>30</v>
      </c>
      <c r="C102" s="5">
        <v>9360</v>
      </c>
    </row>
    <row r="103" spans="1:4" x14ac:dyDescent="0.25">
      <c r="A103" s="1">
        <v>45748</v>
      </c>
      <c r="B103" t="s">
        <v>45</v>
      </c>
      <c r="C103" s="5">
        <v>18720</v>
      </c>
    </row>
    <row r="104" spans="1:4" x14ac:dyDescent="0.25">
      <c r="A104" s="1">
        <v>45748</v>
      </c>
      <c r="B104" t="s">
        <v>36</v>
      </c>
      <c r="C104" s="5">
        <v>17472</v>
      </c>
    </row>
    <row r="105" spans="1:4" x14ac:dyDescent="0.25">
      <c r="A105" s="1">
        <v>45748</v>
      </c>
      <c r="B105" t="s">
        <v>33</v>
      </c>
      <c r="C105" s="5">
        <v>46800</v>
      </c>
    </row>
    <row r="106" spans="1:4" x14ac:dyDescent="0.25">
      <c r="A106" s="1">
        <v>45748</v>
      </c>
      <c r="B106" t="s">
        <v>48</v>
      </c>
      <c r="C106" s="5">
        <v>9360</v>
      </c>
    </row>
    <row r="107" spans="1:4" x14ac:dyDescent="0.25">
      <c r="A107" s="1">
        <v>45748</v>
      </c>
      <c r="B107" t="s">
        <v>24</v>
      </c>
      <c r="C107" s="5">
        <v>9360</v>
      </c>
    </row>
    <row r="108" spans="1:4" x14ac:dyDescent="0.25">
      <c r="A108" s="1">
        <v>45748</v>
      </c>
      <c r="B108" t="s">
        <v>37</v>
      </c>
      <c r="C108" s="5">
        <v>9360</v>
      </c>
    </row>
    <row r="109" spans="1:4" x14ac:dyDescent="0.25">
      <c r="A109" s="1">
        <v>45748</v>
      </c>
      <c r="B109" t="s">
        <v>66</v>
      </c>
      <c r="C109" s="5">
        <v>9360</v>
      </c>
      <c r="D109" t="s">
        <v>39</v>
      </c>
    </row>
    <row r="110" spans="1:4" x14ac:dyDescent="0.25">
      <c r="A110" s="1">
        <v>45748</v>
      </c>
      <c r="B110" t="s">
        <v>67</v>
      </c>
      <c r="C110" s="5">
        <v>9360</v>
      </c>
      <c r="D110" t="s">
        <v>38</v>
      </c>
    </row>
    <row r="111" spans="1:4" x14ac:dyDescent="0.25">
      <c r="A111" s="1">
        <v>45748</v>
      </c>
      <c r="B111" t="s">
        <v>23</v>
      </c>
      <c r="C111" s="5">
        <v>18720</v>
      </c>
    </row>
    <row r="112" spans="1:4" x14ac:dyDescent="0.25">
      <c r="A112" s="1">
        <v>45748</v>
      </c>
      <c r="B112" t="s">
        <v>31</v>
      </c>
      <c r="C112" s="5">
        <v>9360</v>
      </c>
    </row>
    <row r="113" spans="1:4" x14ac:dyDescent="0.25">
      <c r="A113" s="1">
        <v>45748</v>
      </c>
      <c r="B113" t="s">
        <v>68</v>
      </c>
      <c r="C113" s="5">
        <v>9360</v>
      </c>
      <c r="D113" t="s">
        <v>40</v>
      </c>
    </row>
    <row r="114" spans="1:4" x14ac:dyDescent="0.25">
      <c r="A114" s="1">
        <v>45748</v>
      </c>
      <c r="B114" t="s">
        <v>41</v>
      </c>
      <c r="C114" s="5">
        <v>9360</v>
      </c>
    </row>
    <row r="115" spans="1:4" x14ac:dyDescent="0.25">
      <c r="A115" s="1">
        <v>45748</v>
      </c>
      <c r="B115" t="s">
        <v>44</v>
      </c>
    </row>
    <row r="116" spans="1:4" x14ac:dyDescent="0.25">
      <c r="A116" s="1">
        <v>45748</v>
      </c>
      <c r="B116" t="s">
        <v>28</v>
      </c>
      <c r="C116" s="5">
        <v>9360</v>
      </c>
    </row>
    <row r="117" spans="1:4" x14ac:dyDescent="0.25">
      <c r="A117" s="1">
        <v>45748</v>
      </c>
      <c r="B117" t="s">
        <v>47</v>
      </c>
      <c r="C117" s="5">
        <v>9360</v>
      </c>
    </row>
    <row r="118" spans="1:4" x14ac:dyDescent="0.25">
      <c r="A118" s="1">
        <v>45778</v>
      </c>
      <c r="B118" t="s">
        <v>43</v>
      </c>
      <c r="C118" s="5">
        <v>219360</v>
      </c>
    </row>
    <row r="119" spans="1:4" x14ac:dyDescent="0.25">
      <c r="A119" s="1">
        <v>45778</v>
      </c>
      <c r="B119" t="s">
        <v>35</v>
      </c>
      <c r="C119" s="5">
        <v>9672</v>
      </c>
    </row>
    <row r="120" spans="1:4" x14ac:dyDescent="0.25">
      <c r="A120" s="1">
        <v>45778</v>
      </c>
      <c r="B120" t="s">
        <v>26</v>
      </c>
      <c r="C120" s="5">
        <v>9672</v>
      </c>
    </row>
    <row r="121" spans="1:4" x14ac:dyDescent="0.25">
      <c r="A121" s="1">
        <v>45778</v>
      </c>
      <c r="B121" t="s">
        <v>21</v>
      </c>
      <c r="C121" s="5">
        <v>692660</v>
      </c>
    </row>
    <row r="122" spans="1:4" x14ac:dyDescent="0.25">
      <c r="A122" s="1">
        <v>45778</v>
      </c>
      <c r="B122" t="s">
        <v>22</v>
      </c>
      <c r="C122" s="5">
        <v>86744</v>
      </c>
    </row>
    <row r="123" spans="1:4" x14ac:dyDescent="0.25">
      <c r="A123" s="1">
        <v>45778</v>
      </c>
      <c r="B123" t="s">
        <v>29</v>
      </c>
      <c r="C123" s="5">
        <v>9672</v>
      </c>
    </row>
    <row r="124" spans="1:4" x14ac:dyDescent="0.25">
      <c r="A124" s="1">
        <v>45778</v>
      </c>
      <c r="B124" t="s">
        <v>34</v>
      </c>
      <c r="C124" s="5">
        <v>9672</v>
      </c>
    </row>
    <row r="125" spans="1:4" x14ac:dyDescent="0.25">
      <c r="A125" s="1">
        <v>45778</v>
      </c>
      <c r="B125" t="s">
        <v>27</v>
      </c>
      <c r="C125" s="5">
        <v>9672</v>
      </c>
    </row>
    <row r="126" spans="1:4" x14ac:dyDescent="0.25">
      <c r="A126" s="1">
        <v>45778</v>
      </c>
      <c r="B126" t="s">
        <v>25</v>
      </c>
      <c r="C126" s="5">
        <v>9672</v>
      </c>
    </row>
    <row r="127" spans="1:4" x14ac:dyDescent="0.25">
      <c r="A127" s="1">
        <v>45778</v>
      </c>
      <c r="B127" t="s">
        <v>32</v>
      </c>
      <c r="C127" s="5">
        <v>19344</v>
      </c>
    </row>
    <row r="128" spans="1:4" x14ac:dyDescent="0.25">
      <c r="A128" s="1">
        <v>45778</v>
      </c>
      <c r="B128" t="s">
        <v>42</v>
      </c>
      <c r="C128" s="5">
        <v>9672</v>
      </c>
    </row>
    <row r="129" spans="1:4" x14ac:dyDescent="0.25">
      <c r="A129" s="1">
        <v>45778</v>
      </c>
      <c r="B129" t="s">
        <v>46</v>
      </c>
      <c r="C129" s="5">
        <v>9672</v>
      </c>
    </row>
    <row r="130" spans="1:4" x14ac:dyDescent="0.25">
      <c r="A130" s="1">
        <v>45778</v>
      </c>
      <c r="B130" t="s">
        <v>69</v>
      </c>
      <c r="C130" s="5">
        <v>9672</v>
      </c>
      <c r="D130" t="s">
        <v>63</v>
      </c>
    </row>
    <row r="131" spans="1:4" x14ac:dyDescent="0.25">
      <c r="A131" s="1">
        <v>45778</v>
      </c>
      <c r="B131" t="s">
        <v>30</v>
      </c>
      <c r="C131" s="5">
        <v>9672</v>
      </c>
    </row>
    <row r="132" spans="1:4" x14ac:dyDescent="0.25">
      <c r="A132" s="1">
        <v>45778</v>
      </c>
      <c r="B132" t="s">
        <v>45</v>
      </c>
      <c r="C132" s="5">
        <v>19344</v>
      </c>
    </row>
    <row r="133" spans="1:4" x14ac:dyDescent="0.25">
      <c r="A133" s="1">
        <v>45778</v>
      </c>
      <c r="B133" t="s">
        <v>36</v>
      </c>
      <c r="C133" s="5">
        <v>19344</v>
      </c>
    </row>
    <row r="134" spans="1:4" x14ac:dyDescent="0.25">
      <c r="A134" s="1">
        <v>45778</v>
      </c>
      <c r="B134" t="s">
        <v>33</v>
      </c>
      <c r="C134" s="5">
        <v>48360</v>
      </c>
    </row>
    <row r="135" spans="1:4" x14ac:dyDescent="0.25">
      <c r="A135" s="1">
        <v>45778</v>
      </c>
      <c r="B135" t="s">
        <v>48</v>
      </c>
      <c r="C135" s="5">
        <v>9672</v>
      </c>
    </row>
    <row r="136" spans="1:4" x14ac:dyDescent="0.25">
      <c r="A136" s="1">
        <v>45778</v>
      </c>
      <c r="B136" t="s">
        <v>24</v>
      </c>
      <c r="C136" s="5">
        <v>9672</v>
      </c>
    </row>
    <row r="137" spans="1:4" x14ac:dyDescent="0.25">
      <c r="A137" s="1">
        <v>45778</v>
      </c>
      <c r="B137" t="s">
        <v>37</v>
      </c>
      <c r="C137" s="5">
        <v>9672</v>
      </c>
    </row>
    <row r="138" spans="1:4" x14ac:dyDescent="0.25">
      <c r="A138" s="1">
        <v>45778</v>
      </c>
      <c r="B138" t="s">
        <v>66</v>
      </c>
      <c r="C138" s="5">
        <v>9672</v>
      </c>
      <c r="D138" t="s">
        <v>39</v>
      </c>
    </row>
    <row r="139" spans="1:4" x14ac:dyDescent="0.25">
      <c r="A139" s="1">
        <v>45778</v>
      </c>
      <c r="B139" t="s">
        <v>67</v>
      </c>
      <c r="C139" s="5">
        <v>9672</v>
      </c>
      <c r="D139" t="s">
        <v>38</v>
      </c>
    </row>
    <row r="140" spans="1:4" x14ac:dyDescent="0.25">
      <c r="A140" s="1">
        <v>45778</v>
      </c>
      <c r="B140" t="s">
        <v>23</v>
      </c>
      <c r="C140" s="5">
        <v>19344</v>
      </c>
    </row>
    <row r="141" spans="1:4" x14ac:dyDescent="0.25">
      <c r="A141" s="1">
        <v>45778</v>
      </c>
      <c r="B141" t="s">
        <v>31</v>
      </c>
      <c r="C141" s="5">
        <v>9672</v>
      </c>
    </row>
    <row r="142" spans="1:4" x14ac:dyDescent="0.25">
      <c r="A142" s="1">
        <v>45778</v>
      </c>
      <c r="B142" t="s">
        <v>68</v>
      </c>
      <c r="C142" s="5">
        <v>9672</v>
      </c>
      <c r="D142" t="s">
        <v>40</v>
      </c>
    </row>
    <row r="143" spans="1:4" x14ac:dyDescent="0.25">
      <c r="A143" s="1">
        <v>45778</v>
      </c>
      <c r="B143" t="s">
        <v>41</v>
      </c>
      <c r="C143" s="5">
        <v>9672</v>
      </c>
    </row>
    <row r="144" spans="1:4" x14ac:dyDescent="0.25">
      <c r="A144" s="1">
        <v>45778</v>
      </c>
      <c r="B144" t="s">
        <v>44</v>
      </c>
    </row>
    <row r="145" spans="1:4" x14ac:dyDescent="0.25">
      <c r="A145" s="1">
        <v>45778</v>
      </c>
      <c r="B145" t="s">
        <v>28</v>
      </c>
      <c r="C145" s="5">
        <v>9672</v>
      </c>
    </row>
    <row r="146" spans="1:4" x14ac:dyDescent="0.25">
      <c r="A146" s="1">
        <v>45778</v>
      </c>
      <c r="B146" t="s">
        <v>47</v>
      </c>
      <c r="C146" s="5">
        <v>9672</v>
      </c>
    </row>
    <row r="147" spans="1:4" x14ac:dyDescent="0.25">
      <c r="A147" s="1">
        <v>45809</v>
      </c>
      <c r="B147" t="s">
        <v>43</v>
      </c>
      <c r="C147" s="5">
        <v>273300</v>
      </c>
    </row>
    <row r="148" spans="1:4" x14ac:dyDescent="0.25">
      <c r="A148" s="1">
        <v>45809</v>
      </c>
      <c r="B148" t="s">
        <v>35</v>
      </c>
      <c r="C148" s="5">
        <v>9360</v>
      </c>
    </row>
    <row r="149" spans="1:4" x14ac:dyDescent="0.25">
      <c r="A149" s="1">
        <v>45809</v>
      </c>
      <c r="B149" t="s">
        <v>26</v>
      </c>
      <c r="C149" s="5">
        <v>9360</v>
      </c>
    </row>
    <row r="150" spans="1:4" x14ac:dyDescent="0.25">
      <c r="A150" s="1">
        <v>45809</v>
      </c>
      <c r="B150" t="s">
        <v>21</v>
      </c>
      <c r="C150" s="5">
        <v>46800</v>
      </c>
    </row>
    <row r="151" spans="1:4" x14ac:dyDescent="0.25">
      <c r="A151" s="1">
        <v>45809</v>
      </c>
      <c r="B151" t="s">
        <v>22</v>
      </c>
      <c r="C151" s="5">
        <v>79320</v>
      </c>
    </row>
    <row r="152" spans="1:4" x14ac:dyDescent="0.25">
      <c r="A152" s="1">
        <v>45809</v>
      </c>
      <c r="B152" t="s">
        <v>29</v>
      </c>
      <c r="C152" s="5">
        <v>9360</v>
      </c>
    </row>
    <row r="153" spans="1:4" x14ac:dyDescent="0.25">
      <c r="A153" s="1">
        <v>45809</v>
      </c>
      <c r="B153" t="s">
        <v>34</v>
      </c>
      <c r="C153" s="5">
        <v>9360</v>
      </c>
    </row>
    <row r="154" spans="1:4" x14ac:dyDescent="0.25">
      <c r="A154" s="1">
        <v>45809</v>
      </c>
      <c r="B154" t="s">
        <v>27</v>
      </c>
      <c r="C154" s="5">
        <v>9360</v>
      </c>
    </row>
    <row r="155" spans="1:4" x14ac:dyDescent="0.25">
      <c r="A155" s="1">
        <v>45809</v>
      </c>
      <c r="B155" t="s">
        <v>25</v>
      </c>
      <c r="C155" s="5">
        <v>9360</v>
      </c>
    </row>
    <row r="156" spans="1:4" x14ac:dyDescent="0.25">
      <c r="A156" s="1">
        <v>45809</v>
      </c>
      <c r="B156" t="s">
        <v>32</v>
      </c>
      <c r="C156" s="5">
        <v>18720</v>
      </c>
    </row>
    <row r="157" spans="1:4" x14ac:dyDescent="0.25">
      <c r="A157" s="1">
        <v>45809</v>
      </c>
      <c r="B157" t="s">
        <v>42</v>
      </c>
      <c r="C157" s="5">
        <v>9360</v>
      </c>
    </row>
    <row r="158" spans="1:4" x14ac:dyDescent="0.25">
      <c r="A158" s="1">
        <v>45809</v>
      </c>
      <c r="B158" t="s">
        <v>46</v>
      </c>
      <c r="C158" s="5">
        <v>9360</v>
      </c>
    </row>
    <row r="159" spans="1:4" x14ac:dyDescent="0.25">
      <c r="A159" s="1">
        <v>45809</v>
      </c>
      <c r="B159" t="s">
        <v>69</v>
      </c>
      <c r="C159" s="5">
        <v>9360</v>
      </c>
      <c r="D159" t="s">
        <v>63</v>
      </c>
    </row>
    <row r="160" spans="1:4" x14ac:dyDescent="0.25">
      <c r="A160" s="1">
        <v>45809</v>
      </c>
      <c r="B160" t="s">
        <v>30</v>
      </c>
      <c r="C160" s="5">
        <v>9360</v>
      </c>
    </row>
    <row r="161" spans="1:4" x14ac:dyDescent="0.25">
      <c r="A161" s="1">
        <v>45809</v>
      </c>
      <c r="B161" t="s">
        <v>45</v>
      </c>
      <c r="C161" s="5">
        <v>18720</v>
      </c>
    </row>
    <row r="162" spans="1:4" x14ac:dyDescent="0.25">
      <c r="A162" s="1">
        <v>45809</v>
      </c>
      <c r="B162" t="s">
        <v>36</v>
      </c>
      <c r="C162" s="5">
        <v>17472</v>
      </c>
    </row>
    <row r="163" spans="1:4" x14ac:dyDescent="0.25">
      <c r="A163" s="1">
        <v>45809</v>
      </c>
      <c r="B163" t="s">
        <v>33</v>
      </c>
      <c r="C163" s="5">
        <v>48300</v>
      </c>
    </row>
    <row r="164" spans="1:4" x14ac:dyDescent="0.25">
      <c r="A164" s="1">
        <v>45809</v>
      </c>
      <c r="B164" t="s">
        <v>48</v>
      </c>
      <c r="C164" s="5">
        <v>9360</v>
      </c>
    </row>
    <row r="165" spans="1:4" x14ac:dyDescent="0.25">
      <c r="A165" s="1">
        <v>45809</v>
      </c>
      <c r="B165" t="s">
        <v>24</v>
      </c>
      <c r="C165" s="5">
        <v>9360</v>
      </c>
    </row>
    <row r="166" spans="1:4" x14ac:dyDescent="0.25">
      <c r="A166" s="1">
        <v>45809</v>
      </c>
      <c r="B166" t="s">
        <v>37</v>
      </c>
      <c r="C166" s="5">
        <v>9360</v>
      </c>
    </row>
    <row r="167" spans="1:4" x14ac:dyDescent="0.25">
      <c r="A167" s="1">
        <v>45809</v>
      </c>
      <c r="B167" t="s">
        <v>66</v>
      </c>
      <c r="C167" s="5">
        <v>9360</v>
      </c>
      <c r="D167" t="s">
        <v>39</v>
      </c>
    </row>
    <row r="168" spans="1:4" x14ac:dyDescent="0.25">
      <c r="A168" s="1">
        <v>45809</v>
      </c>
      <c r="B168" t="s">
        <v>67</v>
      </c>
      <c r="C168" s="5">
        <v>9360</v>
      </c>
      <c r="D168" t="s">
        <v>38</v>
      </c>
    </row>
    <row r="169" spans="1:4" x14ac:dyDescent="0.25">
      <c r="A169" s="1">
        <v>45809</v>
      </c>
      <c r="B169" t="s">
        <v>23</v>
      </c>
      <c r="C169" s="5">
        <v>18720</v>
      </c>
    </row>
    <row r="170" spans="1:4" x14ac:dyDescent="0.25">
      <c r="A170" s="1">
        <v>45809</v>
      </c>
      <c r="B170" t="s">
        <v>31</v>
      </c>
      <c r="C170" s="5">
        <v>9360</v>
      </c>
    </row>
    <row r="171" spans="1:4" x14ac:dyDescent="0.25">
      <c r="A171" s="1">
        <v>45809</v>
      </c>
      <c r="B171" t="s">
        <v>68</v>
      </c>
      <c r="C171" s="5">
        <v>9360</v>
      </c>
      <c r="D171" t="s">
        <v>40</v>
      </c>
    </row>
    <row r="172" spans="1:4" x14ac:dyDescent="0.25">
      <c r="A172" s="1">
        <v>45809</v>
      </c>
      <c r="B172" t="s">
        <v>41</v>
      </c>
      <c r="C172" s="5">
        <v>11520</v>
      </c>
    </row>
    <row r="173" spans="1:4" x14ac:dyDescent="0.25">
      <c r="A173" s="1">
        <v>45809</v>
      </c>
      <c r="B173" t="s">
        <v>44</v>
      </c>
    </row>
    <row r="174" spans="1:4" x14ac:dyDescent="0.25">
      <c r="A174" s="1">
        <v>45809</v>
      </c>
      <c r="B174" t="s">
        <v>28</v>
      </c>
      <c r="C174" s="5">
        <v>9360</v>
      </c>
    </row>
    <row r="175" spans="1:4" x14ac:dyDescent="0.25">
      <c r="A175" s="1">
        <v>45809</v>
      </c>
      <c r="B175" t="s">
        <v>47</v>
      </c>
      <c r="C175" s="5">
        <v>9360</v>
      </c>
    </row>
    <row r="176" spans="1:4" x14ac:dyDescent="0.25">
      <c r="A176" s="1">
        <v>45839</v>
      </c>
      <c r="B176" t="s">
        <v>43</v>
      </c>
      <c r="C176" s="5">
        <v>256860</v>
      </c>
    </row>
    <row r="177" spans="1:4" x14ac:dyDescent="0.25">
      <c r="A177" s="1">
        <v>45839</v>
      </c>
      <c r="B177" t="s">
        <v>35</v>
      </c>
      <c r="C177" s="5">
        <v>14922</v>
      </c>
    </row>
    <row r="178" spans="1:4" x14ac:dyDescent="0.25">
      <c r="A178" s="1">
        <v>45839</v>
      </c>
      <c r="B178" t="s">
        <v>26</v>
      </c>
      <c r="C178" s="5">
        <v>9672</v>
      </c>
    </row>
    <row r="179" spans="1:4" x14ac:dyDescent="0.25">
      <c r="A179" s="1">
        <v>45839</v>
      </c>
      <c r="B179" t="s">
        <v>21</v>
      </c>
      <c r="C179" s="5">
        <v>866360</v>
      </c>
    </row>
    <row r="180" spans="1:4" x14ac:dyDescent="0.25">
      <c r="A180" s="1">
        <v>45839</v>
      </c>
      <c r="B180" t="s">
        <v>22</v>
      </c>
      <c r="C180" s="5">
        <v>19344</v>
      </c>
    </row>
    <row r="181" spans="1:4" x14ac:dyDescent="0.25">
      <c r="A181" s="1">
        <v>45839</v>
      </c>
      <c r="B181" t="s">
        <v>29</v>
      </c>
      <c r="C181" s="5">
        <v>9672</v>
      </c>
    </row>
    <row r="182" spans="1:4" x14ac:dyDescent="0.25">
      <c r="A182" s="1">
        <v>45839</v>
      </c>
      <c r="B182" t="s">
        <v>34</v>
      </c>
      <c r="C182" s="5">
        <v>9672</v>
      </c>
    </row>
    <row r="183" spans="1:4" x14ac:dyDescent="0.25">
      <c r="A183" s="1">
        <v>45839</v>
      </c>
      <c r="B183" t="s">
        <v>27</v>
      </c>
      <c r="C183" s="5">
        <v>9672</v>
      </c>
    </row>
    <row r="184" spans="1:4" x14ac:dyDescent="0.25">
      <c r="A184" s="1">
        <v>45839</v>
      </c>
      <c r="B184" t="s">
        <v>25</v>
      </c>
      <c r="C184" s="5">
        <v>9672</v>
      </c>
    </row>
    <row r="185" spans="1:4" x14ac:dyDescent="0.25">
      <c r="A185" s="1">
        <v>45839</v>
      </c>
      <c r="B185" t="s">
        <v>32</v>
      </c>
      <c r="C185" s="5">
        <v>19344</v>
      </c>
    </row>
    <row r="186" spans="1:4" x14ac:dyDescent="0.25">
      <c r="A186" s="1">
        <v>45839</v>
      </c>
      <c r="B186" t="s">
        <v>42</v>
      </c>
      <c r="C186" s="5">
        <v>9672</v>
      </c>
    </row>
    <row r="187" spans="1:4" x14ac:dyDescent="0.25">
      <c r="A187" s="1">
        <v>45839</v>
      </c>
      <c r="B187" t="s">
        <v>46</v>
      </c>
      <c r="C187" s="5">
        <v>9672</v>
      </c>
    </row>
    <row r="188" spans="1:4" x14ac:dyDescent="0.25">
      <c r="A188" s="1">
        <v>45839</v>
      </c>
      <c r="B188" t="s">
        <v>69</v>
      </c>
      <c r="C188" s="5">
        <v>9672</v>
      </c>
      <c r="D188" t="s">
        <v>63</v>
      </c>
    </row>
    <row r="189" spans="1:4" x14ac:dyDescent="0.25">
      <c r="A189" s="1">
        <v>45839</v>
      </c>
      <c r="B189" t="s">
        <v>30</v>
      </c>
      <c r="C189" s="5">
        <v>9672</v>
      </c>
    </row>
    <row r="190" spans="1:4" x14ac:dyDescent="0.25">
      <c r="A190" s="1">
        <v>45839</v>
      </c>
      <c r="B190" t="s">
        <v>45</v>
      </c>
      <c r="C190" s="5">
        <v>19344</v>
      </c>
    </row>
    <row r="191" spans="1:4" x14ac:dyDescent="0.25">
      <c r="A191" s="1">
        <v>45839</v>
      </c>
      <c r="B191" t="s">
        <v>36</v>
      </c>
      <c r="C191" s="5">
        <v>19344</v>
      </c>
    </row>
    <row r="192" spans="1:4" x14ac:dyDescent="0.25">
      <c r="A192" s="1">
        <v>45839</v>
      </c>
      <c r="B192" t="s">
        <v>33</v>
      </c>
      <c r="C192" s="5">
        <v>48360</v>
      </c>
    </row>
    <row r="193" spans="1:4" x14ac:dyDescent="0.25">
      <c r="A193" s="1">
        <v>45839</v>
      </c>
      <c r="B193" t="s">
        <v>48</v>
      </c>
      <c r="C193" s="5">
        <v>9672</v>
      </c>
    </row>
    <row r="194" spans="1:4" x14ac:dyDescent="0.25">
      <c r="A194" s="1">
        <v>45839</v>
      </c>
      <c r="B194" t="s">
        <v>24</v>
      </c>
      <c r="C194" s="5">
        <v>109672</v>
      </c>
    </row>
    <row r="195" spans="1:4" x14ac:dyDescent="0.25">
      <c r="A195" s="1">
        <v>45839</v>
      </c>
      <c r="B195" t="s">
        <v>37</v>
      </c>
      <c r="C195" s="5">
        <v>14672</v>
      </c>
    </row>
    <row r="196" spans="1:4" x14ac:dyDescent="0.25">
      <c r="A196" s="1">
        <v>45839</v>
      </c>
      <c r="B196" t="s">
        <v>66</v>
      </c>
      <c r="C196" s="5">
        <v>9672</v>
      </c>
      <c r="D196" t="s">
        <v>39</v>
      </c>
    </row>
    <row r="197" spans="1:4" x14ac:dyDescent="0.25">
      <c r="A197" s="1">
        <v>45839</v>
      </c>
      <c r="B197" t="s">
        <v>67</v>
      </c>
      <c r="C197" s="5">
        <v>9672</v>
      </c>
      <c r="D197" t="s">
        <v>38</v>
      </c>
    </row>
    <row r="198" spans="1:4" x14ac:dyDescent="0.25">
      <c r="A198" s="1">
        <v>45839</v>
      </c>
      <c r="B198" t="s">
        <v>23</v>
      </c>
      <c r="C198" s="5">
        <v>19344</v>
      </c>
    </row>
    <row r="199" spans="1:4" x14ac:dyDescent="0.25">
      <c r="A199" s="1">
        <v>45839</v>
      </c>
      <c r="B199" t="s">
        <v>31</v>
      </c>
      <c r="C199" s="5">
        <v>9672</v>
      </c>
    </row>
    <row r="200" spans="1:4" x14ac:dyDescent="0.25">
      <c r="A200" s="1">
        <v>45839</v>
      </c>
      <c r="B200" t="s">
        <v>68</v>
      </c>
      <c r="C200" s="5">
        <v>9672</v>
      </c>
      <c r="D200" t="s">
        <v>40</v>
      </c>
    </row>
    <row r="201" spans="1:4" x14ac:dyDescent="0.25">
      <c r="A201" s="1">
        <v>45839</v>
      </c>
      <c r="B201" t="s">
        <v>41</v>
      </c>
      <c r="C201" s="5">
        <v>9672</v>
      </c>
    </row>
    <row r="202" spans="1:4" x14ac:dyDescent="0.25">
      <c r="A202" s="1">
        <v>45839</v>
      </c>
      <c r="B202" t="s">
        <v>44</v>
      </c>
    </row>
    <row r="203" spans="1:4" x14ac:dyDescent="0.25">
      <c r="A203" s="1">
        <v>45839</v>
      </c>
      <c r="B203" t="s">
        <v>28</v>
      </c>
      <c r="C203" s="5">
        <v>9672</v>
      </c>
    </row>
    <row r="204" spans="1:4" x14ac:dyDescent="0.25">
      <c r="A204" s="1">
        <v>45839</v>
      </c>
      <c r="B204" t="s">
        <v>47</v>
      </c>
      <c r="C204" s="5">
        <v>9672</v>
      </c>
    </row>
    <row r="205" spans="1:4" x14ac:dyDescent="0.25">
      <c r="A205" s="1">
        <v>45870</v>
      </c>
      <c r="B205" t="s">
        <v>43</v>
      </c>
      <c r="C205" s="5">
        <v>256860</v>
      </c>
    </row>
    <row r="206" spans="1:4" x14ac:dyDescent="0.25">
      <c r="A206" s="1">
        <v>45870</v>
      </c>
      <c r="B206" t="s">
        <v>35</v>
      </c>
      <c r="C206" s="5">
        <v>9672</v>
      </c>
    </row>
    <row r="207" spans="1:4" x14ac:dyDescent="0.25">
      <c r="A207" s="1">
        <v>45870</v>
      </c>
      <c r="B207" t="s">
        <v>26</v>
      </c>
      <c r="C207" s="5">
        <v>9672</v>
      </c>
    </row>
    <row r="208" spans="1:4" x14ac:dyDescent="0.25">
      <c r="A208" s="1">
        <v>45870</v>
      </c>
      <c r="B208" t="s">
        <v>21</v>
      </c>
      <c r="C208" s="5">
        <v>358060</v>
      </c>
    </row>
    <row r="209" spans="1:4" x14ac:dyDescent="0.25">
      <c r="A209" s="1">
        <v>45870</v>
      </c>
      <c r="B209" t="s">
        <v>22</v>
      </c>
      <c r="C209" s="5">
        <v>19344</v>
      </c>
    </row>
    <row r="210" spans="1:4" x14ac:dyDescent="0.25">
      <c r="A210" s="1">
        <v>45870</v>
      </c>
      <c r="B210" t="s">
        <v>29</v>
      </c>
      <c r="C210" s="5">
        <v>9672</v>
      </c>
    </row>
    <row r="211" spans="1:4" x14ac:dyDescent="0.25">
      <c r="A211" s="1">
        <v>45870</v>
      </c>
      <c r="B211" t="s">
        <v>34</v>
      </c>
      <c r="C211" s="5">
        <v>9672</v>
      </c>
    </row>
    <row r="212" spans="1:4" x14ac:dyDescent="0.25">
      <c r="A212" s="1">
        <v>45870</v>
      </c>
      <c r="B212" t="s">
        <v>27</v>
      </c>
      <c r="C212" s="5">
        <v>9672</v>
      </c>
    </row>
    <row r="213" spans="1:4" x14ac:dyDescent="0.25">
      <c r="A213" s="1">
        <v>45870</v>
      </c>
      <c r="B213" t="s">
        <v>25</v>
      </c>
      <c r="C213" s="5">
        <v>9672</v>
      </c>
    </row>
    <row r="214" spans="1:4" x14ac:dyDescent="0.25">
      <c r="A214" s="1">
        <v>45870</v>
      </c>
      <c r="B214" t="s">
        <v>32</v>
      </c>
      <c r="C214" s="5">
        <v>149344</v>
      </c>
    </row>
    <row r="215" spans="1:4" x14ac:dyDescent="0.25">
      <c r="A215" s="1">
        <v>45870</v>
      </c>
      <c r="B215" t="s">
        <v>42</v>
      </c>
      <c r="C215" s="5">
        <v>9672</v>
      </c>
    </row>
    <row r="216" spans="1:4" x14ac:dyDescent="0.25">
      <c r="A216" s="1">
        <v>45870</v>
      </c>
      <c r="B216" t="s">
        <v>46</v>
      </c>
      <c r="C216" s="5">
        <v>9672</v>
      </c>
    </row>
    <row r="217" spans="1:4" x14ac:dyDescent="0.25">
      <c r="A217" s="1">
        <v>45870</v>
      </c>
      <c r="B217" t="s">
        <v>69</v>
      </c>
      <c r="C217" s="5">
        <v>9672</v>
      </c>
      <c r="D217" t="s">
        <v>63</v>
      </c>
    </row>
    <row r="218" spans="1:4" x14ac:dyDescent="0.25">
      <c r="A218" s="1">
        <v>45870</v>
      </c>
      <c r="B218" t="s">
        <v>30</v>
      </c>
      <c r="C218" s="5">
        <v>9672</v>
      </c>
    </row>
    <row r="219" spans="1:4" x14ac:dyDescent="0.25">
      <c r="A219" s="1">
        <v>45870</v>
      </c>
      <c r="B219" t="s">
        <v>45</v>
      </c>
      <c r="C219" s="5">
        <v>19344</v>
      </c>
    </row>
    <row r="220" spans="1:4" x14ac:dyDescent="0.25">
      <c r="A220" s="1">
        <v>45870</v>
      </c>
      <c r="B220" t="s">
        <v>36</v>
      </c>
      <c r="C220" s="5">
        <v>19344</v>
      </c>
    </row>
    <row r="221" spans="1:4" x14ac:dyDescent="0.25">
      <c r="A221" s="1">
        <v>45870</v>
      </c>
      <c r="B221" t="s">
        <v>33</v>
      </c>
      <c r="C221" s="5">
        <v>48360</v>
      </c>
    </row>
    <row r="222" spans="1:4" x14ac:dyDescent="0.25">
      <c r="A222" s="1">
        <v>45870</v>
      </c>
      <c r="B222" t="s">
        <v>48</v>
      </c>
      <c r="C222" s="5">
        <v>9672</v>
      </c>
    </row>
    <row r="223" spans="1:4" x14ac:dyDescent="0.25">
      <c r="A223" s="1">
        <v>45870</v>
      </c>
      <c r="B223" t="s">
        <v>24</v>
      </c>
      <c r="C223" s="5">
        <v>209672</v>
      </c>
    </row>
    <row r="224" spans="1:4" x14ac:dyDescent="0.25">
      <c r="A224" s="1">
        <v>45870</v>
      </c>
      <c r="B224" t="s">
        <v>37</v>
      </c>
      <c r="C224" s="5">
        <v>9672</v>
      </c>
    </row>
    <row r="225" spans="1:4" x14ac:dyDescent="0.25">
      <c r="A225" s="1">
        <v>45870</v>
      </c>
      <c r="B225" t="s">
        <v>66</v>
      </c>
      <c r="C225" s="5">
        <v>9672</v>
      </c>
      <c r="D225" t="s">
        <v>39</v>
      </c>
    </row>
    <row r="226" spans="1:4" x14ac:dyDescent="0.25">
      <c r="A226" s="1">
        <v>45870</v>
      </c>
      <c r="B226" t="s">
        <v>67</v>
      </c>
      <c r="C226" s="5">
        <v>9672</v>
      </c>
      <c r="D226" t="s">
        <v>38</v>
      </c>
    </row>
    <row r="227" spans="1:4" x14ac:dyDescent="0.25">
      <c r="A227" s="1">
        <v>45870</v>
      </c>
      <c r="B227" t="s">
        <v>23</v>
      </c>
      <c r="C227" s="5">
        <v>19344</v>
      </c>
    </row>
    <row r="228" spans="1:4" x14ac:dyDescent="0.25">
      <c r="A228" s="1">
        <v>45870</v>
      </c>
      <c r="B228" t="s">
        <v>31</v>
      </c>
      <c r="C228" s="5">
        <v>9672</v>
      </c>
    </row>
    <row r="229" spans="1:4" x14ac:dyDescent="0.25">
      <c r="A229" s="1">
        <v>45870</v>
      </c>
      <c r="B229" t="s">
        <v>68</v>
      </c>
      <c r="C229" s="5">
        <v>9672</v>
      </c>
      <c r="D229" t="s">
        <v>40</v>
      </c>
    </row>
    <row r="230" spans="1:4" x14ac:dyDescent="0.25">
      <c r="A230" s="1">
        <v>45870</v>
      </c>
      <c r="B230" t="s">
        <v>41</v>
      </c>
      <c r="C230" s="5">
        <v>9672</v>
      </c>
    </row>
    <row r="231" spans="1:4" x14ac:dyDescent="0.25">
      <c r="A231" s="1">
        <v>45870</v>
      </c>
      <c r="B231" t="s">
        <v>44</v>
      </c>
    </row>
    <row r="232" spans="1:4" x14ac:dyDescent="0.25">
      <c r="A232" s="1">
        <v>45870</v>
      </c>
      <c r="B232" t="s">
        <v>28</v>
      </c>
      <c r="C232" s="5">
        <v>9672</v>
      </c>
    </row>
    <row r="233" spans="1:4" x14ac:dyDescent="0.25">
      <c r="A233" s="1">
        <v>45870</v>
      </c>
      <c r="B233" t="s">
        <v>47</v>
      </c>
      <c r="C233" s="5">
        <v>9672</v>
      </c>
    </row>
    <row r="234" spans="1:4" x14ac:dyDescent="0.25">
      <c r="A234" s="1">
        <v>45901</v>
      </c>
      <c r="B234" t="s">
        <v>43</v>
      </c>
      <c r="C234" s="5">
        <v>250480</v>
      </c>
    </row>
    <row r="235" spans="1:4" x14ac:dyDescent="0.25">
      <c r="A235" s="1">
        <v>45901</v>
      </c>
      <c r="B235" t="s">
        <v>35</v>
      </c>
      <c r="C235" s="5">
        <v>9360</v>
      </c>
    </row>
    <row r="236" spans="1:4" x14ac:dyDescent="0.25">
      <c r="A236" s="1">
        <v>45901</v>
      </c>
      <c r="B236" t="s">
        <v>26</v>
      </c>
      <c r="C236" s="5">
        <v>9360</v>
      </c>
    </row>
    <row r="237" spans="1:4" x14ac:dyDescent="0.25">
      <c r="A237" s="1">
        <v>45901</v>
      </c>
      <c r="B237" t="s">
        <v>21</v>
      </c>
      <c r="C237" s="5">
        <v>46800</v>
      </c>
    </row>
    <row r="238" spans="1:4" x14ac:dyDescent="0.25">
      <c r="A238" s="1">
        <v>45901</v>
      </c>
      <c r="B238" t="s">
        <v>22</v>
      </c>
      <c r="C238" s="5">
        <v>18720</v>
      </c>
    </row>
    <row r="239" spans="1:4" x14ac:dyDescent="0.25">
      <c r="A239" s="1">
        <v>45901</v>
      </c>
      <c r="B239" t="s">
        <v>29</v>
      </c>
      <c r="C239" s="5">
        <v>9360</v>
      </c>
    </row>
    <row r="240" spans="1:4" x14ac:dyDescent="0.25">
      <c r="A240" s="1">
        <v>45901</v>
      </c>
      <c r="B240" t="s">
        <v>34</v>
      </c>
      <c r="C240" s="5">
        <v>9360</v>
      </c>
    </row>
    <row r="241" spans="1:4" x14ac:dyDescent="0.25">
      <c r="A241" s="1">
        <v>45901</v>
      </c>
      <c r="B241" t="s">
        <v>27</v>
      </c>
      <c r="C241" s="5">
        <v>9360</v>
      </c>
    </row>
    <row r="242" spans="1:4" x14ac:dyDescent="0.25">
      <c r="A242" s="1">
        <v>45901</v>
      </c>
      <c r="B242" t="s">
        <v>25</v>
      </c>
      <c r="C242" s="5">
        <v>9672</v>
      </c>
    </row>
    <row r="243" spans="1:4" x14ac:dyDescent="0.25">
      <c r="A243" s="1">
        <v>45901</v>
      </c>
      <c r="B243" t="s">
        <v>32</v>
      </c>
      <c r="C243" s="5">
        <v>18720</v>
      </c>
    </row>
    <row r="244" spans="1:4" x14ac:dyDescent="0.25">
      <c r="A244" s="1">
        <v>45901</v>
      </c>
      <c r="B244" t="s">
        <v>42</v>
      </c>
      <c r="C244" s="5">
        <v>9360</v>
      </c>
    </row>
    <row r="245" spans="1:4" x14ac:dyDescent="0.25">
      <c r="A245" s="1">
        <v>45901</v>
      </c>
      <c r="B245" t="s">
        <v>46</v>
      </c>
      <c r="C245" s="5">
        <v>9360</v>
      </c>
    </row>
    <row r="246" spans="1:4" x14ac:dyDescent="0.25">
      <c r="A246" s="1">
        <v>45901</v>
      </c>
      <c r="B246" t="s">
        <v>69</v>
      </c>
      <c r="C246" s="5">
        <v>9360</v>
      </c>
      <c r="D246" t="s">
        <v>63</v>
      </c>
    </row>
    <row r="247" spans="1:4" x14ac:dyDescent="0.25">
      <c r="A247" s="1">
        <v>45901</v>
      </c>
      <c r="B247" t="s">
        <v>30</v>
      </c>
      <c r="C247" s="5">
        <v>9360</v>
      </c>
    </row>
    <row r="248" spans="1:4" x14ac:dyDescent="0.25">
      <c r="A248" s="1">
        <v>45901</v>
      </c>
      <c r="B248" t="s">
        <v>45</v>
      </c>
      <c r="C248" s="5">
        <v>418720</v>
      </c>
    </row>
    <row r="249" spans="1:4" x14ac:dyDescent="0.25">
      <c r="A249" s="1">
        <v>45901</v>
      </c>
      <c r="B249" t="s">
        <v>36</v>
      </c>
      <c r="C249" s="5">
        <v>17472</v>
      </c>
    </row>
    <row r="250" spans="1:4" x14ac:dyDescent="0.25">
      <c r="A250" s="1">
        <v>45901</v>
      </c>
      <c r="B250" t="s">
        <v>33</v>
      </c>
      <c r="C250" s="5">
        <v>110800</v>
      </c>
    </row>
    <row r="251" spans="1:4" x14ac:dyDescent="0.25">
      <c r="A251" s="1">
        <v>45901</v>
      </c>
      <c r="B251" t="s">
        <v>48</v>
      </c>
      <c r="C251" s="5">
        <v>9360</v>
      </c>
    </row>
    <row r="252" spans="1:4" x14ac:dyDescent="0.25">
      <c r="A252" s="1">
        <v>45901</v>
      </c>
      <c r="B252" t="s">
        <v>24</v>
      </c>
      <c r="C252" s="5">
        <v>9360</v>
      </c>
    </row>
    <row r="253" spans="1:4" x14ac:dyDescent="0.25">
      <c r="A253" s="1">
        <v>45901</v>
      </c>
      <c r="B253" t="s">
        <v>37</v>
      </c>
      <c r="C253" s="5">
        <v>9360</v>
      </c>
    </row>
    <row r="254" spans="1:4" x14ac:dyDescent="0.25">
      <c r="A254" s="1">
        <v>45901</v>
      </c>
      <c r="B254" t="s">
        <v>66</v>
      </c>
      <c r="C254" s="5">
        <v>9360</v>
      </c>
      <c r="D254" t="s">
        <v>39</v>
      </c>
    </row>
    <row r="255" spans="1:4" x14ac:dyDescent="0.25">
      <c r="A255" s="1">
        <v>45901</v>
      </c>
      <c r="B255" t="s">
        <v>67</v>
      </c>
      <c r="C255" s="5">
        <v>9360</v>
      </c>
      <c r="D255" t="s">
        <v>38</v>
      </c>
    </row>
    <row r="256" spans="1:4" x14ac:dyDescent="0.25">
      <c r="A256" s="1">
        <v>45901</v>
      </c>
      <c r="B256" t="s">
        <v>23</v>
      </c>
      <c r="C256" s="5">
        <v>18720</v>
      </c>
    </row>
    <row r="257" spans="1:4" x14ac:dyDescent="0.25">
      <c r="A257" s="1">
        <v>45901</v>
      </c>
      <c r="B257" t="s">
        <v>31</v>
      </c>
      <c r="C257" s="5">
        <v>9360</v>
      </c>
    </row>
    <row r="258" spans="1:4" x14ac:dyDescent="0.25">
      <c r="A258" s="1">
        <v>45901</v>
      </c>
      <c r="B258" t="s">
        <v>68</v>
      </c>
      <c r="C258" s="5">
        <v>9360</v>
      </c>
      <c r="D258" t="s">
        <v>40</v>
      </c>
    </row>
    <row r="259" spans="1:4" x14ac:dyDescent="0.25">
      <c r="A259" s="1">
        <v>45901</v>
      </c>
      <c r="B259" t="s">
        <v>41</v>
      </c>
      <c r="C259" s="5">
        <v>9360</v>
      </c>
    </row>
    <row r="260" spans="1:4" x14ac:dyDescent="0.25">
      <c r="A260" s="1">
        <v>45901</v>
      </c>
      <c r="B260" t="s">
        <v>44</v>
      </c>
    </row>
    <row r="261" spans="1:4" x14ac:dyDescent="0.25">
      <c r="A261" s="1">
        <v>45901</v>
      </c>
      <c r="B261" t="s">
        <v>28</v>
      </c>
      <c r="C261" s="5">
        <v>9360</v>
      </c>
    </row>
    <row r="262" spans="1:4" x14ac:dyDescent="0.25">
      <c r="A262" s="1">
        <v>45901</v>
      </c>
      <c r="B262" t="s">
        <v>47</v>
      </c>
      <c r="C262" s="5">
        <v>9360</v>
      </c>
    </row>
    <row r="263" spans="1:4" x14ac:dyDescent="0.25">
      <c r="A263" s="1">
        <v>45931</v>
      </c>
      <c r="B263" t="s">
        <v>43</v>
      </c>
      <c r="C263" s="5">
        <v>95680</v>
      </c>
    </row>
    <row r="264" spans="1:4" x14ac:dyDescent="0.25">
      <c r="A264" s="1">
        <v>45931</v>
      </c>
      <c r="B264" t="s">
        <v>35</v>
      </c>
      <c r="C264" s="5">
        <v>9672</v>
      </c>
    </row>
    <row r="265" spans="1:4" x14ac:dyDescent="0.25">
      <c r="A265" s="1">
        <v>45931</v>
      </c>
      <c r="B265" t="s">
        <v>26</v>
      </c>
      <c r="C265" s="5">
        <v>9672</v>
      </c>
    </row>
    <row r="266" spans="1:4" x14ac:dyDescent="0.25">
      <c r="A266" s="1">
        <v>45931</v>
      </c>
      <c r="B266" t="s">
        <v>21</v>
      </c>
      <c r="C266" s="5">
        <v>98360</v>
      </c>
    </row>
    <row r="267" spans="1:4" x14ac:dyDescent="0.25">
      <c r="A267" s="1">
        <v>45931</v>
      </c>
      <c r="B267" t="s">
        <v>22</v>
      </c>
      <c r="C267" s="5">
        <v>79544</v>
      </c>
    </row>
    <row r="268" spans="1:4" x14ac:dyDescent="0.25">
      <c r="A268" s="1">
        <v>45931</v>
      </c>
      <c r="B268" t="s">
        <v>29</v>
      </c>
      <c r="C268" s="5">
        <v>9672</v>
      </c>
    </row>
    <row r="269" spans="1:4" x14ac:dyDescent="0.25">
      <c r="A269" s="1">
        <v>45931</v>
      </c>
      <c r="B269" t="s">
        <v>34</v>
      </c>
      <c r="C269" s="5">
        <v>59672</v>
      </c>
    </row>
    <row r="270" spans="1:4" x14ac:dyDescent="0.25">
      <c r="A270" s="1">
        <v>45931</v>
      </c>
      <c r="B270" t="s">
        <v>27</v>
      </c>
      <c r="C270" s="5">
        <v>9672</v>
      </c>
    </row>
    <row r="271" spans="1:4" x14ac:dyDescent="0.25">
      <c r="A271" s="1">
        <v>45931</v>
      </c>
      <c r="B271" t="s">
        <v>25</v>
      </c>
      <c r="C271" s="5">
        <v>9672</v>
      </c>
    </row>
    <row r="272" spans="1:4" x14ac:dyDescent="0.25">
      <c r="A272" s="1">
        <v>45931</v>
      </c>
      <c r="B272" t="s">
        <v>32</v>
      </c>
      <c r="C272" s="5">
        <v>19344</v>
      </c>
    </row>
    <row r="273" spans="1:4" x14ac:dyDescent="0.25">
      <c r="A273" s="1">
        <v>45931</v>
      </c>
      <c r="B273" t="s">
        <v>42</v>
      </c>
      <c r="C273" s="5">
        <v>9672</v>
      </c>
    </row>
    <row r="274" spans="1:4" x14ac:dyDescent="0.25">
      <c r="A274" s="1">
        <v>45931</v>
      </c>
      <c r="B274" t="s">
        <v>46</v>
      </c>
      <c r="C274" s="5">
        <v>9672</v>
      </c>
    </row>
    <row r="275" spans="1:4" x14ac:dyDescent="0.25">
      <c r="A275" s="1">
        <v>45931</v>
      </c>
      <c r="B275" t="s">
        <v>69</v>
      </c>
      <c r="C275" s="5">
        <v>9672</v>
      </c>
      <c r="D275" t="s">
        <v>63</v>
      </c>
    </row>
    <row r="276" spans="1:4" x14ac:dyDescent="0.25">
      <c r="A276" s="1">
        <v>45931</v>
      </c>
      <c r="B276" t="s">
        <v>30</v>
      </c>
      <c r="C276" s="5">
        <v>9672</v>
      </c>
    </row>
    <row r="277" spans="1:4" x14ac:dyDescent="0.25">
      <c r="A277" s="1">
        <v>45931</v>
      </c>
      <c r="B277" t="s">
        <v>45</v>
      </c>
      <c r="C277" s="5">
        <v>44344</v>
      </c>
    </row>
    <row r="278" spans="1:4" x14ac:dyDescent="0.25">
      <c r="A278" s="1">
        <v>45931</v>
      </c>
      <c r="B278" t="s">
        <v>36</v>
      </c>
      <c r="C278" s="5">
        <v>19344</v>
      </c>
    </row>
    <row r="279" spans="1:4" x14ac:dyDescent="0.25">
      <c r="A279" s="1">
        <v>45931</v>
      </c>
      <c r="B279" t="s">
        <v>33</v>
      </c>
      <c r="C279" s="5">
        <v>78688</v>
      </c>
    </row>
    <row r="280" spans="1:4" x14ac:dyDescent="0.25">
      <c r="A280" s="1">
        <v>45931</v>
      </c>
      <c r="B280" t="s">
        <v>48</v>
      </c>
      <c r="C280" s="5">
        <v>9672</v>
      </c>
    </row>
    <row r="281" spans="1:4" x14ac:dyDescent="0.25">
      <c r="A281" s="1">
        <v>45931</v>
      </c>
      <c r="B281" t="s">
        <v>24</v>
      </c>
      <c r="C281" s="5">
        <v>9672</v>
      </c>
    </row>
    <row r="282" spans="1:4" x14ac:dyDescent="0.25">
      <c r="A282" s="1">
        <v>45931</v>
      </c>
      <c r="B282" t="s">
        <v>37</v>
      </c>
      <c r="C282" s="5">
        <v>9672</v>
      </c>
    </row>
    <row r="283" spans="1:4" x14ac:dyDescent="0.25">
      <c r="A283" s="1">
        <v>45931</v>
      </c>
      <c r="B283" t="s">
        <v>66</v>
      </c>
      <c r="C283" s="5">
        <v>99672</v>
      </c>
      <c r="D283" t="s">
        <v>39</v>
      </c>
    </row>
    <row r="284" spans="1:4" x14ac:dyDescent="0.25">
      <c r="A284" s="1">
        <v>45931</v>
      </c>
      <c r="B284" t="s">
        <v>67</v>
      </c>
      <c r="C284" s="5">
        <v>9672</v>
      </c>
      <c r="D284" t="s">
        <v>38</v>
      </c>
    </row>
    <row r="285" spans="1:4" x14ac:dyDescent="0.25">
      <c r="A285" s="1">
        <v>45931</v>
      </c>
      <c r="B285" t="s">
        <v>23</v>
      </c>
      <c r="C285" s="5">
        <v>19344</v>
      </c>
    </row>
    <row r="286" spans="1:4" x14ac:dyDescent="0.25">
      <c r="A286" s="1">
        <v>45931</v>
      </c>
      <c r="B286" t="s">
        <v>31</v>
      </c>
      <c r="C286" s="5">
        <v>9672</v>
      </c>
    </row>
    <row r="287" spans="1:4" x14ac:dyDescent="0.25">
      <c r="A287" s="1">
        <v>45931</v>
      </c>
      <c r="B287" t="s">
        <v>68</v>
      </c>
      <c r="C287" s="5">
        <v>9672</v>
      </c>
      <c r="D287" t="s">
        <v>40</v>
      </c>
    </row>
    <row r="288" spans="1:4" x14ac:dyDescent="0.25">
      <c r="A288" s="1">
        <v>45931</v>
      </c>
      <c r="B288" t="s">
        <v>41</v>
      </c>
      <c r="C288" s="5">
        <v>9672</v>
      </c>
    </row>
    <row r="289" spans="1:4" x14ac:dyDescent="0.25">
      <c r="A289" s="1">
        <v>45931</v>
      </c>
      <c r="B289" t="s">
        <v>44</v>
      </c>
    </row>
    <row r="290" spans="1:4" x14ac:dyDescent="0.25">
      <c r="A290" s="1">
        <v>45931</v>
      </c>
      <c r="B290" t="s">
        <v>28</v>
      </c>
      <c r="C290" s="5">
        <v>9672</v>
      </c>
    </row>
    <row r="291" spans="1:4" x14ac:dyDescent="0.25">
      <c r="A291" s="1">
        <v>45931</v>
      </c>
      <c r="B291" t="s">
        <v>47</v>
      </c>
      <c r="C291" s="5">
        <v>9672</v>
      </c>
    </row>
    <row r="292" spans="1:4" x14ac:dyDescent="0.25">
      <c r="A292" s="1">
        <v>45962</v>
      </c>
      <c r="B292" t="s">
        <v>43</v>
      </c>
      <c r="C292" s="5">
        <v>390880</v>
      </c>
    </row>
    <row r="293" spans="1:4" x14ac:dyDescent="0.25">
      <c r="A293" s="1">
        <v>45962</v>
      </c>
      <c r="B293" t="s">
        <v>35</v>
      </c>
      <c r="C293" s="5">
        <v>9360</v>
      </c>
    </row>
    <row r="294" spans="1:4" x14ac:dyDescent="0.25">
      <c r="A294" s="1">
        <v>45962</v>
      </c>
      <c r="B294" t="s">
        <v>26</v>
      </c>
      <c r="C294" s="5">
        <v>9360</v>
      </c>
    </row>
    <row r="295" spans="1:4" x14ac:dyDescent="0.25">
      <c r="A295" s="1">
        <v>45962</v>
      </c>
      <c r="B295" t="s">
        <v>21</v>
      </c>
      <c r="C295" s="5">
        <v>466200</v>
      </c>
    </row>
    <row r="296" spans="1:4" x14ac:dyDescent="0.25">
      <c r="A296" s="1">
        <v>45962</v>
      </c>
      <c r="B296" t="s">
        <v>22</v>
      </c>
      <c r="C296" s="5">
        <v>19344</v>
      </c>
    </row>
    <row r="297" spans="1:4" x14ac:dyDescent="0.25">
      <c r="A297" s="1">
        <v>45962</v>
      </c>
      <c r="B297" t="s">
        <v>29</v>
      </c>
      <c r="C297" s="5">
        <v>9360</v>
      </c>
    </row>
    <row r="298" spans="1:4" x14ac:dyDescent="0.25">
      <c r="A298" s="1">
        <v>45962</v>
      </c>
      <c r="B298" t="s">
        <v>34</v>
      </c>
      <c r="C298" s="5">
        <v>109360</v>
      </c>
    </row>
    <row r="299" spans="1:4" x14ac:dyDescent="0.25">
      <c r="A299" s="1">
        <v>45962</v>
      </c>
      <c r="B299" t="s">
        <v>27</v>
      </c>
      <c r="C299" s="5">
        <v>9360</v>
      </c>
    </row>
    <row r="300" spans="1:4" x14ac:dyDescent="0.25">
      <c r="A300" s="1">
        <v>45962</v>
      </c>
      <c r="B300" t="s">
        <v>25</v>
      </c>
      <c r="C300" s="5">
        <v>9360</v>
      </c>
    </row>
    <row r="301" spans="1:4" x14ac:dyDescent="0.25">
      <c r="A301" s="1">
        <v>45962</v>
      </c>
      <c r="B301" t="s">
        <v>32</v>
      </c>
      <c r="C301" s="5">
        <v>18720</v>
      </c>
    </row>
    <row r="302" spans="1:4" x14ac:dyDescent="0.25">
      <c r="A302" s="1">
        <v>45962</v>
      </c>
      <c r="B302" t="s">
        <v>42</v>
      </c>
      <c r="C302" s="5">
        <v>9360</v>
      </c>
    </row>
    <row r="303" spans="1:4" x14ac:dyDescent="0.25">
      <c r="A303" s="1">
        <v>45962</v>
      </c>
      <c r="B303" t="s">
        <v>46</v>
      </c>
      <c r="C303" s="5">
        <v>9360</v>
      </c>
    </row>
    <row r="304" spans="1:4" x14ac:dyDescent="0.25">
      <c r="A304" s="1">
        <v>45962</v>
      </c>
      <c r="B304" t="s">
        <v>69</v>
      </c>
      <c r="C304" s="5">
        <v>9360</v>
      </c>
      <c r="D304" t="s">
        <v>63</v>
      </c>
    </row>
    <row r="305" spans="1:4" x14ac:dyDescent="0.25">
      <c r="A305" s="1">
        <v>45962</v>
      </c>
      <c r="B305" t="s">
        <v>30</v>
      </c>
      <c r="C305" s="5">
        <v>9360</v>
      </c>
    </row>
    <row r="306" spans="1:4" x14ac:dyDescent="0.25">
      <c r="A306" s="1">
        <v>45962</v>
      </c>
      <c r="B306" t="s">
        <v>45</v>
      </c>
      <c r="C306" s="5">
        <v>314770</v>
      </c>
    </row>
    <row r="307" spans="1:4" x14ac:dyDescent="0.25">
      <c r="A307" s="1">
        <v>45962</v>
      </c>
      <c r="B307" t="s">
        <v>36</v>
      </c>
      <c r="C307" s="5">
        <v>17472</v>
      </c>
    </row>
    <row r="308" spans="1:4" x14ac:dyDescent="0.25">
      <c r="A308" s="1">
        <v>45962</v>
      </c>
      <c r="B308" t="s">
        <v>33</v>
      </c>
      <c r="C308" s="5">
        <v>48360</v>
      </c>
    </row>
    <row r="309" spans="1:4" x14ac:dyDescent="0.25">
      <c r="A309" s="1">
        <v>45962</v>
      </c>
      <c r="B309" t="s">
        <v>48</v>
      </c>
      <c r="C309" s="5">
        <v>9360</v>
      </c>
    </row>
    <row r="310" spans="1:4" x14ac:dyDescent="0.25">
      <c r="A310" s="1">
        <v>45962</v>
      </c>
      <c r="B310" t="s">
        <v>24</v>
      </c>
      <c r="C310" s="5">
        <v>9360</v>
      </c>
    </row>
    <row r="311" spans="1:4" x14ac:dyDescent="0.25">
      <c r="A311" s="1">
        <v>45962</v>
      </c>
      <c r="B311" t="s">
        <v>37</v>
      </c>
      <c r="C311" s="5">
        <v>9360</v>
      </c>
    </row>
    <row r="312" spans="1:4" x14ac:dyDescent="0.25">
      <c r="A312" s="1">
        <v>45962</v>
      </c>
      <c r="B312" t="s">
        <v>66</v>
      </c>
      <c r="C312" s="5">
        <v>9360</v>
      </c>
      <c r="D312" t="s">
        <v>39</v>
      </c>
    </row>
    <row r="313" spans="1:4" x14ac:dyDescent="0.25">
      <c r="A313" s="1">
        <v>45962</v>
      </c>
      <c r="B313" t="s">
        <v>67</v>
      </c>
      <c r="C313" s="5">
        <v>542760</v>
      </c>
      <c r="D313" t="s">
        <v>38</v>
      </c>
    </row>
    <row r="314" spans="1:4" x14ac:dyDescent="0.25">
      <c r="A314" s="1">
        <v>45962</v>
      </c>
      <c r="B314" t="s">
        <v>23</v>
      </c>
      <c r="C314" s="5">
        <v>18720</v>
      </c>
    </row>
    <row r="315" spans="1:4" x14ac:dyDescent="0.25">
      <c r="A315" s="1">
        <v>45962</v>
      </c>
      <c r="B315" t="s">
        <v>31</v>
      </c>
      <c r="C315" s="5">
        <v>9360</v>
      </c>
    </row>
    <row r="316" spans="1:4" x14ac:dyDescent="0.25">
      <c r="A316" s="1">
        <v>45962</v>
      </c>
      <c r="B316" t="s">
        <v>68</v>
      </c>
      <c r="C316" s="5">
        <v>9360</v>
      </c>
      <c r="D316" t="s">
        <v>40</v>
      </c>
    </row>
    <row r="317" spans="1:4" x14ac:dyDescent="0.25">
      <c r="A317" s="1">
        <v>45962</v>
      </c>
      <c r="B317" t="s">
        <v>41</v>
      </c>
      <c r="C317" s="5">
        <v>9360</v>
      </c>
    </row>
    <row r="318" spans="1:4" x14ac:dyDescent="0.25">
      <c r="A318" s="1">
        <v>45962</v>
      </c>
      <c r="B318" t="s">
        <v>44</v>
      </c>
    </row>
    <row r="319" spans="1:4" x14ac:dyDescent="0.25">
      <c r="A319" s="1">
        <v>45962</v>
      </c>
      <c r="B319" t="s">
        <v>28</v>
      </c>
      <c r="C319" s="5">
        <v>9360</v>
      </c>
    </row>
    <row r="320" spans="1:4" x14ac:dyDescent="0.25">
      <c r="A320" s="1">
        <v>45962</v>
      </c>
      <c r="B320" t="s">
        <v>47</v>
      </c>
      <c r="C320" s="5">
        <v>9360</v>
      </c>
    </row>
    <row r="321" spans="1:4" x14ac:dyDescent="0.25">
      <c r="A321" s="1">
        <v>45992</v>
      </c>
      <c r="B321" t="s">
        <v>43</v>
      </c>
      <c r="C321" s="5">
        <v>369360</v>
      </c>
    </row>
    <row r="322" spans="1:4" x14ac:dyDescent="0.25">
      <c r="A322" s="1">
        <v>45992</v>
      </c>
      <c r="B322" t="s">
        <v>35</v>
      </c>
      <c r="C322" s="5">
        <v>9672</v>
      </c>
    </row>
    <row r="323" spans="1:4" x14ac:dyDescent="0.25">
      <c r="A323" s="1">
        <v>45992</v>
      </c>
      <c r="B323" t="s">
        <v>26</v>
      </c>
      <c r="C323" s="5">
        <v>9672</v>
      </c>
    </row>
    <row r="324" spans="1:4" x14ac:dyDescent="0.25">
      <c r="A324" s="1">
        <v>45992</v>
      </c>
      <c r="B324" t="s">
        <v>21</v>
      </c>
      <c r="C324" s="5">
        <v>2501300</v>
      </c>
    </row>
    <row r="325" spans="1:4" x14ac:dyDescent="0.25">
      <c r="A325" s="1">
        <v>45992</v>
      </c>
      <c r="B325" t="s">
        <v>22</v>
      </c>
      <c r="C325" s="5">
        <v>75700</v>
      </c>
    </row>
    <row r="326" spans="1:4" x14ac:dyDescent="0.25">
      <c r="A326" s="1">
        <v>45992</v>
      </c>
      <c r="B326" t="s">
        <v>29</v>
      </c>
      <c r="C326" s="5">
        <v>9672</v>
      </c>
    </row>
    <row r="327" spans="1:4" x14ac:dyDescent="0.25">
      <c r="A327" s="1">
        <v>45992</v>
      </c>
      <c r="B327" t="s">
        <v>34</v>
      </c>
      <c r="C327" s="5">
        <v>9672</v>
      </c>
    </row>
    <row r="328" spans="1:4" x14ac:dyDescent="0.25">
      <c r="A328" s="1">
        <v>45992</v>
      </c>
      <c r="B328" t="s">
        <v>27</v>
      </c>
      <c r="C328" s="5">
        <v>9672</v>
      </c>
    </row>
    <row r="329" spans="1:4" x14ac:dyDescent="0.25">
      <c r="A329" s="1">
        <v>45992</v>
      </c>
      <c r="B329" t="s">
        <v>25</v>
      </c>
      <c r="C329" s="5">
        <v>9672</v>
      </c>
    </row>
    <row r="330" spans="1:4" x14ac:dyDescent="0.25">
      <c r="A330" s="1">
        <v>45992</v>
      </c>
      <c r="B330" t="s">
        <v>32</v>
      </c>
      <c r="C330" s="5">
        <v>19344</v>
      </c>
    </row>
    <row r="331" spans="1:4" x14ac:dyDescent="0.25">
      <c r="A331" s="1">
        <v>45992</v>
      </c>
      <c r="B331" t="s">
        <v>42</v>
      </c>
      <c r="C331" s="5">
        <v>9672</v>
      </c>
    </row>
    <row r="332" spans="1:4" x14ac:dyDescent="0.25">
      <c r="A332" s="1">
        <v>45992</v>
      </c>
      <c r="B332" t="s">
        <v>46</v>
      </c>
      <c r="C332" s="5">
        <v>9672</v>
      </c>
    </row>
    <row r="333" spans="1:4" x14ac:dyDescent="0.25">
      <c r="A333" s="1">
        <v>45992</v>
      </c>
      <c r="B333" t="s">
        <v>69</v>
      </c>
      <c r="C333" s="5">
        <v>9672</v>
      </c>
      <c r="D333" t="s">
        <v>63</v>
      </c>
    </row>
    <row r="334" spans="1:4" x14ac:dyDescent="0.25">
      <c r="A334" s="1">
        <v>45992</v>
      </c>
      <c r="B334" t="s">
        <v>30</v>
      </c>
      <c r="C334" s="5">
        <v>9672</v>
      </c>
    </row>
    <row r="335" spans="1:4" x14ac:dyDescent="0.25">
      <c r="A335" s="1">
        <v>45992</v>
      </c>
      <c r="B335" t="s">
        <v>45</v>
      </c>
      <c r="C335" s="5">
        <v>148844</v>
      </c>
    </row>
    <row r="336" spans="1:4" x14ac:dyDescent="0.25">
      <c r="A336" s="1">
        <v>45992</v>
      </c>
      <c r="B336" t="s">
        <v>36</v>
      </c>
      <c r="C336" s="5">
        <v>19344</v>
      </c>
    </row>
    <row r="337" spans="1:4" x14ac:dyDescent="0.25">
      <c r="A337" s="1">
        <v>45992</v>
      </c>
      <c r="B337" t="s">
        <v>33</v>
      </c>
      <c r="C337" s="5">
        <v>1000000</v>
      </c>
    </row>
    <row r="338" spans="1:4" x14ac:dyDescent="0.25">
      <c r="A338" s="1">
        <v>45992</v>
      </c>
      <c r="B338" t="s">
        <v>48</v>
      </c>
      <c r="C338" s="5">
        <v>9672</v>
      </c>
    </row>
    <row r="339" spans="1:4" x14ac:dyDescent="0.25">
      <c r="A339" s="1">
        <v>45992</v>
      </c>
      <c r="B339" t="s">
        <v>24</v>
      </c>
      <c r="C339" s="5">
        <v>9672</v>
      </c>
    </row>
    <row r="340" spans="1:4" x14ac:dyDescent="0.25">
      <c r="A340" s="1">
        <v>45992</v>
      </c>
      <c r="B340" t="s">
        <v>37</v>
      </c>
      <c r="C340" s="5">
        <v>9672</v>
      </c>
    </row>
    <row r="341" spans="1:4" x14ac:dyDescent="0.25">
      <c r="A341" s="1">
        <v>45992</v>
      </c>
      <c r="B341" t="s">
        <v>66</v>
      </c>
      <c r="C341" s="5">
        <v>9672</v>
      </c>
      <c r="D341" t="s">
        <v>39</v>
      </c>
    </row>
    <row r="342" spans="1:4" x14ac:dyDescent="0.25">
      <c r="A342" s="1">
        <v>45992</v>
      </c>
      <c r="B342" t="s">
        <v>67</v>
      </c>
      <c r="C342" s="5">
        <v>23812</v>
      </c>
      <c r="D342" t="s">
        <v>38</v>
      </c>
    </row>
    <row r="343" spans="1:4" x14ac:dyDescent="0.25">
      <c r="A343" s="1">
        <v>45992</v>
      </c>
      <c r="B343" t="s">
        <v>23</v>
      </c>
      <c r="C343" s="5">
        <v>19344</v>
      </c>
    </row>
    <row r="344" spans="1:4" x14ac:dyDescent="0.25">
      <c r="A344" s="1">
        <v>45992</v>
      </c>
      <c r="B344" t="s">
        <v>31</v>
      </c>
      <c r="C344" s="5">
        <v>9672</v>
      </c>
    </row>
    <row r="345" spans="1:4" x14ac:dyDescent="0.25">
      <c r="A345" s="1">
        <v>45992</v>
      </c>
      <c r="B345" t="s">
        <v>68</v>
      </c>
      <c r="C345" s="5">
        <v>9672</v>
      </c>
      <c r="D345" t="s">
        <v>40</v>
      </c>
    </row>
    <row r="346" spans="1:4" x14ac:dyDescent="0.25">
      <c r="A346" s="1">
        <v>45992</v>
      </c>
      <c r="B346" t="s">
        <v>41</v>
      </c>
      <c r="C346" s="5">
        <v>9672</v>
      </c>
    </row>
    <row r="347" spans="1:4" x14ac:dyDescent="0.25">
      <c r="A347" s="1">
        <v>45992</v>
      </c>
      <c r="B347" t="s">
        <v>44</v>
      </c>
    </row>
    <row r="348" spans="1:4" x14ac:dyDescent="0.25">
      <c r="A348" s="1">
        <v>45992</v>
      </c>
      <c r="B348" t="s">
        <v>28</v>
      </c>
      <c r="C348" s="5">
        <v>9672</v>
      </c>
    </row>
    <row r="349" spans="1:4" x14ac:dyDescent="0.25">
      <c r="A349" s="1">
        <v>45992</v>
      </c>
      <c r="B349" t="s">
        <v>47</v>
      </c>
      <c r="C349" s="5">
        <v>9672</v>
      </c>
    </row>
    <row r="350" spans="1:4" x14ac:dyDescent="0.25">
      <c r="A350" s="1">
        <v>46023</v>
      </c>
      <c r="B350" t="s">
        <v>43</v>
      </c>
      <c r="C350" s="5">
        <v>222360</v>
      </c>
    </row>
    <row r="351" spans="1:4" x14ac:dyDescent="0.25">
      <c r="A351" s="1">
        <v>46023</v>
      </c>
      <c r="B351" t="s">
        <v>35</v>
      </c>
      <c r="C351" s="5">
        <v>9672</v>
      </c>
    </row>
    <row r="352" spans="1:4" x14ac:dyDescent="0.25">
      <c r="A352" s="1">
        <v>46023</v>
      </c>
      <c r="B352" t="s">
        <v>26</v>
      </c>
      <c r="C352" s="5">
        <v>9672</v>
      </c>
    </row>
    <row r="353" spans="1:3" x14ac:dyDescent="0.25">
      <c r="A353" s="1">
        <v>46023</v>
      </c>
      <c r="B353" t="s">
        <v>21</v>
      </c>
      <c r="C353" s="5">
        <v>708160</v>
      </c>
    </row>
    <row r="354" spans="1:3" x14ac:dyDescent="0.25">
      <c r="A354" s="1">
        <v>46023</v>
      </c>
      <c r="B354" t="s">
        <v>22</v>
      </c>
      <c r="C354" s="5">
        <v>19344</v>
      </c>
    </row>
    <row r="355" spans="1:3" x14ac:dyDescent="0.25">
      <c r="A355" s="1">
        <v>46023</v>
      </c>
      <c r="B355" t="s">
        <v>29</v>
      </c>
      <c r="C355" s="5">
        <v>9672</v>
      </c>
    </row>
    <row r="356" spans="1:3" x14ac:dyDescent="0.25">
      <c r="A356" s="1">
        <v>46023</v>
      </c>
      <c r="B356" t="s">
        <v>34</v>
      </c>
      <c r="C356" s="5">
        <v>9672</v>
      </c>
    </row>
    <row r="357" spans="1:3" x14ac:dyDescent="0.25">
      <c r="A357" s="1">
        <v>46023</v>
      </c>
      <c r="B357" t="s">
        <v>27</v>
      </c>
      <c r="C357" s="5">
        <v>9672</v>
      </c>
    </row>
    <row r="358" spans="1:3" x14ac:dyDescent="0.25">
      <c r="A358" s="1">
        <v>46023</v>
      </c>
      <c r="B358" t="s">
        <v>25</v>
      </c>
      <c r="C358" s="5">
        <v>9672</v>
      </c>
    </row>
    <row r="359" spans="1:3" x14ac:dyDescent="0.25">
      <c r="A359" s="1">
        <v>46023</v>
      </c>
      <c r="B359" t="s">
        <v>32</v>
      </c>
      <c r="C359" s="5">
        <v>19344</v>
      </c>
    </row>
    <row r="360" spans="1:3" x14ac:dyDescent="0.25">
      <c r="A360" s="1">
        <v>46023</v>
      </c>
      <c r="B360" t="s">
        <v>42</v>
      </c>
      <c r="C360" s="5">
        <v>9672</v>
      </c>
    </row>
    <row r="361" spans="1:3" x14ac:dyDescent="0.25">
      <c r="A361" s="1">
        <v>46023</v>
      </c>
      <c r="B361" t="s">
        <v>46</v>
      </c>
      <c r="C361" s="5">
        <v>9672</v>
      </c>
    </row>
    <row r="362" spans="1:3" x14ac:dyDescent="0.25">
      <c r="A362" s="1">
        <v>46023</v>
      </c>
      <c r="B362" t="s">
        <v>69</v>
      </c>
      <c r="C362" s="5">
        <v>9672</v>
      </c>
    </row>
    <row r="363" spans="1:3" x14ac:dyDescent="0.25">
      <c r="A363" s="1">
        <v>46023</v>
      </c>
      <c r="B363" t="s">
        <v>30</v>
      </c>
      <c r="C363" s="5">
        <v>9672</v>
      </c>
    </row>
    <row r="364" spans="1:3" x14ac:dyDescent="0.25">
      <c r="A364" s="1">
        <v>46023</v>
      </c>
      <c r="B364" t="s">
        <v>45</v>
      </c>
      <c r="C364" s="5">
        <v>23344</v>
      </c>
    </row>
    <row r="365" spans="1:3" x14ac:dyDescent="0.25">
      <c r="A365" s="1">
        <v>46023</v>
      </c>
      <c r="B365" t="s">
        <v>36</v>
      </c>
      <c r="C365" s="5">
        <v>19344</v>
      </c>
    </row>
    <row r="366" spans="1:3" x14ac:dyDescent="0.25">
      <c r="A366" s="1">
        <v>46023</v>
      </c>
      <c r="B366" t="s">
        <v>33</v>
      </c>
      <c r="C366" s="5">
        <v>48360</v>
      </c>
    </row>
    <row r="367" spans="1:3" x14ac:dyDescent="0.25">
      <c r="A367" s="1">
        <v>46023</v>
      </c>
      <c r="B367" t="s">
        <v>48</v>
      </c>
      <c r="C367" s="5">
        <v>9672</v>
      </c>
    </row>
    <row r="368" spans="1:3" x14ac:dyDescent="0.25">
      <c r="A368" s="1">
        <v>46023</v>
      </c>
      <c r="B368" t="s">
        <v>24</v>
      </c>
      <c r="C368" s="5">
        <v>9672</v>
      </c>
    </row>
    <row r="369" spans="1:3" x14ac:dyDescent="0.25">
      <c r="A369" s="1">
        <v>46023</v>
      </c>
      <c r="B369" t="s">
        <v>37</v>
      </c>
      <c r="C369" s="5">
        <v>9672</v>
      </c>
    </row>
    <row r="370" spans="1:3" x14ac:dyDescent="0.25">
      <c r="A370" s="1">
        <v>46023</v>
      </c>
      <c r="B370" t="s">
        <v>66</v>
      </c>
      <c r="C370" s="5">
        <v>23028</v>
      </c>
    </row>
    <row r="371" spans="1:3" x14ac:dyDescent="0.25">
      <c r="A371" s="1">
        <v>46023</v>
      </c>
      <c r="B371" t="s">
        <v>67</v>
      </c>
      <c r="C371" s="5">
        <v>9672</v>
      </c>
    </row>
    <row r="372" spans="1:3" x14ac:dyDescent="0.25">
      <c r="A372" s="1">
        <v>46023</v>
      </c>
      <c r="B372" t="s">
        <v>23</v>
      </c>
      <c r="C372" s="5">
        <v>9672</v>
      </c>
    </row>
    <row r="373" spans="1:3" x14ac:dyDescent="0.25">
      <c r="A373" s="1">
        <v>46023</v>
      </c>
      <c r="B373" t="s">
        <v>31</v>
      </c>
      <c r="C373" s="5">
        <v>9672</v>
      </c>
    </row>
    <row r="374" spans="1:3" x14ac:dyDescent="0.25">
      <c r="A374" s="1">
        <v>46023</v>
      </c>
      <c r="B374" t="s">
        <v>68</v>
      </c>
      <c r="C374" s="5">
        <v>9672</v>
      </c>
    </row>
    <row r="375" spans="1:3" x14ac:dyDescent="0.25">
      <c r="A375" s="1">
        <v>46023</v>
      </c>
      <c r="B375" t="s">
        <v>41</v>
      </c>
      <c r="C375" s="5">
        <v>9672</v>
      </c>
    </row>
    <row r="376" spans="1:3" x14ac:dyDescent="0.25">
      <c r="A376" s="1">
        <v>46023</v>
      </c>
      <c r="B376" t="s">
        <v>44</v>
      </c>
    </row>
    <row r="377" spans="1:3" x14ac:dyDescent="0.25">
      <c r="A377" s="1">
        <v>46023</v>
      </c>
      <c r="B377" t="s">
        <v>28</v>
      </c>
      <c r="C377" s="5">
        <v>9672</v>
      </c>
    </row>
    <row r="378" spans="1:3" x14ac:dyDescent="0.25">
      <c r="A378" s="1">
        <v>46023</v>
      </c>
      <c r="B378" t="s">
        <v>47</v>
      </c>
      <c r="C378" s="5">
        <v>9672</v>
      </c>
    </row>
  </sheetData>
  <pageMargins left="0.7" right="0.7" top="0.75" bottom="0.75" header="0.3" footer="0.3"/>
  <customProperties>
    <customPr name="_pios_id" r:id="rId1"/>
  </customPropertie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8C20A-D6CC-4EFA-A87E-659F0E2E6837}">
  <sheetPr>
    <tabColor rgb="FF00B0F0"/>
  </sheetPr>
  <dimension ref="A1:I379"/>
  <sheetViews>
    <sheetView topLeftCell="A305" workbookViewId="0">
      <selection activeCell="C354" sqref="C354"/>
    </sheetView>
  </sheetViews>
  <sheetFormatPr defaultRowHeight="15" x14ac:dyDescent="0.25"/>
  <cols>
    <col min="1" max="1" width="9.7109375" style="1" bestFit="1" customWidth="1"/>
    <col min="2" max="2" width="39.140625" customWidth="1"/>
    <col min="3" max="3" width="15.42578125" customWidth="1"/>
    <col min="4" max="4" width="36.28515625" customWidth="1"/>
    <col min="6" max="6" width="38.42578125" customWidth="1"/>
    <col min="7" max="7" width="22.140625" customWidth="1"/>
    <col min="8" max="8" width="23.7109375" customWidth="1"/>
    <col min="9" max="9" width="14.28515625" bestFit="1" customWidth="1"/>
  </cols>
  <sheetData>
    <row r="1" spans="1:4" x14ac:dyDescent="0.25">
      <c r="A1" s="1" t="s">
        <v>0</v>
      </c>
      <c r="B1" t="s">
        <v>19</v>
      </c>
      <c r="C1" t="s">
        <v>54</v>
      </c>
      <c r="D1" t="s">
        <v>65</v>
      </c>
    </row>
    <row r="2" spans="1:4" x14ac:dyDescent="0.25">
      <c r="A2" s="1">
        <v>45658</v>
      </c>
      <c r="B2" t="s">
        <v>43</v>
      </c>
      <c r="C2" s="5">
        <v>44952472</v>
      </c>
    </row>
    <row r="3" spans="1:4" x14ac:dyDescent="0.25">
      <c r="A3" s="1">
        <v>45658</v>
      </c>
      <c r="B3" t="s">
        <v>35</v>
      </c>
      <c r="C3" s="5">
        <v>285083</v>
      </c>
    </row>
    <row r="4" spans="1:4" x14ac:dyDescent="0.25">
      <c r="A4" s="1">
        <v>45658</v>
      </c>
      <c r="B4" t="s">
        <v>26</v>
      </c>
      <c r="C4" s="5">
        <v>664009</v>
      </c>
    </row>
    <row r="5" spans="1:4" x14ac:dyDescent="0.25">
      <c r="A5" s="1">
        <v>45658</v>
      </c>
      <c r="B5" t="s">
        <v>21</v>
      </c>
      <c r="C5" s="5">
        <v>20453571</v>
      </c>
    </row>
    <row r="6" spans="1:4" x14ac:dyDescent="0.25">
      <c r="A6" s="1">
        <v>45658</v>
      </c>
      <c r="B6" t="s">
        <v>22</v>
      </c>
      <c r="C6" s="5">
        <v>1245262</v>
      </c>
    </row>
    <row r="7" spans="1:4" x14ac:dyDescent="0.25">
      <c r="A7" s="1">
        <v>45658</v>
      </c>
      <c r="B7" t="s">
        <v>29</v>
      </c>
      <c r="C7" s="5">
        <v>185258</v>
      </c>
    </row>
    <row r="8" spans="1:4" x14ac:dyDescent="0.25">
      <c r="A8" s="1">
        <v>45658</v>
      </c>
      <c r="B8" t="s">
        <v>34</v>
      </c>
      <c r="C8" s="5">
        <v>533518</v>
      </c>
    </row>
    <row r="9" spans="1:4" x14ac:dyDescent="0.25">
      <c r="A9" s="1">
        <v>45658</v>
      </c>
      <c r="B9" t="s">
        <v>27</v>
      </c>
      <c r="C9" s="5">
        <v>335349</v>
      </c>
    </row>
    <row r="10" spans="1:4" x14ac:dyDescent="0.25">
      <c r="A10" s="1">
        <v>45658</v>
      </c>
      <c r="B10" t="s">
        <v>25</v>
      </c>
      <c r="C10" s="5">
        <v>116550</v>
      </c>
    </row>
    <row r="11" spans="1:4" x14ac:dyDescent="0.25">
      <c r="A11" s="1">
        <v>45658</v>
      </c>
      <c r="B11" t="s">
        <v>32</v>
      </c>
      <c r="C11" s="5">
        <v>1575644</v>
      </c>
    </row>
    <row r="12" spans="1:4" x14ac:dyDescent="0.25">
      <c r="A12" s="1">
        <v>45658</v>
      </c>
      <c r="B12" t="s">
        <v>42</v>
      </c>
      <c r="C12" s="5">
        <v>466225</v>
      </c>
    </row>
    <row r="13" spans="1:4" x14ac:dyDescent="0.25">
      <c r="A13" s="1">
        <v>45658</v>
      </c>
      <c r="B13" t="s">
        <v>46</v>
      </c>
      <c r="C13" s="5">
        <v>90521</v>
      </c>
    </row>
    <row r="14" spans="1:4" x14ac:dyDescent="0.25">
      <c r="A14" s="1">
        <v>45658</v>
      </c>
      <c r="B14" t="s">
        <v>69</v>
      </c>
      <c r="C14" s="5">
        <v>772306</v>
      </c>
      <c r="D14" t="s">
        <v>63</v>
      </c>
    </row>
    <row r="15" spans="1:4" x14ac:dyDescent="0.25">
      <c r="A15" s="1">
        <v>45658</v>
      </c>
      <c r="B15" t="s">
        <v>30</v>
      </c>
      <c r="C15" s="5">
        <v>451874</v>
      </c>
    </row>
    <row r="16" spans="1:4" x14ac:dyDescent="0.25">
      <c r="A16" s="1">
        <v>45658</v>
      </c>
      <c r="B16" t="s">
        <v>45</v>
      </c>
      <c r="C16" s="5">
        <v>3720509</v>
      </c>
    </row>
    <row r="17" spans="1:4" x14ac:dyDescent="0.25">
      <c r="A17" s="1">
        <v>45658</v>
      </c>
      <c r="B17" t="s">
        <v>36</v>
      </c>
      <c r="C17" s="5">
        <v>-195578</v>
      </c>
    </row>
    <row r="18" spans="1:4" x14ac:dyDescent="0.25">
      <c r="A18" s="1">
        <v>45658</v>
      </c>
      <c r="B18" t="s">
        <v>33</v>
      </c>
      <c r="C18" s="5">
        <v>-6027302</v>
      </c>
    </row>
    <row r="19" spans="1:4" x14ac:dyDescent="0.25">
      <c r="A19" s="1">
        <v>45658</v>
      </c>
      <c r="B19" t="s">
        <v>48</v>
      </c>
      <c r="C19" s="5">
        <v>216918</v>
      </c>
    </row>
    <row r="20" spans="1:4" x14ac:dyDescent="0.25">
      <c r="A20" s="1">
        <v>45658</v>
      </c>
      <c r="B20" t="s">
        <v>24</v>
      </c>
      <c r="C20" s="5">
        <v>516734</v>
      </c>
    </row>
    <row r="21" spans="1:4" x14ac:dyDescent="0.25">
      <c r="A21" s="1">
        <v>45658</v>
      </c>
      <c r="B21" t="s">
        <v>37</v>
      </c>
      <c r="C21" s="5">
        <v>1610928</v>
      </c>
    </row>
    <row r="22" spans="1:4" x14ac:dyDescent="0.25">
      <c r="A22" s="1">
        <v>45658</v>
      </c>
      <c r="B22" t="s">
        <v>66</v>
      </c>
      <c r="C22" s="5">
        <v>-995927</v>
      </c>
      <c r="D22" t="s">
        <v>39</v>
      </c>
    </row>
    <row r="23" spans="1:4" x14ac:dyDescent="0.25">
      <c r="A23" s="1">
        <v>45658</v>
      </c>
      <c r="B23" t="s">
        <v>67</v>
      </c>
      <c r="C23" s="5">
        <v>1913897</v>
      </c>
      <c r="D23" t="s">
        <v>38</v>
      </c>
    </row>
    <row r="24" spans="1:4" x14ac:dyDescent="0.25">
      <c r="A24" s="1">
        <v>45658</v>
      </c>
      <c r="B24" t="s">
        <v>23</v>
      </c>
      <c r="C24" s="5">
        <v>99979</v>
      </c>
    </row>
    <row r="25" spans="1:4" x14ac:dyDescent="0.25">
      <c r="A25" s="1">
        <v>45658</v>
      </c>
      <c r="B25" t="s">
        <v>31</v>
      </c>
      <c r="C25" s="5">
        <v>142980</v>
      </c>
    </row>
    <row r="26" spans="1:4" x14ac:dyDescent="0.25">
      <c r="A26" s="1">
        <v>45658</v>
      </c>
      <c r="B26" t="s">
        <v>68</v>
      </c>
      <c r="C26" s="5">
        <v>129709</v>
      </c>
      <c r="D26" t="s">
        <v>40</v>
      </c>
    </row>
    <row r="27" spans="1:4" x14ac:dyDescent="0.25">
      <c r="A27" s="1">
        <v>45658</v>
      </c>
      <c r="B27" t="s">
        <v>41</v>
      </c>
      <c r="C27" s="5">
        <v>227545</v>
      </c>
    </row>
    <row r="28" spans="1:4" x14ac:dyDescent="0.25">
      <c r="A28" s="1">
        <v>45658</v>
      </c>
      <c r="B28" t="s">
        <v>44</v>
      </c>
      <c r="C28" s="5">
        <v>4626208</v>
      </c>
    </row>
    <row r="29" spans="1:4" x14ac:dyDescent="0.25">
      <c r="A29" s="1">
        <v>45658</v>
      </c>
      <c r="B29" t="s">
        <v>28</v>
      </c>
      <c r="C29" s="5">
        <v>-24292</v>
      </c>
    </row>
    <row r="30" spans="1:4" x14ac:dyDescent="0.25">
      <c r="A30" s="1">
        <v>45658</v>
      </c>
      <c r="B30" t="s">
        <v>47</v>
      </c>
      <c r="C30" s="5">
        <v>76789</v>
      </c>
    </row>
    <row r="31" spans="1:4" x14ac:dyDescent="0.25">
      <c r="A31" s="1">
        <v>45689</v>
      </c>
      <c r="B31" t="s">
        <v>43</v>
      </c>
      <c r="C31" s="5">
        <v>579328</v>
      </c>
    </row>
    <row r="32" spans="1:4" x14ac:dyDescent="0.25">
      <c r="A32" s="1">
        <v>45689</v>
      </c>
      <c r="B32" t="s">
        <v>35</v>
      </c>
      <c r="C32" s="5">
        <v>403316</v>
      </c>
    </row>
    <row r="33" spans="1:4" x14ac:dyDescent="0.25">
      <c r="A33" s="1">
        <v>45689</v>
      </c>
      <c r="B33" t="s">
        <v>26</v>
      </c>
      <c r="C33" s="5">
        <v>287200</v>
      </c>
    </row>
    <row r="34" spans="1:4" x14ac:dyDescent="0.25">
      <c r="A34" s="1">
        <v>45689</v>
      </c>
      <c r="B34" t="s">
        <v>21</v>
      </c>
      <c r="C34" s="5">
        <v>19150438</v>
      </c>
    </row>
    <row r="35" spans="1:4" x14ac:dyDescent="0.25">
      <c r="A35" s="1">
        <v>45689</v>
      </c>
      <c r="B35" t="s">
        <v>22</v>
      </c>
      <c r="C35" s="5">
        <v>1716596</v>
      </c>
    </row>
    <row r="36" spans="1:4" x14ac:dyDescent="0.25">
      <c r="A36" s="1">
        <v>45689</v>
      </c>
      <c r="B36" t="s">
        <v>29</v>
      </c>
      <c r="C36" s="5">
        <v>153210</v>
      </c>
    </row>
    <row r="37" spans="1:4" x14ac:dyDescent="0.25">
      <c r="A37" s="1">
        <v>45689</v>
      </c>
      <c r="B37" t="s">
        <v>34</v>
      </c>
      <c r="C37" s="5">
        <v>701645</v>
      </c>
    </row>
    <row r="38" spans="1:4" x14ac:dyDescent="0.25">
      <c r="A38" s="1">
        <v>45689</v>
      </c>
      <c r="B38" t="s">
        <v>27</v>
      </c>
      <c r="C38" s="5">
        <v>288586</v>
      </c>
    </row>
    <row r="39" spans="1:4" x14ac:dyDescent="0.25">
      <c r="A39" s="1">
        <v>45689</v>
      </c>
      <c r="B39" t="s">
        <v>25</v>
      </c>
      <c r="C39" s="5">
        <v>117266</v>
      </c>
    </row>
    <row r="40" spans="1:4" x14ac:dyDescent="0.25">
      <c r="A40" s="1">
        <v>45689</v>
      </c>
      <c r="B40" t="s">
        <v>32</v>
      </c>
      <c r="C40" s="5">
        <v>1105910</v>
      </c>
    </row>
    <row r="41" spans="1:4" x14ac:dyDescent="0.25">
      <c r="A41" s="1">
        <v>45689</v>
      </c>
      <c r="B41" t="s">
        <v>42</v>
      </c>
      <c r="C41" s="5">
        <v>525399</v>
      </c>
    </row>
    <row r="42" spans="1:4" x14ac:dyDescent="0.25">
      <c r="A42" s="1">
        <v>45689</v>
      </c>
      <c r="B42" t="s">
        <v>46</v>
      </c>
      <c r="C42" s="5">
        <v>88503</v>
      </c>
    </row>
    <row r="43" spans="1:4" x14ac:dyDescent="0.25">
      <c r="A43" s="1">
        <v>45689</v>
      </c>
      <c r="B43" t="s">
        <v>69</v>
      </c>
      <c r="C43" s="5">
        <v>375725</v>
      </c>
      <c r="D43" t="s">
        <v>63</v>
      </c>
    </row>
    <row r="44" spans="1:4" x14ac:dyDescent="0.25">
      <c r="A44" s="1">
        <v>45689</v>
      </c>
      <c r="B44" t="s">
        <v>30</v>
      </c>
      <c r="C44" s="5">
        <v>341729</v>
      </c>
    </row>
    <row r="45" spans="1:4" x14ac:dyDescent="0.25">
      <c r="A45" s="1">
        <v>45689</v>
      </c>
      <c r="B45" t="s">
        <v>45</v>
      </c>
      <c r="C45" s="5">
        <v>3760137</v>
      </c>
    </row>
    <row r="46" spans="1:4" x14ac:dyDescent="0.25">
      <c r="A46" s="1">
        <v>45689</v>
      </c>
      <c r="B46" t="s">
        <v>36</v>
      </c>
      <c r="C46" s="5">
        <v>74432</v>
      </c>
    </row>
    <row r="47" spans="1:4" x14ac:dyDescent="0.25">
      <c r="A47" s="1">
        <v>45689</v>
      </c>
      <c r="B47" t="s">
        <v>33</v>
      </c>
      <c r="C47" s="5">
        <v>3629070</v>
      </c>
    </row>
    <row r="48" spans="1:4" x14ac:dyDescent="0.25">
      <c r="A48" s="1">
        <v>45689</v>
      </c>
      <c r="B48" t="s">
        <v>48</v>
      </c>
      <c r="C48" s="5">
        <v>166817</v>
      </c>
    </row>
    <row r="49" spans="1:4" x14ac:dyDescent="0.25">
      <c r="A49" s="1">
        <v>45689</v>
      </c>
      <c r="B49" t="s">
        <v>24</v>
      </c>
      <c r="C49" s="5">
        <v>-55414</v>
      </c>
    </row>
    <row r="50" spans="1:4" x14ac:dyDescent="0.25">
      <c r="A50" s="1">
        <v>45689</v>
      </c>
      <c r="B50" t="s">
        <v>37</v>
      </c>
      <c r="C50" s="5">
        <v>1182256</v>
      </c>
    </row>
    <row r="51" spans="1:4" x14ac:dyDescent="0.25">
      <c r="A51" s="1">
        <v>45689</v>
      </c>
      <c r="B51" t="s">
        <v>66</v>
      </c>
      <c r="C51" s="5">
        <v>339708</v>
      </c>
      <c r="D51" t="s">
        <v>39</v>
      </c>
    </row>
    <row r="52" spans="1:4" x14ac:dyDescent="0.25">
      <c r="A52" s="1">
        <v>45689</v>
      </c>
      <c r="B52" t="s">
        <v>67</v>
      </c>
      <c r="C52" s="5">
        <v>920609</v>
      </c>
      <c r="D52" t="s">
        <v>38</v>
      </c>
    </row>
    <row r="53" spans="1:4" x14ac:dyDescent="0.25">
      <c r="A53" s="1">
        <v>45689</v>
      </c>
      <c r="B53" t="s">
        <v>23</v>
      </c>
      <c r="C53" s="5">
        <v>118204</v>
      </c>
    </row>
    <row r="54" spans="1:4" x14ac:dyDescent="0.25">
      <c r="A54" s="1">
        <v>45689</v>
      </c>
      <c r="B54" t="s">
        <v>31</v>
      </c>
      <c r="C54" s="5">
        <v>22395</v>
      </c>
    </row>
    <row r="55" spans="1:4" x14ac:dyDescent="0.25">
      <c r="A55" s="1">
        <v>45689</v>
      </c>
      <c r="B55" t="s">
        <v>68</v>
      </c>
      <c r="C55" s="5">
        <v>17506</v>
      </c>
      <c r="D55" t="s">
        <v>40</v>
      </c>
    </row>
    <row r="56" spans="1:4" x14ac:dyDescent="0.25">
      <c r="A56" s="1">
        <v>45689</v>
      </c>
      <c r="B56" t="s">
        <v>41</v>
      </c>
      <c r="C56" s="5">
        <v>357069</v>
      </c>
    </row>
    <row r="57" spans="1:4" x14ac:dyDescent="0.25">
      <c r="A57" s="1">
        <v>45689</v>
      </c>
      <c r="B57" t="s">
        <v>44</v>
      </c>
      <c r="C57" s="5">
        <v>6232121</v>
      </c>
    </row>
    <row r="58" spans="1:4" x14ac:dyDescent="0.25">
      <c r="A58" s="1">
        <v>45689</v>
      </c>
      <c r="B58" t="s">
        <v>28</v>
      </c>
      <c r="C58" s="5">
        <v>85551</v>
      </c>
    </row>
    <row r="59" spans="1:4" x14ac:dyDescent="0.25">
      <c r="A59" s="1">
        <v>45689</v>
      </c>
      <c r="B59" t="s">
        <v>47</v>
      </c>
      <c r="C59" s="5">
        <v>60732</v>
      </c>
    </row>
    <row r="60" spans="1:4" x14ac:dyDescent="0.25">
      <c r="A60" s="1">
        <v>45717</v>
      </c>
      <c r="B60" t="s">
        <v>43</v>
      </c>
      <c r="C60" s="5">
        <v>5687648</v>
      </c>
    </row>
    <row r="61" spans="1:4" x14ac:dyDescent="0.25">
      <c r="A61" s="1">
        <v>45717</v>
      </c>
      <c r="B61" t="s">
        <v>35</v>
      </c>
      <c r="C61" s="5">
        <v>339752</v>
      </c>
    </row>
    <row r="62" spans="1:4" x14ac:dyDescent="0.25">
      <c r="A62" s="1">
        <v>45717</v>
      </c>
      <c r="B62" t="s">
        <v>26</v>
      </c>
      <c r="C62" s="5">
        <v>1192650</v>
      </c>
    </row>
    <row r="63" spans="1:4" x14ac:dyDescent="0.25">
      <c r="A63" s="1">
        <v>45717</v>
      </c>
      <c r="B63" t="s">
        <v>21</v>
      </c>
      <c r="C63" s="5">
        <v>15607887</v>
      </c>
    </row>
    <row r="64" spans="1:4" x14ac:dyDescent="0.25">
      <c r="A64" s="1">
        <v>45717</v>
      </c>
      <c r="B64" t="s">
        <v>22</v>
      </c>
      <c r="C64" s="5">
        <v>1245607</v>
      </c>
    </row>
    <row r="65" spans="1:4" x14ac:dyDescent="0.25">
      <c r="A65" s="1">
        <v>45717</v>
      </c>
      <c r="B65" t="s">
        <v>29</v>
      </c>
      <c r="C65" s="5">
        <v>187494</v>
      </c>
    </row>
    <row r="66" spans="1:4" x14ac:dyDescent="0.25">
      <c r="A66" s="1">
        <v>45717</v>
      </c>
      <c r="B66" t="s">
        <v>34</v>
      </c>
      <c r="C66" s="5">
        <v>342516</v>
      </c>
    </row>
    <row r="67" spans="1:4" x14ac:dyDescent="0.25">
      <c r="A67" s="1">
        <v>45717</v>
      </c>
      <c r="B67" t="s">
        <v>27</v>
      </c>
      <c r="C67" s="5">
        <v>300616</v>
      </c>
    </row>
    <row r="68" spans="1:4" x14ac:dyDescent="0.25">
      <c r="A68" s="1">
        <v>45717</v>
      </c>
      <c r="B68" t="s">
        <v>25</v>
      </c>
      <c r="C68" s="5">
        <v>113130</v>
      </c>
    </row>
    <row r="69" spans="1:4" x14ac:dyDescent="0.25">
      <c r="A69" s="1">
        <v>45717</v>
      </c>
      <c r="B69" t="s">
        <v>32</v>
      </c>
      <c r="C69" s="5">
        <v>1679642</v>
      </c>
    </row>
    <row r="70" spans="1:4" x14ac:dyDescent="0.25">
      <c r="A70" s="1">
        <v>45717</v>
      </c>
      <c r="B70" t="s">
        <v>42</v>
      </c>
      <c r="C70" s="5">
        <v>631677</v>
      </c>
    </row>
    <row r="71" spans="1:4" x14ac:dyDescent="0.25">
      <c r="A71" s="1">
        <v>45717</v>
      </c>
      <c r="B71" t="s">
        <v>46</v>
      </c>
      <c r="C71" s="5">
        <v>89091</v>
      </c>
    </row>
    <row r="72" spans="1:4" x14ac:dyDescent="0.25">
      <c r="A72" s="1">
        <v>45717</v>
      </c>
      <c r="B72" t="s">
        <v>69</v>
      </c>
      <c r="C72" s="5">
        <v>450655</v>
      </c>
      <c r="D72" t="s">
        <v>63</v>
      </c>
    </row>
    <row r="73" spans="1:4" x14ac:dyDescent="0.25">
      <c r="A73" s="1">
        <v>45717</v>
      </c>
      <c r="B73" t="s">
        <v>30</v>
      </c>
      <c r="C73" s="5">
        <v>382729</v>
      </c>
    </row>
    <row r="74" spans="1:4" x14ac:dyDescent="0.25">
      <c r="A74" s="1">
        <v>45717</v>
      </c>
      <c r="B74" t="s">
        <v>45</v>
      </c>
      <c r="C74" s="5">
        <v>3879008</v>
      </c>
    </row>
    <row r="75" spans="1:4" x14ac:dyDescent="0.25">
      <c r="A75" s="1">
        <v>45717</v>
      </c>
      <c r="B75" t="s">
        <v>36</v>
      </c>
      <c r="C75" s="5">
        <v>94143</v>
      </c>
    </row>
    <row r="76" spans="1:4" x14ac:dyDescent="0.25">
      <c r="A76" s="1">
        <v>45717</v>
      </c>
      <c r="B76" t="s">
        <v>33</v>
      </c>
      <c r="C76" s="5">
        <v>1912655</v>
      </c>
    </row>
    <row r="77" spans="1:4" x14ac:dyDescent="0.25">
      <c r="A77" s="1">
        <v>45717</v>
      </c>
      <c r="B77" t="s">
        <v>48</v>
      </c>
      <c r="C77" s="5">
        <v>194681</v>
      </c>
    </row>
    <row r="78" spans="1:4" x14ac:dyDescent="0.25">
      <c r="A78" s="1">
        <v>45717</v>
      </c>
      <c r="B78" t="s">
        <v>24</v>
      </c>
      <c r="C78" s="5">
        <v>465234</v>
      </c>
    </row>
    <row r="79" spans="1:4" x14ac:dyDescent="0.25">
      <c r="A79" s="1">
        <v>45717</v>
      </c>
      <c r="B79" t="s">
        <v>37</v>
      </c>
      <c r="C79" s="5">
        <v>637494</v>
      </c>
    </row>
    <row r="80" spans="1:4" x14ac:dyDescent="0.25">
      <c r="A80" s="1">
        <v>45717</v>
      </c>
      <c r="B80" t="s">
        <v>66</v>
      </c>
      <c r="C80" s="5">
        <v>565267</v>
      </c>
      <c r="D80" t="s">
        <v>39</v>
      </c>
    </row>
    <row r="81" spans="1:4" x14ac:dyDescent="0.25">
      <c r="A81" s="1">
        <v>45717</v>
      </c>
      <c r="B81" t="s">
        <v>67</v>
      </c>
      <c r="C81" s="5">
        <v>757233</v>
      </c>
      <c r="D81" t="s">
        <v>38</v>
      </c>
    </row>
    <row r="82" spans="1:4" x14ac:dyDescent="0.25">
      <c r="A82" s="1">
        <v>45717</v>
      </c>
      <c r="B82" t="s">
        <v>23</v>
      </c>
      <c r="C82" s="5">
        <v>246494</v>
      </c>
    </row>
    <row r="83" spans="1:4" x14ac:dyDescent="0.25">
      <c r="A83" s="1">
        <v>45717</v>
      </c>
      <c r="B83" t="s">
        <v>31</v>
      </c>
      <c r="C83" s="5">
        <v>96673</v>
      </c>
    </row>
    <row r="84" spans="1:4" x14ac:dyDescent="0.25">
      <c r="A84" s="1">
        <v>45717</v>
      </c>
      <c r="B84" t="s">
        <v>68</v>
      </c>
      <c r="C84" s="5">
        <v>-15617</v>
      </c>
      <c r="D84" t="s">
        <v>40</v>
      </c>
    </row>
    <row r="85" spans="1:4" x14ac:dyDescent="0.25">
      <c r="A85" s="1">
        <v>45717</v>
      </c>
      <c r="B85" t="s">
        <v>41</v>
      </c>
      <c r="C85" s="5">
        <v>171121</v>
      </c>
    </row>
    <row r="86" spans="1:4" x14ac:dyDescent="0.25">
      <c r="A86" s="1">
        <v>45717</v>
      </c>
      <c r="B86" t="s">
        <v>44</v>
      </c>
      <c r="C86" s="5">
        <v>4555210</v>
      </c>
    </row>
    <row r="87" spans="1:4" x14ac:dyDescent="0.25">
      <c r="A87" s="1">
        <v>45717</v>
      </c>
      <c r="B87" t="s">
        <v>28</v>
      </c>
      <c r="C87" s="5">
        <v>78263</v>
      </c>
    </row>
    <row r="88" spans="1:4" x14ac:dyDescent="0.25">
      <c r="A88" s="1">
        <v>45717</v>
      </c>
      <c r="B88" t="s">
        <v>47</v>
      </c>
      <c r="C88" s="5">
        <v>78985</v>
      </c>
    </row>
    <row r="89" spans="1:4" x14ac:dyDescent="0.25">
      <c r="A89" s="1">
        <v>45748</v>
      </c>
      <c r="B89" t="s">
        <v>43</v>
      </c>
      <c r="C89" s="5">
        <v>18224370</v>
      </c>
    </row>
    <row r="90" spans="1:4" x14ac:dyDescent="0.25">
      <c r="A90" s="1">
        <v>45748</v>
      </c>
      <c r="B90" t="s">
        <v>35</v>
      </c>
      <c r="C90" s="5">
        <v>300659</v>
      </c>
    </row>
    <row r="91" spans="1:4" x14ac:dyDescent="0.25">
      <c r="A91" s="1">
        <v>45748</v>
      </c>
      <c r="B91" t="s">
        <v>26</v>
      </c>
      <c r="C91" s="5">
        <v>698192</v>
      </c>
    </row>
    <row r="92" spans="1:4" x14ac:dyDescent="0.25">
      <c r="A92" s="1">
        <v>45748</v>
      </c>
      <c r="B92" t="s">
        <v>21</v>
      </c>
      <c r="C92" s="5">
        <v>22464347</v>
      </c>
    </row>
    <row r="93" spans="1:4" x14ac:dyDescent="0.25">
      <c r="A93" s="1">
        <v>45748</v>
      </c>
      <c r="B93" t="s">
        <v>22</v>
      </c>
      <c r="C93" s="5">
        <v>1169855</v>
      </c>
    </row>
    <row r="94" spans="1:4" x14ac:dyDescent="0.25">
      <c r="A94" s="1">
        <v>45748</v>
      </c>
      <c r="B94" t="s">
        <v>29</v>
      </c>
      <c r="C94" s="5">
        <v>222823</v>
      </c>
    </row>
    <row r="95" spans="1:4" x14ac:dyDescent="0.25">
      <c r="A95" s="1">
        <v>45748</v>
      </c>
      <c r="B95" t="s">
        <v>34</v>
      </c>
      <c r="C95" s="5">
        <v>344872</v>
      </c>
    </row>
    <row r="96" spans="1:4" x14ac:dyDescent="0.25">
      <c r="A96" s="1">
        <v>45748</v>
      </c>
      <c r="B96" t="s">
        <v>27</v>
      </c>
      <c r="C96" s="5">
        <v>357742</v>
      </c>
    </row>
    <row r="97" spans="1:4" x14ac:dyDescent="0.25">
      <c r="A97" s="1">
        <v>45748</v>
      </c>
      <c r="B97" t="s">
        <v>25</v>
      </c>
      <c r="C97" s="5">
        <v>128710</v>
      </c>
    </row>
    <row r="98" spans="1:4" x14ac:dyDescent="0.25">
      <c r="A98" s="1">
        <v>45748</v>
      </c>
      <c r="B98" t="s">
        <v>32</v>
      </c>
      <c r="C98" s="5">
        <v>1317235</v>
      </c>
    </row>
    <row r="99" spans="1:4" x14ac:dyDescent="0.25">
      <c r="A99" s="1">
        <v>45748</v>
      </c>
      <c r="B99" t="s">
        <v>42</v>
      </c>
      <c r="C99" s="5">
        <v>618723</v>
      </c>
    </row>
    <row r="100" spans="1:4" x14ac:dyDescent="0.25">
      <c r="A100" s="1">
        <v>45748</v>
      </c>
      <c r="B100" t="s">
        <v>46</v>
      </c>
      <c r="C100" s="5">
        <v>109918</v>
      </c>
    </row>
    <row r="101" spans="1:4" x14ac:dyDescent="0.25">
      <c r="A101" s="1">
        <v>45748</v>
      </c>
      <c r="B101" t="s">
        <v>69</v>
      </c>
      <c r="C101" s="5">
        <v>508162</v>
      </c>
      <c r="D101" t="s">
        <v>63</v>
      </c>
    </row>
    <row r="102" spans="1:4" x14ac:dyDescent="0.25">
      <c r="A102" s="1">
        <v>45748</v>
      </c>
      <c r="B102" t="s">
        <v>30</v>
      </c>
      <c r="C102" s="5">
        <v>401293</v>
      </c>
    </row>
    <row r="103" spans="1:4" x14ac:dyDescent="0.25">
      <c r="A103" s="1">
        <v>45748</v>
      </c>
      <c r="B103" t="s">
        <v>45</v>
      </c>
      <c r="C103" s="5">
        <v>4226893</v>
      </c>
    </row>
    <row r="104" spans="1:4" x14ac:dyDescent="0.25">
      <c r="A104" s="1">
        <v>45748</v>
      </c>
      <c r="B104" t="s">
        <v>36</v>
      </c>
      <c r="C104" s="5">
        <v>119994</v>
      </c>
    </row>
    <row r="105" spans="1:4" x14ac:dyDescent="0.25">
      <c r="A105" s="1">
        <v>45748</v>
      </c>
      <c r="B105" t="s">
        <v>33</v>
      </c>
      <c r="C105" s="5">
        <v>2984494</v>
      </c>
    </row>
    <row r="106" spans="1:4" x14ac:dyDescent="0.25">
      <c r="A106" s="1">
        <v>45748</v>
      </c>
      <c r="B106" t="s">
        <v>48</v>
      </c>
      <c r="C106" s="5">
        <v>196560</v>
      </c>
    </row>
    <row r="107" spans="1:4" x14ac:dyDescent="0.25">
      <c r="A107" s="1">
        <v>45748</v>
      </c>
      <c r="B107" t="s">
        <v>24</v>
      </c>
      <c r="C107" s="5">
        <v>154493</v>
      </c>
    </row>
    <row r="108" spans="1:4" x14ac:dyDescent="0.25">
      <c r="A108" s="1">
        <v>45748</v>
      </c>
      <c r="B108" t="s">
        <v>37</v>
      </c>
      <c r="C108" s="5">
        <v>1349433</v>
      </c>
    </row>
    <row r="109" spans="1:4" x14ac:dyDescent="0.25">
      <c r="A109" s="1">
        <v>45748</v>
      </c>
      <c r="B109" t="s">
        <v>66</v>
      </c>
      <c r="C109" s="5">
        <v>499427</v>
      </c>
      <c r="D109" t="s">
        <v>39</v>
      </c>
    </row>
    <row r="110" spans="1:4" x14ac:dyDescent="0.25">
      <c r="A110" s="1">
        <v>45748</v>
      </c>
      <c r="B110" t="s">
        <v>67</v>
      </c>
      <c r="C110" s="5">
        <v>1720640</v>
      </c>
      <c r="D110" t="s">
        <v>38</v>
      </c>
    </row>
    <row r="111" spans="1:4" x14ac:dyDescent="0.25">
      <c r="A111" s="1">
        <v>45748</v>
      </c>
      <c r="B111" t="s">
        <v>23</v>
      </c>
      <c r="C111" s="5">
        <v>449095</v>
      </c>
    </row>
    <row r="112" spans="1:4" x14ac:dyDescent="0.25">
      <c r="A112" s="1">
        <v>45748</v>
      </c>
      <c r="B112" t="s">
        <v>31</v>
      </c>
      <c r="C112" s="5">
        <v>97491</v>
      </c>
    </row>
    <row r="113" spans="1:4" x14ac:dyDescent="0.25">
      <c r="A113" s="1">
        <v>45748</v>
      </c>
      <c r="B113" t="s">
        <v>68</v>
      </c>
      <c r="C113" s="5">
        <v>97886</v>
      </c>
      <c r="D113" t="s">
        <v>40</v>
      </c>
    </row>
    <row r="114" spans="1:4" x14ac:dyDescent="0.25">
      <c r="A114" s="1">
        <v>45748</v>
      </c>
      <c r="B114" t="s">
        <v>41</v>
      </c>
      <c r="C114" s="5">
        <v>194401</v>
      </c>
    </row>
    <row r="115" spans="1:4" x14ac:dyDescent="0.25">
      <c r="A115" s="1">
        <v>45748</v>
      </c>
      <c r="B115" t="s">
        <v>44</v>
      </c>
      <c r="C115" s="5">
        <v>1919566</v>
      </c>
    </row>
    <row r="116" spans="1:4" x14ac:dyDescent="0.25">
      <c r="A116" s="1">
        <v>45748</v>
      </c>
      <c r="B116" t="s">
        <v>28</v>
      </c>
      <c r="C116" s="5">
        <v>33361</v>
      </c>
    </row>
    <row r="117" spans="1:4" x14ac:dyDescent="0.25">
      <c r="A117" s="1">
        <v>45748</v>
      </c>
      <c r="B117" t="s">
        <v>47</v>
      </c>
      <c r="C117" s="5">
        <v>64869</v>
      </c>
    </row>
    <row r="118" spans="1:4" x14ac:dyDescent="0.25">
      <c r="A118" s="1">
        <v>45778</v>
      </c>
      <c r="B118" t="s">
        <v>43</v>
      </c>
      <c r="C118" s="5">
        <v>16587518</v>
      </c>
    </row>
    <row r="119" spans="1:4" x14ac:dyDescent="0.25">
      <c r="A119" s="1">
        <v>45778</v>
      </c>
      <c r="B119" t="s">
        <v>35</v>
      </c>
      <c r="C119" s="5">
        <v>269201</v>
      </c>
    </row>
    <row r="120" spans="1:4" x14ac:dyDescent="0.25">
      <c r="A120" s="1">
        <v>45778</v>
      </c>
      <c r="B120" t="s">
        <v>26</v>
      </c>
      <c r="C120" s="5">
        <v>442226</v>
      </c>
    </row>
    <row r="121" spans="1:4" x14ac:dyDescent="0.25">
      <c r="A121" s="1">
        <v>45778</v>
      </c>
      <c r="B121" t="s">
        <v>21</v>
      </c>
      <c r="C121" s="5">
        <v>13410932</v>
      </c>
    </row>
    <row r="122" spans="1:4" x14ac:dyDescent="0.25">
      <c r="A122" s="1">
        <v>45778</v>
      </c>
      <c r="B122" t="s">
        <v>22</v>
      </c>
      <c r="C122" s="5">
        <v>1567282</v>
      </c>
    </row>
    <row r="123" spans="1:4" x14ac:dyDescent="0.25">
      <c r="A123" s="1">
        <v>45778</v>
      </c>
      <c r="B123" t="s">
        <v>29</v>
      </c>
      <c r="C123" s="5">
        <v>198443</v>
      </c>
    </row>
    <row r="124" spans="1:4" x14ac:dyDescent="0.25">
      <c r="A124" s="1">
        <v>45778</v>
      </c>
      <c r="B124" t="s">
        <v>34</v>
      </c>
      <c r="C124" s="5">
        <v>371335</v>
      </c>
    </row>
    <row r="125" spans="1:4" x14ac:dyDescent="0.25">
      <c r="A125" s="1">
        <v>45778</v>
      </c>
      <c r="B125" t="s">
        <v>27</v>
      </c>
      <c r="C125" s="5">
        <v>240701</v>
      </c>
    </row>
    <row r="126" spans="1:4" x14ac:dyDescent="0.25">
      <c r="A126" s="1">
        <v>45778</v>
      </c>
      <c r="B126" t="s">
        <v>25</v>
      </c>
      <c r="C126" s="5">
        <v>105058</v>
      </c>
    </row>
    <row r="127" spans="1:4" x14ac:dyDescent="0.25">
      <c r="A127" s="1">
        <v>45778</v>
      </c>
      <c r="B127" t="s">
        <v>32</v>
      </c>
      <c r="C127" s="5">
        <v>2696442</v>
      </c>
    </row>
    <row r="128" spans="1:4" x14ac:dyDescent="0.25">
      <c r="A128" s="1">
        <v>45778</v>
      </c>
      <c r="B128" t="s">
        <v>42</v>
      </c>
      <c r="C128" s="5">
        <v>555691</v>
      </c>
    </row>
    <row r="129" spans="1:4" x14ac:dyDescent="0.25">
      <c r="A129" s="1">
        <v>45778</v>
      </c>
      <c r="B129" t="s">
        <v>46</v>
      </c>
      <c r="C129" s="5">
        <v>154728</v>
      </c>
    </row>
    <row r="130" spans="1:4" x14ac:dyDescent="0.25">
      <c r="A130" s="1">
        <v>45778</v>
      </c>
      <c r="B130" t="s">
        <v>69</v>
      </c>
      <c r="C130" s="5">
        <v>390452</v>
      </c>
      <c r="D130" t="s">
        <v>63</v>
      </c>
    </row>
    <row r="131" spans="1:4" x14ac:dyDescent="0.25">
      <c r="A131" s="1">
        <v>45778</v>
      </c>
      <c r="B131" t="s">
        <v>30</v>
      </c>
      <c r="C131" s="5">
        <v>394261</v>
      </c>
    </row>
    <row r="132" spans="1:4" x14ac:dyDescent="0.25">
      <c r="A132" s="1">
        <v>45778</v>
      </c>
      <c r="B132" t="s">
        <v>45</v>
      </c>
      <c r="C132" s="5">
        <v>5245737</v>
      </c>
    </row>
    <row r="133" spans="1:4" x14ac:dyDescent="0.25">
      <c r="A133" s="1">
        <v>45778</v>
      </c>
      <c r="B133" t="s">
        <v>36</v>
      </c>
      <c r="C133" s="5">
        <v>141491</v>
      </c>
    </row>
    <row r="134" spans="1:4" x14ac:dyDescent="0.25">
      <c r="A134" s="1">
        <v>45778</v>
      </c>
      <c r="B134" t="s">
        <v>33</v>
      </c>
      <c r="C134" s="5">
        <v>3952725</v>
      </c>
    </row>
    <row r="135" spans="1:4" x14ac:dyDescent="0.25">
      <c r="A135" s="1">
        <v>45778</v>
      </c>
      <c r="B135" t="s">
        <v>48</v>
      </c>
      <c r="C135" s="5">
        <v>172042</v>
      </c>
    </row>
    <row r="136" spans="1:4" x14ac:dyDescent="0.25">
      <c r="A136" s="1">
        <v>45778</v>
      </c>
      <c r="B136" t="s">
        <v>24</v>
      </c>
      <c r="C136" s="5">
        <v>174554</v>
      </c>
    </row>
    <row r="137" spans="1:4" x14ac:dyDescent="0.25">
      <c r="A137" s="1">
        <v>45778</v>
      </c>
      <c r="B137" t="s">
        <v>37</v>
      </c>
      <c r="C137" s="5">
        <v>1885425</v>
      </c>
    </row>
    <row r="138" spans="1:4" x14ac:dyDescent="0.25">
      <c r="A138" s="1">
        <v>45778</v>
      </c>
      <c r="B138" t="s">
        <v>66</v>
      </c>
      <c r="C138" s="5">
        <v>380710</v>
      </c>
      <c r="D138" t="s">
        <v>39</v>
      </c>
    </row>
    <row r="139" spans="1:4" x14ac:dyDescent="0.25">
      <c r="A139" s="1">
        <v>45778</v>
      </c>
      <c r="B139" t="s">
        <v>67</v>
      </c>
      <c r="C139" s="5">
        <v>275715</v>
      </c>
      <c r="D139" t="s">
        <v>38</v>
      </c>
    </row>
    <row r="140" spans="1:4" x14ac:dyDescent="0.25">
      <c r="A140" s="1">
        <v>45778</v>
      </c>
      <c r="B140" t="s">
        <v>23</v>
      </c>
      <c r="C140" s="5">
        <v>875843</v>
      </c>
    </row>
    <row r="141" spans="1:4" x14ac:dyDescent="0.25">
      <c r="A141" s="1">
        <v>45778</v>
      </c>
      <c r="B141" t="s">
        <v>31</v>
      </c>
      <c r="C141" s="5">
        <v>157370</v>
      </c>
    </row>
    <row r="142" spans="1:4" x14ac:dyDescent="0.25">
      <c r="A142" s="1">
        <v>45778</v>
      </c>
      <c r="B142" t="s">
        <v>68</v>
      </c>
      <c r="C142" s="5">
        <v>75878</v>
      </c>
      <c r="D142" t="s">
        <v>40</v>
      </c>
    </row>
    <row r="143" spans="1:4" x14ac:dyDescent="0.25">
      <c r="A143" s="1">
        <v>45778</v>
      </c>
      <c r="B143" t="s">
        <v>41</v>
      </c>
      <c r="C143" s="5">
        <v>256606</v>
      </c>
    </row>
    <row r="144" spans="1:4" x14ac:dyDescent="0.25">
      <c r="A144" s="1">
        <v>45778</v>
      </c>
      <c r="B144" t="s">
        <v>44</v>
      </c>
      <c r="C144" s="5">
        <v>6631656</v>
      </c>
    </row>
    <row r="145" spans="1:4" x14ac:dyDescent="0.25">
      <c r="A145" s="1">
        <v>45778</v>
      </c>
      <c r="B145" t="s">
        <v>28</v>
      </c>
      <c r="C145" s="5">
        <v>38288</v>
      </c>
    </row>
    <row r="146" spans="1:4" x14ac:dyDescent="0.25">
      <c r="A146" s="1">
        <v>45778</v>
      </c>
      <c r="B146" t="s">
        <v>47</v>
      </c>
      <c r="C146" s="5">
        <v>47011</v>
      </c>
    </row>
    <row r="147" spans="1:4" x14ac:dyDescent="0.25">
      <c r="A147" s="1">
        <v>45809</v>
      </c>
      <c r="B147" t="s">
        <v>43</v>
      </c>
      <c r="C147" s="5">
        <v>21913470</v>
      </c>
    </row>
    <row r="148" spans="1:4" x14ac:dyDescent="0.25">
      <c r="A148" s="1">
        <v>45809</v>
      </c>
      <c r="B148" t="s">
        <v>35</v>
      </c>
      <c r="C148" s="5">
        <v>365278</v>
      </c>
    </row>
    <row r="149" spans="1:4" x14ac:dyDescent="0.25">
      <c r="A149" s="1">
        <v>45809</v>
      </c>
      <c r="B149" t="s">
        <v>26</v>
      </c>
      <c r="C149" s="5">
        <v>601261</v>
      </c>
    </row>
    <row r="150" spans="1:4" x14ac:dyDescent="0.25">
      <c r="A150" s="1">
        <v>45809</v>
      </c>
      <c r="B150" t="s">
        <v>21</v>
      </c>
      <c r="C150" s="5">
        <v>22763717</v>
      </c>
    </row>
    <row r="151" spans="1:4" x14ac:dyDescent="0.25">
      <c r="A151" s="1">
        <v>45809</v>
      </c>
      <c r="B151" t="s">
        <v>22</v>
      </c>
      <c r="C151" s="5">
        <v>2558624</v>
      </c>
    </row>
    <row r="152" spans="1:4" x14ac:dyDescent="0.25">
      <c r="A152" s="1">
        <v>45809</v>
      </c>
      <c r="B152" t="s">
        <v>29</v>
      </c>
      <c r="C152" s="5">
        <v>205644</v>
      </c>
    </row>
    <row r="153" spans="1:4" x14ac:dyDescent="0.25">
      <c r="A153" s="1">
        <v>45809</v>
      </c>
      <c r="B153" t="s">
        <v>34</v>
      </c>
      <c r="C153" s="5">
        <v>400069</v>
      </c>
    </row>
    <row r="154" spans="1:4" x14ac:dyDescent="0.25">
      <c r="A154" s="1">
        <v>45809</v>
      </c>
      <c r="B154" t="s">
        <v>27</v>
      </c>
      <c r="C154" s="5">
        <v>371726</v>
      </c>
    </row>
    <row r="155" spans="1:4" x14ac:dyDescent="0.25">
      <c r="A155" s="1">
        <v>45809</v>
      </c>
      <c r="B155" t="s">
        <v>25</v>
      </c>
      <c r="C155" s="5">
        <v>133914</v>
      </c>
    </row>
    <row r="156" spans="1:4" x14ac:dyDescent="0.25">
      <c r="A156" s="1">
        <v>45809</v>
      </c>
      <c r="B156" t="s">
        <v>32</v>
      </c>
      <c r="C156" s="5">
        <v>2822575</v>
      </c>
    </row>
    <row r="157" spans="1:4" x14ac:dyDescent="0.25">
      <c r="A157" s="1">
        <v>45809</v>
      </c>
      <c r="B157" t="s">
        <v>42</v>
      </c>
      <c r="C157" s="5">
        <v>616347</v>
      </c>
    </row>
    <row r="158" spans="1:4" x14ac:dyDescent="0.25">
      <c r="A158" s="1">
        <v>45809</v>
      </c>
      <c r="B158" t="s">
        <v>46</v>
      </c>
      <c r="C158" s="5">
        <v>171695</v>
      </c>
    </row>
    <row r="159" spans="1:4" x14ac:dyDescent="0.25">
      <c r="A159" s="1">
        <v>45809</v>
      </c>
      <c r="B159" t="s">
        <v>69</v>
      </c>
      <c r="C159" s="5">
        <v>545455</v>
      </c>
      <c r="D159" t="s">
        <v>63</v>
      </c>
    </row>
    <row r="160" spans="1:4" x14ac:dyDescent="0.25">
      <c r="A160" s="1">
        <v>45809</v>
      </c>
      <c r="B160" t="s">
        <v>30</v>
      </c>
      <c r="C160" s="5">
        <v>948203</v>
      </c>
    </row>
    <row r="161" spans="1:4" x14ac:dyDescent="0.25">
      <c r="A161" s="1">
        <v>45809</v>
      </c>
      <c r="B161" t="s">
        <v>45</v>
      </c>
      <c r="C161" s="5">
        <v>4099074</v>
      </c>
    </row>
    <row r="162" spans="1:4" x14ac:dyDescent="0.25">
      <c r="A162" s="1">
        <v>45809</v>
      </c>
      <c r="B162" t="s">
        <v>36</v>
      </c>
      <c r="C162" s="5">
        <v>97455</v>
      </c>
    </row>
    <row r="163" spans="1:4" x14ac:dyDescent="0.25">
      <c r="A163" s="1">
        <v>45809</v>
      </c>
      <c r="B163" t="s">
        <v>33</v>
      </c>
      <c r="C163" s="5">
        <v>3977463</v>
      </c>
    </row>
    <row r="164" spans="1:4" x14ac:dyDescent="0.25">
      <c r="A164" s="1">
        <v>45809</v>
      </c>
      <c r="B164" t="s">
        <v>48</v>
      </c>
      <c r="C164" s="5">
        <v>75922</v>
      </c>
    </row>
    <row r="165" spans="1:4" x14ac:dyDescent="0.25">
      <c r="A165" s="1">
        <v>45809</v>
      </c>
      <c r="B165" t="s">
        <v>24</v>
      </c>
      <c r="C165" s="5">
        <v>555011</v>
      </c>
    </row>
    <row r="166" spans="1:4" x14ac:dyDescent="0.25">
      <c r="A166" s="1">
        <v>45809</v>
      </c>
      <c r="B166" t="s">
        <v>37</v>
      </c>
      <c r="C166" s="5">
        <v>1319572</v>
      </c>
    </row>
    <row r="167" spans="1:4" x14ac:dyDescent="0.25">
      <c r="A167" s="1">
        <v>45809</v>
      </c>
      <c r="B167" t="s">
        <v>66</v>
      </c>
      <c r="C167" s="5">
        <v>411975</v>
      </c>
      <c r="D167" t="s">
        <v>39</v>
      </c>
    </row>
    <row r="168" spans="1:4" x14ac:dyDescent="0.25">
      <c r="A168" s="1">
        <v>45809</v>
      </c>
      <c r="B168" t="s">
        <v>67</v>
      </c>
      <c r="C168" s="5">
        <v>1008259</v>
      </c>
      <c r="D168" t="s">
        <v>38</v>
      </c>
    </row>
    <row r="169" spans="1:4" x14ac:dyDescent="0.25">
      <c r="A169" s="1">
        <v>45809</v>
      </c>
      <c r="B169" t="s">
        <v>23</v>
      </c>
      <c r="C169" s="5">
        <v>843936</v>
      </c>
    </row>
    <row r="170" spans="1:4" x14ac:dyDescent="0.25">
      <c r="A170" s="1">
        <v>45809</v>
      </c>
      <c r="B170" t="s">
        <v>31</v>
      </c>
      <c r="C170" s="5">
        <v>136939</v>
      </c>
    </row>
    <row r="171" spans="1:4" x14ac:dyDescent="0.25">
      <c r="A171" s="1">
        <v>45809</v>
      </c>
      <c r="B171" t="s">
        <v>68</v>
      </c>
      <c r="C171" s="5">
        <v>47611</v>
      </c>
      <c r="D171" t="s">
        <v>40</v>
      </c>
    </row>
    <row r="172" spans="1:4" x14ac:dyDescent="0.25">
      <c r="A172" s="1">
        <v>45809</v>
      </c>
      <c r="B172" t="s">
        <v>41</v>
      </c>
      <c r="C172" s="5">
        <v>191585</v>
      </c>
    </row>
    <row r="173" spans="1:4" x14ac:dyDescent="0.25">
      <c r="A173" s="1">
        <v>45809</v>
      </c>
      <c r="B173" t="s">
        <v>44</v>
      </c>
      <c r="C173" s="5">
        <v>5319089</v>
      </c>
    </row>
    <row r="174" spans="1:4" x14ac:dyDescent="0.25">
      <c r="A174" s="1">
        <v>45809</v>
      </c>
      <c r="B174" t="s">
        <v>28</v>
      </c>
      <c r="C174" s="5">
        <v>84815</v>
      </c>
    </row>
    <row r="175" spans="1:4" x14ac:dyDescent="0.25">
      <c r="A175" s="1">
        <v>45809</v>
      </c>
      <c r="B175" t="s">
        <v>47</v>
      </c>
      <c r="C175" s="5">
        <v>141837</v>
      </c>
    </row>
    <row r="176" spans="1:4" x14ac:dyDescent="0.25">
      <c r="A176" s="1">
        <v>45839</v>
      </c>
      <c r="B176" t="s">
        <v>43</v>
      </c>
      <c r="C176" s="5">
        <v>12027024</v>
      </c>
    </row>
    <row r="177" spans="1:4" x14ac:dyDescent="0.25">
      <c r="A177" s="1">
        <v>45839</v>
      </c>
      <c r="B177" t="s">
        <v>35</v>
      </c>
      <c r="C177" s="5">
        <v>358747</v>
      </c>
    </row>
    <row r="178" spans="1:4" x14ac:dyDescent="0.25">
      <c r="A178" s="1">
        <v>45839</v>
      </c>
      <c r="B178" t="s">
        <v>26</v>
      </c>
      <c r="C178" s="5">
        <v>593102</v>
      </c>
    </row>
    <row r="179" spans="1:4" x14ac:dyDescent="0.25">
      <c r="A179" s="1">
        <v>45839</v>
      </c>
      <c r="B179" t="s">
        <v>21</v>
      </c>
      <c r="C179" s="5">
        <v>15634737</v>
      </c>
    </row>
    <row r="180" spans="1:4" x14ac:dyDescent="0.25">
      <c r="A180" s="1">
        <v>45839</v>
      </c>
      <c r="B180" t="s">
        <v>22</v>
      </c>
      <c r="C180" s="5">
        <v>1216350</v>
      </c>
    </row>
    <row r="181" spans="1:4" x14ac:dyDescent="0.25">
      <c r="A181" s="1">
        <v>45839</v>
      </c>
      <c r="B181" t="s">
        <v>29</v>
      </c>
      <c r="C181" s="5">
        <v>227832</v>
      </c>
    </row>
    <row r="182" spans="1:4" x14ac:dyDescent="0.25">
      <c r="A182" s="1">
        <v>45839</v>
      </c>
      <c r="B182" t="s">
        <v>34</v>
      </c>
      <c r="C182" s="5">
        <v>304773</v>
      </c>
    </row>
    <row r="183" spans="1:4" x14ac:dyDescent="0.25">
      <c r="A183" s="1">
        <v>45839</v>
      </c>
      <c r="B183" t="s">
        <v>27</v>
      </c>
      <c r="C183" s="5">
        <v>426303</v>
      </c>
    </row>
    <row r="184" spans="1:4" x14ac:dyDescent="0.25">
      <c r="A184" s="1">
        <v>45839</v>
      </c>
      <c r="B184" t="s">
        <v>25</v>
      </c>
      <c r="C184" s="5">
        <v>104725</v>
      </c>
    </row>
    <row r="185" spans="1:4" x14ac:dyDescent="0.25">
      <c r="A185" s="1">
        <v>45839</v>
      </c>
      <c r="B185" t="s">
        <v>32</v>
      </c>
      <c r="C185" s="5">
        <v>3493255</v>
      </c>
    </row>
    <row r="186" spans="1:4" x14ac:dyDescent="0.25">
      <c r="A186" s="1">
        <v>45839</v>
      </c>
      <c r="B186" t="s">
        <v>42</v>
      </c>
      <c r="C186" s="5">
        <v>687840</v>
      </c>
    </row>
    <row r="187" spans="1:4" x14ac:dyDescent="0.25">
      <c r="A187" s="1">
        <v>45839</v>
      </c>
      <c r="B187" t="s">
        <v>46</v>
      </c>
      <c r="C187" s="5">
        <v>166513</v>
      </c>
    </row>
    <row r="188" spans="1:4" x14ac:dyDescent="0.25">
      <c r="A188" s="1">
        <v>45839</v>
      </c>
      <c r="B188" t="s">
        <v>69</v>
      </c>
      <c r="C188" s="5">
        <v>415459</v>
      </c>
      <c r="D188" t="s">
        <v>63</v>
      </c>
    </row>
    <row r="189" spans="1:4" x14ac:dyDescent="0.25">
      <c r="A189" s="1">
        <v>45839</v>
      </c>
      <c r="B189" t="s">
        <v>30</v>
      </c>
      <c r="C189" s="5">
        <v>557722</v>
      </c>
    </row>
    <row r="190" spans="1:4" x14ac:dyDescent="0.25">
      <c r="A190" s="1">
        <v>45839</v>
      </c>
      <c r="B190" t="s">
        <v>45</v>
      </c>
      <c r="C190" s="5">
        <v>3697503</v>
      </c>
    </row>
    <row r="191" spans="1:4" x14ac:dyDescent="0.25">
      <c r="A191" s="1">
        <v>45839</v>
      </c>
      <c r="B191" t="s">
        <v>36</v>
      </c>
      <c r="C191" s="5">
        <v>223758</v>
      </c>
    </row>
    <row r="192" spans="1:4" x14ac:dyDescent="0.25">
      <c r="A192" s="1">
        <v>45839</v>
      </c>
      <c r="B192" t="s">
        <v>33</v>
      </c>
      <c r="C192" s="5">
        <v>4763792</v>
      </c>
    </row>
    <row r="193" spans="1:4" x14ac:dyDescent="0.25">
      <c r="A193" s="1">
        <v>45839</v>
      </c>
      <c r="B193" t="s">
        <v>48</v>
      </c>
      <c r="C193" s="5">
        <v>264582</v>
      </c>
    </row>
    <row r="194" spans="1:4" x14ac:dyDescent="0.25">
      <c r="A194" s="1">
        <v>45839</v>
      </c>
      <c r="B194" t="s">
        <v>24</v>
      </c>
      <c r="C194" s="5">
        <v>799994</v>
      </c>
    </row>
    <row r="195" spans="1:4" x14ac:dyDescent="0.25">
      <c r="A195" s="1">
        <v>45839</v>
      </c>
      <c r="B195" t="s">
        <v>37</v>
      </c>
      <c r="C195" s="5">
        <v>922875</v>
      </c>
    </row>
    <row r="196" spans="1:4" x14ac:dyDescent="0.25">
      <c r="A196" s="1">
        <v>45839</v>
      </c>
      <c r="B196" t="s">
        <v>66</v>
      </c>
      <c r="C196" s="5">
        <v>544103</v>
      </c>
      <c r="D196" t="s">
        <v>39</v>
      </c>
    </row>
    <row r="197" spans="1:4" x14ac:dyDescent="0.25">
      <c r="A197" s="1">
        <v>45839</v>
      </c>
      <c r="B197" t="s">
        <v>67</v>
      </c>
      <c r="C197" s="5">
        <v>869290</v>
      </c>
      <c r="D197" t="s">
        <v>38</v>
      </c>
    </row>
    <row r="198" spans="1:4" x14ac:dyDescent="0.25">
      <c r="A198" s="1">
        <v>45839</v>
      </c>
      <c r="B198" t="s">
        <v>23</v>
      </c>
      <c r="C198" s="5">
        <v>739788</v>
      </c>
    </row>
    <row r="199" spans="1:4" x14ac:dyDescent="0.25">
      <c r="A199" s="1">
        <v>45839</v>
      </c>
      <c r="B199" t="s">
        <v>31</v>
      </c>
      <c r="C199" s="5">
        <v>213351</v>
      </c>
    </row>
    <row r="200" spans="1:4" x14ac:dyDescent="0.25">
      <c r="A200" s="1">
        <v>45839</v>
      </c>
      <c r="B200" t="s">
        <v>68</v>
      </c>
      <c r="C200" s="5">
        <v>23709</v>
      </c>
      <c r="D200" t="s">
        <v>40</v>
      </c>
    </row>
    <row r="201" spans="1:4" x14ac:dyDescent="0.25">
      <c r="A201" s="1">
        <v>45839</v>
      </c>
      <c r="B201" t="s">
        <v>41</v>
      </c>
      <c r="C201" s="5">
        <v>248131</v>
      </c>
    </row>
    <row r="202" spans="1:4" x14ac:dyDescent="0.25">
      <c r="A202" s="1">
        <v>45839</v>
      </c>
      <c r="B202" t="s">
        <v>44</v>
      </c>
      <c r="C202" s="5">
        <v>4795750</v>
      </c>
    </row>
    <row r="203" spans="1:4" x14ac:dyDescent="0.25">
      <c r="A203" s="1">
        <v>45839</v>
      </c>
      <c r="B203" t="s">
        <v>28</v>
      </c>
      <c r="C203" s="5">
        <v>22981</v>
      </c>
    </row>
    <row r="204" spans="1:4" x14ac:dyDescent="0.25">
      <c r="A204" s="1">
        <v>45839</v>
      </c>
      <c r="B204" t="s">
        <v>47</v>
      </c>
      <c r="C204" s="5">
        <v>117165</v>
      </c>
    </row>
    <row r="205" spans="1:4" x14ac:dyDescent="0.25">
      <c r="A205" s="1">
        <v>45870</v>
      </c>
      <c r="B205" t="s">
        <v>43</v>
      </c>
      <c r="C205" s="5">
        <v>21558763</v>
      </c>
    </row>
    <row r="206" spans="1:4" x14ac:dyDescent="0.25">
      <c r="A206" s="1">
        <v>45870</v>
      </c>
      <c r="B206" t="s">
        <v>35</v>
      </c>
      <c r="C206" s="5">
        <v>334506</v>
      </c>
    </row>
    <row r="207" spans="1:4" x14ac:dyDescent="0.25">
      <c r="A207" s="1">
        <v>45870</v>
      </c>
      <c r="B207" t="s">
        <v>26</v>
      </c>
      <c r="C207" s="5">
        <v>533009</v>
      </c>
    </row>
    <row r="208" spans="1:4" x14ac:dyDescent="0.25">
      <c r="A208" s="1">
        <v>45870</v>
      </c>
      <c r="B208" t="s">
        <v>21</v>
      </c>
      <c r="C208" s="5">
        <v>31506203</v>
      </c>
    </row>
    <row r="209" spans="1:4" x14ac:dyDescent="0.25">
      <c r="A209" s="1">
        <v>45870</v>
      </c>
      <c r="B209" t="s">
        <v>22</v>
      </c>
      <c r="C209" s="5">
        <v>2564348</v>
      </c>
    </row>
    <row r="210" spans="1:4" x14ac:dyDescent="0.25">
      <c r="A210" s="1">
        <v>45870</v>
      </c>
      <c r="B210" t="s">
        <v>29</v>
      </c>
      <c r="C210" s="5">
        <v>232923</v>
      </c>
    </row>
    <row r="211" spans="1:4" x14ac:dyDescent="0.25">
      <c r="A211" s="1">
        <v>45870</v>
      </c>
      <c r="B211" t="s">
        <v>34</v>
      </c>
      <c r="C211" s="5">
        <v>408839</v>
      </c>
    </row>
    <row r="212" spans="1:4" x14ac:dyDescent="0.25">
      <c r="A212" s="1">
        <v>45870</v>
      </c>
      <c r="B212" t="s">
        <v>27</v>
      </c>
      <c r="C212" s="5">
        <v>287289</v>
      </c>
    </row>
    <row r="213" spans="1:4" x14ac:dyDescent="0.25">
      <c r="A213" s="1">
        <v>45870</v>
      </c>
      <c r="B213" t="s">
        <v>25</v>
      </c>
      <c r="C213" s="5">
        <v>100254</v>
      </c>
    </row>
    <row r="214" spans="1:4" x14ac:dyDescent="0.25">
      <c r="A214" s="1">
        <v>45870</v>
      </c>
      <c r="B214" t="s">
        <v>32</v>
      </c>
      <c r="C214" s="5">
        <v>2859055</v>
      </c>
    </row>
    <row r="215" spans="1:4" x14ac:dyDescent="0.25">
      <c r="A215" s="1">
        <v>45870</v>
      </c>
      <c r="B215" t="s">
        <v>42</v>
      </c>
      <c r="C215" s="5">
        <v>615694</v>
      </c>
    </row>
    <row r="216" spans="1:4" x14ac:dyDescent="0.25">
      <c r="A216" s="1">
        <v>45870</v>
      </c>
      <c r="B216" t="s">
        <v>46</v>
      </c>
      <c r="C216" s="5">
        <v>150482</v>
      </c>
    </row>
    <row r="217" spans="1:4" x14ac:dyDescent="0.25">
      <c r="A217" s="1">
        <v>45870</v>
      </c>
      <c r="B217" t="s">
        <v>69</v>
      </c>
      <c r="C217" s="5">
        <v>388960</v>
      </c>
      <c r="D217" t="s">
        <v>63</v>
      </c>
    </row>
    <row r="218" spans="1:4" x14ac:dyDescent="0.25">
      <c r="A218" s="1">
        <v>45870</v>
      </c>
      <c r="B218" t="s">
        <v>30</v>
      </c>
      <c r="C218" s="5">
        <v>650485</v>
      </c>
    </row>
    <row r="219" spans="1:4" x14ac:dyDescent="0.25">
      <c r="A219" s="1">
        <v>45870</v>
      </c>
      <c r="B219" t="s">
        <v>45</v>
      </c>
      <c r="C219" s="5">
        <v>4857089</v>
      </c>
    </row>
    <row r="220" spans="1:4" x14ac:dyDescent="0.25">
      <c r="A220" s="1">
        <v>45870</v>
      </c>
      <c r="B220" t="s">
        <v>36</v>
      </c>
      <c r="C220" s="5">
        <v>84482</v>
      </c>
    </row>
    <row r="221" spans="1:4" x14ac:dyDescent="0.25">
      <c r="A221" s="1">
        <v>45870</v>
      </c>
      <c r="B221" t="s">
        <v>33</v>
      </c>
      <c r="C221" s="5">
        <v>5187148</v>
      </c>
    </row>
    <row r="222" spans="1:4" x14ac:dyDescent="0.25">
      <c r="A222" s="1">
        <v>45870</v>
      </c>
      <c r="B222" t="s">
        <v>48</v>
      </c>
      <c r="C222" s="5">
        <v>266014</v>
      </c>
    </row>
    <row r="223" spans="1:4" x14ac:dyDescent="0.25">
      <c r="A223" s="1">
        <v>45870</v>
      </c>
      <c r="B223" t="s">
        <v>24</v>
      </c>
      <c r="C223" s="5">
        <v>358953</v>
      </c>
    </row>
    <row r="224" spans="1:4" x14ac:dyDescent="0.25">
      <c r="A224" s="1">
        <v>45870</v>
      </c>
      <c r="B224" t="s">
        <v>37</v>
      </c>
      <c r="C224" s="5">
        <v>1613748</v>
      </c>
    </row>
    <row r="225" spans="1:4" x14ac:dyDescent="0.25">
      <c r="A225" s="1">
        <v>45870</v>
      </c>
      <c r="B225" t="s">
        <v>66</v>
      </c>
      <c r="C225" s="5">
        <v>539402</v>
      </c>
      <c r="D225" t="s">
        <v>39</v>
      </c>
    </row>
    <row r="226" spans="1:4" x14ac:dyDescent="0.25">
      <c r="A226" s="1">
        <v>45870</v>
      </c>
      <c r="B226" t="s">
        <v>67</v>
      </c>
      <c r="C226" s="5">
        <v>3133495</v>
      </c>
      <c r="D226" t="s">
        <v>38</v>
      </c>
    </row>
    <row r="227" spans="1:4" x14ac:dyDescent="0.25">
      <c r="A227" s="1">
        <v>45870</v>
      </c>
      <c r="B227" t="s">
        <v>23</v>
      </c>
      <c r="C227" s="5">
        <v>944981</v>
      </c>
    </row>
    <row r="228" spans="1:4" x14ac:dyDescent="0.25">
      <c r="A228" s="1">
        <v>45870</v>
      </c>
      <c r="B228" t="s">
        <v>31</v>
      </c>
      <c r="C228" s="5">
        <v>201467</v>
      </c>
    </row>
    <row r="229" spans="1:4" x14ac:dyDescent="0.25">
      <c r="A229" s="1">
        <v>45870</v>
      </c>
      <c r="B229" t="s">
        <v>68</v>
      </c>
      <c r="C229" s="5">
        <v>41657</v>
      </c>
      <c r="D229" t="s">
        <v>40</v>
      </c>
    </row>
    <row r="230" spans="1:4" x14ac:dyDescent="0.25">
      <c r="A230" s="1">
        <v>45870</v>
      </c>
      <c r="B230" t="s">
        <v>41</v>
      </c>
      <c r="C230" s="5">
        <v>172648</v>
      </c>
    </row>
    <row r="231" spans="1:4" x14ac:dyDescent="0.25">
      <c r="A231" s="1">
        <v>45870</v>
      </c>
      <c r="B231" t="s">
        <v>44</v>
      </c>
      <c r="C231" s="5">
        <v>6078389</v>
      </c>
    </row>
    <row r="232" spans="1:4" x14ac:dyDescent="0.25">
      <c r="A232" s="1">
        <v>45870</v>
      </c>
      <c r="B232" t="s">
        <v>28</v>
      </c>
      <c r="C232" s="5">
        <v>134887</v>
      </c>
    </row>
    <row r="233" spans="1:4" x14ac:dyDescent="0.25">
      <c r="A233" s="1">
        <v>45870</v>
      </c>
      <c r="B233" t="s">
        <v>47</v>
      </c>
      <c r="C233" s="5">
        <v>29395</v>
      </c>
    </row>
    <row r="234" spans="1:4" x14ac:dyDescent="0.25">
      <c r="A234" s="1">
        <v>45901</v>
      </c>
      <c r="B234" t="s">
        <v>43</v>
      </c>
      <c r="C234" s="5">
        <v>15640231</v>
      </c>
    </row>
    <row r="235" spans="1:4" x14ac:dyDescent="0.25">
      <c r="A235" s="1">
        <v>45901</v>
      </c>
      <c r="B235" t="s">
        <v>35</v>
      </c>
      <c r="C235" s="5">
        <v>263318</v>
      </c>
    </row>
    <row r="236" spans="1:4" x14ac:dyDescent="0.25">
      <c r="A236" s="1">
        <v>45901</v>
      </c>
      <c r="B236" t="s">
        <v>26</v>
      </c>
      <c r="C236" s="5">
        <v>546545</v>
      </c>
    </row>
    <row r="237" spans="1:4" x14ac:dyDescent="0.25">
      <c r="A237" s="1">
        <v>45901</v>
      </c>
      <c r="B237" t="s">
        <v>21</v>
      </c>
      <c r="C237" s="5">
        <v>23462995</v>
      </c>
    </row>
    <row r="238" spans="1:4" x14ac:dyDescent="0.25">
      <c r="A238" s="1">
        <v>45901</v>
      </c>
      <c r="B238" t="s">
        <v>22</v>
      </c>
      <c r="C238" s="5">
        <v>1759615</v>
      </c>
    </row>
    <row r="239" spans="1:4" x14ac:dyDescent="0.25">
      <c r="A239" s="1">
        <v>45901</v>
      </c>
      <c r="B239" t="s">
        <v>29</v>
      </c>
      <c r="C239" s="5">
        <v>258079</v>
      </c>
    </row>
    <row r="240" spans="1:4" x14ac:dyDescent="0.25">
      <c r="A240" s="1">
        <v>45901</v>
      </c>
      <c r="B240" t="s">
        <v>34</v>
      </c>
      <c r="C240" s="5">
        <v>369732</v>
      </c>
    </row>
    <row r="241" spans="1:4" x14ac:dyDescent="0.25">
      <c r="A241" s="1">
        <v>45901</v>
      </c>
      <c r="B241" t="s">
        <v>27</v>
      </c>
      <c r="C241" s="5">
        <v>396352</v>
      </c>
    </row>
    <row r="242" spans="1:4" x14ac:dyDescent="0.25">
      <c r="A242" s="1">
        <v>45901</v>
      </c>
      <c r="B242" t="s">
        <v>25</v>
      </c>
      <c r="C242" s="5">
        <v>120283</v>
      </c>
    </row>
    <row r="243" spans="1:4" x14ac:dyDescent="0.25">
      <c r="A243" s="1">
        <v>45901</v>
      </c>
      <c r="B243" t="s">
        <v>32</v>
      </c>
      <c r="C243" s="5">
        <v>2774856</v>
      </c>
    </row>
    <row r="244" spans="1:4" x14ac:dyDescent="0.25">
      <c r="A244" s="1">
        <v>45901</v>
      </c>
      <c r="B244" t="s">
        <v>42</v>
      </c>
      <c r="C244" s="5">
        <v>639878</v>
      </c>
    </row>
    <row r="245" spans="1:4" x14ac:dyDescent="0.25">
      <c r="A245" s="1">
        <v>45901</v>
      </c>
      <c r="B245" t="s">
        <v>46</v>
      </c>
      <c r="C245" s="5">
        <v>123530</v>
      </c>
    </row>
    <row r="246" spans="1:4" x14ac:dyDescent="0.25">
      <c r="A246" s="1">
        <v>45901</v>
      </c>
      <c r="B246" t="s">
        <v>69</v>
      </c>
      <c r="C246" s="5">
        <v>325825</v>
      </c>
      <c r="D246" t="s">
        <v>63</v>
      </c>
    </row>
    <row r="247" spans="1:4" x14ac:dyDescent="0.25">
      <c r="A247" s="1">
        <v>45901</v>
      </c>
      <c r="B247" t="s">
        <v>30</v>
      </c>
      <c r="C247" s="5">
        <v>840478</v>
      </c>
    </row>
    <row r="248" spans="1:4" x14ac:dyDescent="0.25">
      <c r="A248" s="1">
        <v>45901</v>
      </c>
      <c r="B248" t="s">
        <v>45</v>
      </c>
      <c r="C248" s="5">
        <v>4073911</v>
      </c>
    </row>
    <row r="249" spans="1:4" x14ac:dyDescent="0.25">
      <c r="A249" s="1">
        <v>45901</v>
      </c>
      <c r="B249" t="s">
        <v>36</v>
      </c>
      <c r="C249" s="5">
        <v>48781</v>
      </c>
    </row>
    <row r="250" spans="1:4" x14ac:dyDescent="0.25">
      <c r="A250" s="1">
        <v>45901</v>
      </c>
      <c r="B250" t="s">
        <v>33</v>
      </c>
      <c r="C250" s="5">
        <v>3095958</v>
      </c>
    </row>
    <row r="251" spans="1:4" x14ac:dyDescent="0.25">
      <c r="A251" s="1">
        <v>45901</v>
      </c>
      <c r="B251" t="s">
        <v>48</v>
      </c>
      <c r="C251" s="5">
        <v>223959</v>
      </c>
    </row>
    <row r="252" spans="1:4" x14ac:dyDescent="0.25">
      <c r="A252" s="1">
        <v>45901</v>
      </c>
      <c r="B252" t="s">
        <v>24</v>
      </c>
      <c r="C252" s="5">
        <v>264515</v>
      </c>
    </row>
    <row r="253" spans="1:4" x14ac:dyDescent="0.25">
      <c r="A253" s="1">
        <v>45901</v>
      </c>
      <c r="B253" t="s">
        <v>37</v>
      </c>
      <c r="C253" s="5">
        <v>1310098</v>
      </c>
    </row>
    <row r="254" spans="1:4" x14ac:dyDescent="0.25">
      <c r="A254" s="1">
        <v>45901</v>
      </c>
      <c r="B254" t="s">
        <v>66</v>
      </c>
      <c r="C254" s="5">
        <v>617572</v>
      </c>
      <c r="D254" t="s">
        <v>39</v>
      </c>
    </row>
    <row r="255" spans="1:4" x14ac:dyDescent="0.25">
      <c r="A255" s="1">
        <v>45901</v>
      </c>
      <c r="B255" t="s">
        <v>67</v>
      </c>
      <c r="C255" s="5">
        <v>1005407</v>
      </c>
      <c r="D255" t="s">
        <v>38</v>
      </c>
    </row>
    <row r="256" spans="1:4" x14ac:dyDescent="0.25">
      <c r="A256" s="1">
        <v>45901</v>
      </c>
      <c r="B256" t="s">
        <v>23</v>
      </c>
      <c r="C256" s="5">
        <v>288058</v>
      </c>
    </row>
    <row r="257" spans="1:4" x14ac:dyDescent="0.25">
      <c r="A257" s="1">
        <v>45901</v>
      </c>
      <c r="B257" t="s">
        <v>31</v>
      </c>
      <c r="C257" s="5">
        <v>167788</v>
      </c>
    </row>
    <row r="258" spans="1:4" x14ac:dyDescent="0.25">
      <c r="A258" s="1">
        <v>45901</v>
      </c>
      <c r="B258" t="s">
        <v>68</v>
      </c>
      <c r="C258" s="5">
        <v>59005</v>
      </c>
      <c r="D258" t="s">
        <v>40</v>
      </c>
    </row>
    <row r="259" spans="1:4" x14ac:dyDescent="0.25">
      <c r="A259" s="1">
        <v>45901</v>
      </c>
      <c r="B259" t="s">
        <v>41</v>
      </c>
      <c r="C259" s="5">
        <v>227324</v>
      </c>
    </row>
    <row r="260" spans="1:4" x14ac:dyDescent="0.25">
      <c r="A260" s="1">
        <v>45901</v>
      </c>
      <c r="B260" t="s">
        <v>44</v>
      </c>
      <c r="C260" s="5">
        <v>2731203</v>
      </c>
    </row>
    <row r="261" spans="1:4" x14ac:dyDescent="0.25">
      <c r="A261" s="1">
        <v>45901</v>
      </c>
      <c r="B261" t="s">
        <v>28</v>
      </c>
      <c r="C261" s="5">
        <v>73502</v>
      </c>
    </row>
    <row r="262" spans="1:4" x14ac:dyDescent="0.25">
      <c r="A262" s="1">
        <v>45901</v>
      </c>
      <c r="B262" t="s">
        <v>47</v>
      </c>
      <c r="C262" s="5">
        <v>122151</v>
      </c>
    </row>
    <row r="263" spans="1:4" x14ac:dyDescent="0.25">
      <c r="A263" s="1">
        <v>45931</v>
      </c>
      <c r="B263" t="s">
        <v>43</v>
      </c>
      <c r="C263" s="5">
        <v>25786336</v>
      </c>
    </row>
    <row r="264" spans="1:4" x14ac:dyDescent="0.25">
      <c r="A264" s="1">
        <v>45931</v>
      </c>
      <c r="B264" t="s">
        <v>35</v>
      </c>
      <c r="C264" s="5">
        <v>370620</v>
      </c>
    </row>
    <row r="265" spans="1:4" x14ac:dyDescent="0.25">
      <c r="A265" s="1">
        <v>45931</v>
      </c>
      <c r="B265" t="s">
        <v>26</v>
      </c>
      <c r="C265" s="5">
        <v>1007872</v>
      </c>
    </row>
    <row r="266" spans="1:4" x14ac:dyDescent="0.25">
      <c r="A266" s="1">
        <v>45931</v>
      </c>
      <c r="B266" t="s">
        <v>21</v>
      </c>
      <c r="C266" s="5">
        <v>41581820</v>
      </c>
    </row>
    <row r="267" spans="1:4" x14ac:dyDescent="0.25">
      <c r="A267" s="1">
        <v>45931</v>
      </c>
      <c r="B267" t="s">
        <v>22</v>
      </c>
      <c r="C267" s="5">
        <v>1616550</v>
      </c>
    </row>
    <row r="268" spans="1:4" x14ac:dyDescent="0.25">
      <c r="A268" s="1">
        <v>45931</v>
      </c>
      <c r="B268" t="s">
        <v>29</v>
      </c>
      <c r="C268" s="5">
        <v>189564</v>
      </c>
    </row>
    <row r="269" spans="1:4" x14ac:dyDescent="0.25">
      <c r="A269" s="1">
        <v>45931</v>
      </c>
      <c r="B269" t="s">
        <v>34</v>
      </c>
      <c r="C269" s="5">
        <v>321348</v>
      </c>
    </row>
    <row r="270" spans="1:4" x14ac:dyDescent="0.25">
      <c r="A270" s="1">
        <v>45931</v>
      </c>
      <c r="B270" t="s">
        <v>27</v>
      </c>
      <c r="C270" s="5">
        <v>309870</v>
      </c>
    </row>
    <row r="271" spans="1:4" x14ac:dyDescent="0.25">
      <c r="A271" s="1">
        <v>45931</v>
      </c>
      <c r="B271" t="s">
        <v>25</v>
      </c>
      <c r="C271" s="5">
        <v>109392</v>
      </c>
    </row>
    <row r="272" spans="1:4" x14ac:dyDescent="0.25">
      <c r="A272" s="1">
        <v>45931</v>
      </c>
      <c r="B272" t="s">
        <v>32</v>
      </c>
      <c r="C272" s="5">
        <v>2160034</v>
      </c>
    </row>
    <row r="273" spans="1:4" x14ac:dyDescent="0.25">
      <c r="A273" s="1">
        <v>45931</v>
      </c>
      <c r="B273" t="s">
        <v>42</v>
      </c>
      <c r="C273" s="5">
        <v>670408</v>
      </c>
    </row>
    <row r="274" spans="1:4" x14ac:dyDescent="0.25">
      <c r="A274" s="1">
        <v>45931</v>
      </c>
      <c r="B274" t="s">
        <v>46</v>
      </c>
      <c r="C274" s="5">
        <v>94138</v>
      </c>
    </row>
    <row r="275" spans="1:4" x14ac:dyDescent="0.25">
      <c r="A275" s="1">
        <v>45931</v>
      </c>
      <c r="B275" t="s">
        <v>69</v>
      </c>
      <c r="C275" s="5">
        <v>486434</v>
      </c>
      <c r="D275" t="s">
        <v>63</v>
      </c>
    </row>
    <row r="276" spans="1:4" x14ac:dyDescent="0.25">
      <c r="A276" s="1">
        <v>45931</v>
      </c>
      <c r="B276" t="s">
        <v>30</v>
      </c>
      <c r="C276" s="5">
        <v>826943</v>
      </c>
    </row>
    <row r="277" spans="1:4" x14ac:dyDescent="0.25">
      <c r="A277" s="1">
        <v>45931</v>
      </c>
      <c r="B277" t="s">
        <v>45</v>
      </c>
      <c r="C277" s="5">
        <v>4309530</v>
      </c>
    </row>
    <row r="278" spans="1:4" x14ac:dyDescent="0.25">
      <c r="A278" s="1">
        <v>45931</v>
      </c>
      <c r="B278" t="s">
        <v>36</v>
      </c>
      <c r="C278" s="5">
        <v>180774</v>
      </c>
    </row>
    <row r="279" spans="1:4" x14ac:dyDescent="0.25">
      <c r="A279" s="1">
        <v>45931</v>
      </c>
      <c r="B279" t="s">
        <v>33</v>
      </c>
      <c r="C279" s="5">
        <v>4757748</v>
      </c>
    </row>
    <row r="280" spans="1:4" x14ac:dyDescent="0.25">
      <c r="A280" s="1">
        <v>45931</v>
      </c>
      <c r="B280" t="s">
        <v>48</v>
      </c>
      <c r="C280" s="5">
        <v>179868</v>
      </c>
    </row>
    <row r="281" spans="1:4" x14ac:dyDescent="0.25">
      <c r="A281" s="1">
        <v>45931</v>
      </c>
      <c r="B281" t="s">
        <v>24</v>
      </c>
      <c r="C281" s="5">
        <v>235417</v>
      </c>
    </row>
    <row r="282" spans="1:4" x14ac:dyDescent="0.25">
      <c r="A282" s="1">
        <v>45931</v>
      </c>
      <c r="B282" t="s">
        <v>37</v>
      </c>
      <c r="C282" s="5">
        <v>501143</v>
      </c>
    </row>
    <row r="283" spans="1:4" x14ac:dyDescent="0.25">
      <c r="A283" s="1">
        <v>45931</v>
      </c>
      <c r="B283" t="s">
        <v>66</v>
      </c>
      <c r="C283" s="5">
        <v>1062445</v>
      </c>
      <c r="D283" t="s">
        <v>39</v>
      </c>
    </row>
    <row r="284" spans="1:4" x14ac:dyDescent="0.25">
      <c r="A284" s="1">
        <v>45931</v>
      </c>
      <c r="B284" t="s">
        <v>67</v>
      </c>
      <c r="C284" s="5">
        <v>1173894</v>
      </c>
      <c r="D284" t="s">
        <v>38</v>
      </c>
    </row>
    <row r="285" spans="1:4" x14ac:dyDescent="0.25">
      <c r="A285" s="1">
        <v>45931</v>
      </c>
      <c r="B285" t="s">
        <v>23</v>
      </c>
      <c r="C285" s="5">
        <v>125131</v>
      </c>
    </row>
    <row r="286" spans="1:4" x14ac:dyDescent="0.25">
      <c r="A286" s="1">
        <v>45931</v>
      </c>
      <c r="B286" t="s">
        <v>31</v>
      </c>
      <c r="C286" s="5">
        <v>160044</v>
      </c>
    </row>
    <row r="287" spans="1:4" x14ac:dyDescent="0.25">
      <c r="A287" s="1">
        <v>45931</v>
      </c>
      <c r="B287" t="s">
        <v>68</v>
      </c>
      <c r="C287" s="5">
        <v>34179</v>
      </c>
      <c r="D287" t="s">
        <v>40</v>
      </c>
    </row>
    <row r="288" spans="1:4" x14ac:dyDescent="0.25">
      <c r="A288" s="1">
        <v>45931</v>
      </c>
      <c r="B288" t="s">
        <v>41</v>
      </c>
      <c r="C288" s="5">
        <v>205076</v>
      </c>
    </row>
    <row r="289" spans="1:4" x14ac:dyDescent="0.25">
      <c r="A289" s="1">
        <v>45931</v>
      </c>
      <c r="B289" t="s">
        <v>44</v>
      </c>
      <c r="C289" s="5">
        <v>9293657</v>
      </c>
    </row>
    <row r="290" spans="1:4" x14ac:dyDescent="0.25">
      <c r="A290" s="1">
        <v>45931</v>
      </c>
      <c r="B290" t="s">
        <v>28</v>
      </c>
      <c r="C290" s="5">
        <v>79249</v>
      </c>
    </row>
    <row r="291" spans="1:4" x14ac:dyDescent="0.25">
      <c r="A291" s="1">
        <v>45931</v>
      </c>
      <c r="B291" t="s">
        <v>47</v>
      </c>
      <c r="C291" s="5">
        <v>58780</v>
      </c>
    </row>
    <row r="292" spans="1:4" x14ac:dyDescent="0.25">
      <c r="A292" s="1">
        <v>45962</v>
      </c>
      <c r="B292" t="s">
        <v>43</v>
      </c>
      <c r="C292" s="5">
        <v>14397109</v>
      </c>
    </row>
    <row r="293" spans="1:4" x14ac:dyDescent="0.25">
      <c r="A293" s="1">
        <v>45962</v>
      </c>
      <c r="B293" t="s">
        <v>35</v>
      </c>
      <c r="C293" s="5">
        <v>227869</v>
      </c>
    </row>
    <row r="294" spans="1:4" x14ac:dyDescent="0.25">
      <c r="A294" s="1">
        <v>45962</v>
      </c>
      <c r="B294" t="s">
        <v>26</v>
      </c>
      <c r="C294" s="5">
        <v>2696800</v>
      </c>
    </row>
    <row r="295" spans="1:4" x14ac:dyDescent="0.25">
      <c r="A295" s="1">
        <v>45962</v>
      </c>
      <c r="B295" t="s">
        <v>21</v>
      </c>
      <c r="C295" s="5">
        <v>20598672</v>
      </c>
    </row>
    <row r="296" spans="1:4" x14ac:dyDescent="0.25">
      <c r="A296" s="1">
        <v>45962</v>
      </c>
      <c r="B296" t="s">
        <v>22</v>
      </c>
      <c r="C296" s="5">
        <v>1093825</v>
      </c>
    </row>
    <row r="297" spans="1:4" x14ac:dyDescent="0.25">
      <c r="A297" s="1">
        <v>45962</v>
      </c>
      <c r="B297" t="s">
        <v>29</v>
      </c>
      <c r="C297" s="5">
        <v>0</v>
      </c>
    </row>
    <row r="298" spans="1:4" x14ac:dyDescent="0.25">
      <c r="A298" s="1">
        <v>45962</v>
      </c>
      <c r="B298" t="s">
        <v>34</v>
      </c>
      <c r="C298" s="5">
        <v>352969</v>
      </c>
    </row>
    <row r="299" spans="1:4" x14ac:dyDescent="0.25">
      <c r="A299" s="1">
        <v>45962</v>
      </c>
      <c r="B299" t="s">
        <v>27</v>
      </c>
      <c r="C299" s="5">
        <v>0</v>
      </c>
    </row>
    <row r="300" spans="1:4" x14ac:dyDescent="0.25">
      <c r="A300" s="1">
        <v>45962</v>
      </c>
      <c r="B300" t="s">
        <v>25</v>
      </c>
      <c r="C300" s="5">
        <v>0</v>
      </c>
    </row>
    <row r="301" spans="1:4" x14ac:dyDescent="0.25">
      <c r="A301" s="1">
        <v>45962</v>
      </c>
      <c r="B301" t="s">
        <v>32</v>
      </c>
      <c r="C301" s="5">
        <v>1651862</v>
      </c>
    </row>
    <row r="302" spans="1:4" x14ac:dyDescent="0.25">
      <c r="A302" s="1">
        <v>45962</v>
      </c>
      <c r="B302" t="s">
        <v>42</v>
      </c>
      <c r="C302" s="5">
        <v>605172</v>
      </c>
    </row>
    <row r="303" spans="1:4" x14ac:dyDescent="0.25">
      <c r="A303" s="1">
        <v>45962</v>
      </c>
      <c r="B303" t="s">
        <v>46</v>
      </c>
      <c r="C303" s="5">
        <v>72650</v>
      </c>
    </row>
    <row r="304" spans="1:4" x14ac:dyDescent="0.25">
      <c r="A304" s="1">
        <v>45962</v>
      </c>
      <c r="B304" t="s">
        <v>69</v>
      </c>
      <c r="C304" s="5">
        <v>594464</v>
      </c>
      <c r="D304" t="s">
        <v>63</v>
      </c>
    </row>
    <row r="305" spans="1:4" x14ac:dyDescent="0.25">
      <c r="A305" s="1">
        <v>45962</v>
      </c>
      <c r="B305" t="s">
        <v>30</v>
      </c>
      <c r="C305" s="5">
        <v>30014</v>
      </c>
    </row>
    <row r="306" spans="1:4" x14ac:dyDescent="0.25">
      <c r="A306" s="1">
        <v>45962</v>
      </c>
      <c r="B306" t="s">
        <v>45</v>
      </c>
      <c r="C306" s="5">
        <v>3406355</v>
      </c>
    </row>
    <row r="307" spans="1:4" x14ac:dyDescent="0.25">
      <c r="A307" s="1">
        <v>45962</v>
      </c>
      <c r="B307" t="s">
        <v>36</v>
      </c>
      <c r="C307" s="5">
        <v>54896</v>
      </c>
    </row>
    <row r="308" spans="1:4" x14ac:dyDescent="0.25">
      <c r="A308" s="1">
        <v>45962</v>
      </c>
      <c r="B308" t="s">
        <v>33</v>
      </c>
      <c r="C308" s="5">
        <v>3734724</v>
      </c>
    </row>
    <row r="309" spans="1:4" x14ac:dyDescent="0.25">
      <c r="A309" s="1">
        <v>45962</v>
      </c>
      <c r="B309" t="s">
        <v>48</v>
      </c>
      <c r="C309" s="5">
        <v>158361</v>
      </c>
    </row>
    <row r="310" spans="1:4" x14ac:dyDescent="0.25">
      <c r="A310" s="1">
        <v>45962</v>
      </c>
      <c r="B310" t="s">
        <v>24</v>
      </c>
      <c r="C310" s="5">
        <v>63257</v>
      </c>
    </row>
    <row r="311" spans="1:4" x14ac:dyDescent="0.25">
      <c r="A311" s="1">
        <v>45962</v>
      </c>
      <c r="B311" t="s">
        <v>37</v>
      </c>
      <c r="C311" s="5">
        <v>1027309</v>
      </c>
    </row>
    <row r="312" spans="1:4" x14ac:dyDescent="0.25">
      <c r="A312" s="1">
        <v>45962</v>
      </c>
      <c r="B312" t="s">
        <v>66</v>
      </c>
      <c r="C312" s="5">
        <v>486913</v>
      </c>
      <c r="D312" t="s">
        <v>39</v>
      </c>
    </row>
    <row r="313" spans="1:4" x14ac:dyDescent="0.25">
      <c r="A313" s="1">
        <v>45962</v>
      </c>
      <c r="B313" t="s">
        <v>67</v>
      </c>
      <c r="C313" s="5">
        <v>1098069</v>
      </c>
      <c r="D313" t="s">
        <v>38</v>
      </c>
    </row>
    <row r="314" spans="1:4" x14ac:dyDescent="0.25">
      <c r="A314" s="1">
        <v>45962</v>
      </c>
      <c r="B314" t="s">
        <v>23</v>
      </c>
      <c r="C314" s="5">
        <v>0</v>
      </c>
    </row>
    <row r="315" spans="1:4" x14ac:dyDescent="0.25">
      <c r="A315" s="1">
        <v>45962</v>
      </c>
      <c r="B315" t="s">
        <v>31</v>
      </c>
      <c r="C315" s="5">
        <v>0</v>
      </c>
    </row>
    <row r="316" spans="1:4" x14ac:dyDescent="0.25">
      <c r="A316" s="1">
        <v>45962</v>
      </c>
      <c r="B316" t="s">
        <v>68</v>
      </c>
      <c r="C316" s="5">
        <v>40144</v>
      </c>
      <c r="D316" t="s">
        <v>40</v>
      </c>
    </row>
    <row r="317" spans="1:4" x14ac:dyDescent="0.25">
      <c r="A317" s="1">
        <v>45962</v>
      </c>
      <c r="B317" t="s">
        <v>41</v>
      </c>
      <c r="C317" s="5">
        <v>163994</v>
      </c>
    </row>
    <row r="318" spans="1:4" x14ac:dyDescent="0.25">
      <c r="A318" s="1">
        <v>45962</v>
      </c>
      <c r="B318" t="s">
        <v>44</v>
      </c>
      <c r="C318" s="5">
        <v>3872973</v>
      </c>
    </row>
    <row r="319" spans="1:4" x14ac:dyDescent="0.25">
      <c r="A319" s="1">
        <v>45962</v>
      </c>
      <c r="B319" t="s">
        <v>28</v>
      </c>
      <c r="C319" s="5">
        <v>0</v>
      </c>
    </row>
    <row r="320" spans="1:4" x14ac:dyDescent="0.25">
      <c r="A320" s="1">
        <v>45962</v>
      </c>
      <c r="B320" t="s">
        <v>47</v>
      </c>
      <c r="C320" s="5">
        <v>65033</v>
      </c>
    </row>
    <row r="321" spans="1:4" x14ac:dyDescent="0.25">
      <c r="A321" s="1">
        <v>45992</v>
      </c>
      <c r="B321" t="s">
        <v>43</v>
      </c>
      <c r="C321" s="5">
        <v>17940974.000000004</v>
      </c>
    </row>
    <row r="322" spans="1:4" x14ac:dyDescent="0.25">
      <c r="A322" s="1">
        <v>45992</v>
      </c>
      <c r="B322" t="s">
        <v>35</v>
      </c>
      <c r="C322" s="5">
        <v>259957</v>
      </c>
    </row>
    <row r="323" spans="1:4" x14ac:dyDescent="0.25">
      <c r="A323" s="1">
        <v>45992</v>
      </c>
      <c r="B323" t="s">
        <v>26</v>
      </c>
      <c r="C323" s="5">
        <v>1752600</v>
      </c>
    </row>
    <row r="324" spans="1:4" x14ac:dyDescent="0.25">
      <c r="A324" s="1">
        <v>45992</v>
      </c>
      <c r="B324" t="s">
        <v>21</v>
      </c>
      <c r="C324" s="5">
        <v>17159409.200000003</v>
      </c>
    </row>
    <row r="325" spans="1:4" x14ac:dyDescent="0.25">
      <c r="A325" s="1">
        <v>45992</v>
      </c>
      <c r="B325" t="s">
        <v>22</v>
      </c>
      <c r="C325" s="5">
        <v>1139315</v>
      </c>
    </row>
    <row r="326" spans="1:4" x14ac:dyDescent="0.25">
      <c r="A326" s="1">
        <v>45992</v>
      </c>
      <c r="B326" t="s">
        <v>29</v>
      </c>
      <c r="C326" s="5">
        <v>494886</v>
      </c>
    </row>
    <row r="327" spans="1:4" x14ac:dyDescent="0.25">
      <c r="A327" s="1">
        <v>45992</v>
      </c>
      <c r="B327" t="s">
        <v>34</v>
      </c>
      <c r="C327" s="5">
        <v>413603</v>
      </c>
    </row>
    <row r="328" spans="1:4" x14ac:dyDescent="0.25">
      <c r="A328" s="1">
        <v>45992</v>
      </c>
      <c r="B328" t="s">
        <v>27</v>
      </c>
      <c r="C328" s="5">
        <v>641750</v>
      </c>
    </row>
    <row r="329" spans="1:4" x14ac:dyDescent="0.25">
      <c r="A329" s="1">
        <v>45992</v>
      </c>
      <c r="B329" t="s">
        <v>25</v>
      </c>
      <c r="C329" s="5">
        <v>184798</v>
      </c>
    </row>
    <row r="330" spans="1:4" x14ac:dyDescent="0.25">
      <c r="A330" s="1">
        <v>45992</v>
      </c>
      <c r="B330" t="s">
        <v>32</v>
      </c>
      <c r="C330" s="5">
        <v>1949948</v>
      </c>
    </row>
    <row r="331" spans="1:4" x14ac:dyDescent="0.25">
      <c r="A331" s="1">
        <v>45992</v>
      </c>
      <c r="B331" t="s">
        <v>42</v>
      </c>
      <c r="C331" s="5">
        <v>1222551</v>
      </c>
    </row>
    <row r="332" spans="1:4" x14ac:dyDescent="0.25">
      <c r="A332" s="1">
        <v>45992</v>
      </c>
      <c r="B332" t="s">
        <v>46</v>
      </c>
      <c r="C332" s="5">
        <v>69724</v>
      </c>
    </row>
    <row r="333" spans="1:4" x14ac:dyDescent="0.25">
      <c r="A333" s="1">
        <v>45992</v>
      </c>
      <c r="B333" t="s">
        <v>69</v>
      </c>
      <c r="C333" s="5">
        <v>47866</v>
      </c>
      <c r="D333" t="s">
        <v>63</v>
      </c>
    </row>
    <row r="334" spans="1:4" x14ac:dyDescent="0.25">
      <c r="A334" s="1">
        <v>45992</v>
      </c>
      <c r="B334" t="s">
        <v>30</v>
      </c>
      <c r="C334" s="5">
        <v>1946778</v>
      </c>
    </row>
    <row r="335" spans="1:4" x14ac:dyDescent="0.25">
      <c r="A335" s="1">
        <v>45992</v>
      </c>
      <c r="B335" t="s">
        <v>45</v>
      </c>
      <c r="C335" s="5">
        <v>3550471</v>
      </c>
    </row>
    <row r="336" spans="1:4" x14ac:dyDescent="0.25">
      <c r="A336" s="1">
        <v>45992</v>
      </c>
      <c r="B336" t="s">
        <v>36</v>
      </c>
      <c r="C336" s="5">
        <v>-7563</v>
      </c>
    </row>
    <row r="337" spans="1:9" x14ac:dyDescent="0.25">
      <c r="A337" s="1">
        <v>45992</v>
      </c>
      <c r="B337" t="s">
        <v>33</v>
      </c>
      <c r="C337" s="5">
        <v>2775770</v>
      </c>
    </row>
    <row r="338" spans="1:9" x14ac:dyDescent="0.25">
      <c r="A338" s="1">
        <v>45992</v>
      </c>
      <c r="B338" t="s">
        <v>48</v>
      </c>
      <c r="C338" s="5">
        <v>209454</v>
      </c>
    </row>
    <row r="339" spans="1:9" x14ac:dyDescent="0.25">
      <c r="A339" s="1">
        <v>45992</v>
      </c>
      <c r="B339" t="s">
        <v>24</v>
      </c>
      <c r="C339" s="5">
        <v>585514</v>
      </c>
    </row>
    <row r="340" spans="1:9" x14ac:dyDescent="0.25">
      <c r="A340" s="1">
        <v>45992</v>
      </c>
      <c r="B340" t="s">
        <v>37</v>
      </c>
      <c r="C340" s="5">
        <v>788385</v>
      </c>
    </row>
    <row r="341" spans="1:9" x14ac:dyDescent="0.25">
      <c r="A341" s="1">
        <v>45992</v>
      </c>
      <c r="B341" t="s">
        <v>66</v>
      </c>
      <c r="C341" s="5">
        <v>147567</v>
      </c>
      <c r="D341" t="s">
        <v>39</v>
      </c>
    </row>
    <row r="342" spans="1:9" x14ac:dyDescent="0.25">
      <c r="A342" s="1">
        <v>45992</v>
      </c>
      <c r="B342" t="s">
        <v>67</v>
      </c>
      <c r="C342" s="5">
        <v>1072331.9999999998</v>
      </c>
      <c r="D342" t="s">
        <v>38</v>
      </c>
    </row>
    <row r="343" spans="1:9" x14ac:dyDescent="0.25">
      <c r="A343" s="1">
        <v>45992</v>
      </c>
      <c r="B343" t="s">
        <v>23</v>
      </c>
      <c r="C343" s="5">
        <v>255032</v>
      </c>
    </row>
    <row r="344" spans="1:9" x14ac:dyDescent="0.25">
      <c r="A344" s="1">
        <v>45992</v>
      </c>
      <c r="B344" t="s">
        <v>31</v>
      </c>
      <c r="C344" s="5">
        <v>290246</v>
      </c>
    </row>
    <row r="345" spans="1:9" x14ac:dyDescent="0.25">
      <c r="A345" s="1">
        <v>45992</v>
      </c>
      <c r="B345" t="s">
        <v>68</v>
      </c>
      <c r="C345" s="5">
        <v>63646</v>
      </c>
      <c r="D345" t="s">
        <v>40</v>
      </c>
    </row>
    <row r="346" spans="1:9" x14ac:dyDescent="0.25">
      <c r="A346" s="1">
        <v>45992</v>
      </c>
      <c r="B346" t="s">
        <v>41</v>
      </c>
      <c r="C346" s="5">
        <v>206662.99999999997</v>
      </c>
    </row>
    <row r="347" spans="1:9" x14ac:dyDescent="0.25">
      <c r="A347" s="1">
        <v>45992</v>
      </c>
      <c r="B347" t="s">
        <v>44</v>
      </c>
      <c r="C347" s="5">
        <v>4428530</v>
      </c>
    </row>
    <row r="348" spans="1:9" x14ac:dyDescent="0.25">
      <c r="A348" s="1">
        <v>45992</v>
      </c>
      <c r="B348" t="s">
        <v>28</v>
      </c>
      <c r="C348" s="5">
        <v>105182</v>
      </c>
    </row>
    <row r="349" spans="1:9" x14ac:dyDescent="0.25">
      <c r="A349" s="1">
        <v>45992</v>
      </c>
      <c r="B349" t="s">
        <v>47</v>
      </c>
      <c r="C349" s="5">
        <v>77496</v>
      </c>
    </row>
    <row r="350" spans="1:9" x14ac:dyDescent="0.25">
      <c r="A350" s="1">
        <v>46023</v>
      </c>
      <c r="B350" t="s">
        <v>43</v>
      </c>
      <c r="C350" s="5">
        <v>18389239</v>
      </c>
      <c r="I350" s="5"/>
    </row>
    <row r="351" spans="1:9" x14ac:dyDescent="0.25">
      <c r="A351" s="1">
        <v>46023</v>
      </c>
      <c r="B351" t="s">
        <v>35</v>
      </c>
      <c r="C351" s="5">
        <v>197083</v>
      </c>
      <c r="I351" s="5"/>
    </row>
    <row r="352" spans="1:9" x14ac:dyDescent="0.25">
      <c r="A352" s="1">
        <v>46023</v>
      </c>
      <c r="B352" t="s">
        <v>26</v>
      </c>
      <c r="C352" s="5">
        <v>639779</v>
      </c>
      <c r="I352" s="5"/>
    </row>
    <row r="353" spans="1:9" x14ac:dyDescent="0.25">
      <c r="A353" s="1">
        <v>46023</v>
      </c>
      <c r="B353" t="s">
        <v>21</v>
      </c>
      <c r="C353" s="5">
        <f>24967926.1+448</f>
        <v>24968374.100000001</v>
      </c>
      <c r="I353" s="5"/>
    </row>
    <row r="354" spans="1:9" x14ac:dyDescent="0.25">
      <c r="A354" s="1">
        <v>46023</v>
      </c>
      <c r="B354" t="s">
        <v>22</v>
      </c>
      <c r="C354" s="5">
        <v>1340439</v>
      </c>
      <c r="I354" s="5"/>
    </row>
    <row r="355" spans="1:9" x14ac:dyDescent="0.25">
      <c r="A355" s="1">
        <v>46023</v>
      </c>
      <c r="B355" t="s">
        <v>29</v>
      </c>
      <c r="C355" s="5">
        <v>210251</v>
      </c>
      <c r="I355" s="5"/>
    </row>
    <row r="356" spans="1:9" x14ac:dyDescent="0.25">
      <c r="A356" s="1">
        <v>46023</v>
      </c>
      <c r="B356" t="s">
        <v>34</v>
      </c>
      <c r="C356" s="5">
        <v>262108</v>
      </c>
      <c r="I356" s="5"/>
    </row>
    <row r="357" spans="1:9" x14ac:dyDescent="0.25">
      <c r="A357" s="1">
        <v>46023</v>
      </c>
      <c r="B357" t="s">
        <v>27</v>
      </c>
      <c r="C357" s="5">
        <v>299442</v>
      </c>
      <c r="I357" s="5"/>
    </row>
    <row r="358" spans="1:9" x14ac:dyDescent="0.25">
      <c r="A358" s="1">
        <v>46023</v>
      </c>
      <c r="B358" t="s">
        <v>25</v>
      </c>
      <c r="C358" s="5">
        <v>142595</v>
      </c>
      <c r="I358" s="5"/>
    </row>
    <row r="359" spans="1:9" x14ac:dyDescent="0.25">
      <c r="A359" s="1">
        <v>46023</v>
      </c>
      <c r="B359" t="s">
        <v>32</v>
      </c>
      <c r="C359" s="5">
        <v>1043696.9999999999</v>
      </c>
      <c r="I359" s="5"/>
    </row>
    <row r="360" spans="1:9" x14ac:dyDescent="0.25">
      <c r="A360" s="1">
        <v>46023</v>
      </c>
      <c r="B360" t="s">
        <v>42</v>
      </c>
      <c r="C360" s="5">
        <v>644638</v>
      </c>
      <c r="I360" s="5"/>
    </row>
    <row r="361" spans="1:9" x14ac:dyDescent="0.25">
      <c r="A361" s="1">
        <v>46023</v>
      </c>
      <c r="B361" t="s">
        <v>46</v>
      </c>
      <c r="C361" s="5">
        <v>99621</v>
      </c>
      <c r="I361" s="5"/>
    </row>
    <row r="362" spans="1:9" x14ac:dyDescent="0.25">
      <c r="A362" s="1">
        <v>46023</v>
      </c>
      <c r="B362" t="s">
        <v>69</v>
      </c>
      <c r="C362" s="5">
        <v>940251</v>
      </c>
      <c r="I362" s="5"/>
    </row>
    <row r="363" spans="1:9" x14ac:dyDescent="0.25">
      <c r="A363" s="1">
        <v>46023</v>
      </c>
      <c r="B363" t="s">
        <v>30</v>
      </c>
      <c r="C363" s="5">
        <v>391719</v>
      </c>
      <c r="I363" s="5"/>
    </row>
    <row r="364" spans="1:9" x14ac:dyDescent="0.25">
      <c r="A364" s="1">
        <v>46023</v>
      </c>
      <c r="B364" t="s">
        <v>45</v>
      </c>
      <c r="C364" s="5">
        <v>4333527</v>
      </c>
      <c r="I364" s="5"/>
    </row>
    <row r="365" spans="1:9" x14ac:dyDescent="0.25">
      <c r="A365" s="1">
        <v>46023</v>
      </c>
      <c r="B365" t="s">
        <v>36</v>
      </c>
      <c r="C365" s="5">
        <v>142297</v>
      </c>
      <c r="I365" s="5"/>
    </row>
    <row r="366" spans="1:9" x14ac:dyDescent="0.25">
      <c r="A366" s="1">
        <v>46023</v>
      </c>
      <c r="B366" t="s">
        <v>33</v>
      </c>
      <c r="C366" s="5">
        <v>4511958</v>
      </c>
      <c r="I366" s="5"/>
    </row>
    <row r="367" spans="1:9" x14ac:dyDescent="0.25">
      <c r="A367" s="1">
        <v>46023</v>
      </c>
      <c r="B367" t="s">
        <v>48</v>
      </c>
      <c r="C367" s="5">
        <v>208340</v>
      </c>
      <c r="I367" s="5"/>
    </row>
    <row r="368" spans="1:9" x14ac:dyDescent="0.25">
      <c r="A368" s="1">
        <v>46023</v>
      </c>
      <c r="B368" t="s">
        <v>24</v>
      </c>
      <c r="C368" s="5">
        <v>400449</v>
      </c>
      <c r="I368" s="5"/>
    </row>
    <row r="369" spans="1:9" x14ac:dyDescent="0.25">
      <c r="A369" s="1">
        <v>46023</v>
      </c>
      <c r="B369" t="s">
        <v>37</v>
      </c>
      <c r="C369" s="5">
        <v>856735</v>
      </c>
      <c r="I369" s="5"/>
    </row>
    <row r="370" spans="1:9" x14ac:dyDescent="0.25">
      <c r="A370" s="1">
        <v>46023</v>
      </c>
      <c r="B370" t="s">
        <v>66</v>
      </c>
      <c r="C370" s="5">
        <v>976106</v>
      </c>
      <c r="D370" t="s">
        <v>39</v>
      </c>
      <c r="I370" s="5"/>
    </row>
    <row r="371" spans="1:9" x14ac:dyDescent="0.25">
      <c r="A371" s="1">
        <v>46023</v>
      </c>
      <c r="B371" t="s">
        <v>67</v>
      </c>
      <c r="C371" s="5">
        <v>1277028</v>
      </c>
      <c r="D371" t="s">
        <v>38</v>
      </c>
      <c r="I371" s="5"/>
    </row>
    <row r="372" spans="1:9" x14ac:dyDescent="0.25">
      <c r="A372" s="1">
        <v>46023</v>
      </c>
      <c r="B372" t="s">
        <v>23</v>
      </c>
      <c r="C372" s="5">
        <v>85077</v>
      </c>
      <c r="I372" s="5"/>
    </row>
    <row r="373" spans="1:9" x14ac:dyDescent="0.25">
      <c r="A373" s="1">
        <v>46023</v>
      </c>
      <c r="B373" t="s">
        <v>31</v>
      </c>
      <c r="C373" s="5">
        <v>133895</v>
      </c>
      <c r="I373" s="5"/>
    </row>
    <row r="374" spans="1:9" x14ac:dyDescent="0.25">
      <c r="A374" s="1">
        <v>46023</v>
      </c>
      <c r="B374" t="s">
        <v>68</v>
      </c>
      <c r="C374" s="5">
        <v>50076</v>
      </c>
      <c r="D374" t="s">
        <v>40</v>
      </c>
      <c r="I374" s="5"/>
    </row>
    <row r="375" spans="1:9" x14ac:dyDescent="0.25">
      <c r="A375" s="1">
        <v>46023</v>
      </c>
      <c r="B375" t="s">
        <v>41</v>
      </c>
      <c r="C375" s="5">
        <v>152434</v>
      </c>
      <c r="I375" s="5"/>
    </row>
    <row r="376" spans="1:9" x14ac:dyDescent="0.25">
      <c r="A376" s="1">
        <v>46023</v>
      </c>
      <c r="B376" t="s">
        <v>44</v>
      </c>
      <c r="C376" s="5">
        <v>4947590.9999999991</v>
      </c>
      <c r="I376" s="5"/>
    </row>
    <row r="377" spans="1:9" x14ac:dyDescent="0.25">
      <c r="A377" s="1">
        <v>46023</v>
      </c>
      <c r="B377" t="s">
        <v>28</v>
      </c>
      <c r="C377" s="5">
        <v>48846</v>
      </c>
      <c r="I377" s="5"/>
    </row>
    <row r="378" spans="1:9" x14ac:dyDescent="0.25">
      <c r="A378" s="1">
        <v>46023</v>
      </c>
      <c r="B378" t="s">
        <v>47</v>
      </c>
      <c r="C378" s="5">
        <v>103274</v>
      </c>
      <c r="I378" s="5"/>
    </row>
    <row r="379" spans="1:9" x14ac:dyDescent="0.25">
      <c r="I379" s="5"/>
    </row>
  </sheetData>
  <pageMargins left="0.7" right="0.7" top="0.75" bottom="0.75" header="0.3" footer="0.3"/>
  <customProperties>
    <customPr name="_pios_id" r:id="rId1"/>
  </customPropertie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C33"/>
  <sheetViews>
    <sheetView workbookViewId="0">
      <selection activeCell="E1" sqref="E1:F1048576"/>
    </sheetView>
  </sheetViews>
  <sheetFormatPr defaultRowHeight="15" x14ac:dyDescent="0.25"/>
  <cols>
    <col min="1" max="1" width="2.7109375" customWidth="1"/>
    <col min="2" max="2" width="10" bestFit="1" customWidth="1"/>
    <col min="3" max="3" width="15.7109375" customWidth="1"/>
  </cols>
  <sheetData>
    <row r="3" spans="2:3" x14ac:dyDescent="0.25">
      <c r="B3" t="s">
        <v>5</v>
      </c>
      <c r="C3" s="1">
        <f>DATE(INDEX(B18:B33,C18),C5,1)</f>
        <v>45992</v>
      </c>
    </row>
    <row r="5" spans="2:3" x14ac:dyDescent="0.25">
      <c r="B5" s="2" t="s">
        <v>6</v>
      </c>
      <c r="C5" s="3">
        <v>12</v>
      </c>
    </row>
    <row r="6" spans="2:3" x14ac:dyDescent="0.25">
      <c r="B6" s="2" t="s">
        <v>7</v>
      </c>
      <c r="C6" s="2"/>
    </row>
    <row r="7" spans="2:3" x14ac:dyDescent="0.25">
      <c r="B7" s="2" t="s">
        <v>8</v>
      </c>
      <c r="C7" s="2"/>
    </row>
    <row r="8" spans="2:3" x14ac:dyDescent="0.25">
      <c r="B8" s="2" t="s">
        <v>9</v>
      </c>
      <c r="C8" s="2"/>
    </row>
    <row r="9" spans="2:3" x14ac:dyDescent="0.25">
      <c r="B9" s="2" t="s">
        <v>10</v>
      </c>
      <c r="C9" s="2"/>
    </row>
    <row r="10" spans="2:3" x14ac:dyDescent="0.25">
      <c r="B10" s="2" t="s">
        <v>11</v>
      </c>
      <c r="C10" s="2"/>
    </row>
    <row r="11" spans="2:3" x14ac:dyDescent="0.25">
      <c r="B11" s="2" t="s">
        <v>12</v>
      </c>
      <c r="C11" s="2"/>
    </row>
    <row r="12" spans="2:3" x14ac:dyDescent="0.25">
      <c r="B12" s="2" t="s">
        <v>13</v>
      </c>
      <c r="C12" s="2"/>
    </row>
    <row r="13" spans="2:3" x14ac:dyDescent="0.25">
      <c r="B13" s="2" t="s">
        <v>14</v>
      </c>
      <c r="C13" s="2"/>
    </row>
    <row r="14" spans="2:3" x14ac:dyDescent="0.25">
      <c r="B14" s="2" t="s">
        <v>15</v>
      </c>
      <c r="C14" s="2"/>
    </row>
    <row r="15" spans="2:3" x14ac:dyDescent="0.25">
      <c r="B15" s="2" t="s">
        <v>16</v>
      </c>
      <c r="C15" s="2"/>
    </row>
    <row r="16" spans="2:3" x14ac:dyDescent="0.25">
      <c r="B16" s="2" t="s">
        <v>17</v>
      </c>
      <c r="C16" s="2"/>
    </row>
    <row r="18" spans="2:3" x14ac:dyDescent="0.25">
      <c r="B18" s="4">
        <v>2012</v>
      </c>
      <c r="C18" s="3">
        <v>14</v>
      </c>
    </row>
    <row r="19" spans="2:3" x14ac:dyDescent="0.25">
      <c r="B19" s="4">
        <v>2013</v>
      </c>
      <c r="C19" s="2"/>
    </row>
    <row r="20" spans="2:3" x14ac:dyDescent="0.25">
      <c r="B20" s="4">
        <v>2014</v>
      </c>
      <c r="C20" s="2"/>
    </row>
    <row r="21" spans="2:3" x14ac:dyDescent="0.25">
      <c r="B21" s="4">
        <v>2015</v>
      </c>
      <c r="C21" s="2"/>
    </row>
    <row r="22" spans="2:3" x14ac:dyDescent="0.25">
      <c r="B22" s="4">
        <v>2016</v>
      </c>
      <c r="C22" s="2"/>
    </row>
    <row r="23" spans="2:3" x14ac:dyDescent="0.25">
      <c r="B23" s="4">
        <v>2017</v>
      </c>
      <c r="C23" s="2"/>
    </row>
    <row r="24" spans="2:3" x14ac:dyDescent="0.25">
      <c r="B24" s="4">
        <v>2018</v>
      </c>
      <c r="C24" s="2"/>
    </row>
    <row r="25" spans="2:3" x14ac:dyDescent="0.25">
      <c r="B25" s="4">
        <v>2019</v>
      </c>
      <c r="C25" s="2"/>
    </row>
    <row r="26" spans="2:3" x14ac:dyDescent="0.25">
      <c r="B26" s="4">
        <v>2020</v>
      </c>
      <c r="C26" s="2"/>
    </row>
    <row r="27" spans="2:3" x14ac:dyDescent="0.25">
      <c r="B27" s="4">
        <v>2021</v>
      </c>
      <c r="C27" s="2"/>
    </row>
    <row r="28" spans="2:3" x14ac:dyDescent="0.25">
      <c r="B28" s="4">
        <v>2022</v>
      </c>
      <c r="C28" s="2"/>
    </row>
    <row r="29" spans="2:3" x14ac:dyDescent="0.25">
      <c r="B29" s="4">
        <v>2023</v>
      </c>
      <c r="C29" s="2"/>
    </row>
    <row r="30" spans="2:3" x14ac:dyDescent="0.25">
      <c r="B30" s="4">
        <v>2024</v>
      </c>
    </row>
    <row r="31" spans="2:3" x14ac:dyDescent="0.25">
      <c r="B31" s="4">
        <v>2025</v>
      </c>
    </row>
    <row r="32" spans="2:3" x14ac:dyDescent="0.25">
      <c r="B32" s="4">
        <v>2026</v>
      </c>
    </row>
    <row r="33" spans="2:2" x14ac:dyDescent="0.25">
      <c r="B33" s="4">
        <v>2027</v>
      </c>
    </row>
  </sheetData>
  <pageMargins left="0.7" right="0.7" top="0.75" bottom="0.75" header="0.3" footer="0.3"/>
  <customProperties>
    <customPr name="_pios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69D598761361499A2AF37E7BB55EE8" ma:contentTypeVersion="4" ma:contentTypeDescription="Create a new document." ma:contentTypeScope="" ma:versionID="25b86a5d2398749952f0fcde2cc2d311">
  <xsd:schema xmlns:xsd="http://www.w3.org/2001/XMLSchema" xmlns:xs="http://www.w3.org/2001/XMLSchema" xmlns:p="http://schemas.microsoft.com/office/2006/metadata/properties" xmlns:ns2="0f675306-7bda-4818-8268-b22b4d94b731" targetNamespace="http://schemas.microsoft.com/office/2006/metadata/properties" ma:root="true" ma:fieldsID="8713c2b54cd617bcdf888993ca7c05b2" ns2:_="">
    <xsd:import namespace="0f675306-7bda-4818-8268-b22b4d94b7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675306-7bda-4818-8268-b22b4d94b7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0B3129F-935B-4935-8923-93A2DDF18FA6}"/>
</file>

<file path=customXml/itemProps2.xml><?xml version="1.0" encoding="utf-8"?>
<ds:datastoreItem xmlns:ds="http://schemas.openxmlformats.org/officeDocument/2006/customXml" ds:itemID="{0FA2416E-2D2C-46E5-827F-B03B45F608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4C8B25-BC02-47D8-8496-ACB638D5CCFA}">
  <ds:schemaRefs>
    <ds:schemaRef ds:uri="http://schemas.microsoft.com/office/2006/metadata/properties"/>
    <ds:schemaRef ds:uri="http://schemas.microsoft.com/office/infopath/2007/PartnerControls"/>
    <ds:schemaRef ds:uri="defe23fe-3364-485e-91c1-4c596886e0e9"/>
    <ds:schemaRef ds:uri="6aaebd5e-ab20-4948-9c1f-e24831c0d4a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MPSC Summary</vt:lpstr>
      <vt:lpstr>MPSC Water Loss by Area</vt:lpstr>
      <vt:lpstr>Water Pumpage</vt:lpstr>
      <vt:lpstr>Operations Water Loss</vt:lpstr>
      <vt:lpstr>Billed Volumes</vt:lpstr>
      <vt:lpstr>DateSet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</dc:creator>
  <cp:keywords/>
  <dc:description/>
  <cp:lastModifiedBy>Tatiana Earhart</cp:lastModifiedBy>
  <cp:revision/>
  <dcterms:created xsi:type="dcterms:W3CDTF">2016-09-01T18:11:52Z</dcterms:created>
  <dcterms:modified xsi:type="dcterms:W3CDTF">2026-03-31T16:42:37Z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0x0101000A69D598761361499A2AF37E7BB55EE8</vt:lpwstr>
  </property>
  <property fmtid="{D5CDD505-2E9C-101B-9397-08002B2CF9AE}" pid="3" name="MediaServiceImageTags">
    <vt:lpwstr/>
  </property>
</Properties>
</file>